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kings" sheetId="1" r:id="rId3"/>
    <sheet state="visible" name="Showing Work" sheetId="2" r:id="rId4"/>
    <sheet state="visible" name="Copy of Showing Work" sheetId="3" r:id="rId5"/>
    <sheet state="visible" name="Sheet6" sheetId="4" r:id="rId6"/>
    <sheet state="visible" name="Species Data" sheetId="5" r:id="rId7"/>
    <sheet state="visible" name="Basic Moves" sheetId="6" r:id="rId8"/>
    <sheet state="visible" name="Charged Moves" sheetId="7" r:id="rId9"/>
  </sheets>
  <definedNames>
    <definedName hidden="1" localSheetId="0" name="_xlnm._FilterDatabase">Rankings!$A$1:$J$1749</definedName>
    <definedName hidden="1" localSheetId="2" name="_xlnm._FilterDatabase">'Copy of Showing Work'!$A$1:$J$1749</definedName>
    <definedName hidden="1" localSheetId="4" name="_xlnm._FilterDatabase">'Species Data'!$A$1:$G$1000</definedName>
    <definedName hidden="1" localSheetId="5" name="_xlnm._FilterDatabase">'Basic Moves'!$A$1:$L$1017</definedName>
    <definedName hidden="1" localSheetId="6" name="_xlnm._FilterDatabase">'Charged Moves'!$A$1:$L$1021</definedName>
    <definedName hidden="1" localSheetId="1" name="_xlnm._FilterDatabase">'Showing Work'!$A$1:$AK$1750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Pokemon Number. Handy if you want to group a Pokemon's movesets together.</t>
      </text>
    </comment>
    <comment authorId="0" ref="C1">
      <text>
        <t xml:space="preserve">Pokemon Name. Handy for browsing or for finding all movesets of a Pokemon (using the Find functionality) when you're sorting.</t>
      </text>
    </comment>
    <comment authorId="0" ref="D1">
      <text>
        <t xml:space="preserve">The Quick Attack in the moveset considered by the row.</t>
      </text>
    </comment>
    <comment authorId="0" ref="F1">
      <text>
        <t xml:space="preserve">The Charge Attack in the moveset considered by the row.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Moveset ID, used for organization</t>
      </text>
    </comment>
    <comment authorId="0" ref="B1">
      <text>
        <t xml:space="preserve">Pokemon Number. Handy if you want to group a Pokemon's movesets together.</t>
      </text>
    </comment>
    <comment authorId="0" ref="D1">
      <text>
        <t xml:space="preserve">Pokemon Name. Handy for browsing or for finding all movesets of a Pokemon (using the Find functionality) when you're sorting.</t>
      </text>
    </comment>
    <comment authorId="0" ref="E1">
      <text>
        <t xml:space="preserve">First type for the Pokemon. Our formula use this to check STAB in concert with the moves tables, but you can also sort on it if you want to.</t>
      </text>
    </comment>
    <comment authorId="0" ref="F1">
      <text>
        <t xml:space="preserve">Second type for the Pokemon. Our formula use this to check STAB in concert with the moves tables, but you can also sort on it if you want to.</t>
      </text>
    </comment>
    <comment authorId="0" ref="G1">
      <text>
        <t xml:space="preserve">Base HP for this species. Looked up from the Species Data sheet.</t>
      </text>
    </comment>
    <comment authorId="0" ref="H1">
      <text>
        <t xml:space="preserve">Base Atk for this species. Looked up from the Species Data sheet.</t>
      </text>
    </comment>
    <comment authorId="0" ref="I1">
      <text>
        <t xml:space="preserve">Base Def for this species. Looked up from the Species Data sheet.</t>
      </text>
    </comment>
    <comment authorId="0" ref="J1">
      <text>
        <t xml:space="preserve">Tankiness is basically Base HP * Base Def. An approximation of a Pokemon's relative ability to soak damage compared to other species.</t>
      </text>
    </comment>
    <comment authorId="0" ref="K1">
      <text>
        <t xml:space="preserve">The Quick Attack in the moveset considered by the row.</t>
      </text>
    </comment>
    <comment authorId="0" ref="L1">
      <text>
        <t xml:space="preserve">Power of the Basic Attack. Looked up from the Basic Moves sheet.</t>
      </text>
    </comment>
    <comment authorId="0" ref="N1">
      <text>
        <t xml:space="preserve">Whether or not the Basic Attack benefits from Same Type Attack Bonus (1 if so, 0 otherwise). Compares the Pokemon types columns to the looked-up move type from the Basic Moves sheet.</t>
      </text>
    </comment>
    <comment authorId="0" ref="O1">
      <text>
        <t xml:space="preserve">Attack animation duration of the Basic Attack. Determines how quickly you can do anything else (like use the move again) after you start. Looked up from the Basic Moves sheet.</t>
      </text>
    </comment>
    <comment authorId="0" ref="P1">
      <text>
        <t xml:space="preserve">Energy gained by using the Basic Attack. Looked up from the Basic Moves sheet.</t>
      </text>
    </comment>
    <comment authorId="0" ref="U1">
      <text>
        <t xml:space="preserve">Energy gained per point of damage dealt</t>
      </text>
    </comment>
    <comment authorId="0" ref="V1">
      <text>
        <t xml:space="preserve">The Charge Attack in the moveset considered by the row.</t>
      </text>
    </comment>
    <comment authorId="0" ref="W1">
      <text>
        <t xml:space="preserve">Power of the Charged Attack. Looked up from the Basic Moves sheet.</t>
      </text>
    </comment>
    <comment authorId="0" ref="Y1">
      <text>
        <t xml:space="preserve">Whether or not the Charge Attack benefits from Same Type Attack Bonus (1 if so, 0 otherwise). Compares the Pokemon types columns to the looked-up move type from the Charged Moves sheet.</t>
      </text>
    </comment>
    <comment authorId="0" ref="Z1">
      <text>
        <t xml:space="preserve">The critical chance of the Charged Attack. Looked up from the Charged Moves sheet. Note that Basic Attacks can't crit.</t>
      </text>
    </comment>
    <comment authorId="0" ref="AA1">
      <text>
        <t xml:space="preserve">Attack animation duration of the Charged Attack. Determines how quickly you can do anything else (like use the move again) after you start. Looked up from the Charged Moves sheet.</t>
      </text>
    </comment>
    <comment authorId="0" ref="AB1">
      <text>
        <t xml:space="preserve">Energy spent in using the Charged Attack. Looked up from the Charged Moves sheet.</t>
      </text>
    </comment>
    <comment authorId="0" ref="AC1">
      <text>
        <t xml:space="preserve">Damage dealt with one charge attack, using the Pokémon's actual attack stat vs. the average defense stat of the top 30 Pokémon (180)</t>
      </text>
    </comment>
    <comment authorId="0" ref="AE1">
      <text>
        <t xml:space="preserve">How many quick attacks it takes for the Pokémon to fill up one charge bar</t>
      </text>
    </comment>
    <comment authorId="0" ref="AF1">
      <text>
        <t xml:space="preserve">Total amount of time needed to use the required number of quick attacks to fill one charge bar</t>
      </text>
    </comment>
    <comment authorId="0" ref="AG1">
      <text>
        <t xml:space="preserve">The damage dealt per second for the duration of a full cycle of attacks</t>
      </text>
    </comment>
    <comment authorId="0" ref="AK1">
      <text>
        <t xml:space="preserve">The damage dealt per sec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Pokemon Number. Handy if you want to group a Pokemon's movesets together.</t>
      </text>
    </comment>
    <comment authorId="0" ref="C1">
      <text>
        <t xml:space="preserve">Pokemon Name. Handy for browsing or for finding all movesets of a Pokemon (using the Find functionality) when you're sorting.</t>
      </text>
    </comment>
    <comment authorId="0" ref="D1">
      <text>
        <t xml:space="preserve">The Quick Attack in the moveset considered by the row.</t>
      </text>
    </comment>
    <comment authorId="0" ref="F1">
      <text>
        <t xml:space="preserve">The Charge Attack in the moveset considered by the row.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A ranking of how strong a move is overall in terms of both damage and energy combined</t>
      </text>
    </comment>
  </commentList>
</comments>
</file>

<file path=xl/sharedStrings.xml><?xml version="1.0" encoding="utf-8"?>
<sst xmlns="http://schemas.openxmlformats.org/spreadsheetml/2006/main" count="19287" uniqueCount="502">
  <si>
    <t>#</t>
  </si>
  <si>
    <t>PKMN #</t>
  </si>
  <si>
    <t>Legend?</t>
  </si>
  <si>
    <t>e</t>
  </si>
  <si>
    <t>Name</t>
  </si>
  <si>
    <t>Basic Atk</t>
  </si>
  <si>
    <t>Quick DPS</t>
  </si>
  <si>
    <t>Type 1</t>
  </si>
  <si>
    <t>Charge Atk</t>
  </si>
  <si>
    <t>Charge DPS</t>
  </si>
  <si>
    <t>Type 2</t>
  </si>
  <si>
    <t>Offensive %</t>
  </si>
  <si>
    <t>HP</t>
  </si>
  <si>
    <t>Duel %</t>
  </si>
  <si>
    <t>Atk</t>
  </si>
  <si>
    <t>Defensive %</t>
  </si>
  <si>
    <t>Def</t>
  </si>
  <si>
    <t>Alakazam</t>
  </si>
  <si>
    <t>Confusion</t>
  </si>
  <si>
    <t>Futuresight</t>
  </si>
  <si>
    <t>Tankiness</t>
  </si>
  <si>
    <t>PW</t>
  </si>
  <si>
    <t>Type</t>
  </si>
  <si>
    <t>y</t>
  </si>
  <si>
    <t>Ho-Oh</t>
  </si>
  <si>
    <t>Steel Wing</t>
  </si>
  <si>
    <t>STAB?</t>
  </si>
  <si>
    <t>Mewtwo</t>
  </si>
  <si>
    <t>Fire Blast</t>
  </si>
  <si>
    <t>Hyper Beam</t>
  </si>
  <si>
    <t>Spd (ms)</t>
  </si>
  <si>
    <t>NRG</t>
  </si>
  <si>
    <t>Quick Dmg</t>
  </si>
  <si>
    <t>Focus Blast</t>
  </si>
  <si>
    <t>Base DPS</t>
  </si>
  <si>
    <t>Quick EPS</t>
  </si>
  <si>
    <t>Psychic</t>
  </si>
  <si>
    <t>Shadow Ball</t>
  </si>
  <si>
    <t>Psycho Cut</t>
  </si>
  <si>
    <t>Solar Beam</t>
  </si>
  <si>
    <t>Energy:Damage</t>
  </si>
  <si>
    <t>Blissey</t>
  </si>
  <si>
    <t>Pound</t>
  </si>
  <si>
    <t>Brave Bird</t>
  </si>
  <si>
    <t>Moltres</t>
  </si>
  <si>
    <t>Fire Spin</t>
  </si>
  <si>
    <t>Overheat</t>
  </si>
  <si>
    <t>Extrasensory</t>
  </si>
  <si>
    <t>Dazzling Gleam</t>
  </si>
  <si>
    <t>Dragonite</t>
  </si>
  <si>
    <t>Dragon Tail</t>
  </si>
  <si>
    <t>Outrage</t>
  </si>
  <si>
    <t>Gengar</t>
  </si>
  <si>
    <t>Shadow Claw</t>
  </si>
  <si>
    <t>Zen Headbutt</t>
  </si>
  <si>
    <t>Flareon</t>
  </si>
  <si>
    <t>Crit%</t>
  </si>
  <si>
    <t>Snorlax</t>
  </si>
  <si>
    <t>Lick</t>
  </si>
  <si>
    <t>Tyranitar</t>
  </si>
  <si>
    <t>Bite</t>
  </si>
  <si>
    <t>Stone Edge</t>
  </si>
  <si>
    <t>Charge Dmg</t>
  </si>
  <si>
    <t>Entei</t>
  </si>
  <si>
    <t>Lugia</t>
  </si>
  <si>
    <t>Crunch</t>
  </si>
  <si>
    <t>Quicks to Full</t>
  </si>
  <si>
    <t>Body Slam</t>
  </si>
  <si>
    <t>Hurricane</t>
  </si>
  <si>
    <t>Raikou</t>
  </si>
  <si>
    <t>Thunder Shock</t>
  </si>
  <si>
    <t>Wild Charge</t>
  </si>
  <si>
    <t>Quick Time</t>
  </si>
  <si>
    <t>Lapras</t>
  </si>
  <si>
    <t>Water Gun</t>
  </si>
  <si>
    <t>Blizzard</t>
  </si>
  <si>
    <t>Hydro Pump</t>
  </si>
  <si>
    <t>Heavy Slam</t>
  </si>
  <si>
    <t>Full Cycle DPS</t>
  </si>
  <si>
    <t>Vaporeon</t>
  </si>
  <si>
    <t>Defensive DPS</t>
  </si>
  <si>
    <t>Duel Rating</t>
  </si>
  <si>
    <t>Def Rating</t>
  </si>
  <si>
    <t>Dragon Breath</t>
  </si>
  <si>
    <t>Dragon Claw</t>
  </si>
  <si>
    <t>Earthquake</t>
  </si>
  <si>
    <t>Frost Breath</t>
  </si>
  <si>
    <t>Sky Attack</t>
  </si>
  <si>
    <t>Ice Beam</t>
  </si>
  <si>
    <t>Dragon Pulse</t>
  </si>
  <si>
    <t>Abra</t>
  </si>
  <si>
    <t>Zapdos</t>
  </si>
  <si>
    <t>Thunderbolt</t>
  </si>
  <si>
    <t>Fire Fang</t>
  </si>
  <si>
    <t>Charge Beam</t>
  </si>
  <si>
    <t>Zap Cannon</t>
  </si>
  <si>
    <t>Iron Tail</t>
  </si>
  <si>
    <t>Ice Shard</t>
  </si>
  <si>
    <t>Flamethrower</t>
  </si>
  <si>
    <t>Volt Switch</t>
  </si>
  <si>
    <t>Heat Wave</t>
  </si>
  <si>
    <t>Aqua Tail</t>
  </si>
  <si>
    <t>Rhydon</t>
  </si>
  <si>
    <t>Mud Slap</t>
  </si>
  <si>
    <t>Gyarados</t>
  </si>
  <si>
    <t>Discharge</t>
  </si>
  <si>
    <t>Rock Smash</t>
  </si>
  <si>
    <t>Water Pulse</t>
  </si>
  <si>
    <t>Ember</t>
  </si>
  <si>
    <t>Thunder</t>
  </si>
  <si>
    <t>Muk</t>
  </si>
  <si>
    <t>Poison Jab</t>
  </si>
  <si>
    <t>Gunk Shot</t>
  </si>
  <si>
    <t>Megahorn</t>
  </si>
  <si>
    <t>Donphan</t>
  </si>
  <si>
    <t>Counter</t>
  </si>
  <si>
    <t>Golem</t>
  </si>
  <si>
    <t>Rock Throw</t>
  </si>
  <si>
    <t>Exeggutor</t>
  </si>
  <si>
    <t>Acid</t>
  </si>
  <si>
    <t>Play Rough</t>
  </si>
  <si>
    <t>Machamp</t>
  </si>
  <si>
    <t>Dynamic Punch</t>
  </si>
  <si>
    <t>Steelix</t>
  </si>
  <si>
    <t>Heracross</t>
  </si>
  <si>
    <t>Close Combat</t>
  </si>
  <si>
    <t>Rock Blast</t>
  </si>
  <si>
    <t>Sludge Wave</t>
  </si>
  <si>
    <t>Ancient Power</t>
  </si>
  <si>
    <t>Bullet Seed</t>
  </si>
  <si>
    <t>Espeon</t>
  </si>
  <si>
    <t>Venusaur</t>
  </si>
  <si>
    <t>Vine Whip</t>
  </si>
  <si>
    <t>Omastar</t>
  </si>
  <si>
    <t>Feraligatr</t>
  </si>
  <si>
    <t>Infestation</t>
  </si>
  <si>
    <t>Mud Shot</t>
  </si>
  <si>
    <t>Charizard</t>
  </si>
  <si>
    <t>Arcanine</t>
  </si>
  <si>
    <t>Tackle</t>
  </si>
  <si>
    <t>Rock Slide</t>
  </si>
  <si>
    <t>Bullet Punch</t>
  </si>
  <si>
    <t>Chansey</t>
  </si>
  <si>
    <t>Dark Pulse</t>
  </si>
  <si>
    <t>Sludge Bomb</t>
  </si>
  <si>
    <t>Seed Bomb</t>
  </si>
  <si>
    <t>Razor Leaf</t>
  </si>
  <si>
    <t>Sucker Punch</t>
  </si>
  <si>
    <t>Tentacruel</t>
  </si>
  <si>
    <t>Karate Chop</t>
  </si>
  <si>
    <t>Cross Chop</t>
  </si>
  <si>
    <t>Air Slash</t>
  </si>
  <si>
    <t>Petal Blizzard</t>
  </si>
  <si>
    <t>Poliwrath</t>
  </si>
  <si>
    <t>Bubble</t>
  </si>
  <si>
    <t>Typhlosion</t>
  </si>
  <si>
    <t>Submission</t>
  </si>
  <si>
    <t>Umbreon</t>
  </si>
  <si>
    <t>Feint Attack</t>
  </si>
  <si>
    <t>Foul Play</t>
  </si>
  <si>
    <t>Struggle Bug</t>
  </si>
  <si>
    <t>Ampharos</t>
  </si>
  <si>
    <t>Slowking</t>
  </si>
  <si>
    <t>Snarl</t>
  </si>
  <si>
    <t>Slowbro</t>
  </si>
  <si>
    <t>Ursaring</t>
  </si>
  <si>
    <t>Metal Claw</t>
  </si>
  <si>
    <t>Cloyster</t>
  </si>
  <si>
    <t>Avalanche</t>
  </si>
  <si>
    <t>Crobat</t>
  </si>
  <si>
    <t>Fire</t>
  </si>
  <si>
    <t>Porygon2</t>
  </si>
  <si>
    <t>Hidden Power</t>
  </si>
  <si>
    <t>Celebi</t>
  </si>
  <si>
    <t>Flying</t>
  </si>
  <si>
    <t>Scizor</t>
  </si>
  <si>
    <t>Iron Head</t>
  </si>
  <si>
    <t>Kingdra</t>
  </si>
  <si>
    <t>Fury Cutter</t>
  </si>
  <si>
    <t>Meganium</t>
  </si>
  <si>
    <t>X-Scissor</t>
  </si>
  <si>
    <t>Mew</t>
  </si>
  <si>
    <t>Hex</t>
  </si>
  <si>
    <t>Forretress</t>
  </si>
  <si>
    <t>Bug Bite</t>
  </si>
  <si>
    <t>Nidoqueen</t>
  </si>
  <si>
    <t>Miltank</t>
  </si>
  <si>
    <t>Vileplume</t>
  </si>
  <si>
    <t>Politoed</t>
  </si>
  <si>
    <t>Stomp</t>
  </si>
  <si>
    <t>Wing Attack</t>
  </si>
  <si>
    <t>Jolteon</t>
  </si>
  <si>
    <t>Clefable</t>
  </si>
  <si>
    <t>Psybeam</t>
  </si>
  <si>
    <t>Bulldoze</t>
  </si>
  <si>
    <t>Pinsir</t>
  </si>
  <si>
    <t>Tangela</t>
  </si>
  <si>
    <t>Kangaskhan</t>
  </si>
  <si>
    <t>Low Kick</t>
  </si>
  <si>
    <t>Lanturn</t>
  </si>
  <si>
    <t>Articuno</t>
  </si>
  <si>
    <t>Ninetales</t>
  </si>
  <si>
    <t>Twister</t>
  </si>
  <si>
    <t>Blastoise</t>
  </si>
  <si>
    <t>Hypno</t>
  </si>
  <si>
    <t>Moonblast</t>
  </si>
  <si>
    <t>Houndoom</t>
  </si>
  <si>
    <t>Grass Knot</t>
  </si>
  <si>
    <t>Power Whip</t>
  </si>
  <si>
    <t>Jynx</t>
  </si>
  <si>
    <t>Granbull</t>
  </si>
  <si>
    <t>Skarmory</t>
  </si>
  <si>
    <t>Aurora Beam</t>
  </si>
  <si>
    <t>Weezing</t>
  </si>
  <si>
    <t>Piloswine</t>
  </si>
  <si>
    <t>Sandslash</t>
  </si>
  <si>
    <t>Aerodactyl</t>
  </si>
  <si>
    <t>Golduck</t>
  </si>
  <si>
    <t>Tauros</t>
  </si>
  <si>
    <t>Haunter</t>
  </si>
  <si>
    <t>Flash Cannon</t>
  </si>
  <si>
    <t>Gyro Ball</t>
  </si>
  <si>
    <t>Ice Punch</t>
  </si>
  <si>
    <t>Victreebel</t>
  </si>
  <si>
    <t>Powder Snow</t>
  </si>
  <si>
    <t>Air Cutter</t>
  </si>
  <si>
    <t>Noctowl</t>
  </si>
  <si>
    <t>Suicune</t>
  </si>
  <si>
    <t>Nidoking</t>
  </si>
  <si>
    <t>Horn Attack</t>
  </si>
  <si>
    <t>Scyther</t>
  </si>
  <si>
    <t>Bug Buzz</t>
  </si>
  <si>
    <t>Icy Wind</t>
  </si>
  <si>
    <t>Psyshock</t>
  </si>
  <si>
    <t>Bellossom</t>
  </si>
  <si>
    <t>Leaf Blade</t>
  </si>
  <si>
    <t>Brick Break</t>
  </si>
  <si>
    <t>Night Slash</t>
  </si>
  <si>
    <t>Kabutops</t>
  </si>
  <si>
    <t>Aerial Ace</t>
  </si>
  <si>
    <t>Starmie</t>
  </si>
  <si>
    <t>Kingler</t>
  </si>
  <si>
    <t>Sudowoodo</t>
  </si>
  <si>
    <t>Dewgong</t>
  </si>
  <si>
    <t>Rapidash</t>
  </si>
  <si>
    <t>Rock Tomb</t>
  </si>
  <si>
    <t>Quick Attack</t>
  </si>
  <si>
    <t>Sunflora</t>
  </si>
  <si>
    <t>Wigglytuff</t>
  </si>
  <si>
    <t>Electabuzz</t>
  </si>
  <si>
    <t>Hitmonlee</t>
  </si>
  <si>
    <t>Mantine</t>
  </si>
  <si>
    <t>Magmar</t>
  </si>
  <si>
    <t>Pidgeot</t>
  </si>
  <si>
    <t>Draining Kiss</t>
  </si>
  <si>
    <t>Quagsire</t>
  </si>
  <si>
    <t>Hitmonchan</t>
  </si>
  <si>
    <t>Drill Run</t>
  </si>
  <si>
    <t>Bubble Beam</t>
  </si>
  <si>
    <t>Vice Grip</t>
  </si>
  <si>
    <t>Primeape</t>
  </si>
  <si>
    <t>Magneton</t>
  </si>
  <si>
    <t>Spark</t>
  </si>
  <si>
    <t>Octillery</t>
  </si>
  <si>
    <t>Machoke</t>
  </si>
  <si>
    <t>Seadra</t>
  </si>
  <si>
    <t>Kadabra</t>
  </si>
  <si>
    <t>Power Gem</t>
  </si>
  <si>
    <t>Raichu</t>
  </si>
  <si>
    <t>Magnet Bomb</t>
  </si>
  <si>
    <t>Night Shade</t>
  </si>
  <si>
    <t>Fire Punch</t>
  </si>
  <si>
    <t>Thunder Punch</t>
  </si>
  <si>
    <t>Low Sweep</t>
  </si>
  <si>
    <t>Hitmontop</t>
  </si>
  <si>
    <t>Electrode</t>
  </si>
  <si>
    <t>Stantler</t>
  </si>
  <si>
    <t>Jumpluff</t>
  </si>
  <si>
    <t>Golbat</t>
  </si>
  <si>
    <t>Graveler</t>
  </si>
  <si>
    <t>Qwilfish</t>
  </si>
  <si>
    <t>Xatu</t>
  </si>
  <si>
    <t>Gligar</t>
  </si>
  <si>
    <t>Furret</t>
  </si>
  <si>
    <t>Aqua Jet</t>
  </si>
  <si>
    <t>Seaking</t>
  </si>
  <si>
    <t>Azumarill</t>
  </si>
  <si>
    <t>Dodrio</t>
  </si>
  <si>
    <t>Drill Peck</t>
  </si>
  <si>
    <t>Arbok</t>
  </si>
  <si>
    <t>Sneasel</t>
  </si>
  <si>
    <t>Dig</t>
  </si>
  <si>
    <t>Beedrill</t>
  </si>
  <si>
    <t>Mr. Mime</t>
  </si>
  <si>
    <t>Venomoth</t>
  </si>
  <si>
    <t>Girafarig</t>
  </si>
  <si>
    <t>Peck</t>
  </si>
  <si>
    <t>Poison Sting</t>
  </si>
  <si>
    <t>Gastly</t>
  </si>
  <si>
    <t>Parasect</t>
  </si>
  <si>
    <t>Astonish</t>
  </si>
  <si>
    <t>Magcargo</t>
  </si>
  <si>
    <t>Dunsparce</t>
  </si>
  <si>
    <t>Fearow</t>
  </si>
  <si>
    <t>Marowak</t>
  </si>
  <si>
    <t>Ivysaur</t>
  </si>
  <si>
    <t>Shadow Punch</t>
  </si>
  <si>
    <t>Mirror Coat</t>
  </si>
  <si>
    <t>Rhyhorn</t>
  </si>
  <si>
    <t>Energy Ball</t>
  </si>
  <si>
    <t>Poison Fang</t>
  </si>
  <si>
    <t>Bone Club</t>
  </si>
  <si>
    <t>Silver Wind</t>
  </si>
  <si>
    <t>Ominous Wind</t>
  </si>
  <si>
    <t>Lickitung</t>
  </si>
  <si>
    <t>Raticate</t>
  </si>
  <si>
    <t>Persian</t>
  </si>
  <si>
    <t>Scratch</t>
  </si>
  <si>
    <t>Butterfree</t>
  </si>
  <si>
    <t>Signal Beam</t>
  </si>
  <si>
    <t>Dragonair</t>
  </si>
  <si>
    <t>Togetic</t>
  </si>
  <si>
    <t>Porygon</t>
  </si>
  <si>
    <t>Weepinbell</t>
  </si>
  <si>
    <t>Hyper Fang</t>
  </si>
  <si>
    <t>Gloom</t>
  </si>
  <si>
    <t>Misdreavus</t>
  </si>
  <si>
    <t>Wartortle</t>
  </si>
  <si>
    <t>Ariados</t>
  </si>
  <si>
    <t>Croconaw</t>
  </si>
  <si>
    <t>Wobbuffet</t>
  </si>
  <si>
    <t>Pupitar</t>
  </si>
  <si>
    <t>Cross Poison</t>
  </si>
  <si>
    <t>Bayleef</t>
  </si>
  <si>
    <t>Wrap</t>
  </si>
  <si>
    <t>Flaaffy</t>
  </si>
  <si>
    <t>Ledian</t>
  </si>
  <si>
    <t>Shadow Sneak</t>
  </si>
  <si>
    <t>Charmeleon</t>
  </si>
  <si>
    <t>Quilava</t>
  </si>
  <si>
    <t>Flame Burst</t>
  </si>
  <si>
    <t>Grimer</t>
  </si>
  <si>
    <t>Slowpoke</t>
  </si>
  <si>
    <t>Ponyta</t>
  </si>
  <si>
    <t>Nidorino</t>
  </si>
  <si>
    <t>Nidorina</t>
  </si>
  <si>
    <t>Flame Charge</t>
  </si>
  <si>
    <t>Poliwhirl</t>
  </si>
  <si>
    <t>Scald</t>
  </si>
  <si>
    <t>Corsola</t>
  </si>
  <si>
    <t>Onix</t>
  </si>
  <si>
    <t>Sludge</t>
  </si>
  <si>
    <t>Murkrow</t>
  </si>
  <si>
    <t>Clefairy</t>
  </si>
  <si>
    <t>Chinchou</t>
  </si>
  <si>
    <t>Flame Wheel</t>
  </si>
  <si>
    <t>Phanpy</t>
  </si>
  <si>
    <t>Geodude</t>
  </si>
  <si>
    <t>Exeggcute</t>
  </si>
  <si>
    <t>Magnemite</t>
  </si>
  <si>
    <t>Mud Bomb</t>
  </si>
  <si>
    <t>Sandshrew</t>
  </si>
  <si>
    <t>Yanma</t>
  </si>
  <si>
    <t>Omanyte</t>
  </si>
  <si>
    <t>Brine</t>
  </si>
  <si>
    <t>Sand Tomb</t>
  </si>
  <si>
    <t>Koffing</t>
  </si>
  <si>
    <t>Drowzee</t>
  </si>
  <si>
    <t>Dugtrio</t>
  </si>
  <si>
    <t>Machop</t>
  </si>
  <si>
    <t>Farfetch'd</t>
  </si>
  <si>
    <t>Cut</t>
  </si>
  <si>
    <t>Disarming Voice</t>
  </si>
  <si>
    <t>Pidgeotto</t>
  </si>
  <si>
    <t>Seel</t>
  </si>
  <si>
    <t>Snubbull</t>
  </si>
  <si>
    <t>Doduo</t>
  </si>
  <si>
    <t>Teddiursa</t>
  </si>
  <si>
    <t>Aipom</t>
  </si>
  <si>
    <t>Swift</t>
  </si>
  <si>
    <t>Smoochum</t>
  </si>
  <si>
    <t>Krabby</t>
  </si>
  <si>
    <t>Bellsprout</t>
  </si>
  <si>
    <t>Skiploom</t>
  </si>
  <si>
    <t>Growlithe</t>
  </si>
  <si>
    <t>Elekid</t>
  </si>
  <si>
    <t>Magby</t>
  </si>
  <si>
    <t>Oddish</t>
  </si>
  <si>
    <t>Bulbasaur</t>
  </si>
  <si>
    <t>Splash</t>
  </si>
  <si>
    <t>Pineco</t>
  </si>
  <si>
    <t>Cubone</t>
  </si>
  <si>
    <t>Houndour</t>
  </si>
  <si>
    <t>Eevee</t>
  </si>
  <si>
    <t>Chikorita</t>
  </si>
  <si>
    <t>Kabuto</t>
  </si>
  <si>
    <t>Psyduck</t>
  </si>
  <si>
    <t>Tentacool</t>
  </si>
  <si>
    <t>Venonat</t>
  </si>
  <si>
    <t>Totodile</t>
  </si>
  <si>
    <t>Goldeen</t>
  </si>
  <si>
    <t>Voltorb</t>
  </si>
  <si>
    <t>Mareep</t>
  </si>
  <si>
    <t>Shellder</t>
  </si>
  <si>
    <t>Squirtle</t>
  </si>
  <si>
    <t>Delibird</t>
  </si>
  <si>
    <t>Nidoran F</t>
  </si>
  <si>
    <t>Mankey</t>
  </si>
  <si>
    <t>Horsea</t>
  </si>
  <si>
    <t>Vulpix</t>
  </si>
  <si>
    <t>Paras</t>
  </si>
  <si>
    <t>Unown</t>
  </si>
  <si>
    <t>Struggle</t>
  </si>
  <si>
    <t>Ledyba</t>
  </si>
  <si>
    <t>Hoothoot</t>
  </si>
  <si>
    <t>Natu</t>
  </si>
  <si>
    <t>Dratini</t>
  </si>
  <si>
    <t>Ekans</t>
  </si>
  <si>
    <t>Pikachu</t>
  </si>
  <si>
    <t>Jigglypuff</t>
  </si>
  <si>
    <t>Larvitar</t>
  </si>
  <si>
    <t>Staryu</t>
  </si>
  <si>
    <t>Charmander</t>
  </si>
  <si>
    <t>Cyndaquil</t>
  </si>
  <si>
    <t>Nidoran M</t>
  </si>
  <si>
    <t>Ditto</t>
  </si>
  <si>
    <t>Cleffa</t>
  </si>
  <si>
    <t>Wooper</t>
  </si>
  <si>
    <t>Swinub</t>
  </si>
  <si>
    <t>Poliwag</t>
  </si>
  <si>
    <t>Slugma</t>
  </si>
  <si>
    <t>Spinarak</t>
  </si>
  <si>
    <t>Remoraid</t>
  </si>
  <si>
    <t>Meowth</t>
  </si>
  <si>
    <t>Spearow</t>
  </si>
  <si>
    <t>Zubat</t>
  </si>
  <si>
    <t>Marill</t>
  </si>
  <si>
    <t>Togepi</t>
  </si>
  <si>
    <t>Pidgey</t>
  </si>
  <si>
    <t>Hoppip</t>
  </si>
  <si>
    <t>Sentret</t>
  </si>
  <si>
    <t>Rattata</t>
  </si>
  <si>
    <t>Igglybuff</t>
  </si>
  <si>
    <t>Smeargle</t>
  </si>
  <si>
    <t>Metapod</t>
  </si>
  <si>
    <t>Shuckle</t>
  </si>
  <si>
    <t>Kakuna</t>
  </si>
  <si>
    <t>Tyrogue</t>
  </si>
  <si>
    <t>Caterpie</t>
  </si>
  <si>
    <t>Weedle</t>
  </si>
  <si>
    <t>Pichu</t>
  </si>
  <si>
    <t>Sunkern</t>
  </si>
  <si>
    <t>Diglett</t>
  </si>
  <si>
    <t xml:space="preserve"> </t>
  </si>
  <si>
    <t>Magikarp</t>
  </si>
  <si>
    <t>Rock</t>
  </si>
  <si>
    <t>DPS</t>
  </si>
  <si>
    <t>EPS</t>
  </si>
  <si>
    <t>Energy*Damage</t>
  </si>
  <si>
    <t>E+D %</t>
  </si>
  <si>
    <t>HP Ratio</t>
  </si>
  <si>
    <t>Attack Ratio</t>
  </si>
  <si>
    <t>Defense Ratio</t>
  </si>
  <si>
    <t>Min CP Cap</t>
  </si>
  <si>
    <t>Max CP Cap</t>
  </si>
  <si>
    <t>ID</t>
  </si>
  <si>
    <t>StaminaLossScalar (unsure if matters)</t>
  </si>
  <si>
    <t>Duration (ms)</t>
  </si>
  <si>
    <t>Damage Window (ms)</t>
  </si>
  <si>
    <t>Window Start (ms)</t>
  </si>
  <si>
    <t>Window End (ms)</t>
  </si>
  <si>
    <t>NRGPS</t>
  </si>
  <si>
    <t>StaminaLossScalar is always 0.01</t>
  </si>
  <si>
    <t>Poison</t>
  </si>
  <si>
    <t>Ghost</t>
  </si>
  <si>
    <t>Dark</t>
  </si>
  <si>
    <t>Water</t>
  </si>
  <si>
    <t>Bug</t>
  </si>
  <si>
    <t>Steel</t>
  </si>
  <si>
    <t>Grass</t>
  </si>
  <si>
    <t>Electric</t>
  </si>
  <si>
    <t>Normal</t>
  </si>
  <si>
    <t>Fighting</t>
  </si>
  <si>
    <t>Dragon</t>
  </si>
  <si>
    <t>Ice</t>
  </si>
  <si>
    <t>Ground</t>
  </si>
  <si>
    <t>Transform</t>
  </si>
  <si>
    <t>Water Gun (Blastoise)</t>
  </si>
  <si>
    <t>StaminaLossScalar</t>
  </si>
  <si>
    <t>HealScalar</t>
  </si>
  <si>
    <t>NRG Cost</t>
  </si>
  <si>
    <t>Fairy</t>
  </si>
  <si>
    <t>Giga Drain</t>
  </si>
  <si>
    <t>Heart Stamp</t>
  </si>
  <si>
    <t>Hydro Pump (Blastoise)</t>
  </si>
  <si>
    <t>Mega Drain</t>
  </si>
  <si>
    <t>Parabolic Charge</t>
  </si>
  <si>
    <t>Psystrike</t>
  </si>
  <si>
    <t>Rest</t>
  </si>
  <si>
    <t>Scald (Blastoise)</t>
  </si>
  <si>
    <t>Wrap (Green)</t>
  </si>
  <si>
    <t>Wrap (Pink)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</si>
</sst>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16">
    <font>
      <sz val="10.0"/>
      <color rgb="FF000000"/>
      <name val="Arial"/>
    </font>
    <font>
      <b/>
      <color rgb="FF000000"/>
      <name val="Arial"/>
    </font>
    <font>
      <b/>
      <name val="Arial"/>
    </font>
    <font>
      <sz val="10.0"/>
      <name val="Arial"/>
    </font>
    <font/>
    <font>
      <name val="Arial"/>
    </font>
    <font>
      <b/>
    </font>
    <font>
      <u/>
      <color rgb="FF0000FF"/>
      <name val="Arial"/>
    </font>
    <font>
      <u/>
      <color rgb="FF0000FF"/>
    </font>
    <font>
      <i/>
      <sz val="10.0"/>
      <color rgb="FF000000"/>
      <name val="Arial"/>
    </font>
    <font>
      <i/>
      <sz val="10.0"/>
      <name val="Arial"/>
    </font>
    <font>
      <i/>
      <color rgb="FF000000"/>
      <name val="Arial"/>
    </font>
    <font>
      <i/>
      <name val="Arial"/>
    </font>
    <font>
      <sz val="11.0"/>
      <color rgb="FF000000"/>
      <name val="Inconsolata"/>
    </font>
    <font>
      <color rgb="FF000000"/>
      <name val="Arial"/>
    </font>
    <font>
      <i/>
      <strike/>
      <sz val="10.0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9FF"/>
        <bgColor rgb="FFF1F9FF"/>
      </patternFill>
    </fill>
    <fill>
      <patternFill patternType="solid">
        <fgColor rgb="FFCFE2F3"/>
        <bgColor rgb="FFCFE2F3"/>
      </patternFill>
    </fill>
    <fill>
      <patternFill patternType="solid">
        <fgColor rgb="FFF85888"/>
        <bgColor rgb="FFF85888"/>
      </patternFill>
    </fill>
    <fill>
      <patternFill patternType="solid">
        <fgColor rgb="FFF08030"/>
        <bgColor rgb="FFF08030"/>
      </patternFill>
    </fill>
    <fill>
      <patternFill patternType="solid">
        <fgColor rgb="FFA890F0"/>
        <bgColor rgb="FFA890F0"/>
      </patternFill>
    </fill>
    <fill>
      <patternFill patternType="solid">
        <fgColor rgb="FFB8A038"/>
        <bgColor rgb="FFB8A038"/>
      </patternFill>
    </fill>
    <fill>
      <patternFill patternType="solid">
        <fgColor rgb="FFA8A878"/>
        <bgColor rgb="FFA8A878"/>
      </patternFill>
    </fill>
    <fill>
      <patternFill patternType="solid">
        <fgColor rgb="FFF8D030"/>
        <bgColor rgb="FFF8D030"/>
      </patternFill>
    </fill>
    <fill>
      <patternFill patternType="solid">
        <fgColor rgb="FFA040A0"/>
        <bgColor rgb="FFA040A0"/>
      </patternFill>
    </fill>
    <fill>
      <patternFill patternType="solid">
        <fgColor rgb="FF78C850"/>
        <bgColor rgb="FF78C850"/>
      </patternFill>
    </fill>
    <fill>
      <patternFill patternType="solid">
        <fgColor rgb="FF98D8D8"/>
        <bgColor rgb="FF98D8D8"/>
      </patternFill>
    </fill>
    <fill>
      <patternFill patternType="solid">
        <fgColor rgb="FF6890F0"/>
        <bgColor rgb="FF6890F0"/>
      </patternFill>
    </fill>
    <fill>
      <patternFill patternType="solid">
        <fgColor rgb="FFA8B820"/>
        <bgColor rgb="FFA8B820"/>
      </patternFill>
    </fill>
    <fill>
      <patternFill patternType="solid">
        <fgColor rgb="FFE7B6CC"/>
        <bgColor rgb="FFE7B6CC"/>
      </patternFill>
    </fill>
    <fill>
      <patternFill patternType="solid">
        <fgColor rgb="FFE0C068"/>
        <bgColor rgb="FFE0C068"/>
      </patternFill>
    </fill>
    <fill>
      <patternFill patternType="solid">
        <fgColor rgb="FF7038F8"/>
        <bgColor rgb="FF7038F8"/>
      </patternFill>
    </fill>
    <fill>
      <patternFill patternType="solid">
        <fgColor rgb="FFB7B7B7"/>
        <bgColor rgb="FFB7B7B7"/>
      </patternFill>
    </fill>
    <fill>
      <patternFill patternType="solid">
        <fgColor rgb="FF705898"/>
        <bgColor rgb="FF705898"/>
      </patternFill>
    </fill>
    <fill>
      <patternFill patternType="solid">
        <fgColor rgb="FFC03028"/>
        <bgColor rgb="FFC03028"/>
      </patternFill>
    </fill>
    <fill>
      <patternFill patternType="solid">
        <fgColor rgb="FF351C75"/>
        <bgColor rgb="FF351C75"/>
      </patternFill>
    </fill>
    <fill>
      <patternFill patternType="solid">
        <fgColor rgb="FFB8B8D0"/>
        <bgColor rgb="FFB8B8D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0" fontId="2" numFmtId="0" xfId="0" applyAlignment="1" applyFont="1">
      <alignment horizontal="center"/>
    </xf>
    <xf borderId="0" fillId="3" fontId="2" numFmtId="4" xfId="0" applyAlignment="1" applyFill="1" applyFont="1" applyNumberFormat="1">
      <alignment horizontal="center"/>
    </xf>
    <xf borderId="0" fillId="3" fontId="2" numFmtId="0" xfId="0" applyAlignment="1" applyFont="1">
      <alignment/>
    </xf>
    <xf borderId="0" fillId="4" fontId="2" numFmtId="0" xfId="0" applyAlignment="1" applyFill="1" applyFont="1">
      <alignment horizontal="center"/>
    </xf>
    <xf borderId="0" fillId="2" fontId="1" numFmtId="0" xfId="0" applyAlignment="1" applyFont="1">
      <alignment/>
    </xf>
    <xf borderId="0" fillId="0" fontId="2" numFmtId="0" xfId="0" applyAlignment="1" applyFont="1">
      <alignment/>
    </xf>
    <xf borderId="0" fillId="0" fontId="2" numFmtId="4" xfId="0" applyAlignment="1" applyFont="1" applyNumberFormat="1">
      <alignment horizontal="center"/>
    </xf>
    <xf borderId="0" fillId="0" fontId="0" numFmtId="0" xfId="0" applyAlignment="1" applyFont="1">
      <alignment/>
    </xf>
    <xf borderId="0" fillId="0" fontId="3" numFmtId="0" xfId="0" applyAlignment="1" applyFont="1">
      <alignment horizontal="center"/>
    </xf>
    <xf borderId="0" fillId="3" fontId="4" numFmtId="4" xfId="0" applyFont="1" applyNumberFormat="1"/>
    <xf borderId="0" fillId="4" fontId="2" numFmtId="0" xfId="0" applyAlignment="1" applyFont="1">
      <alignment horizontal="center"/>
    </xf>
    <xf borderId="0" fillId="0" fontId="5" numFmtId="10" xfId="0" applyAlignment="1" applyFont="1" applyNumberFormat="1">
      <alignment horizontal="right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2" numFmtId="1" xfId="0" applyAlignment="1" applyFont="1" applyNumberForma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center"/>
    </xf>
    <xf borderId="0" fillId="0" fontId="7" numFmtId="0" xfId="0" applyAlignment="1" applyFont="1">
      <alignment horizontal="right"/>
    </xf>
    <xf borderId="0" fillId="0" fontId="0" numFmtId="0" xfId="0" applyAlignment="1" applyFont="1">
      <alignment/>
    </xf>
    <xf borderId="0" fillId="0" fontId="4" numFmtId="4" xfId="0" applyFont="1" applyNumberFormat="1"/>
    <xf borderId="0" fillId="4" fontId="3" numFmtId="0" xfId="0" applyAlignment="1" applyFont="1">
      <alignment horizontal="center"/>
    </xf>
    <xf borderId="0" fillId="0" fontId="4" numFmtId="4" xfId="0" applyAlignment="1" applyFont="1" applyNumberFormat="1">
      <alignment horizontal="center"/>
    </xf>
    <xf borderId="0" fillId="0" fontId="5" numFmtId="10" xfId="0" applyAlignment="1" applyFont="1" applyNumberFormat="1">
      <alignment horizontal="center"/>
    </xf>
    <xf borderId="0" fillId="0" fontId="4" numFmtId="10" xfId="0" applyFont="1" applyNumberFormat="1"/>
    <xf borderId="0" fillId="0" fontId="8" numFmtId="0" xfId="0" applyAlignment="1" applyFont="1">
      <alignment/>
    </xf>
    <xf borderId="0" fillId="0" fontId="6" numFmtId="0" xfId="0" applyAlignment="1" applyFont="1">
      <alignment/>
    </xf>
    <xf borderId="0" fillId="4" fontId="3" numFmtId="0" xfId="0" applyAlignment="1" applyFont="1">
      <alignment horizontal="center"/>
    </xf>
    <xf borderId="0" fillId="0" fontId="9" numFmtId="0" xfId="0" applyAlignment="1" applyFont="1">
      <alignment/>
    </xf>
    <xf borderId="0" fillId="4" fontId="10" numFmtId="0" xfId="0" applyAlignment="1" applyFont="1">
      <alignment horizontal="center"/>
    </xf>
    <xf borderId="0" fillId="0" fontId="4" numFmtId="0" xfId="0" applyFont="1"/>
    <xf borderId="0" fillId="4" fontId="4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4" fontId="10" numFmtId="0" xfId="0" applyAlignment="1" applyFont="1">
      <alignment horizontal="center"/>
    </xf>
    <xf borderId="0" fillId="0" fontId="11" numFmtId="0" xfId="0" applyAlignment="1" applyFont="1">
      <alignment horizontal="right"/>
    </xf>
    <xf borderId="0" fillId="0" fontId="11" numFmtId="0" xfId="0" applyAlignment="1" applyFont="1">
      <alignment/>
    </xf>
    <xf borderId="0" fillId="4" fontId="12" numFmtId="0" xfId="0" applyAlignment="1" applyFont="1">
      <alignment horizontal="center"/>
    </xf>
    <xf borderId="0" fillId="4" fontId="12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0" fontId="2" numFmtId="0" xfId="0" applyAlignment="1" applyFont="1">
      <alignment/>
    </xf>
    <xf borderId="0" fillId="4" fontId="4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 horizontal="center"/>
    </xf>
    <xf borderId="0" fillId="0" fontId="9" numFmtId="0" xfId="0" applyAlignment="1" applyFont="1">
      <alignment/>
    </xf>
    <xf borderId="0" fillId="5" fontId="0" numFmtId="0" xfId="0" applyAlignment="1" applyFill="1" applyFont="1">
      <alignment/>
    </xf>
    <xf borderId="0" fillId="5" fontId="0" numFmtId="0" xfId="0" applyAlignment="1" applyFont="1">
      <alignment/>
    </xf>
    <xf borderId="0" fillId="0" fontId="0" numFmtId="0" xfId="0" applyAlignment="1" applyFont="1">
      <alignment/>
    </xf>
    <xf borderId="0" fillId="0" fontId="3" numFmtId="1" xfId="0" applyAlignment="1" applyFont="1" applyNumberFormat="1">
      <alignment horizontal="center"/>
    </xf>
    <xf borderId="0" fillId="0" fontId="3" numFmtId="0" xfId="0" applyFont="1"/>
    <xf borderId="0" fillId="4" fontId="10" numFmtId="0" xfId="0" applyAlignment="1" applyFont="1">
      <alignment horizontal="center"/>
    </xf>
    <xf borderId="0" fillId="0" fontId="4" numFmtId="4" xfId="0" applyAlignment="1" applyFont="1" applyNumberFormat="1">
      <alignment horizontal="center"/>
    </xf>
    <xf borderId="0" fillId="2" fontId="0" numFmtId="0" xfId="0" applyAlignment="1" applyFont="1">
      <alignment/>
    </xf>
    <xf borderId="0" fillId="0" fontId="11" numFmtId="0" xfId="0" applyAlignment="1" applyFont="1">
      <alignment horizontal="right"/>
    </xf>
    <xf borderId="0" fillId="0" fontId="11" numFmtId="0" xfId="0" applyAlignment="1" applyFont="1">
      <alignment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2" fontId="13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164" xfId="0" applyAlignment="1" applyFont="1" applyNumberFormat="1">
      <alignment horizontal="right"/>
    </xf>
    <xf borderId="0" fillId="6" fontId="0" numFmtId="0" xfId="0" applyAlignment="1" applyFill="1" applyFont="1">
      <alignment/>
    </xf>
    <xf borderId="0" fillId="7" fontId="0" numFmtId="0" xfId="0" applyAlignment="1" applyFill="1" applyFont="1">
      <alignment/>
    </xf>
    <xf borderId="0" fillId="4" fontId="14" numFmtId="165" xfId="0" applyAlignment="1" applyFont="1" applyNumberFormat="1">
      <alignment horizontal="center"/>
    </xf>
    <xf borderId="0" fillId="4" fontId="10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4" fontId="11" numFmtId="165" xfId="0" applyAlignment="1" applyFont="1" applyNumberFormat="1">
      <alignment horizontal="center"/>
    </xf>
    <xf borderId="0" fillId="0" fontId="14" numFmtId="165" xfId="0" applyAlignment="1" applyFont="1" applyNumberFormat="1">
      <alignment horizontal="center"/>
    </xf>
    <xf borderId="0" fillId="0" fontId="14" numFmtId="165" xfId="0" applyAlignment="1" applyFont="1" applyNumberFormat="1">
      <alignment horizontal="center"/>
    </xf>
    <xf borderId="0" fillId="0" fontId="11" numFmtId="165" xfId="0" applyAlignment="1" applyFont="1" applyNumberFormat="1">
      <alignment horizontal="center"/>
    </xf>
    <xf borderId="0" fillId="4" fontId="14" numFmtId="165" xfId="0" applyAlignment="1" applyFont="1" applyNumberFormat="1">
      <alignment horizontal="center"/>
    </xf>
    <xf borderId="0" fillId="0" fontId="14" numFmtId="0" xfId="0" applyAlignment="1" applyFont="1">
      <alignment horizontal="right"/>
    </xf>
    <xf borderId="0" fillId="0" fontId="14" numFmtId="0" xfId="0" applyAlignment="1" applyFont="1">
      <alignment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8" fontId="0" numFmtId="0" xfId="0" applyAlignment="1" applyFill="1" applyFont="1">
      <alignment/>
    </xf>
    <xf borderId="0" fillId="0" fontId="6" numFmtId="0" xfId="0" applyFont="1"/>
    <xf borderId="0" fillId="0" fontId="6" numFmtId="4" xfId="0" applyAlignment="1" applyFont="1" applyNumberFormat="1">
      <alignment/>
    </xf>
    <xf borderId="0" fillId="0" fontId="4" numFmtId="4" xfId="0" applyAlignment="1" applyFont="1" applyNumberForma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ont="1">
      <alignment/>
    </xf>
    <xf borderId="0" fillId="0" fontId="2" numFmtId="1" xfId="0" applyAlignment="1" applyFont="1" applyNumberFormat="1">
      <alignment/>
    </xf>
    <xf borderId="0" fillId="0" fontId="5" numFmtId="1" xfId="0" applyAlignment="1" applyFont="1" applyNumberFormat="1">
      <alignment horizontal="right"/>
    </xf>
    <xf borderId="0" fillId="0" fontId="5" numFmtId="1" xfId="0" applyAlignment="1" applyFont="1" applyNumberFormat="1">
      <alignment horizontal="right"/>
    </xf>
    <xf borderId="0" fillId="0" fontId="14" numFmtId="0" xfId="0" applyAlignment="1" applyFont="1">
      <alignment horizontal="right"/>
    </xf>
    <xf borderId="0" fillId="0" fontId="14" numFmtId="0" xfId="0" applyAlignment="1" applyFont="1">
      <alignment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9" fontId="0" numFmtId="0" xfId="0" applyAlignment="1" applyFill="1" applyFont="1">
      <alignment/>
    </xf>
    <xf borderId="0" fillId="0" fontId="5" numFmtId="1" xfId="0" applyAlignment="1" applyFont="1" applyNumberFormat="1">
      <alignment/>
    </xf>
    <xf borderId="0" fillId="0" fontId="4" numFmtId="10" xfId="0" applyAlignment="1" applyFont="1" applyNumberFormat="1">
      <alignment/>
    </xf>
    <xf borderId="0" fillId="10" fontId="0" numFmtId="0" xfId="0" applyAlignment="1" applyFill="1" applyFont="1">
      <alignment/>
    </xf>
    <xf borderId="0" fillId="5" fontId="9" numFmtId="0" xfId="0" applyAlignment="1" applyFont="1">
      <alignment/>
    </xf>
    <xf borderId="0" fillId="5" fontId="9" numFmtId="0" xfId="0" applyAlignment="1" applyFont="1">
      <alignment/>
    </xf>
    <xf borderId="0" fillId="0" fontId="9" numFmtId="0" xfId="0" applyAlignment="1" applyFont="1">
      <alignment/>
    </xf>
    <xf borderId="0" fillId="0" fontId="10" numFmtId="1" xfId="0" applyAlignment="1" applyFont="1" applyNumberFormat="1">
      <alignment horizontal="center"/>
    </xf>
    <xf borderId="0" fillId="0" fontId="10" numFmtId="0" xfId="0" applyFont="1"/>
    <xf borderId="0" fillId="2" fontId="9" numFmtId="0" xfId="0" applyAlignment="1" applyFont="1">
      <alignment/>
    </xf>
    <xf borderId="0" fillId="11" fontId="0" numFmtId="0" xfId="0" applyAlignment="1" applyFill="1" applyFont="1">
      <alignment/>
    </xf>
    <xf borderId="0" fillId="11" fontId="0" numFmtId="0" xfId="0" applyAlignment="1" applyFont="1">
      <alignment/>
    </xf>
    <xf borderId="0" fillId="12" fontId="0" numFmtId="0" xfId="0" applyAlignment="1" applyFill="1" applyFont="1">
      <alignment/>
    </xf>
    <xf borderId="0" fillId="13" fontId="0" numFmtId="0" xfId="0" applyAlignment="1" applyFill="1" applyFont="1">
      <alignment/>
    </xf>
    <xf borderId="0" fillId="6" fontId="0" numFmtId="0" xfId="0" applyAlignment="1" applyFont="1">
      <alignment/>
    </xf>
    <xf borderId="0" fillId="10" fontId="9" numFmtId="0" xfId="0" applyAlignment="1" applyFont="1">
      <alignment/>
    </xf>
    <xf borderId="0" fillId="7" fontId="9" numFmtId="0" xfId="0" applyAlignment="1" applyFont="1">
      <alignment/>
    </xf>
    <xf borderId="0" fillId="14" fontId="0" numFmtId="0" xfId="0" applyAlignment="1" applyFill="1" applyFont="1">
      <alignment/>
    </xf>
    <xf borderId="0" fillId="6" fontId="9" numFmtId="0" xfId="0" applyAlignment="1" applyFont="1">
      <alignment/>
    </xf>
    <xf borderId="0" fillId="6" fontId="9" numFmtId="0" xfId="0" applyAlignment="1" applyFont="1">
      <alignment/>
    </xf>
    <xf borderId="0" fillId="15" fontId="0" numFmtId="0" xfId="0" applyAlignment="1" applyFill="1" applyFont="1">
      <alignment/>
    </xf>
    <xf borderId="0" fillId="16" fontId="0" numFmtId="0" xfId="0" applyAlignment="1" applyFill="1" applyFont="1">
      <alignment/>
    </xf>
    <xf borderId="0" fillId="15" fontId="9" numFmtId="0" xfId="0" applyAlignment="1" applyFont="1">
      <alignment/>
    </xf>
    <xf borderId="0" fillId="11" fontId="9" numFmtId="0" xfId="0" applyAlignment="1" applyFont="1">
      <alignment/>
    </xf>
    <xf borderId="0" fillId="14" fontId="0" numFmtId="0" xfId="0" applyAlignment="1" applyFont="1">
      <alignment/>
    </xf>
    <xf borderId="0" fillId="15" fontId="0" numFmtId="0" xfId="0" applyAlignment="1" applyFont="1">
      <alignment/>
    </xf>
    <xf borderId="0" fillId="9" fontId="0" numFmtId="0" xfId="0" applyAlignment="1" applyFont="1">
      <alignment/>
    </xf>
    <xf borderId="0" fillId="9" fontId="9" numFmtId="0" xfId="0" applyAlignment="1" applyFont="1">
      <alignment/>
    </xf>
    <xf borderId="0" fillId="9" fontId="9" numFmtId="0" xfId="0" applyAlignment="1" applyFont="1">
      <alignment/>
    </xf>
    <xf borderId="0" fillId="16" fontId="0" numFmtId="0" xfId="0" applyAlignment="1" applyFont="1">
      <alignment/>
    </xf>
    <xf borderId="0" fillId="16" fontId="9" numFmtId="0" xfId="0" applyAlignment="1" applyFont="1">
      <alignment/>
    </xf>
    <xf borderId="0" fillId="16" fontId="9" numFmtId="0" xfId="0" applyAlignment="1" applyFont="1">
      <alignment/>
    </xf>
    <xf borderId="0" fillId="14" fontId="9" numFmtId="0" xfId="0" applyAlignment="1" applyFont="1">
      <alignment/>
    </xf>
    <xf borderId="0" fillId="13" fontId="9" numFmtId="0" xfId="0" applyAlignment="1" applyFont="1">
      <alignment/>
    </xf>
    <xf borderId="0" fillId="17" fontId="0" numFmtId="0" xfId="0" applyAlignment="1" applyFill="1" applyFont="1">
      <alignment/>
    </xf>
    <xf borderId="0" fillId="17" fontId="0" numFmtId="0" xfId="0" applyAlignment="1" applyFont="1">
      <alignment/>
    </xf>
    <xf borderId="0" fillId="17" fontId="9" numFmtId="0" xfId="0" applyAlignment="1" applyFont="1">
      <alignment/>
    </xf>
    <xf borderId="0" fillId="17" fontId="9" numFmtId="0" xfId="0" applyAlignment="1" applyFont="1">
      <alignment/>
    </xf>
    <xf borderId="0" fillId="18" fontId="0" numFmtId="0" xfId="0" applyAlignment="1" applyFill="1" applyFont="1">
      <alignment/>
    </xf>
    <xf borderId="0" fillId="18" fontId="0" numFmtId="0" xfId="0" applyAlignment="1" applyFont="1">
      <alignment/>
    </xf>
    <xf borderId="0" fillId="18" fontId="9" numFmtId="0" xfId="0" applyAlignment="1" applyFont="1">
      <alignment/>
    </xf>
    <xf borderId="0" fillId="11" fontId="9" numFmtId="0" xfId="0" applyAlignment="1" applyFont="1">
      <alignment/>
    </xf>
    <xf borderId="0" fillId="10" fontId="0" numFmtId="0" xfId="0" applyAlignment="1" applyFont="1">
      <alignment/>
    </xf>
    <xf borderId="0" fillId="10" fontId="9" numFmtId="0" xfId="0" applyAlignment="1" applyFont="1">
      <alignment/>
    </xf>
    <xf borderId="0" fillId="12" fontId="9" numFmtId="0" xfId="0" applyAlignment="1" applyFont="1">
      <alignment/>
    </xf>
    <xf borderId="0" fillId="19" fontId="4" numFmtId="0" xfId="0" applyAlignment="1" applyFill="1" applyFont="1">
      <alignment/>
    </xf>
    <xf borderId="0" fillId="20" fontId="0" numFmtId="0" xfId="0" applyAlignment="1" applyFill="1" applyFont="1">
      <alignment/>
    </xf>
    <xf borderId="0" fillId="20" fontId="9" numFmtId="0" xfId="0" applyAlignment="1" applyFont="1">
      <alignment/>
    </xf>
    <xf borderId="0" fillId="20" fontId="11" numFmtId="0" xfId="0" applyAlignment="1" applyFont="1">
      <alignment/>
    </xf>
    <xf borderId="0" fillId="11" fontId="11" numFmtId="0" xfId="0" applyAlignment="1" applyFont="1">
      <alignment/>
    </xf>
    <xf borderId="0" fillId="0" fontId="11" numFmtId="0" xfId="0" applyAlignment="1" applyFont="1">
      <alignment horizontal="right"/>
    </xf>
    <xf borderId="0" fillId="0" fontId="12" numFmtId="1" xfId="0" applyAlignment="1" applyFont="1" applyNumberFormat="1">
      <alignment horizontal="center"/>
    </xf>
    <xf borderId="0" fillId="0" fontId="12" numFmtId="0" xfId="0" applyAlignment="1" applyFont="1">
      <alignment horizontal="right"/>
    </xf>
    <xf borderId="0" fillId="8" fontId="9" numFmtId="0" xfId="0" applyAlignment="1" applyFont="1">
      <alignment/>
    </xf>
    <xf borderId="0" fillId="21" fontId="0" numFmtId="0" xfId="0" applyAlignment="1" applyFill="1" applyFont="1">
      <alignment/>
    </xf>
    <xf borderId="0" fillId="21" fontId="0" numFmtId="0" xfId="0" applyAlignment="1" applyFont="1">
      <alignment/>
    </xf>
    <xf borderId="0" fillId="21" fontId="9" numFmtId="0" xfId="0" applyAlignment="1" applyFont="1">
      <alignment/>
    </xf>
    <xf borderId="0" fillId="21" fontId="9" numFmtId="0" xfId="0" applyAlignment="1" applyFont="1">
      <alignment/>
    </xf>
    <xf borderId="0" fillId="22" fontId="4" numFmtId="0" xfId="0" applyAlignment="1" applyFill="1" applyFont="1">
      <alignment/>
    </xf>
    <xf borderId="0" fillId="9" fontId="14" numFmtId="0" xfId="0" applyAlignment="1" applyFont="1">
      <alignment/>
    </xf>
    <xf borderId="0" fillId="16" fontId="14" numFmtId="0" xfId="0" applyAlignment="1" applyFont="1">
      <alignment/>
    </xf>
    <xf borderId="0" fillId="0" fontId="14" numFmtId="0" xfId="0" applyAlignment="1" applyFont="1">
      <alignment horizontal="right"/>
    </xf>
    <xf borderId="0" fillId="0" fontId="5" numFmtId="1" xfId="0" applyAlignment="1" applyFont="1" applyNumberFormat="1">
      <alignment horizontal="center"/>
    </xf>
    <xf borderId="0" fillId="14" fontId="9" numFmtId="0" xfId="0" applyAlignment="1" applyFont="1">
      <alignment/>
    </xf>
    <xf borderId="0" fillId="0" fontId="15" numFmtId="0" xfId="0" applyAlignment="1" applyFont="1">
      <alignment horizontal="center"/>
    </xf>
    <xf borderId="0" fillId="23" fontId="0" numFmtId="0" xfId="0" applyAlignment="1" applyFill="1" applyFont="1">
      <alignment/>
    </xf>
    <xf borderId="0" fillId="23" fontId="9" numFmtId="0" xfId="0" applyAlignment="1" applyFont="1">
      <alignment/>
    </xf>
    <xf borderId="0" fillId="15" fontId="9" numFmtId="0" xfId="0" applyAlignment="1" applyFont="1">
      <alignment/>
    </xf>
    <xf borderId="0" fillId="12" fontId="0" numFmtId="0" xfId="0" applyAlignment="1" applyFont="1">
      <alignment/>
    </xf>
    <xf borderId="0" fillId="12" fontId="9" numFmtId="0" xfId="0" applyAlignment="1" applyFont="1">
      <alignment/>
    </xf>
    <xf borderId="0" fillId="22" fontId="4" numFmtId="0" xfId="0" applyFont="1"/>
  </cellXfs>
  <cellStyles count="1">
    <cellStyle xfId="0" name="Normal" builtinId="0"/>
  </cellStyles>
  <dxfs count="12">
    <dxf>
      <font/>
      <fill>
        <patternFill patternType="solid">
          <fgColor rgb="FF34BC3B"/>
          <bgColor rgb="FF34BC3B"/>
        </patternFill>
      </fill>
      <alignment/>
      <border>
        <left/>
        <right/>
        <top/>
        <bottom/>
      </border>
    </dxf>
    <dxf>
      <font/>
      <fill>
        <patternFill patternType="solid">
          <fgColor rgb="FF5AC930"/>
          <bgColor rgb="FF5AC930"/>
        </patternFill>
      </fill>
      <alignment/>
      <border>
        <left/>
        <right/>
        <top/>
        <bottom/>
      </border>
    </dxf>
    <dxf>
      <font/>
      <fill>
        <patternFill patternType="solid">
          <fgColor rgb="FF7FD525"/>
          <bgColor rgb="FF7FD525"/>
        </patternFill>
      </fill>
      <alignment/>
      <border>
        <left/>
        <right/>
        <top/>
        <bottom/>
      </border>
    </dxf>
    <dxf>
      <font/>
      <fill>
        <patternFill patternType="solid">
          <fgColor rgb="FFA6E21A"/>
          <bgColor rgb="FFA6E21A"/>
        </patternFill>
      </fill>
      <alignment/>
      <border>
        <left/>
        <right/>
        <top/>
        <bottom/>
      </border>
    </dxf>
    <dxf>
      <font/>
      <fill>
        <patternFill patternType="solid">
          <fgColor rgb="FFCFEF0E"/>
          <bgColor rgb="FFCFEF0E"/>
        </patternFill>
      </fill>
      <alignment/>
      <border>
        <left/>
        <right/>
        <top/>
        <bottom/>
      </border>
    </dxf>
    <dxf>
      <font/>
      <fill>
        <patternFill patternType="solid">
          <fgColor rgb="FFF3FB03"/>
          <bgColor rgb="FFF3FB03"/>
        </patternFill>
      </fill>
      <alignment/>
      <border>
        <left/>
        <right/>
        <top/>
        <bottom/>
      </border>
    </dxf>
    <dxf>
      <font/>
      <fill>
        <patternFill patternType="solid">
          <fgColor rgb="FFFFF500"/>
          <bgColor rgb="FFFFF500"/>
        </patternFill>
      </fill>
      <alignment/>
      <border>
        <left/>
        <right/>
        <top/>
        <bottom/>
      </border>
    </dxf>
    <dxf>
      <font/>
      <fill>
        <patternFill patternType="solid">
          <fgColor rgb="FFFFE700"/>
          <bgColor rgb="FFFFE700"/>
        </patternFill>
      </fill>
      <alignment/>
      <border>
        <left/>
        <right/>
        <top/>
        <bottom/>
      </border>
    </dxf>
    <dxf>
      <font/>
      <fill>
        <patternFill patternType="solid">
          <fgColor rgb="FFFFCD00"/>
          <bgColor rgb="FFFFCD00"/>
        </patternFill>
      </fill>
      <alignment/>
      <border>
        <left/>
        <right/>
        <top/>
        <bottom/>
      </border>
    </dxf>
    <dxf>
      <font/>
      <fill>
        <patternFill patternType="solid">
          <fgColor rgb="FFFFB500"/>
          <bgColor rgb="FFFFB500"/>
        </patternFill>
      </fill>
      <alignment/>
      <border>
        <left/>
        <right/>
        <top/>
        <bottom/>
      </border>
    </dxf>
    <dxf>
      <font/>
      <fill>
        <patternFill patternType="solid">
          <fgColor rgb="FFFF8900"/>
          <bgColor rgb="FFFF8900"/>
        </patternFill>
      </fill>
      <alignment/>
      <border>
        <left/>
        <right/>
        <top/>
        <bottom/>
      </border>
    </dxf>
    <dxf>
      <font/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8.0"/>
    <col customWidth="1" min="4" max="4" width="13.57"/>
    <col customWidth="1" min="5" max="5" width="11.57"/>
    <col customWidth="1" min="6" max="6" width="14.43"/>
    <col customWidth="1" min="7" max="7" width="12.71"/>
    <col customWidth="1" min="12" max="12" width="25.29"/>
  </cols>
  <sheetData>
    <row r="1" ht="14.25" customHeight="1">
      <c r="A1" s="3" t="s">
        <v>1</v>
      </c>
      <c r="B1" s="2" t="s">
        <v>2</v>
      </c>
      <c r="C1" s="1" t="s">
        <v>4</v>
      </c>
      <c r="D1" s="7" t="s">
        <v>5</v>
      </c>
      <c r="E1" s="10" t="s">
        <v>6</v>
      </c>
      <c r="F1" s="14" t="s">
        <v>8</v>
      </c>
      <c r="G1" s="17" t="s">
        <v>9</v>
      </c>
      <c r="H1" s="4" t="s">
        <v>11</v>
      </c>
      <c r="I1" s="4" t="s">
        <v>13</v>
      </c>
      <c r="J1" s="4" t="s">
        <v>15</v>
      </c>
      <c r="K1" s="18" t="s">
        <v>20</v>
      </c>
      <c r="L1" s="22" t="str">
        <f>HYPERLINK("https://docs.google.com/spreadsheets/d/1iXCn4liP8_bWqCqai5jC6M6VqV6vm6tRcT0QOsy72_U/copy","Copy to Google Drive")</f>
        <v>Copy to Google Drive</v>
      </c>
    </row>
    <row r="2" hidden="1">
      <c r="A2" s="23">
        <v>150.0</v>
      </c>
      <c r="B2" s="23" t="s">
        <v>23</v>
      </c>
      <c r="C2" s="23" t="s">
        <v>27</v>
      </c>
      <c r="D2" s="25" t="s">
        <v>18</v>
      </c>
      <c r="E2" s="26">
        <v>14.375</v>
      </c>
      <c r="F2" s="25" t="s">
        <v>29</v>
      </c>
      <c r="G2" s="26">
        <v>36.31578947368421</v>
      </c>
      <c r="H2" s="27">
        <v>1.0777687663332431</v>
      </c>
      <c r="I2" s="27">
        <v>0.7449536537549136</v>
      </c>
      <c r="J2" s="27">
        <v>1.09203234989512</v>
      </c>
      <c r="K2" s="28"/>
      <c r="L2" s="29" t="str">
        <f>HYPERLINK("https://docs.google.com/spreadsheets/d/1G1VSptYFjrTRpBeI5uQQFLtQFBh7HAv9BqLNAMiQEEI/copy","Copy to your Google Drive")</f>
        <v>Copy to your Google Drive</v>
      </c>
    </row>
    <row r="3" ht="14.25" hidden="1" customHeight="1">
      <c r="A3" s="23">
        <v>150.0</v>
      </c>
      <c r="B3" s="23" t="s">
        <v>23</v>
      </c>
      <c r="C3" s="23" t="s">
        <v>27</v>
      </c>
      <c r="D3" s="25" t="s">
        <v>18</v>
      </c>
      <c r="E3" s="26">
        <v>14.375</v>
      </c>
      <c r="F3" s="31" t="s">
        <v>33</v>
      </c>
      <c r="G3" s="26">
        <v>36.85714285714286</v>
      </c>
      <c r="H3" s="27">
        <v>1.0666607816416644</v>
      </c>
      <c r="I3" s="27">
        <v>0.7372758159474606</v>
      </c>
      <c r="J3" s="27">
        <v>1.0695119263513697</v>
      </c>
      <c r="K3" s="28"/>
      <c r="L3" s="15"/>
    </row>
    <row r="4" ht="14.25" hidden="1" customHeight="1">
      <c r="A4" s="23">
        <v>150.0</v>
      </c>
      <c r="B4" s="23" t="s">
        <v>23</v>
      </c>
      <c r="C4" s="23" t="s">
        <v>27</v>
      </c>
      <c r="D4" s="25" t="s">
        <v>18</v>
      </c>
      <c r="E4" s="26">
        <v>14.375</v>
      </c>
      <c r="F4" s="25" t="s">
        <v>36</v>
      </c>
      <c r="G4" s="26">
        <v>41.07142857142857</v>
      </c>
      <c r="H4" s="27">
        <v>1.0659251535163945</v>
      </c>
      <c r="I4" s="27">
        <v>0.736767349867497</v>
      </c>
      <c r="J4" s="27">
        <v>1.0416308568230375</v>
      </c>
      <c r="K4" s="28"/>
      <c r="L4" s="15"/>
    </row>
    <row r="5" ht="14.25" hidden="1" customHeight="1">
      <c r="A5" s="23">
        <v>150.0</v>
      </c>
      <c r="B5" s="23" t="s">
        <v>23</v>
      </c>
      <c r="C5" s="23" t="s">
        <v>27</v>
      </c>
      <c r="D5" s="25" t="s">
        <v>18</v>
      </c>
      <c r="E5" s="26">
        <v>14.375</v>
      </c>
      <c r="F5" s="25" t="s">
        <v>37</v>
      </c>
      <c r="G5" s="26">
        <v>30.666666666666664</v>
      </c>
      <c r="H5" s="27">
        <v>1.058365400654576</v>
      </c>
      <c r="I5" s="27">
        <v>0.7315420495138267</v>
      </c>
      <c r="J5" s="27">
        <v>1.0738462441474614</v>
      </c>
      <c r="K5" s="28"/>
      <c r="L5" s="15"/>
    </row>
    <row r="6" ht="14.25" hidden="1" customHeight="1">
      <c r="A6" s="23">
        <v>150.0</v>
      </c>
      <c r="B6" s="23" t="s">
        <v>23</v>
      </c>
      <c r="C6" s="23" t="s">
        <v>27</v>
      </c>
      <c r="D6" s="25" t="s">
        <v>38</v>
      </c>
      <c r="E6" s="26">
        <v>10.0</v>
      </c>
      <c r="F6" s="25" t="s">
        <v>29</v>
      </c>
      <c r="G6" s="26">
        <v>36.31578947368421</v>
      </c>
      <c r="H6" s="27">
        <v>1.0067958721369241</v>
      </c>
      <c r="I6" s="27">
        <v>0.6958971970262714</v>
      </c>
      <c r="J6" s="27">
        <v>0.6175677016737378</v>
      </c>
      <c r="K6" s="28"/>
      <c r="L6" s="15"/>
    </row>
    <row r="7" ht="14.25" hidden="1" customHeight="1">
      <c r="A7" s="23">
        <v>150.0</v>
      </c>
      <c r="B7" s="23" t="s">
        <v>23</v>
      </c>
      <c r="C7" s="23" t="s">
        <v>27</v>
      </c>
      <c r="D7" s="25" t="s">
        <v>38</v>
      </c>
      <c r="E7" s="26">
        <v>10.0</v>
      </c>
      <c r="F7" s="25" t="s">
        <v>37</v>
      </c>
      <c r="G7" s="26">
        <v>30.666666666666664</v>
      </c>
      <c r="H7" s="27">
        <v>1.0062779730257425</v>
      </c>
      <c r="I7" s="27">
        <v>0.6955392252171017</v>
      </c>
      <c r="J7" s="27">
        <v>0.6539474082378515</v>
      </c>
      <c r="K7" s="28"/>
      <c r="L7" s="15"/>
    </row>
    <row r="8" ht="14.25" customHeight="1">
      <c r="A8" s="32">
        <v>242.0</v>
      </c>
      <c r="B8" s="32"/>
      <c r="C8" s="32" t="s">
        <v>41</v>
      </c>
      <c r="D8" s="33" t="s">
        <v>42</v>
      </c>
      <c r="E8" s="26">
        <v>6.666666666666667</v>
      </c>
      <c r="F8" s="33" t="s">
        <v>29</v>
      </c>
      <c r="G8" s="26">
        <v>17.105263157894736</v>
      </c>
      <c r="H8" s="27">
        <v>0.5456634118322803</v>
      </c>
      <c r="I8" s="27">
        <v>1.0</v>
      </c>
      <c r="J8" s="27">
        <v>0.8512000000000001</v>
      </c>
      <c r="K8" s="34">
        <v>116790.0</v>
      </c>
      <c r="L8" s="15"/>
    </row>
    <row r="9" ht="14.25" hidden="1" customHeight="1">
      <c r="A9" s="23">
        <v>150.0</v>
      </c>
      <c r="B9" s="23" t="s">
        <v>23</v>
      </c>
      <c r="C9" s="23" t="s">
        <v>27</v>
      </c>
      <c r="D9" s="31" t="s">
        <v>38</v>
      </c>
      <c r="E9" s="26">
        <v>10.0</v>
      </c>
      <c r="F9" s="31" t="s">
        <v>33</v>
      </c>
      <c r="G9" s="26">
        <v>36.85714285714286</v>
      </c>
      <c r="H9" s="27">
        <v>0.9904614258338178</v>
      </c>
      <c r="I9" s="27">
        <v>0.6846068295228954</v>
      </c>
      <c r="J9" s="27">
        <v>0.596353543982655</v>
      </c>
      <c r="K9" s="28"/>
      <c r="L9" s="15"/>
    </row>
    <row r="10" ht="14.25" hidden="1" customHeight="1">
      <c r="A10" s="23">
        <v>150.0</v>
      </c>
      <c r="B10" s="23" t="s">
        <v>23</v>
      </c>
      <c r="C10" s="23" t="s">
        <v>27</v>
      </c>
      <c r="D10" s="25" t="s">
        <v>38</v>
      </c>
      <c r="E10" s="26">
        <v>10.0</v>
      </c>
      <c r="F10" s="25" t="s">
        <v>36</v>
      </c>
      <c r="G10" s="26">
        <v>41.07142857142857</v>
      </c>
      <c r="H10" s="27">
        <v>0.9844578085867164</v>
      </c>
      <c r="I10" s="27">
        <v>0.6804571299364154</v>
      </c>
      <c r="J10" s="27">
        <v>0.5661037265342596</v>
      </c>
      <c r="K10" s="28"/>
      <c r="L10" s="15"/>
    </row>
    <row r="11" ht="14.25" hidden="1" customHeight="1">
      <c r="A11" s="23">
        <v>146.0</v>
      </c>
      <c r="B11" s="23" t="s">
        <v>23</v>
      </c>
      <c r="C11" s="23" t="s">
        <v>44</v>
      </c>
      <c r="D11" s="31" t="s">
        <v>45</v>
      </c>
      <c r="E11" s="26">
        <v>11.818181818181818</v>
      </c>
      <c r="F11" s="31" t="s">
        <v>46</v>
      </c>
      <c r="G11" s="26">
        <v>35.0</v>
      </c>
      <c r="H11" s="27">
        <v>0.97323600973236</v>
      </c>
      <c r="I11" s="27">
        <v>0.5254680344337997</v>
      </c>
      <c r="J11" s="27">
        <v>0.6453755691177923</v>
      </c>
      <c r="K11" s="28"/>
      <c r="L11" s="15"/>
    </row>
    <row r="12" ht="14.25" customHeight="1">
      <c r="A12" s="11">
        <v>242.0</v>
      </c>
      <c r="B12" s="11"/>
      <c r="C12" s="20" t="s">
        <v>41</v>
      </c>
      <c r="D12" s="35" t="s">
        <v>42</v>
      </c>
      <c r="E12" s="26">
        <v>6.666666666666667</v>
      </c>
      <c r="F12" s="35" t="s">
        <v>48</v>
      </c>
      <c r="G12" s="26">
        <v>10.285714285714285</v>
      </c>
      <c r="H12" s="27">
        <v>0.4646690201292038</v>
      </c>
      <c r="I12" s="27">
        <v>0.8515671200473093</v>
      </c>
      <c r="J12" s="27">
        <v>0.7972318339100346</v>
      </c>
      <c r="K12" s="34">
        <v>116790.0</v>
      </c>
      <c r="L12" s="15"/>
    </row>
    <row r="13" ht="14.25" customHeight="1">
      <c r="A13" s="32">
        <v>242.0</v>
      </c>
      <c r="B13" s="32"/>
      <c r="C13" s="32" t="s">
        <v>41</v>
      </c>
      <c r="D13" s="33" t="s">
        <v>42</v>
      </c>
      <c r="E13" s="26">
        <v>6.666666666666667</v>
      </c>
      <c r="F13" s="33" t="s">
        <v>36</v>
      </c>
      <c r="G13" s="26">
        <v>12.857142857142858</v>
      </c>
      <c r="H13" s="27">
        <v>0.4595060310166571</v>
      </c>
      <c r="I13" s="27">
        <v>0.8421052631578947</v>
      </c>
      <c r="J13" s="27">
        <v>0.6791836734693878</v>
      </c>
      <c r="K13" s="34">
        <v>116790.0</v>
      </c>
      <c r="L13" s="15"/>
    </row>
    <row r="14" ht="14.25" customHeight="1">
      <c r="A14" s="11">
        <v>242.0</v>
      </c>
      <c r="B14" s="11"/>
      <c r="C14" s="11" t="s">
        <v>41</v>
      </c>
      <c r="D14" s="37" t="s">
        <v>54</v>
      </c>
      <c r="E14" s="26">
        <v>4.545454545454545</v>
      </c>
      <c r="F14" s="37" t="s">
        <v>29</v>
      </c>
      <c r="G14" s="26">
        <v>17.105263157894736</v>
      </c>
      <c r="H14" s="27">
        <v>0.44631075647732743</v>
      </c>
      <c r="I14" s="27">
        <v>0.8179231863442391</v>
      </c>
      <c r="J14" s="27">
        <v>1.0</v>
      </c>
      <c r="K14" s="34">
        <v>116790.0</v>
      </c>
      <c r="L14" s="15"/>
    </row>
    <row r="15" ht="14.25" customHeight="1">
      <c r="A15" s="32">
        <v>242.0</v>
      </c>
      <c r="B15" s="32"/>
      <c r="C15" s="32" t="s">
        <v>41</v>
      </c>
      <c r="D15" s="33" t="s">
        <v>54</v>
      </c>
      <c r="E15" s="26">
        <v>4.545454545454545</v>
      </c>
      <c r="F15" s="33" t="s">
        <v>48</v>
      </c>
      <c r="G15" s="26">
        <v>10.285714285714285</v>
      </c>
      <c r="H15" s="27">
        <v>0.38930372072244557</v>
      </c>
      <c r="I15" s="27">
        <v>0.7134502923976608</v>
      </c>
      <c r="J15" s="27">
        <v>0.9295238095238095</v>
      </c>
      <c r="K15" s="34">
        <v>116790.0</v>
      </c>
      <c r="L15" s="15"/>
    </row>
    <row r="16" ht="14.25" customHeight="1">
      <c r="A16" s="11">
        <v>242.0</v>
      </c>
      <c r="B16" s="11"/>
      <c r="C16" s="11" t="s">
        <v>41</v>
      </c>
      <c r="D16" s="37" t="s">
        <v>54</v>
      </c>
      <c r="E16" s="26">
        <v>4.545454545454545</v>
      </c>
      <c r="F16" s="37" t="s">
        <v>36</v>
      </c>
      <c r="G16" s="26">
        <v>12.857142857142858</v>
      </c>
      <c r="H16" s="27">
        <v>0.35794853865428</v>
      </c>
      <c r="I16" s="27">
        <v>0.6559877955758963</v>
      </c>
      <c r="J16" s="27">
        <v>0.7687150837988828</v>
      </c>
      <c r="K16" s="34">
        <v>116790.0</v>
      </c>
      <c r="L16" s="15"/>
    </row>
    <row r="17" ht="14.25" customHeight="1">
      <c r="A17" s="32">
        <v>143.0</v>
      </c>
      <c r="B17" s="32"/>
      <c r="C17" s="32" t="s">
        <v>57</v>
      </c>
      <c r="D17" s="38" t="s">
        <v>58</v>
      </c>
      <c r="E17" s="26">
        <v>6.0</v>
      </c>
      <c r="F17" s="38" t="s">
        <v>29</v>
      </c>
      <c r="G17" s="26">
        <v>25.263157894736842</v>
      </c>
      <c r="H17" s="27">
        <v>0.6864571804822012</v>
      </c>
      <c r="I17" s="27">
        <v>0.6549174148304545</v>
      </c>
      <c r="J17" s="27">
        <v>0.5070118421395517</v>
      </c>
      <c r="K17" s="34">
        <v>88000.0</v>
      </c>
      <c r="L17" s="15"/>
    </row>
    <row r="18" ht="14.25" customHeight="1">
      <c r="A18" s="32">
        <v>143.0</v>
      </c>
      <c r="B18" s="32"/>
      <c r="C18" s="32" t="s">
        <v>57</v>
      </c>
      <c r="D18" s="38" t="s">
        <v>54</v>
      </c>
      <c r="E18" s="26">
        <v>6.363636363636364</v>
      </c>
      <c r="F18" s="38" t="s">
        <v>29</v>
      </c>
      <c r="G18" s="26">
        <v>25.263157894736842</v>
      </c>
      <c r="H18" s="27">
        <v>0.6442398745672726</v>
      </c>
      <c r="I18" s="27">
        <v>0.6146398132013339</v>
      </c>
      <c r="J18" s="27">
        <v>0.7514639803139785</v>
      </c>
      <c r="K18" s="34">
        <v>88000.0</v>
      </c>
      <c r="L18" s="15"/>
    </row>
    <row r="19" ht="14.25" customHeight="1">
      <c r="A19" s="11">
        <v>248.0</v>
      </c>
      <c r="B19" s="11"/>
      <c r="C19" s="11" t="s">
        <v>59</v>
      </c>
      <c r="D19" s="37" t="s">
        <v>60</v>
      </c>
      <c r="E19" s="26">
        <v>12.0</v>
      </c>
      <c r="F19" s="37" t="s">
        <v>61</v>
      </c>
      <c r="G19" s="26">
        <v>36.52173913043479</v>
      </c>
      <c r="H19" s="27">
        <v>0.9081453653538663</v>
      </c>
      <c r="I19" s="27">
        <v>0.604213931778927</v>
      </c>
      <c r="J19" s="27">
        <v>0.40695798231433356</v>
      </c>
      <c r="K19" s="34">
        <v>88000.0</v>
      </c>
      <c r="L19" s="15"/>
    </row>
    <row r="20" ht="14.25" customHeight="1">
      <c r="A20" s="39">
        <v>149.0</v>
      </c>
      <c r="B20" s="39"/>
      <c r="C20" s="40" t="s">
        <v>49</v>
      </c>
      <c r="D20" s="41" t="s">
        <v>50</v>
      </c>
      <c r="E20" s="26">
        <v>12.727272727272728</v>
      </c>
      <c r="F20" s="42" t="s">
        <v>51</v>
      </c>
      <c r="G20" s="26">
        <v>24.871794871794872</v>
      </c>
      <c r="H20" s="27">
        <v>0.9901260906430349</v>
      </c>
      <c r="I20" s="27">
        <v>0.5683651718559177</v>
      </c>
      <c r="J20" s="27">
        <v>0.74049862390371</v>
      </c>
      <c r="K20" s="34">
        <v>88000.0</v>
      </c>
      <c r="L20" s="15"/>
    </row>
    <row r="21" ht="14.25" customHeight="1">
      <c r="A21" s="11">
        <v>248.0</v>
      </c>
      <c r="B21" s="11"/>
      <c r="C21" s="11" t="s">
        <v>59</v>
      </c>
      <c r="D21" s="43" t="s">
        <v>60</v>
      </c>
      <c r="E21" s="26">
        <v>12.0</v>
      </c>
      <c r="F21" s="43" t="s">
        <v>28</v>
      </c>
      <c r="G21" s="26">
        <v>23.333333333333336</v>
      </c>
      <c r="H21" s="27">
        <v>0.8529752671566688</v>
      </c>
      <c r="I21" s="27">
        <v>0.5675077576133307</v>
      </c>
      <c r="J21" s="27">
        <v>0.41937749401038676</v>
      </c>
      <c r="K21" s="34">
        <v>88000.0</v>
      </c>
      <c r="L21" s="15"/>
    </row>
    <row r="22" ht="14.25" hidden="1" customHeight="1">
      <c r="A22" s="23">
        <v>244.0</v>
      </c>
      <c r="B22" s="23" t="s">
        <v>23</v>
      </c>
      <c r="C22" s="34" t="s">
        <v>63</v>
      </c>
      <c r="D22" s="45" t="s">
        <v>45</v>
      </c>
      <c r="E22" s="26">
        <v>10.90909090909091</v>
      </c>
      <c r="F22" s="45" t="s">
        <v>46</v>
      </c>
      <c r="G22" s="26">
        <v>32.75</v>
      </c>
      <c r="H22" s="27">
        <v>0.9047490312697125</v>
      </c>
      <c r="I22" s="27">
        <v>0.5970441329513255</v>
      </c>
      <c r="J22" s="27">
        <v>0.7332847515778701</v>
      </c>
      <c r="K22" s="28"/>
      <c r="L22" s="15"/>
    </row>
    <row r="23" ht="14.25" hidden="1" customHeight="1">
      <c r="A23" s="23">
        <v>146.0</v>
      </c>
      <c r="B23" s="23" t="s">
        <v>23</v>
      </c>
      <c r="C23" s="23" t="s">
        <v>44</v>
      </c>
      <c r="D23" s="31" t="s">
        <v>45</v>
      </c>
      <c r="E23" s="26">
        <v>11.818181818181818</v>
      </c>
      <c r="F23" s="25" t="s">
        <v>28</v>
      </c>
      <c r="G23" s="26">
        <v>29.285714285714285</v>
      </c>
      <c r="H23" s="27">
        <v>0.8999587370697628</v>
      </c>
      <c r="I23" s="27">
        <v>0.48590428622716125</v>
      </c>
      <c r="J23" s="27">
        <v>0.6014895163790972</v>
      </c>
      <c r="K23" s="28"/>
      <c r="L23" s="15"/>
    </row>
    <row r="24" ht="14.25" customHeight="1">
      <c r="A24" s="32">
        <v>248.0</v>
      </c>
      <c r="B24" s="32"/>
      <c r="C24" s="32" t="s">
        <v>59</v>
      </c>
      <c r="D24" s="33" t="s">
        <v>60</v>
      </c>
      <c r="E24" s="26">
        <v>12.0</v>
      </c>
      <c r="F24" s="33" t="s">
        <v>65</v>
      </c>
      <c r="G24" s="26">
        <v>18.4375</v>
      </c>
      <c r="H24" s="27">
        <v>0.8429250244299066</v>
      </c>
      <c r="I24" s="27">
        <v>0.5608210564474845</v>
      </c>
      <c r="J24" s="27">
        <v>0.4739241620694121</v>
      </c>
      <c r="K24" s="34">
        <v>88000.0</v>
      </c>
      <c r="L24" s="15"/>
    </row>
    <row r="25" ht="14.25" customHeight="1">
      <c r="A25" s="11">
        <v>143.0</v>
      </c>
      <c r="B25" s="11"/>
      <c r="C25" s="20" t="s">
        <v>57</v>
      </c>
      <c r="D25" s="45" t="s">
        <v>58</v>
      </c>
      <c r="E25" s="26">
        <v>6.0</v>
      </c>
      <c r="F25" s="45" t="s">
        <v>67</v>
      </c>
      <c r="G25" s="26">
        <v>16.842105263157894</v>
      </c>
      <c r="H25" s="27">
        <v>0.5861046313987973</v>
      </c>
      <c r="I25" s="27">
        <v>0.5591756353196301</v>
      </c>
      <c r="J25" s="27">
        <v>0.44071324146673063</v>
      </c>
      <c r="K25" s="34">
        <v>88000.0</v>
      </c>
      <c r="L25" s="15"/>
    </row>
    <row r="26" ht="14.25" customHeight="1">
      <c r="A26" s="11">
        <v>149.0</v>
      </c>
      <c r="B26" s="11"/>
      <c r="C26" s="20" t="s">
        <v>49</v>
      </c>
      <c r="D26" s="35" t="s">
        <v>50</v>
      </c>
      <c r="E26" s="26">
        <v>12.727272727272728</v>
      </c>
      <c r="F26" s="35" t="s">
        <v>68</v>
      </c>
      <c r="G26" s="26">
        <v>35.925925925925924</v>
      </c>
      <c r="H26" s="27">
        <v>0.9573042312847023</v>
      </c>
      <c r="I26" s="27">
        <v>0.5495243374297547</v>
      </c>
      <c r="J26" s="27">
        <v>0.633933374081256</v>
      </c>
      <c r="K26" s="34">
        <v>88000.0</v>
      </c>
      <c r="L26" s="15"/>
    </row>
    <row r="27" ht="14.25" hidden="1" customHeight="1">
      <c r="A27" s="23">
        <v>243.0</v>
      </c>
      <c r="B27" s="23" t="s">
        <v>23</v>
      </c>
      <c r="C27" s="34" t="s">
        <v>69</v>
      </c>
      <c r="D27" s="45" t="s">
        <v>70</v>
      </c>
      <c r="E27" s="26">
        <v>8.333333333333334</v>
      </c>
      <c r="F27" s="45" t="s">
        <v>71</v>
      </c>
      <c r="G27" s="26">
        <v>29.23076923076923</v>
      </c>
      <c r="H27" s="27">
        <v>0.8825914794141501</v>
      </c>
      <c r="I27" s="27">
        <v>0.5438627754090238</v>
      </c>
      <c r="J27" s="27">
        <v>0.49140558089052594</v>
      </c>
      <c r="K27" s="28"/>
      <c r="L27" s="15"/>
    </row>
    <row r="28" ht="14.25" customHeight="1">
      <c r="A28" s="11">
        <v>131.0</v>
      </c>
      <c r="B28" s="11"/>
      <c r="C28" s="20" t="s">
        <v>73</v>
      </c>
      <c r="D28" s="35" t="s">
        <v>74</v>
      </c>
      <c r="E28" s="26">
        <v>8.0</v>
      </c>
      <c r="F28" s="45" t="s">
        <v>75</v>
      </c>
      <c r="G28" s="26">
        <v>26.129032258064516</v>
      </c>
      <c r="H28" s="27">
        <v>0.7059205247488721</v>
      </c>
      <c r="I28" s="27">
        <v>0.547207782743085</v>
      </c>
      <c r="J28" s="27">
        <v>0.39549914228603655</v>
      </c>
      <c r="K28" s="34">
        <v>60800.0</v>
      </c>
      <c r="L28" s="15"/>
    </row>
    <row r="29" ht="14.25" customHeight="1">
      <c r="A29" s="11">
        <v>149.0</v>
      </c>
      <c r="B29" s="11"/>
      <c r="C29" s="11" t="s">
        <v>49</v>
      </c>
      <c r="D29" s="43" t="s">
        <v>50</v>
      </c>
      <c r="E29" s="26">
        <v>12.727272727272728</v>
      </c>
      <c r="F29" s="25" t="s">
        <v>29</v>
      </c>
      <c r="G29" s="26">
        <v>28.94736842105263</v>
      </c>
      <c r="H29" s="27">
        <v>0.9392843869311078</v>
      </c>
      <c r="I29" s="27">
        <v>0.5391803499016652</v>
      </c>
      <c r="J29" s="27">
        <v>0.6480195461143734</v>
      </c>
      <c r="K29" s="34">
        <v>60800.0</v>
      </c>
      <c r="L29" s="15"/>
    </row>
    <row r="30" ht="14.25" customHeight="1">
      <c r="A30" s="11">
        <v>131.0</v>
      </c>
      <c r="B30" s="11"/>
      <c r="C30" s="47" t="s">
        <v>73</v>
      </c>
      <c r="D30" s="35" t="s">
        <v>74</v>
      </c>
      <c r="E30" s="26">
        <v>8.0</v>
      </c>
      <c r="F30" s="35" t="s">
        <v>76</v>
      </c>
      <c r="G30" s="26">
        <v>24.545454545454543</v>
      </c>
      <c r="H30" s="27">
        <v>0.6953051785120469</v>
      </c>
      <c r="I30" s="27">
        <v>0.5389790942807828</v>
      </c>
      <c r="J30" s="27">
        <v>0.39406876564124077</v>
      </c>
      <c r="K30" s="34">
        <v>60800.0</v>
      </c>
      <c r="L30" s="15"/>
    </row>
    <row r="31" ht="14.25" customHeight="1">
      <c r="A31" s="32">
        <v>143.0</v>
      </c>
      <c r="B31" s="32"/>
      <c r="C31" s="32" t="s">
        <v>57</v>
      </c>
      <c r="D31" s="33" t="s">
        <v>58</v>
      </c>
      <c r="E31" s="26">
        <v>6.0</v>
      </c>
      <c r="F31" s="33" t="s">
        <v>77</v>
      </c>
      <c r="G31" s="26">
        <v>17.619047619047617</v>
      </c>
      <c r="H31" s="27">
        <v>0.5569770072929177</v>
      </c>
      <c r="I31" s="27">
        <v>0.5313863007158666</v>
      </c>
      <c r="J31" s="27">
        <v>0.4008170953971108</v>
      </c>
      <c r="K31" s="34">
        <v>60800.0</v>
      </c>
      <c r="L31" s="15"/>
    </row>
    <row r="32" ht="14.25" customHeight="1">
      <c r="A32" s="11">
        <v>149.0</v>
      </c>
      <c r="B32" s="11"/>
      <c r="C32" s="11" t="s">
        <v>49</v>
      </c>
      <c r="D32" s="25" t="s">
        <v>25</v>
      </c>
      <c r="E32" s="26">
        <v>11.25</v>
      </c>
      <c r="F32" s="43" t="s">
        <v>51</v>
      </c>
      <c r="G32" s="26">
        <v>24.871794871794872</v>
      </c>
      <c r="H32" s="27">
        <v>0.9210819090198755</v>
      </c>
      <c r="I32" s="27">
        <v>0.5287315246621422</v>
      </c>
      <c r="J32" s="27">
        <v>0.5736822047652519</v>
      </c>
      <c r="K32" s="34">
        <v>60800.0</v>
      </c>
      <c r="L32" s="15"/>
    </row>
    <row r="33" ht="14.25" customHeight="1">
      <c r="A33" s="32">
        <v>134.0</v>
      </c>
      <c r="B33" s="32"/>
      <c r="C33" s="32" t="s">
        <v>79</v>
      </c>
      <c r="D33" s="38" t="s">
        <v>74</v>
      </c>
      <c r="E33" s="26">
        <v>8.0</v>
      </c>
      <c r="F33" s="38" t="s">
        <v>76</v>
      </c>
      <c r="G33" s="26">
        <v>26.96969696969697</v>
      </c>
      <c r="H33" s="27">
        <v>0.7298545041523969</v>
      </c>
      <c r="I33" s="27">
        <v>0.5270507240019959</v>
      </c>
      <c r="J33" s="27">
        <v>0.3853474660551303</v>
      </c>
      <c r="K33" s="34">
        <v>60800.0</v>
      </c>
      <c r="L33" s="15"/>
    </row>
    <row r="34" ht="14.25" customHeight="1">
      <c r="A34" s="32">
        <v>149.0</v>
      </c>
      <c r="B34" s="32"/>
      <c r="C34" s="32" t="s">
        <v>49</v>
      </c>
      <c r="D34" s="38" t="s">
        <v>83</v>
      </c>
      <c r="E34" s="26">
        <v>12.0</v>
      </c>
      <c r="F34" s="38" t="s">
        <v>29</v>
      </c>
      <c r="G34" s="26">
        <v>28.94736842105263</v>
      </c>
      <c r="H34" s="27">
        <v>0.9161930066283042</v>
      </c>
      <c r="I34" s="27">
        <v>0.5259251327548574</v>
      </c>
      <c r="J34" s="27">
        <v>0.381561378891196</v>
      </c>
      <c r="K34" s="34">
        <v>60800.0</v>
      </c>
      <c r="L34" s="15"/>
    </row>
    <row r="35" ht="14.25" customHeight="1">
      <c r="A35" s="11">
        <v>143.0</v>
      </c>
      <c r="B35" s="11"/>
      <c r="C35" s="11" t="s">
        <v>57</v>
      </c>
      <c r="D35" s="25" t="s">
        <v>54</v>
      </c>
      <c r="E35" s="26">
        <v>6.363636363636364</v>
      </c>
      <c r="F35" s="25" t="s">
        <v>67</v>
      </c>
      <c r="G35" s="26">
        <v>16.842105263157894</v>
      </c>
      <c r="H35" s="27">
        <v>0.5470309893055443</v>
      </c>
      <c r="I35" s="27">
        <v>0.5218972596316548</v>
      </c>
      <c r="J35" s="27">
        <v>0.6132132709488006</v>
      </c>
      <c r="K35" s="34">
        <v>60800.0</v>
      </c>
      <c r="L35" s="15"/>
    </row>
    <row r="36" ht="14.25" customHeight="1">
      <c r="A36" s="32">
        <v>149.0</v>
      </c>
      <c r="B36" s="32"/>
      <c r="C36" s="32" t="s">
        <v>49</v>
      </c>
      <c r="D36" s="38" t="s">
        <v>83</v>
      </c>
      <c r="E36" s="26">
        <v>12.0</v>
      </c>
      <c r="F36" s="38" t="s">
        <v>84</v>
      </c>
      <c r="G36" s="26">
        <v>25.88235294117647</v>
      </c>
      <c r="H36" s="27">
        <v>0.90789498063775</v>
      </c>
      <c r="I36" s="27">
        <v>0.5211617909817675</v>
      </c>
      <c r="J36" s="27">
        <v>0.3749182227642882</v>
      </c>
      <c r="K36" s="34">
        <v>49950.0</v>
      </c>
      <c r="L36" s="15"/>
    </row>
    <row r="37" ht="14.25" customHeight="1">
      <c r="A37" s="32">
        <v>143.0</v>
      </c>
      <c r="B37" s="32"/>
      <c r="C37" s="32" t="s">
        <v>57</v>
      </c>
      <c r="D37" s="38" t="s">
        <v>58</v>
      </c>
      <c r="E37" s="26">
        <v>6.0</v>
      </c>
      <c r="F37" s="38" t="s">
        <v>85</v>
      </c>
      <c r="G37" s="26">
        <v>17.77777777777778</v>
      </c>
      <c r="H37" s="27">
        <v>0.5459007599887971</v>
      </c>
      <c r="I37" s="27">
        <v>0.5208189595084488</v>
      </c>
      <c r="J37" s="27">
        <v>0.3982911560615131</v>
      </c>
      <c r="K37" s="34">
        <v>49950.0</v>
      </c>
      <c r="L37" s="15"/>
    </row>
    <row r="38" ht="14.25" customHeight="1">
      <c r="A38" s="11">
        <v>143.0</v>
      </c>
      <c r="B38" s="11"/>
      <c r="C38" s="11" t="s">
        <v>57</v>
      </c>
      <c r="D38" s="25" t="s">
        <v>54</v>
      </c>
      <c r="E38" s="26">
        <v>6.363636363636364</v>
      </c>
      <c r="F38" s="37" t="s">
        <v>77</v>
      </c>
      <c r="G38" s="26">
        <v>17.619047619047617</v>
      </c>
      <c r="H38" s="27">
        <v>0.5441518788355151</v>
      </c>
      <c r="I38" s="27">
        <v>0.5191504319493829</v>
      </c>
      <c r="J38" s="27">
        <v>0.611961815293803</v>
      </c>
      <c r="K38" s="34">
        <v>49950.0</v>
      </c>
      <c r="L38" s="15"/>
    </row>
    <row r="39" ht="14.25" customHeight="1">
      <c r="A39" s="11">
        <v>131.0</v>
      </c>
      <c r="B39" s="11"/>
      <c r="C39" s="11" t="s">
        <v>73</v>
      </c>
      <c r="D39" s="31" t="s">
        <v>86</v>
      </c>
      <c r="E39" s="26">
        <v>7.777777777777778</v>
      </c>
      <c r="F39" s="25" t="s">
        <v>75</v>
      </c>
      <c r="G39" s="26">
        <v>26.129032258064516</v>
      </c>
      <c r="H39" s="27">
        <v>0.6675256531660897</v>
      </c>
      <c r="I39" s="27">
        <v>0.5174452644270265</v>
      </c>
      <c r="J39" s="27">
        <v>0.5439461994649714</v>
      </c>
      <c r="K39" s="34">
        <v>49950.0</v>
      </c>
      <c r="L39" s="15"/>
    </row>
    <row r="40" ht="14.25" customHeight="1">
      <c r="A40" s="32">
        <v>131.0</v>
      </c>
      <c r="B40" s="32"/>
      <c r="C40" s="32" t="s">
        <v>73</v>
      </c>
      <c r="D40" s="33" t="s">
        <v>74</v>
      </c>
      <c r="E40" s="26">
        <v>8.0</v>
      </c>
      <c r="F40" s="38" t="s">
        <v>88</v>
      </c>
      <c r="G40" s="26">
        <v>16.969696969696972</v>
      </c>
      <c r="H40" s="27">
        <v>0.6643460689397452</v>
      </c>
      <c r="I40" s="27">
        <v>0.5149805489618375</v>
      </c>
      <c r="J40" s="27">
        <v>0.4288445284292107</v>
      </c>
      <c r="K40" s="34">
        <v>49950.0</v>
      </c>
      <c r="L40" s="15"/>
    </row>
    <row r="41" ht="14.25" customHeight="1">
      <c r="A41" s="11">
        <v>149.0</v>
      </c>
      <c r="B41" s="11"/>
      <c r="C41" s="11" t="s">
        <v>49</v>
      </c>
      <c r="D41" s="25" t="s">
        <v>83</v>
      </c>
      <c r="E41" s="26">
        <v>12.0</v>
      </c>
      <c r="F41" s="31" t="s">
        <v>89</v>
      </c>
      <c r="G41" s="26">
        <v>21.944444444444443</v>
      </c>
      <c r="H41" s="27">
        <v>0.8928520652180094</v>
      </c>
      <c r="I41" s="27">
        <v>0.5125266592661673</v>
      </c>
      <c r="J41" s="27">
        <v>0.41303460750940685</v>
      </c>
      <c r="K41" s="34">
        <v>49950.0</v>
      </c>
      <c r="L41" s="15"/>
    </row>
    <row r="42" ht="14.25" hidden="1" customHeight="1">
      <c r="A42" s="49">
        <v>145.0</v>
      </c>
      <c r="B42" s="49" t="s">
        <v>23</v>
      </c>
      <c r="C42" s="49" t="s">
        <v>91</v>
      </c>
      <c r="D42" s="38" t="s">
        <v>70</v>
      </c>
      <c r="E42" s="26">
        <v>8.333333333333334</v>
      </c>
      <c r="F42" s="38" t="s">
        <v>92</v>
      </c>
      <c r="G42" s="26">
        <v>28.400000000000002</v>
      </c>
      <c r="H42" s="27">
        <v>0.8554147349223066</v>
      </c>
      <c r="I42" s="27">
        <v>0.47189446743622304</v>
      </c>
      <c r="J42" s="27">
        <v>0.4219592534343467</v>
      </c>
      <c r="K42" s="28"/>
      <c r="L42" s="15"/>
    </row>
    <row r="43" ht="14.25" hidden="1" customHeight="1">
      <c r="A43" s="23">
        <v>244.0</v>
      </c>
      <c r="B43" s="23" t="s">
        <v>23</v>
      </c>
      <c r="C43" s="34" t="s">
        <v>63</v>
      </c>
      <c r="D43" s="45" t="s">
        <v>93</v>
      </c>
      <c r="E43" s="26">
        <v>10.0</v>
      </c>
      <c r="F43" s="45" t="s">
        <v>46</v>
      </c>
      <c r="G43" s="26">
        <v>32.75</v>
      </c>
      <c r="H43" s="27">
        <v>0.8540783100269826</v>
      </c>
      <c r="I43" s="27">
        <v>0.5636065101578225</v>
      </c>
      <c r="J43" s="27">
        <v>0.613438318167015</v>
      </c>
      <c r="K43" s="28"/>
      <c r="L43" s="15"/>
    </row>
    <row r="44" ht="14.25" customHeight="1">
      <c r="A44" s="11">
        <v>131.0</v>
      </c>
      <c r="B44" s="11"/>
      <c r="C44" s="11" t="s">
        <v>73</v>
      </c>
      <c r="D44" s="25" t="s">
        <v>86</v>
      </c>
      <c r="E44" s="26">
        <v>7.777777777777778</v>
      </c>
      <c r="F44" s="37" t="s">
        <v>76</v>
      </c>
      <c r="G44" s="26">
        <v>24.545454545454543</v>
      </c>
      <c r="H44" s="27">
        <v>0.6586253111238751</v>
      </c>
      <c r="I44" s="27">
        <v>0.5105459942346663</v>
      </c>
      <c r="J44" s="27">
        <v>0.5414162171418786</v>
      </c>
      <c r="K44" s="34">
        <v>49400.0</v>
      </c>
      <c r="L44" s="15"/>
    </row>
    <row r="45" ht="14.25" hidden="1" customHeight="1">
      <c r="A45" s="23">
        <v>250.0</v>
      </c>
      <c r="B45" s="23" t="s">
        <v>23</v>
      </c>
      <c r="C45" s="34" t="s">
        <v>24</v>
      </c>
      <c r="D45" s="45" t="s">
        <v>25</v>
      </c>
      <c r="E45" s="26">
        <v>11.25</v>
      </c>
      <c r="F45" s="45" t="s">
        <v>28</v>
      </c>
      <c r="G45" s="26">
        <v>30.476190476190474</v>
      </c>
      <c r="H45" s="27">
        <v>0.8535559261385555</v>
      </c>
      <c r="I45" s="27">
        <v>0.8879165334106809</v>
      </c>
      <c r="J45" s="27">
        <v>0.8899929236801897</v>
      </c>
      <c r="K45" s="28"/>
      <c r="L45" s="15"/>
    </row>
    <row r="46" ht="14.25" hidden="1" customHeight="1">
      <c r="A46" s="23">
        <v>145.0</v>
      </c>
      <c r="B46" s="23" t="s">
        <v>23</v>
      </c>
      <c r="C46" s="23" t="s">
        <v>91</v>
      </c>
      <c r="D46" s="31" t="s">
        <v>94</v>
      </c>
      <c r="E46" s="26">
        <v>7.2727272727272725</v>
      </c>
      <c r="F46" s="31" t="s">
        <v>95</v>
      </c>
      <c r="G46" s="26">
        <v>33.24324324324324</v>
      </c>
      <c r="H46" s="27">
        <v>0.8489729324663374</v>
      </c>
      <c r="I46" s="27">
        <v>0.46834080999359656</v>
      </c>
      <c r="J46" s="27">
        <v>0.590327446109276</v>
      </c>
      <c r="K46" s="28"/>
      <c r="L46" s="15"/>
    </row>
    <row r="47" ht="14.25" customHeight="1">
      <c r="A47" s="11">
        <v>248.0</v>
      </c>
      <c r="B47" s="11"/>
      <c r="C47" s="11" t="s">
        <v>59</v>
      </c>
      <c r="D47" s="43" t="s">
        <v>96</v>
      </c>
      <c r="E47" s="26">
        <v>10.0</v>
      </c>
      <c r="F47" s="37" t="s">
        <v>61</v>
      </c>
      <c r="G47" s="26">
        <v>36.52173913043479</v>
      </c>
      <c r="H47" s="27">
        <v>0.7607513412443325</v>
      </c>
      <c r="I47" s="27">
        <v>0.5061486591634164</v>
      </c>
      <c r="J47" s="27">
        <v>0.569437168671409</v>
      </c>
      <c r="K47" s="34">
        <v>49400.0</v>
      </c>
      <c r="L47" s="15"/>
    </row>
    <row r="48" ht="14.25" customHeight="1">
      <c r="A48" s="11">
        <v>149.0</v>
      </c>
      <c r="B48" s="11"/>
      <c r="C48" s="11" t="s">
        <v>49</v>
      </c>
      <c r="D48" s="31" t="s">
        <v>25</v>
      </c>
      <c r="E48" s="26">
        <v>11.25</v>
      </c>
      <c r="F48" s="43" t="s">
        <v>68</v>
      </c>
      <c r="G48" s="26">
        <v>35.925925925925924</v>
      </c>
      <c r="H48" s="27">
        <v>0.880954814065677</v>
      </c>
      <c r="I48" s="27">
        <v>0.5056972430335166</v>
      </c>
      <c r="J48" s="27">
        <v>0.47912638215672687</v>
      </c>
      <c r="K48" s="34">
        <v>49400.0</v>
      </c>
      <c r="L48" s="15"/>
    </row>
    <row r="49" ht="14.25" customHeight="1">
      <c r="A49" s="11">
        <v>143.0</v>
      </c>
      <c r="B49" s="11"/>
      <c r="C49" s="20" t="s">
        <v>57</v>
      </c>
      <c r="D49" s="45" t="s">
        <v>54</v>
      </c>
      <c r="E49" s="26">
        <v>6.363636363636364</v>
      </c>
      <c r="F49" s="45" t="s">
        <v>85</v>
      </c>
      <c r="G49" s="26">
        <v>17.77777777777778</v>
      </c>
      <c r="H49" s="27">
        <v>0.5271730150362334</v>
      </c>
      <c r="I49" s="27">
        <v>0.5029516741792728</v>
      </c>
      <c r="J49" s="27">
        <v>0.6099182269610066</v>
      </c>
      <c r="K49" s="34">
        <v>49400.0</v>
      </c>
      <c r="L49" s="15"/>
    </row>
    <row r="50" ht="14.25" customHeight="1">
      <c r="A50" s="11">
        <v>248.0</v>
      </c>
      <c r="B50" s="11"/>
      <c r="C50" s="20" t="s">
        <v>59</v>
      </c>
      <c r="D50" s="35" t="s">
        <v>96</v>
      </c>
      <c r="E50" s="26">
        <v>10.0</v>
      </c>
      <c r="F50" s="35" t="s">
        <v>65</v>
      </c>
      <c r="G50" s="26">
        <v>18.4375</v>
      </c>
      <c r="H50" s="27">
        <v>0.7526391887341798</v>
      </c>
      <c r="I50" s="27">
        <v>0.5007514223879583</v>
      </c>
      <c r="J50" s="27">
        <v>0.639800657938006</v>
      </c>
      <c r="K50" s="34">
        <v>49400.0</v>
      </c>
      <c r="L50" s="15"/>
    </row>
    <row r="51" ht="14.25" hidden="1" customHeight="1">
      <c r="A51" s="23">
        <v>244.0</v>
      </c>
      <c r="B51" s="23" t="s">
        <v>23</v>
      </c>
      <c r="C51" s="34" t="s">
        <v>63</v>
      </c>
      <c r="D51" s="45" t="s">
        <v>45</v>
      </c>
      <c r="E51" s="26">
        <v>10.90909090909091</v>
      </c>
      <c r="F51" s="45" t="s">
        <v>28</v>
      </c>
      <c r="G51" s="26">
        <v>27.38095238095238</v>
      </c>
      <c r="H51" s="27">
        <v>0.8359300522189496</v>
      </c>
      <c r="I51" s="27">
        <v>0.551630469871415</v>
      </c>
      <c r="J51" s="27">
        <v>0.682850417145352</v>
      </c>
      <c r="K51" s="28"/>
      <c r="L51" s="15"/>
    </row>
    <row r="52" ht="14.25" customHeight="1">
      <c r="A52" s="32">
        <v>149.0</v>
      </c>
      <c r="B52" s="32"/>
      <c r="C52" s="32" t="s">
        <v>49</v>
      </c>
      <c r="D52" s="38" t="s">
        <v>25</v>
      </c>
      <c r="E52" s="26">
        <v>11.25</v>
      </c>
      <c r="F52" s="38" t="s">
        <v>29</v>
      </c>
      <c r="G52" s="26">
        <v>28.94736842105263</v>
      </c>
      <c r="H52" s="27">
        <v>0.8681759063030231</v>
      </c>
      <c r="I52" s="27">
        <v>0.49836172670353623</v>
      </c>
      <c r="J52" s="27">
        <v>0.49365808793464894</v>
      </c>
      <c r="K52" s="34">
        <v>49400.0</v>
      </c>
      <c r="L52" s="15"/>
    </row>
    <row r="53" ht="14.25" hidden="1" customHeight="1">
      <c r="A53" s="23">
        <v>250.0</v>
      </c>
      <c r="B53" s="23" t="s">
        <v>23</v>
      </c>
      <c r="C53" s="34" t="s">
        <v>24</v>
      </c>
      <c r="D53" s="45" t="s">
        <v>25</v>
      </c>
      <c r="E53" s="26">
        <v>11.25</v>
      </c>
      <c r="F53" s="45" t="s">
        <v>39</v>
      </c>
      <c r="G53" s="26">
        <v>26.93877551020408</v>
      </c>
      <c r="H53" s="27">
        <v>0.832949738059227</v>
      </c>
      <c r="I53" s="27">
        <v>0.8664808260060372</v>
      </c>
      <c r="J53" s="27">
        <v>0.8910680400136046</v>
      </c>
      <c r="K53" s="28"/>
      <c r="L53" s="15"/>
    </row>
    <row r="54" ht="14.25" customHeight="1">
      <c r="A54" s="32">
        <v>149.0</v>
      </c>
      <c r="B54" s="32"/>
      <c r="C54" s="32" t="s">
        <v>49</v>
      </c>
      <c r="D54" s="38" t="s">
        <v>25</v>
      </c>
      <c r="E54" s="26">
        <v>11.25</v>
      </c>
      <c r="F54" s="38" t="s">
        <v>84</v>
      </c>
      <c r="G54" s="26">
        <v>25.88235294117647</v>
      </c>
      <c r="H54" s="27">
        <v>0.865992135377546</v>
      </c>
      <c r="I54" s="27">
        <v>0.49710816985953193</v>
      </c>
      <c r="J54" s="27">
        <v>0.4791637773865537</v>
      </c>
      <c r="K54" s="34">
        <v>49400.0</v>
      </c>
      <c r="L54" s="15"/>
    </row>
    <row r="55" ht="14.25" customHeight="1">
      <c r="A55" s="11">
        <v>131.0</v>
      </c>
      <c r="B55" s="11"/>
      <c r="C55" s="11" t="s">
        <v>73</v>
      </c>
      <c r="D55" s="25" t="s">
        <v>97</v>
      </c>
      <c r="E55" s="26">
        <v>6.666666666666667</v>
      </c>
      <c r="F55" s="25" t="s">
        <v>75</v>
      </c>
      <c r="G55" s="26">
        <v>26.129032258064516</v>
      </c>
      <c r="H55" s="27">
        <v>0.6322340174959401</v>
      </c>
      <c r="I55" s="27">
        <v>0.4900882787220006</v>
      </c>
      <c r="J55" s="27">
        <v>0.6108899795184912</v>
      </c>
      <c r="K55" s="34">
        <v>49400.0</v>
      </c>
      <c r="L55" s="15"/>
    </row>
    <row r="56" ht="14.25" hidden="1" customHeight="1">
      <c r="A56" s="23">
        <v>244.0</v>
      </c>
      <c r="B56" s="23" t="s">
        <v>23</v>
      </c>
      <c r="C56" s="34" t="s">
        <v>63</v>
      </c>
      <c r="D56" s="45" t="s">
        <v>45</v>
      </c>
      <c r="E56" s="26">
        <v>10.90909090909091</v>
      </c>
      <c r="F56" s="45" t="s">
        <v>98</v>
      </c>
      <c r="G56" s="26">
        <v>26.363636363636363</v>
      </c>
      <c r="H56" s="27">
        <v>0.8285847701906095</v>
      </c>
      <c r="I56" s="27">
        <v>0.5467833162538657</v>
      </c>
      <c r="J56" s="27">
        <v>0.6474652103037557</v>
      </c>
      <c r="K56" s="28"/>
      <c r="L56" s="15"/>
    </row>
    <row r="57" ht="14.25" hidden="1" customHeight="1">
      <c r="A57" s="23">
        <v>243.0</v>
      </c>
      <c r="B57" s="23" t="s">
        <v>23</v>
      </c>
      <c r="C57" s="34" t="s">
        <v>69</v>
      </c>
      <c r="D57" s="45" t="s">
        <v>99</v>
      </c>
      <c r="E57" s="26">
        <v>7.391304347826087</v>
      </c>
      <c r="F57" s="45" t="s">
        <v>71</v>
      </c>
      <c r="G57" s="26">
        <v>29.23076923076923</v>
      </c>
      <c r="H57" s="27">
        <v>0.8260490823345648</v>
      </c>
      <c r="I57" s="27">
        <v>0.5090207157231604</v>
      </c>
      <c r="J57" s="27">
        <v>0.8411446880108101</v>
      </c>
      <c r="K57" s="28"/>
      <c r="L57" s="15"/>
    </row>
    <row r="58" ht="14.25" hidden="1" customHeight="1">
      <c r="A58" s="23">
        <v>243.0</v>
      </c>
      <c r="B58" s="23" t="s">
        <v>23</v>
      </c>
      <c r="C58" s="34" t="s">
        <v>69</v>
      </c>
      <c r="D58" s="45" t="s">
        <v>70</v>
      </c>
      <c r="E58" s="26">
        <v>8.333333333333334</v>
      </c>
      <c r="F58" s="45" t="s">
        <v>92</v>
      </c>
      <c r="G58" s="26">
        <v>26.8</v>
      </c>
      <c r="H58" s="27">
        <v>0.8231349336044836</v>
      </c>
      <c r="I58" s="27">
        <v>0.5072249845686418</v>
      </c>
      <c r="J58" s="27">
        <v>0.45355114454856016</v>
      </c>
      <c r="K58" s="28"/>
      <c r="L58" s="15"/>
    </row>
    <row r="59" ht="14.25" hidden="1" customHeight="1">
      <c r="A59" s="23">
        <v>146.0</v>
      </c>
      <c r="B59" s="23" t="s">
        <v>23</v>
      </c>
      <c r="C59" s="23" t="s">
        <v>44</v>
      </c>
      <c r="D59" s="31" t="s">
        <v>45</v>
      </c>
      <c r="E59" s="26">
        <v>11.818181818181818</v>
      </c>
      <c r="F59" s="25" t="s">
        <v>100</v>
      </c>
      <c r="G59" s="26">
        <v>27.666666666666664</v>
      </c>
      <c r="H59" s="27">
        <v>0.8226161510833043</v>
      </c>
      <c r="I59" s="27">
        <v>0.44414560053333074</v>
      </c>
      <c r="J59" s="27">
        <v>0.5232721049606296</v>
      </c>
      <c r="K59" s="28"/>
      <c r="L59" s="15"/>
    </row>
    <row r="60" ht="14.25" customHeight="1">
      <c r="A60" s="11">
        <v>149.0</v>
      </c>
      <c r="B60" s="11"/>
      <c r="C60" s="11" t="s">
        <v>49</v>
      </c>
      <c r="D60" s="25" t="s">
        <v>25</v>
      </c>
      <c r="E60" s="26">
        <v>11.25</v>
      </c>
      <c r="F60" s="25" t="s">
        <v>89</v>
      </c>
      <c r="G60" s="26">
        <v>21.944444444444443</v>
      </c>
      <c r="H60" s="27">
        <v>0.8509370944752909</v>
      </c>
      <c r="I60" s="27">
        <v>0.48846607771533745</v>
      </c>
      <c r="J60" s="27">
        <v>0.5206921514139599</v>
      </c>
      <c r="K60" s="34">
        <v>49400.0</v>
      </c>
      <c r="L60" s="15"/>
    </row>
    <row r="61" ht="14.25" customHeight="1">
      <c r="A61" s="11">
        <v>131.0</v>
      </c>
      <c r="B61" s="11"/>
      <c r="C61" s="11" t="s">
        <v>73</v>
      </c>
      <c r="D61" s="25" t="s">
        <v>86</v>
      </c>
      <c r="E61" s="26">
        <v>7.777777777777778</v>
      </c>
      <c r="F61" s="25" t="s">
        <v>88</v>
      </c>
      <c r="G61" s="26">
        <v>16.969696969696972</v>
      </c>
      <c r="H61" s="27">
        <v>0.6282309017805858</v>
      </c>
      <c r="I61" s="27">
        <v>0.4869851870879356</v>
      </c>
      <c r="J61" s="27">
        <v>0.5551631132802466</v>
      </c>
      <c r="K61" s="34">
        <v>49400.0</v>
      </c>
      <c r="L61" s="15"/>
    </row>
    <row r="62" ht="14.25" customHeight="1">
      <c r="A62" s="11">
        <v>248.0</v>
      </c>
      <c r="B62" s="11"/>
      <c r="C62" s="11" t="s">
        <v>59</v>
      </c>
      <c r="D62" s="37" t="s">
        <v>96</v>
      </c>
      <c r="E62" s="26">
        <v>10.0</v>
      </c>
      <c r="F62" s="43" t="s">
        <v>28</v>
      </c>
      <c r="G62" s="26">
        <v>23.333333333333336</v>
      </c>
      <c r="H62" s="27">
        <v>0.7297710516750049</v>
      </c>
      <c r="I62" s="27">
        <v>0.48553662580129137</v>
      </c>
      <c r="J62" s="27">
        <v>0.5797694267253067</v>
      </c>
      <c r="K62" s="34">
        <v>47500.0</v>
      </c>
      <c r="L62" s="15"/>
    </row>
    <row r="63" ht="14.25" customHeight="1">
      <c r="A63" s="11">
        <v>134.0</v>
      </c>
      <c r="B63" s="11"/>
      <c r="C63" s="11" t="s">
        <v>79</v>
      </c>
      <c r="D63" s="31" t="s">
        <v>74</v>
      </c>
      <c r="E63" s="26">
        <v>8.0</v>
      </c>
      <c r="F63" s="31" t="s">
        <v>101</v>
      </c>
      <c r="G63" s="26">
        <v>18.421052631578945</v>
      </c>
      <c r="H63" s="27">
        <v>0.6701129618992917</v>
      </c>
      <c r="I63" s="27">
        <v>0.4839094911694855</v>
      </c>
      <c r="J63" s="27">
        <v>0.3712083274316951</v>
      </c>
      <c r="K63" s="34">
        <v>47500.0</v>
      </c>
      <c r="L63" s="15"/>
    </row>
    <row r="64" ht="14.25" customHeight="1">
      <c r="A64" s="11">
        <v>112.0</v>
      </c>
      <c r="B64" s="11"/>
      <c r="C64" s="20" t="s">
        <v>102</v>
      </c>
      <c r="D64" s="45" t="s">
        <v>103</v>
      </c>
      <c r="E64" s="26">
        <v>8.571428571428571</v>
      </c>
      <c r="F64" s="45" t="s">
        <v>61</v>
      </c>
      <c r="G64" s="26">
        <v>32.608695652173914</v>
      </c>
      <c r="H64" s="27">
        <v>0.7054496952688611</v>
      </c>
      <c r="I64" s="27">
        <v>0.4788748982291487</v>
      </c>
      <c r="J64" s="27">
        <v>0.6215219882575219</v>
      </c>
      <c r="K64" s="34">
        <v>47500.0</v>
      </c>
      <c r="L64" s="15"/>
    </row>
    <row r="65" ht="14.25" customHeight="1">
      <c r="A65" s="11">
        <v>112.0</v>
      </c>
      <c r="B65" s="11"/>
      <c r="C65" s="20" t="s">
        <v>102</v>
      </c>
      <c r="D65" s="45" t="s">
        <v>103</v>
      </c>
      <c r="E65" s="26">
        <v>8.571428571428571</v>
      </c>
      <c r="F65" s="45" t="s">
        <v>85</v>
      </c>
      <c r="G65" s="26">
        <v>24.72222222222222</v>
      </c>
      <c r="H65" s="27">
        <v>0.6984775317151346</v>
      </c>
      <c r="I65" s="27">
        <v>0.474142038984018</v>
      </c>
      <c r="J65" s="27">
        <v>0.645042738560357</v>
      </c>
      <c r="K65" s="34">
        <v>47500.0</v>
      </c>
      <c r="L65" s="15"/>
    </row>
    <row r="66" ht="14.25" hidden="1" customHeight="1">
      <c r="A66" s="23">
        <v>250.0</v>
      </c>
      <c r="B66" s="23" t="s">
        <v>23</v>
      </c>
      <c r="C66" s="34" t="s">
        <v>24</v>
      </c>
      <c r="D66" s="45" t="s">
        <v>25</v>
      </c>
      <c r="E66" s="26">
        <v>11.25</v>
      </c>
      <c r="F66" s="45" t="s">
        <v>43</v>
      </c>
      <c r="G66" s="26">
        <v>41.5</v>
      </c>
      <c r="H66" s="27">
        <v>0.8179618885214992</v>
      </c>
      <c r="I66" s="27">
        <v>0.8508896280572106</v>
      </c>
      <c r="J66" s="27">
        <v>0.7793361301954972</v>
      </c>
      <c r="K66" s="28"/>
      <c r="L66" s="15"/>
    </row>
    <row r="67" ht="14.25" customHeight="1">
      <c r="A67" s="11">
        <v>131.0</v>
      </c>
      <c r="B67" s="11"/>
      <c r="C67" s="11" t="s">
        <v>73</v>
      </c>
      <c r="D67" s="25" t="s">
        <v>97</v>
      </c>
      <c r="E67" s="26">
        <v>6.666666666666667</v>
      </c>
      <c r="F67" s="25" t="s">
        <v>88</v>
      </c>
      <c r="G67" s="26">
        <v>16.969696969696972</v>
      </c>
      <c r="H67" s="27">
        <v>0.5929110077634285</v>
      </c>
      <c r="I67" s="27">
        <v>0.4596062963852959</v>
      </c>
      <c r="J67" s="27">
        <v>0.610046441850004</v>
      </c>
      <c r="K67" s="34">
        <v>46020.0</v>
      </c>
      <c r="L67" s="15"/>
    </row>
    <row r="68" ht="14.25" customHeight="1">
      <c r="A68" s="11">
        <v>130.0</v>
      </c>
      <c r="B68" s="11"/>
      <c r="C68" s="20" t="s">
        <v>104</v>
      </c>
      <c r="D68" s="35" t="s">
        <v>50</v>
      </c>
      <c r="E68" s="26">
        <v>9.09090909090909</v>
      </c>
      <c r="F68" s="45" t="s">
        <v>76</v>
      </c>
      <c r="G68" s="26">
        <v>31.21212121212121</v>
      </c>
      <c r="H68" s="27">
        <v>0.776286703914504</v>
      </c>
      <c r="I68" s="27">
        <v>0.4559439761083737</v>
      </c>
      <c r="J68" s="27">
        <v>0.538121172743436</v>
      </c>
      <c r="K68" s="34">
        <v>46020.0</v>
      </c>
      <c r="L68" s="15"/>
    </row>
    <row r="69" ht="14.25" hidden="1" customHeight="1">
      <c r="A69" s="49">
        <v>145.0</v>
      </c>
      <c r="B69" s="49" t="s">
        <v>23</v>
      </c>
      <c r="C69" s="49" t="s">
        <v>91</v>
      </c>
      <c r="D69" s="38" t="s">
        <v>70</v>
      </c>
      <c r="E69" s="26">
        <v>8.333333333333334</v>
      </c>
      <c r="F69" s="38" t="s">
        <v>105</v>
      </c>
      <c r="G69" s="26">
        <v>23.2</v>
      </c>
      <c r="H69" s="27">
        <v>0.8159453414927866</v>
      </c>
      <c r="I69" s="27">
        <v>0.450120949127416</v>
      </c>
      <c r="J69" s="27">
        <v>0.42857866813781814</v>
      </c>
      <c r="K69" s="28"/>
      <c r="L69" s="15"/>
    </row>
    <row r="70" ht="14.25" customHeight="1">
      <c r="A70" s="11">
        <v>112.0</v>
      </c>
      <c r="B70" s="11"/>
      <c r="C70" s="20" t="s">
        <v>102</v>
      </c>
      <c r="D70" s="45" t="s">
        <v>106</v>
      </c>
      <c r="E70" s="26">
        <v>7.6923076923076925</v>
      </c>
      <c r="F70" s="45" t="s">
        <v>61</v>
      </c>
      <c r="G70" s="26">
        <v>32.608695652173914</v>
      </c>
      <c r="H70" s="27">
        <v>0.6569734920581289</v>
      </c>
      <c r="I70" s="27">
        <v>0.4459681764107664</v>
      </c>
      <c r="J70" s="27">
        <v>0.5561091641077096</v>
      </c>
      <c r="K70" s="34">
        <v>46020.0</v>
      </c>
      <c r="L70" s="15"/>
    </row>
    <row r="71" ht="14.25" customHeight="1">
      <c r="A71" s="11">
        <v>134.0</v>
      </c>
      <c r="B71" s="11"/>
      <c r="C71" s="20" t="s">
        <v>79</v>
      </c>
      <c r="D71" s="45" t="s">
        <v>74</v>
      </c>
      <c r="E71" s="26">
        <v>8.0</v>
      </c>
      <c r="F71" s="45" t="s">
        <v>107</v>
      </c>
      <c r="G71" s="26">
        <v>15.0</v>
      </c>
      <c r="H71" s="27">
        <v>0.6164105294125888</v>
      </c>
      <c r="I71" s="27">
        <v>0.4451292880444048</v>
      </c>
      <c r="J71" s="27">
        <v>0.36742327458181856</v>
      </c>
      <c r="K71" s="34">
        <v>43260.0</v>
      </c>
      <c r="L71" s="15"/>
    </row>
    <row r="72" ht="14.25" hidden="1" customHeight="1">
      <c r="A72" s="49">
        <v>146.0</v>
      </c>
      <c r="B72" s="49" t="s">
        <v>23</v>
      </c>
      <c r="C72" s="49" t="s">
        <v>44</v>
      </c>
      <c r="D72" s="38" t="s">
        <v>108</v>
      </c>
      <c r="E72" s="26">
        <v>9.0</v>
      </c>
      <c r="F72" s="38" t="s">
        <v>28</v>
      </c>
      <c r="G72" s="26">
        <v>29.285714285714285</v>
      </c>
      <c r="H72" s="27">
        <v>0.8110300081103</v>
      </c>
      <c r="I72" s="27">
        <v>0.4378900286948331</v>
      </c>
      <c r="J72" s="27">
        <v>0.5203810988558749</v>
      </c>
      <c r="K72" s="28"/>
      <c r="L72" s="15"/>
    </row>
    <row r="73" ht="14.25" hidden="1" customHeight="1">
      <c r="A73" s="49">
        <v>145.0</v>
      </c>
      <c r="B73" s="49" t="s">
        <v>23</v>
      </c>
      <c r="C73" s="49" t="s">
        <v>91</v>
      </c>
      <c r="D73" s="38" t="s">
        <v>70</v>
      </c>
      <c r="E73" s="26">
        <v>8.333333333333334</v>
      </c>
      <c r="F73" s="38" t="s">
        <v>109</v>
      </c>
      <c r="G73" s="26">
        <v>36.666666666666664</v>
      </c>
      <c r="H73" s="27">
        <v>0.8110300081103</v>
      </c>
      <c r="I73" s="27">
        <v>0.4474093771447208</v>
      </c>
      <c r="J73" s="27">
        <v>0.36192499335741124</v>
      </c>
      <c r="K73" s="28"/>
      <c r="L73" s="15"/>
    </row>
    <row r="74" ht="14.25" hidden="1" customHeight="1">
      <c r="A74" s="23">
        <v>145.0</v>
      </c>
      <c r="B74" s="23" t="s">
        <v>23</v>
      </c>
      <c r="C74" s="23" t="s">
        <v>91</v>
      </c>
      <c r="D74" s="31" t="s">
        <v>94</v>
      </c>
      <c r="E74" s="26">
        <v>7.2727272727272725</v>
      </c>
      <c r="F74" s="25" t="s">
        <v>92</v>
      </c>
      <c r="G74" s="26">
        <v>28.400000000000002</v>
      </c>
      <c r="H74" s="27">
        <v>0.8071119887474484</v>
      </c>
      <c r="I74" s="27">
        <v>0.4452479791874999</v>
      </c>
      <c r="J74" s="27">
        <v>0.5507329074773062</v>
      </c>
      <c r="K74" s="28"/>
      <c r="L74" s="15"/>
    </row>
    <row r="75" ht="14.25" customHeight="1">
      <c r="A75" s="32">
        <v>112.0</v>
      </c>
      <c r="B75" s="32"/>
      <c r="C75" s="32" t="s">
        <v>102</v>
      </c>
      <c r="D75" s="55" t="s">
        <v>106</v>
      </c>
      <c r="E75" s="26">
        <v>7.6923076923076925</v>
      </c>
      <c r="F75" s="38" t="s">
        <v>85</v>
      </c>
      <c r="G75" s="26">
        <v>24.72222222222222</v>
      </c>
      <c r="H75" s="27">
        <v>0.6539656616125618</v>
      </c>
      <c r="I75" s="27">
        <v>0.4439263943982835</v>
      </c>
      <c r="J75" s="27">
        <v>0.5803705069148958</v>
      </c>
      <c r="K75" s="34">
        <v>43260.0</v>
      </c>
      <c r="L75" s="15"/>
    </row>
    <row r="76" ht="14.25" customHeight="1">
      <c r="A76" s="11">
        <v>89.0</v>
      </c>
      <c r="B76" s="11"/>
      <c r="C76" s="20" t="s">
        <v>110</v>
      </c>
      <c r="D76" s="45" t="s">
        <v>111</v>
      </c>
      <c r="E76" s="26">
        <v>8.75</v>
      </c>
      <c r="F76" s="45" t="s">
        <v>112</v>
      </c>
      <c r="G76" s="26">
        <v>26.774193548387096</v>
      </c>
      <c r="H76" s="27">
        <v>0.715125280059036</v>
      </c>
      <c r="I76" s="27">
        <v>0.4335994832848764</v>
      </c>
      <c r="J76" s="27">
        <v>0.422589186426942</v>
      </c>
      <c r="K76" s="34">
        <v>43260.0</v>
      </c>
      <c r="L76" s="15"/>
    </row>
    <row r="77" ht="14.25" hidden="1" customHeight="1">
      <c r="A77" s="49">
        <v>146.0</v>
      </c>
      <c r="B77" s="49" t="s">
        <v>23</v>
      </c>
      <c r="C77" s="49" t="s">
        <v>44</v>
      </c>
      <c r="D77" s="38" t="s">
        <v>108</v>
      </c>
      <c r="E77" s="26">
        <v>9.0</v>
      </c>
      <c r="F77" s="38" t="s">
        <v>98</v>
      </c>
      <c r="G77" s="26">
        <v>28.181818181818183</v>
      </c>
      <c r="H77" s="27">
        <v>0.8035204709981676</v>
      </c>
      <c r="I77" s="27">
        <v>0.43383549139210315</v>
      </c>
      <c r="J77" s="27">
        <v>0.49287073266538184</v>
      </c>
      <c r="K77" s="28"/>
      <c r="L77" s="15"/>
    </row>
    <row r="78" ht="14.25" customHeight="1">
      <c r="A78" s="11">
        <v>130.0</v>
      </c>
      <c r="B78" s="11"/>
      <c r="C78" s="11" t="s">
        <v>104</v>
      </c>
      <c r="D78" s="25" t="s">
        <v>60</v>
      </c>
      <c r="E78" s="26">
        <v>8.0</v>
      </c>
      <c r="F78" s="25" t="s">
        <v>76</v>
      </c>
      <c r="G78" s="26">
        <v>31.21212121212121</v>
      </c>
      <c r="H78" s="27">
        <v>0.7379725023447894</v>
      </c>
      <c r="I78" s="27">
        <v>0.4334405256215581</v>
      </c>
      <c r="J78" s="27">
        <v>0.3070651228120159</v>
      </c>
      <c r="K78" s="34">
        <v>43260.0</v>
      </c>
      <c r="L78" s="15"/>
    </row>
    <row r="79" ht="14.25" hidden="1" customHeight="1">
      <c r="A79" s="23">
        <v>250.0</v>
      </c>
      <c r="B79" s="23" t="s">
        <v>23</v>
      </c>
      <c r="C79" s="34" t="s">
        <v>24</v>
      </c>
      <c r="D79" s="45" t="s">
        <v>47</v>
      </c>
      <c r="E79" s="26">
        <v>8.181818181818182</v>
      </c>
      <c r="F79" s="45" t="s">
        <v>28</v>
      </c>
      <c r="G79" s="26">
        <v>30.476190476190474</v>
      </c>
      <c r="H79" s="27">
        <v>0.8014433649884288</v>
      </c>
      <c r="I79" s="27">
        <v>0.833706137551908</v>
      </c>
      <c r="J79" s="27">
        <v>1.044370068403042</v>
      </c>
      <c r="K79" s="28"/>
      <c r="L79" s="15"/>
    </row>
    <row r="80" ht="14.25" customHeight="1">
      <c r="A80" s="11">
        <v>130.0</v>
      </c>
      <c r="B80" s="11"/>
      <c r="C80" s="11" t="s">
        <v>104</v>
      </c>
      <c r="D80" s="25" t="s">
        <v>83</v>
      </c>
      <c r="E80" s="26">
        <v>8.0</v>
      </c>
      <c r="F80" s="25" t="s">
        <v>76</v>
      </c>
      <c r="G80" s="26">
        <v>31.21212121212121</v>
      </c>
      <c r="H80" s="27">
        <v>0.7379725023447894</v>
      </c>
      <c r="I80" s="27">
        <v>0.4334405256215581</v>
      </c>
      <c r="J80" s="27">
        <v>0.3070651228120159</v>
      </c>
      <c r="K80" s="34">
        <v>43260.0</v>
      </c>
      <c r="L80" s="15"/>
    </row>
    <row r="81" ht="14.25" customHeight="1">
      <c r="A81" s="11">
        <v>112.0</v>
      </c>
      <c r="B81" s="11"/>
      <c r="C81" s="47" t="s">
        <v>102</v>
      </c>
      <c r="D81" s="45" t="s">
        <v>103</v>
      </c>
      <c r="E81" s="26">
        <v>8.571428571428571</v>
      </c>
      <c r="F81" s="45" t="s">
        <v>113</v>
      </c>
      <c r="G81" s="26">
        <v>25.454545454545457</v>
      </c>
      <c r="H81" s="27">
        <v>0.6364779483676669</v>
      </c>
      <c r="I81" s="27">
        <v>0.43205534681463137</v>
      </c>
      <c r="J81" s="27">
        <v>0.55859293574379</v>
      </c>
      <c r="K81" s="34">
        <v>43260.0</v>
      </c>
      <c r="L81" s="15"/>
    </row>
    <row r="82" ht="14.25" customHeight="1">
      <c r="A82" s="11">
        <v>131.0</v>
      </c>
      <c r="B82" s="11"/>
      <c r="C82" s="11" t="s">
        <v>73</v>
      </c>
      <c r="D82" s="31" t="s">
        <v>86</v>
      </c>
      <c r="E82" s="26">
        <v>7.777777777777778</v>
      </c>
      <c r="F82" s="25" t="s">
        <v>89</v>
      </c>
      <c r="G82" s="26">
        <v>13.055555555555557</v>
      </c>
      <c r="H82" s="27">
        <v>0.5569770072929177</v>
      </c>
      <c r="I82" s="27">
        <v>0.4317513693316416</v>
      </c>
      <c r="J82" s="27">
        <v>0.5016984251507756</v>
      </c>
      <c r="K82" s="34">
        <v>42400.0</v>
      </c>
      <c r="L82" s="15"/>
    </row>
    <row r="83" ht="14.25" customHeight="1">
      <c r="A83" s="11">
        <v>232.0</v>
      </c>
      <c r="B83" s="11"/>
      <c r="C83" s="11" t="s">
        <v>114</v>
      </c>
      <c r="D83" s="37" t="s">
        <v>115</v>
      </c>
      <c r="E83" s="26">
        <v>8.88888888888889</v>
      </c>
      <c r="F83" s="43" t="s">
        <v>85</v>
      </c>
      <c r="G83" s="26">
        <v>23.88888888888889</v>
      </c>
      <c r="H83" s="27">
        <v>0.7132855056631114</v>
      </c>
      <c r="I83" s="27">
        <v>0.43114086117365</v>
      </c>
      <c r="J83" s="27">
        <v>0.463122949997894</v>
      </c>
      <c r="K83" s="34">
        <v>42400.0</v>
      </c>
      <c r="L83" s="15"/>
    </row>
    <row r="84" ht="14.25" customHeight="1">
      <c r="A84" s="11">
        <v>76.0</v>
      </c>
      <c r="B84" s="11"/>
      <c r="C84" s="11" t="s">
        <v>116</v>
      </c>
      <c r="D84" s="25" t="s">
        <v>117</v>
      </c>
      <c r="E84" s="26">
        <v>10.0</v>
      </c>
      <c r="F84" s="25" t="s">
        <v>61</v>
      </c>
      <c r="G84" s="26">
        <v>30.869565217391305</v>
      </c>
      <c r="H84" s="27">
        <v>0.7488784999163873</v>
      </c>
      <c r="I84" s="27">
        <v>0.4305626314483155</v>
      </c>
      <c r="J84" s="27">
        <v>0.4326523915005333</v>
      </c>
      <c r="K84" s="34">
        <v>42400.0</v>
      </c>
      <c r="L84" s="15"/>
    </row>
    <row r="85" ht="14.25" customHeight="1">
      <c r="A85" s="11">
        <v>130.0</v>
      </c>
      <c r="B85" s="11"/>
      <c r="C85" s="11" t="s">
        <v>104</v>
      </c>
      <c r="D85" s="37" t="s">
        <v>50</v>
      </c>
      <c r="E85" s="26">
        <v>9.09090909090909</v>
      </c>
      <c r="F85" s="37" t="s">
        <v>51</v>
      </c>
      <c r="G85" s="26">
        <v>18.71794871794872</v>
      </c>
      <c r="H85" s="27">
        <v>0.7275512157763737</v>
      </c>
      <c r="I85" s="27">
        <v>0.42731969061278074</v>
      </c>
      <c r="J85" s="27">
        <v>0.5567365111983659</v>
      </c>
      <c r="K85" s="34">
        <v>42400.0</v>
      </c>
      <c r="L85" s="15"/>
    </row>
    <row r="86" ht="14.25" customHeight="1">
      <c r="A86" s="11">
        <v>76.0</v>
      </c>
      <c r="B86" s="11"/>
      <c r="C86" s="20" t="s">
        <v>116</v>
      </c>
      <c r="D86" s="45" t="s">
        <v>117</v>
      </c>
      <c r="E86" s="26">
        <v>10.0</v>
      </c>
      <c r="F86" s="45" t="s">
        <v>85</v>
      </c>
      <c r="G86" s="26">
        <v>23.61111111111111</v>
      </c>
      <c r="H86" s="27">
        <v>0.7389716873074895</v>
      </c>
      <c r="I86" s="27">
        <v>0.42486677650438454</v>
      </c>
      <c r="J86" s="27">
        <v>0.44982229144203506</v>
      </c>
      <c r="K86" s="34">
        <v>42400.0</v>
      </c>
      <c r="L86" s="15"/>
    </row>
    <row r="87" ht="14.25" hidden="1" customHeight="1">
      <c r="A87" s="23">
        <v>243.0</v>
      </c>
      <c r="B87" s="23" t="s">
        <v>23</v>
      </c>
      <c r="C87" s="34" t="s">
        <v>69</v>
      </c>
      <c r="D87" s="45" t="s">
        <v>70</v>
      </c>
      <c r="E87" s="26">
        <v>8.333333333333334</v>
      </c>
      <c r="F87" s="45" t="s">
        <v>109</v>
      </c>
      <c r="G87" s="26">
        <v>35.0</v>
      </c>
      <c r="H87" s="27">
        <v>0.7898266092054556</v>
      </c>
      <c r="I87" s="27">
        <v>0.4867000212369042</v>
      </c>
      <c r="J87" s="27">
        <v>0.39370856077574046</v>
      </c>
      <c r="K87" s="28"/>
      <c r="L87" s="15"/>
    </row>
    <row r="88" ht="14.25" hidden="1" customHeight="1">
      <c r="A88" s="23">
        <v>244.0</v>
      </c>
      <c r="B88" s="23" t="s">
        <v>23</v>
      </c>
      <c r="C88" s="34" t="s">
        <v>63</v>
      </c>
      <c r="D88" s="45" t="s">
        <v>93</v>
      </c>
      <c r="E88" s="26">
        <v>10.0</v>
      </c>
      <c r="F88" s="45" t="s">
        <v>28</v>
      </c>
      <c r="G88" s="26">
        <v>27.38095238095238</v>
      </c>
      <c r="H88" s="27">
        <v>0.7889264649123254</v>
      </c>
      <c r="I88" s="27">
        <v>0.5206127897643672</v>
      </c>
      <c r="J88" s="27">
        <v>0.57124724859509</v>
      </c>
      <c r="K88" s="28"/>
      <c r="L88" s="15"/>
    </row>
    <row r="89" ht="14.25" customHeight="1">
      <c r="A89" s="11">
        <v>103.0</v>
      </c>
      <c r="B89" s="11"/>
      <c r="C89" s="11" t="s">
        <v>118</v>
      </c>
      <c r="D89" s="31" t="s">
        <v>18</v>
      </c>
      <c r="E89" s="26">
        <v>10.0</v>
      </c>
      <c r="F89" s="31" t="s">
        <v>39</v>
      </c>
      <c r="G89" s="26">
        <v>28.57142857142857</v>
      </c>
      <c r="H89" s="27">
        <v>0.8990335389456335</v>
      </c>
      <c r="I89" s="27">
        <v>0.42350260780218685</v>
      </c>
      <c r="J89" s="27">
        <v>0.645729334463247</v>
      </c>
      <c r="K89" s="34">
        <v>42400.0</v>
      </c>
      <c r="L89" s="15"/>
    </row>
    <row r="90" ht="14.25" customHeight="1">
      <c r="A90" s="32">
        <v>103.0</v>
      </c>
      <c r="B90" s="32"/>
      <c r="C90" s="32" t="s">
        <v>118</v>
      </c>
      <c r="D90" s="33" t="s">
        <v>47</v>
      </c>
      <c r="E90" s="26">
        <v>9.09090909090909</v>
      </c>
      <c r="F90" s="38" t="s">
        <v>39</v>
      </c>
      <c r="G90" s="26">
        <v>28.57142857142857</v>
      </c>
      <c r="H90" s="27">
        <v>0.8926215129546549</v>
      </c>
      <c r="I90" s="27">
        <v>0.4204821312450391</v>
      </c>
      <c r="J90" s="27">
        <v>0.5436302312924367</v>
      </c>
      <c r="K90" s="34">
        <v>40280.0</v>
      </c>
      <c r="L90" s="15"/>
    </row>
    <row r="91" ht="14.25" customHeight="1">
      <c r="A91" s="11">
        <v>89.0</v>
      </c>
      <c r="B91" s="11"/>
      <c r="C91" s="11" t="s">
        <v>110</v>
      </c>
      <c r="D91" s="31" t="s">
        <v>119</v>
      </c>
      <c r="E91" s="26">
        <v>7.5</v>
      </c>
      <c r="F91" s="25" t="s">
        <v>112</v>
      </c>
      <c r="G91" s="26">
        <v>26.774193548387096</v>
      </c>
      <c r="H91" s="27">
        <v>0.6850043610526093</v>
      </c>
      <c r="I91" s="27">
        <v>0.4153363687209862</v>
      </c>
      <c r="J91" s="27">
        <v>0.410732640296609</v>
      </c>
      <c r="K91" s="34">
        <v>40280.0</v>
      </c>
      <c r="L91" s="15"/>
    </row>
    <row r="92" ht="14.25" customHeight="1">
      <c r="A92" s="11">
        <v>232.0</v>
      </c>
      <c r="B92" s="11"/>
      <c r="C92" s="11" t="s">
        <v>114</v>
      </c>
      <c r="D92" s="43" t="s">
        <v>115</v>
      </c>
      <c r="E92" s="26">
        <v>8.88888888888889</v>
      </c>
      <c r="F92" s="43" t="s">
        <v>120</v>
      </c>
      <c r="G92" s="26">
        <v>18.620689655172413</v>
      </c>
      <c r="H92" s="27">
        <v>0.6867617311390256</v>
      </c>
      <c r="I92" s="27">
        <v>0.41510873532909215</v>
      </c>
      <c r="J92" s="27">
        <v>0.46070480593984325</v>
      </c>
      <c r="K92" s="34">
        <v>40090.0</v>
      </c>
      <c r="L92" s="15"/>
    </row>
    <row r="93" ht="14.25" customHeight="1">
      <c r="A93" s="11">
        <v>68.0</v>
      </c>
      <c r="B93" s="11"/>
      <c r="C93" s="20" t="s">
        <v>121</v>
      </c>
      <c r="D93" s="35" t="s">
        <v>115</v>
      </c>
      <c r="E93" s="26">
        <v>11.11111111111111</v>
      </c>
      <c r="F93" s="35" t="s">
        <v>122</v>
      </c>
      <c r="G93" s="26">
        <v>26.296296296296298</v>
      </c>
      <c r="H93" s="27">
        <v>0.8998659774076201</v>
      </c>
      <c r="I93" s="27">
        <v>0.41175118633985425</v>
      </c>
      <c r="J93" s="27">
        <v>0.45062049833033646</v>
      </c>
      <c r="K93" s="34">
        <v>40090.0</v>
      </c>
      <c r="L93" s="15"/>
    </row>
    <row r="94" ht="14.25" customHeight="1">
      <c r="A94" s="11">
        <v>208.0</v>
      </c>
      <c r="B94" s="11"/>
      <c r="C94" s="11" t="s">
        <v>123</v>
      </c>
      <c r="D94" s="43" t="s">
        <v>96</v>
      </c>
      <c r="E94" s="26">
        <v>7.2727272727272725</v>
      </c>
      <c r="F94" s="37" t="s">
        <v>77</v>
      </c>
      <c r="G94" s="26">
        <v>16.666666666666668</v>
      </c>
      <c r="H94" s="27">
        <v>0.5216868930120304</v>
      </c>
      <c r="I94" s="27">
        <v>0.4088979427101324</v>
      </c>
      <c r="J94" s="27">
        <v>0.4688319110603097</v>
      </c>
      <c r="K94" s="34">
        <v>40090.0</v>
      </c>
      <c r="L94" s="15"/>
    </row>
    <row r="95" ht="14.25" customHeight="1">
      <c r="A95" s="32">
        <v>103.0</v>
      </c>
      <c r="B95" s="32"/>
      <c r="C95" s="32" t="s">
        <v>118</v>
      </c>
      <c r="D95" s="38" t="s">
        <v>54</v>
      </c>
      <c r="E95" s="26">
        <v>9.09090909090909</v>
      </c>
      <c r="F95" s="38" t="s">
        <v>39</v>
      </c>
      <c r="G95" s="26">
        <v>28.57142857142857</v>
      </c>
      <c r="H95" s="27">
        <v>0.8669925113521832</v>
      </c>
      <c r="I95" s="27">
        <v>0.40840922345703545</v>
      </c>
      <c r="J95" s="27">
        <v>0.5208672354886349</v>
      </c>
      <c r="K95" s="34">
        <v>40090.0</v>
      </c>
      <c r="L95" s="15"/>
    </row>
    <row r="96" ht="14.25" customHeight="1">
      <c r="A96" s="32">
        <v>214.0</v>
      </c>
      <c r="B96" s="32"/>
      <c r="C96" s="32" t="s">
        <v>124</v>
      </c>
      <c r="D96" s="33" t="s">
        <v>115</v>
      </c>
      <c r="E96" s="26">
        <v>11.11111111111111</v>
      </c>
      <c r="F96" s="33" t="s">
        <v>125</v>
      </c>
      <c r="G96" s="26">
        <v>34.34782608695652</v>
      </c>
      <c r="H96" s="27">
        <v>0.8574710757364404</v>
      </c>
      <c r="I96" s="27">
        <v>0.40688415104032877</v>
      </c>
      <c r="J96" s="27">
        <v>0.41230927305419984</v>
      </c>
      <c r="K96" s="34">
        <v>40090.0</v>
      </c>
      <c r="L96" s="15"/>
    </row>
    <row r="97" ht="14.25" customHeight="1">
      <c r="A97" s="11">
        <v>130.0</v>
      </c>
      <c r="B97" s="11"/>
      <c r="C97" s="11" t="s">
        <v>104</v>
      </c>
      <c r="D97" s="25" t="s">
        <v>60</v>
      </c>
      <c r="E97" s="26">
        <v>8.0</v>
      </c>
      <c r="F97" s="37" t="s">
        <v>51</v>
      </c>
      <c r="G97" s="26">
        <v>18.71794871794872</v>
      </c>
      <c r="H97" s="27">
        <v>0.6903636283303142</v>
      </c>
      <c r="I97" s="27">
        <v>0.405477945292998</v>
      </c>
      <c r="J97" s="27">
        <v>0.333843508291235</v>
      </c>
      <c r="K97" s="34">
        <v>40090.0</v>
      </c>
      <c r="L97" s="15"/>
    </row>
    <row r="98" ht="14.25" customHeight="1">
      <c r="A98" s="11">
        <v>76.0</v>
      </c>
      <c r="B98" s="11"/>
      <c r="C98" s="47" t="s">
        <v>116</v>
      </c>
      <c r="D98" s="45" t="s">
        <v>117</v>
      </c>
      <c r="E98" s="26">
        <v>10.0</v>
      </c>
      <c r="F98" s="35" t="s">
        <v>126</v>
      </c>
      <c r="G98" s="26">
        <v>17.142857142857142</v>
      </c>
      <c r="H98" s="27">
        <v>0.7049240248550989</v>
      </c>
      <c r="I98" s="27">
        <v>0.40529130312412043</v>
      </c>
      <c r="J98" s="27">
        <v>0.43719165085388995</v>
      </c>
      <c r="K98" s="34">
        <v>38640.0</v>
      </c>
      <c r="L98" s="15"/>
    </row>
    <row r="99" ht="14.25" customHeight="1">
      <c r="A99" s="32">
        <v>232.0</v>
      </c>
      <c r="B99" s="32"/>
      <c r="C99" s="32" t="s">
        <v>114</v>
      </c>
      <c r="D99" s="33" t="s">
        <v>115</v>
      </c>
      <c r="E99" s="26">
        <v>8.88888888888889</v>
      </c>
      <c r="F99" s="33" t="s">
        <v>77</v>
      </c>
      <c r="G99" s="26">
        <v>20.0</v>
      </c>
      <c r="H99" s="27">
        <v>0.6701129618992917</v>
      </c>
      <c r="I99" s="27">
        <v>0.4050454932605081</v>
      </c>
      <c r="J99" s="27">
        <v>0.4239033490123088</v>
      </c>
      <c r="K99" s="34">
        <v>38640.0</v>
      </c>
      <c r="L99" s="15"/>
    </row>
    <row r="100" ht="14.25" customHeight="1">
      <c r="A100" s="11">
        <v>131.0</v>
      </c>
      <c r="B100" s="11"/>
      <c r="C100" s="20" t="s">
        <v>73</v>
      </c>
      <c r="D100" s="45" t="s">
        <v>97</v>
      </c>
      <c r="E100" s="26">
        <v>6.666666666666667</v>
      </c>
      <c r="F100" s="45" t="s">
        <v>89</v>
      </c>
      <c r="G100" s="26">
        <v>13.055555555555557</v>
      </c>
      <c r="H100" s="27">
        <v>0.5205341757610569</v>
      </c>
      <c r="I100" s="27">
        <v>0.40350201215857523</v>
      </c>
      <c r="J100" s="27">
        <v>0.5451760519831417</v>
      </c>
      <c r="K100" s="34">
        <v>38640.0</v>
      </c>
      <c r="L100" s="15"/>
    </row>
    <row r="101" ht="14.25" hidden="1" customHeight="1">
      <c r="A101" s="23">
        <v>250.0</v>
      </c>
      <c r="B101" s="23" t="s">
        <v>23</v>
      </c>
      <c r="C101" s="34" t="s">
        <v>24</v>
      </c>
      <c r="D101" s="45" t="s">
        <v>47</v>
      </c>
      <c r="E101" s="26">
        <v>8.181818181818182</v>
      </c>
      <c r="F101" s="45" t="s">
        <v>39</v>
      </c>
      <c r="G101" s="26">
        <v>26.93877551020408</v>
      </c>
      <c r="H101" s="27">
        <v>0.7781504131869096</v>
      </c>
      <c r="I101" s="27">
        <v>0.80947550850564</v>
      </c>
      <c r="J101" s="27">
        <v>1.0429485120485915</v>
      </c>
      <c r="K101" s="28"/>
      <c r="L101" s="15"/>
    </row>
    <row r="102" ht="14.25" customHeight="1">
      <c r="A102" s="11">
        <v>208.0</v>
      </c>
      <c r="B102" s="11"/>
      <c r="C102" s="11" t="s">
        <v>123</v>
      </c>
      <c r="D102" s="43" t="s">
        <v>96</v>
      </c>
      <c r="E102" s="26">
        <v>7.2727272727272725</v>
      </c>
      <c r="F102" s="43" t="s">
        <v>85</v>
      </c>
      <c r="G102" s="26">
        <v>16.666666666666668</v>
      </c>
      <c r="H102" s="27">
        <v>0.5143724227798401</v>
      </c>
      <c r="I102" s="27">
        <v>0.40316486436367655</v>
      </c>
      <c r="J102" s="27">
        <v>0.4728404198095602</v>
      </c>
      <c r="K102" s="34">
        <v>38640.0</v>
      </c>
      <c r="L102" s="15"/>
    </row>
    <row r="103" ht="14.25" customHeight="1">
      <c r="A103" s="32">
        <v>89.0</v>
      </c>
      <c r="B103" s="32"/>
      <c r="C103" s="32" t="s">
        <v>110</v>
      </c>
      <c r="D103" s="33" t="s">
        <v>58</v>
      </c>
      <c r="E103" s="26">
        <v>6.0</v>
      </c>
      <c r="F103" s="38" t="s">
        <v>112</v>
      </c>
      <c r="G103" s="26">
        <v>26.774193548387096</v>
      </c>
      <c r="H103" s="27">
        <v>0.6635108637525005</v>
      </c>
      <c r="I103" s="27">
        <v>0.4023042894711201</v>
      </c>
      <c r="J103" s="27">
        <v>0.29804324504011726</v>
      </c>
      <c r="K103" s="34">
        <v>38640.0</v>
      </c>
      <c r="L103" s="15"/>
    </row>
    <row r="104" ht="14.25" customHeight="1">
      <c r="A104" s="11">
        <v>136.0</v>
      </c>
      <c r="B104" s="11"/>
      <c r="C104" s="11" t="s">
        <v>55</v>
      </c>
      <c r="D104" s="43" t="s">
        <v>45</v>
      </c>
      <c r="E104" s="26">
        <v>10.90909090909091</v>
      </c>
      <c r="F104" s="43" t="s">
        <v>46</v>
      </c>
      <c r="G104" s="26">
        <v>33.0</v>
      </c>
      <c r="H104" s="27">
        <v>0.96496266513498</v>
      </c>
      <c r="I104" s="27">
        <v>0.4015628591128476</v>
      </c>
      <c r="J104" s="27">
        <v>0.4948990912309689</v>
      </c>
      <c r="K104" s="34">
        <v>38640.0</v>
      </c>
      <c r="L104" s="15"/>
    </row>
    <row r="105" ht="14.25" customHeight="1">
      <c r="A105" s="11">
        <v>89.0</v>
      </c>
      <c r="B105" s="11"/>
      <c r="C105" s="11" t="s">
        <v>110</v>
      </c>
      <c r="D105" s="25" t="s">
        <v>111</v>
      </c>
      <c r="E105" s="26">
        <v>8.75</v>
      </c>
      <c r="F105" s="25" t="s">
        <v>127</v>
      </c>
      <c r="G105" s="26">
        <v>21.875</v>
      </c>
      <c r="H105" s="27">
        <v>0.6612956860848271</v>
      </c>
      <c r="I105" s="27">
        <v>0.4009611683161694</v>
      </c>
      <c r="J105" s="27">
        <v>0.3925341878295246</v>
      </c>
      <c r="K105" s="34">
        <v>38640.0</v>
      </c>
      <c r="L105" s="15"/>
    </row>
    <row r="106" ht="14.25" hidden="1" customHeight="1">
      <c r="A106" s="23">
        <v>145.0</v>
      </c>
      <c r="B106" s="23" t="s">
        <v>23</v>
      </c>
      <c r="C106" s="23" t="s">
        <v>91</v>
      </c>
      <c r="D106" s="31" t="s">
        <v>94</v>
      </c>
      <c r="E106" s="26">
        <v>7.2727272727272725</v>
      </c>
      <c r="F106" s="25" t="s">
        <v>109</v>
      </c>
      <c r="G106" s="26">
        <v>36.666666666666664</v>
      </c>
      <c r="H106" s="27">
        <v>0.7708800077088</v>
      </c>
      <c r="I106" s="27">
        <v>0.4252603980781504</v>
      </c>
      <c r="J106" s="27">
        <v>0.49855432936680133</v>
      </c>
      <c r="K106" s="28"/>
      <c r="L106" s="15"/>
    </row>
    <row r="107" ht="14.25" customHeight="1">
      <c r="A107" s="11">
        <v>112.0</v>
      </c>
      <c r="B107" s="11"/>
      <c r="C107" s="11" t="s">
        <v>102</v>
      </c>
      <c r="D107" s="31" t="s">
        <v>106</v>
      </c>
      <c r="E107" s="26">
        <v>7.6923076923076925</v>
      </c>
      <c r="F107" s="25" t="s">
        <v>113</v>
      </c>
      <c r="G107" s="26">
        <v>25.454545454545457</v>
      </c>
      <c r="H107" s="27">
        <v>0.5894978687384745</v>
      </c>
      <c r="I107" s="27">
        <v>0.4001642268636156</v>
      </c>
      <c r="J107" s="27">
        <v>0.4970642095406975</v>
      </c>
      <c r="K107" s="34">
        <v>38640.0</v>
      </c>
      <c r="L107" s="15"/>
    </row>
    <row r="108" ht="14.25" hidden="1" customHeight="1">
      <c r="A108" s="23">
        <v>244.0</v>
      </c>
      <c r="B108" s="23" t="s">
        <v>23</v>
      </c>
      <c r="C108" s="34" t="s">
        <v>63</v>
      </c>
      <c r="D108" s="45" t="s">
        <v>93</v>
      </c>
      <c r="E108" s="26">
        <v>10.0</v>
      </c>
      <c r="F108" s="45" t="s">
        <v>98</v>
      </c>
      <c r="G108" s="26">
        <v>26.363636363636363</v>
      </c>
      <c r="H108" s="27">
        <v>0.7696833802458534</v>
      </c>
      <c r="I108" s="27">
        <v>0.507914272934922</v>
      </c>
      <c r="J108" s="27">
        <v>0.533850854998638</v>
      </c>
      <c r="K108" s="28"/>
      <c r="L108" s="15"/>
    </row>
    <row r="109" ht="14.25" hidden="1" customHeight="1">
      <c r="A109" s="23">
        <v>243.0</v>
      </c>
      <c r="B109" s="23" t="s">
        <v>23</v>
      </c>
      <c r="C109" s="34" t="s">
        <v>69</v>
      </c>
      <c r="D109" s="45" t="s">
        <v>99</v>
      </c>
      <c r="E109" s="26">
        <v>7.391304347826087</v>
      </c>
      <c r="F109" s="45" t="s">
        <v>92</v>
      </c>
      <c r="G109" s="26">
        <v>26.8</v>
      </c>
      <c r="H109" s="27">
        <v>0.7691458292877024</v>
      </c>
      <c r="I109" s="27">
        <v>0.4739562925401821</v>
      </c>
      <c r="J109" s="27">
        <v>0.7782193602054212</v>
      </c>
      <c r="K109" s="28"/>
      <c r="L109" s="15"/>
    </row>
    <row r="110" ht="14.25" customHeight="1">
      <c r="A110" s="11">
        <v>208.0</v>
      </c>
      <c r="B110" s="11"/>
      <c r="C110" s="11" t="s">
        <v>123</v>
      </c>
      <c r="D110" s="37" t="s">
        <v>50</v>
      </c>
      <c r="E110" s="26">
        <v>6.363636363636364</v>
      </c>
      <c r="F110" s="37" t="s">
        <v>77</v>
      </c>
      <c r="G110" s="26">
        <v>16.666666666666668</v>
      </c>
      <c r="H110" s="27">
        <v>0.5083615573029109</v>
      </c>
      <c r="I110" s="27">
        <v>0.3984535508145991</v>
      </c>
      <c r="J110" s="27">
        <v>0.46424226924865714</v>
      </c>
      <c r="K110" s="34">
        <v>38640.0</v>
      </c>
      <c r="L110" s="15"/>
    </row>
    <row r="111" ht="14.25" customHeight="1">
      <c r="A111" s="11">
        <v>214.0</v>
      </c>
      <c r="B111" s="11"/>
      <c r="C111" s="20" t="s">
        <v>124</v>
      </c>
      <c r="D111" s="35" t="s">
        <v>115</v>
      </c>
      <c r="E111" s="26">
        <v>11.11111111111111</v>
      </c>
      <c r="F111" s="35" t="s">
        <v>113</v>
      </c>
      <c r="G111" s="26">
        <v>32.27272727272727</v>
      </c>
      <c r="H111" s="27">
        <v>0.8305819445534898</v>
      </c>
      <c r="I111" s="27">
        <v>0.39412481533423466</v>
      </c>
      <c r="J111" s="27">
        <v>0.3974734653165494</v>
      </c>
      <c r="K111" s="34">
        <v>38640.0</v>
      </c>
      <c r="L111" s="15"/>
    </row>
    <row r="112" ht="14.25" customHeight="1">
      <c r="A112" s="11">
        <v>68.0</v>
      </c>
      <c r="B112" s="11"/>
      <c r="C112" s="20" t="s">
        <v>121</v>
      </c>
      <c r="D112" s="35" t="s">
        <v>115</v>
      </c>
      <c r="E112" s="26">
        <v>11.11111111111111</v>
      </c>
      <c r="F112" s="35" t="s">
        <v>125</v>
      </c>
      <c r="G112" s="26">
        <v>34.34782608695652</v>
      </c>
      <c r="H112" s="27">
        <v>0.8574710757364404</v>
      </c>
      <c r="I112" s="27">
        <v>0.3923525742174599</v>
      </c>
      <c r="J112" s="27">
        <v>0.3975839418736927</v>
      </c>
      <c r="K112" s="34">
        <v>38640.0</v>
      </c>
      <c r="L112" s="15"/>
    </row>
    <row r="113" ht="14.25" customHeight="1">
      <c r="A113" s="11">
        <v>76.0</v>
      </c>
      <c r="B113" s="11"/>
      <c r="C113" s="11" t="s">
        <v>116</v>
      </c>
      <c r="D113" s="31" t="s">
        <v>117</v>
      </c>
      <c r="E113" s="26">
        <v>10.0</v>
      </c>
      <c r="F113" s="31" t="s">
        <v>128</v>
      </c>
      <c r="G113" s="26">
        <v>14.285714285714285</v>
      </c>
      <c r="H113" s="27">
        <v>0.6820792647903504</v>
      </c>
      <c r="I113" s="27">
        <v>0.39215686274509803</v>
      </c>
      <c r="J113" s="27">
        <v>0.4768627450980392</v>
      </c>
      <c r="K113" s="34">
        <v>38640.0</v>
      </c>
      <c r="L113" s="15"/>
    </row>
    <row r="114" ht="14.25" customHeight="1">
      <c r="A114" s="11">
        <v>103.0</v>
      </c>
      <c r="B114" s="11"/>
      <c r="C114" s="20" t="s">
        <v>118</v>
      </c>
      <c r="D114" s="35" t="s">
        <v>129</v>
      </c>
      <c r="E114" s="26">
        <v>6.363636363636364</v>
      </c>
      <c r="F114" s="45" t="s">
        <v>39</v>
      </c>
      <c r="G114" s="26">
        <v>28.57142857142857</v>
      </c>
      <c r="H114" s="27">
        <v>0.8217443620370876</v>
      </c>
      <c r="I114" s="27">
        <v>0.38709443551748945</v>
      </c>
      <c r="J114" s="27">
        <v>0.5085712634205803</v>
      </c>
      <c r="K114" s="34">
        <v>38520.0</v>
      </c>
      <c r="L114" s="15"/>
    </row>
    <row r="115" ht="14.25" customHeight="1">
      <c r="A115" s="11">
        <v>130.0</v>
      </c>
      <c r="B115" s="11"/>
      <c r="C115" s="11" t="s">
        <v>104</v>
      </c>
      <c r="D115" s="37" t="s">
        <v>50</v>
      </c>
      <c r="E115" s="26">
        <v>9.09090909090909</v>
      </c>
      <c r="F115" s="37" t="s">
        <v>65</v>
      </c>
      <c r="G115" s="26">
        <v>14.6875</v>
      </c>
      <c r="H115" s="27">
        <v>0.6575168535929139</v>
      </c>
      <c r="I115" s="27">
        <v>0.3861857314748469</v>
      </c>
      <c r="J115" s="27">
        <v>0.5069565420451627</v>
      </c>
      <c r="K115" s="34">
        <v>38520.0</v>
      </c>
      <c r="L115" s="15"/>
    </row>
    <row r="116" ht="14.25" customHeight="1">
      <c r="A116" s="11">
        <v>208.0</v>
      </c>
      <c r="B116" s="11"/>
      <c r="C116" s="11" t="s">
        <v>123</v>
      </c>
      <c r="D116" s="37" t="s">
        <v>50</v>
      </c>
      <c r="E116" s="26">
        <v>6.363636363636364</v>
      </c>
      <c r="F116" s="37" t="s">
        <v>85</v>
      </c>
      <c r="G116" s="26">
        <v>16.666666666666668</v>
      </c>
      <c r="H116" s="27">
        <v>0.49232789037498975</v>
      </c>
      <c r="I116" s="27">
        <v>0.3858863701766618</v>
      </c>
      <c r="J116" s="27">
        <v>0.4604670256463194</v>
      </c>
      <c r="K116" s="34">
        <v>38520.0</v>
      </c>
      <c r="L116" s="15"/>
    </row>
    <row r="117" ht="14.25" customHeight="1">
      <c r="A117" s="11">
        <v>3.0</v>
      </c>
      <c r="B117" s="11"/>
      <c r="C117" s="11" t="s">
        <v>131</v>
      </c>
      <c r="D117" s="25" t="s">
        <v>132</v>
      </c>
      <c r="E117" s="26">
        <v>8.333333333333334</v>
      </c>
      <c r="F117" s="31" t="s">
        <v>39</v>
      </c>
      <c r="G117" s="26">
        <v>24.285714285714285</v>
      </c>
      <c r="H117" s="27">
        <v>0.775987006021507</v>
      </c>
      <c r="I117" s="27">
        <v>0.385752837514707</v>
      </c>
      <c r="J117" s="27">
        <v>0.346528341551372</v>
      </c>
      <c r="K117" s="34">
        <v>38520.0</v>
      </c>
      <c r="L117" s="15"/>
    </row>
    <row r="118" ht="14.25" customHeight="1">
      <c r="A118" s="11">
        <v>139.0</v>
      </c>
      <c r="B118" s="11"/>
      <c r="C118" s="11" t="s">
        <v>133</v>
      </c>
      <c r="D118" s="31" t="s">
        <v>117</v>
      </c>
      <c r="E118" s="26">
        <v>10.0</v>
      </c>
      <c r="F118" s="25" t="s">
        <v>76</v>
      </c>
      <c r="G118" s="26">
        <v>27.27272727272727</v>
      </c>
      <c r="H118" s="27">
        <v>0.7692623287109215</v>
      </c>
      <c r="I118" s="27">
        <v>0.3836170184000973</v>
      </c>
      <c r="J118" s="27">
        <v>0.401477220568233</v>
      </c>
      <c r="K118" s="34">
        <v>38520.0</v>
      </c>
      <c r="L118" s="15"/>
    </row>
    <row r="119" ht="14.25" customHeight="1">
      <c r="A119" s="11">
        <v>160.0</v>
      </c>
      <c r="B119" s="11"/>
      <c r="C119" s="20" t="s">
        <v>134</v>
      </c>
      <c r="D119" s="35" t="s">
        <v>74</v>
      </c>
      <c r="E119" s="26">
        <v>8.0</v>
      </c>
      <c r="F119" s="35" t="s">
        <v>76</v>
      </c>
      <c r="G119" s="26">
        <v>26.96969696969697</v>
      </c>
      <c r="H119" s="27">
        <v>0.7298545041523969</v>
      </c>
      <c r="I119" s="27">
        <v>0.3835490818519523</v>
      </c>
      <c r="J119" s="27">
        <v>0.2804277844021363</v>
      </c>
      <c r="K119" s="34">
        <v>38520.0</v>
      </c>
      <c r="L119" s="15"/>
    </row>
    <row r="120" ht="14.25" customHeight="1">
      <c r="A120" s="11">
        <v>89.0</v>
      </c>
      <c r="B120" s="11"/>
      <c r="C120" s="20" t="s">
        <v>110</v>
      </c>
      <c r="D120" s="35" t="s">
        <v>135</v>
      </c>
      <c r="E120" s="26">
        <v>5.454545454545455</v>
      </c>
      <c r="F120" s="45" t="s">
        <v>112</v>
      </c>
      <c r="G120" s="26">
        <v>26.774193548387096</v>
      </c>
      <c r="H120" s="27">
        <v>0.6323034670502319</v>
      </c>
      <c r="I120" s="27">
        <v>0.38338241457438493</v>
      </c>
      <c r="J120" s="27">
        <v>0.46385425517200496</v>
      </c>
      <c r="K120" s="34">
        <v>38160.0</v>
      </c>
      <c r="L120" s="15"/>
    </row>
    <row r="121" ht="14.25" customHeight="1">
      <c r="A121" s="11">
        <v>76.0</v>
      </c>
      <c r="B121" s="11"/>
      <c r="C121" s="11" t="s">
        <v>116</v>
      </c>
      <c r="D121" s="25" t="s">
        <v>136</v>
      </c>
      <c r="E121" s="26">
        <v>6.666666666666667</v>
      </c>
      <c r="F121" s="25" t="s">
        <v>61</v>
      </c>
      <c r="G121" s="26">
        <v>30.869565217391305</v>
      </c>
      <c r="H121" s="27">
        <v>0.6658771024688283</v>
      </c>
      <c r="I121" s="27">
        <v>0.38284153903759915</v>
      </c>
      <c r="J121" s="27">
        <v>0.3037268487071503</v>
      </c>
      <c r="K121" s="34">
        <v>38160.0</v>
      </c>
      <c r="L121" s="15"/>
    </row>
    <row r="122" ht="14.25" customHeight="1">
      <c r="A122" s="11">
        <v>76.0</v>
      </c>
      <c r="B122" s="11"/>
      <c r="C122" s="11" t="s">
        <v>116</v>
      </c>
      <c r="D122" s="25" t="s">
        <v>136</v>
      </c>
      <c r="E122" s="26">
        <v>6.666666666666667</v>
      </c>
      <c r="F122" s="25" t="s">
        <v>85</v>
      </c>
      <c r="G122" s="26">
        <v>23.61111111111111</v>
      </c>
      <c r="H122" s="27">
        <v>0.6609957787441992</v>
      </c>
      <c r="I122" s="27">
        <v>0.3800350549576556</v>
      </c>
      <c r="J122" s="27">
        <v>0.32638705706497845</v>
      </c>
      <c r="K122" s="34">
        <v>38160.0</v>
      </c>
      <c r="L122" s="15"/>
    </row>
    <row r="123" ht="14.25" customHeight="1">
      <c r="A123" s="11">
        <v>136.0</v>
      </c>
      <c r="B123" s="11"/>
      <c r="C123" s="11" t="s">
        <v>55</v>
      </c>
      <c r="D123" s="25" t="s">
        <v>108</v>
      </c>
      <c r="E123" s="26">
        <v>9.0</v>
      </c>
      <c r="F123" s="43" t="s">
        <v>46</v>
      </c>
      <c r="G123" s="26">
        <v>33.0</v>
      </c>
      <c r="H123" s="27">
        <v>0.910806597193731</v>
      </c>
      <c r="I123" s="27">
        <v>0.3790261680401878</v>
      </c>
      <c r="J123" s="27">
        <v>0.44809315866084426</v>
      </c>
      <c r="K123" s="34">
        <v>38160.0</v>
      </c>
      <c r="L123" s="15"/>
    </row>
    <row r="124" ht="14.25" customHeight="1">
      <c r="A124" s="32">
        <v>89.0</v>
      </c>
      <c r="B124" s="32"/>
      <c r="C124" s="32" t="s">
        <v>110</v>
      </c>
      <c r="D124" s="38" t="s">
        <v>119</v>
      </c>
      <c r="E124" s="26">
        <v>7.5</v>
      </c>
      <c r="F124" s="38" t="s">
        <v>127</v>
      </c>
      <c r="G124" s="26">
        <v>21.875</v>
      </c>
      <c r="H124" s="27">
        <v>0.6250633510153055</v>
      </c>
      <c r="I124" s="27">
        <v>0.37899253959834234</v>
      </c>
      <c r="J124" s="27">
        <v>0.3766602778161987</v>
      </c>
      <c r="K124" s="34">
        <v>38160.0</v>
      </c>
      <c r="L124" s="15"/>
    </row>
    <row r="125" ht="14.25" customHeight="1">
      <c r="A125" s="32">
        <v>6.0</v>
      </c>
      <c r="B125" s="32"/>
      <c r="C125" s="32" t="s">
        <v>137</v>
      </c>
      <c r="D125" s="33" t="s">
        <v>45</v>
      </c>
      <c r="E125" s="26">
        <v>10.0</v>
      </c>
      <c r="F125" s="33" t="s">
        <v>46</v>
      </c>
      <c r="G125" s="26">
        <v>29.75</v>
      </c>
      <c r="H125" s="27">
        <v>0.8768906758567873</v>
      </c>
      <c r="I125" s="27">
        <v>0.37779153766769863</v>
      </c>
      <c r="J125" s="27">
        <v>0.4656025437201908</v>
      </c>
      <c r="K125" s="34">
        <v>38160.0</v>
      </c>
      <c r="L125" s="15"/>
    </row>
    <row r="126" ht="14.25" customHeight="1">
      <c r="A126" s="11">
        <v>196.0</v>
      </c>
      <c r="B126" s="11"/>
      <c r="C126" s="11" t="s">
        <v>130</v>
      </c>
      <c r="D126" s="43" t="s">
        <v>18</v>
      </c>
      <c r="E126" s="26">
        <v>11.25</v>
      </c>
      <c r="F126" s="43" t="s">
        <v>19</v>
      </c>
      <c r="G126" s="26">
        <v>38.88888888888889</v>
      </c>
      <c r="H126" s="27">
        <v>0.9545493989644586</v>
      </c>
      <c r="I126" s="27">
        <v>0.37775741525021905</v>
      </c>
      <c r="J126" s="27">
        <v>0.5338634561476004</v>
      </c>
      <c r="K126" s="34">
        <v>37920.0</v>
      </c>
      <c r="L126" s="15"/>
    </row>
    <row r="127" ht="14.25" customHeight="1">
      <c r="A127" s="11">
        <v>59.0</v>
      </c>
      <c r="B127" s="11"/>
      <c r="C127" s="11" t="s">
        <v>138</v>
      </c>
      <c r="D127" s="25" t="s">
        <v>93</v>
      </c>
      <c r="E127" s="26">
        <v>10.0</v>
      </c>
      <c r="F127" s="25" t="s">
        <v>28</v>
      </c>
      <c r="G127" s="26">
        <v>25.238095238095237</v>
      </c>
      <c r="H127" s="27">
        <v>0.8055805417980703</v>
      </c>
      <c r="I127" s="27">
        <v>0.3777105088424185</v>
      </c>
      <c r="J127" s="27">
        <v>0.4158773383919623</v>
      </c>
      <c r="K127" s="34">
        <v>37920.0</v>
      </c>
      <c r="L127" s="15"/>
    </row>
    <row r="128" ht="14.25" customHeight="1">
      <c r="A128" s="11">
        <v>76.0</v>
      </c>
      <c r="B128" s="11"/>
      <c r="C128" s="11" t="s">
        <v>116</v>
      </c>
      <c r="D128" s="37" t="s">
        <v>103</v>
      </c>
      <c r="E128" s="26">
        <v>7.857142857142858</v>
      </c>
      <c r="F128" s="25" t="s">
        <v>61</v>
      </c>
      <c r="G128" s="26">
        <v>30.869565217391305</v>
      </c>
      <c r="H128" s="27">
        <v>0.6553357824901989</v>
      </c>
      <c r="I128" s="27">
        <v>0.37678087837042273</v>
      </c>
      <c r="J128" s="27">
        <v>0.4890162368672397</v>
      </c>
      <c r="K128" s="34">
        <v>37920.0</v>
      </c>
      <c r="L128" s="15"/>
    </row>
    <row r="129" ht="14.25" customHeight="1">
      <c r="A129" s="11">
        <v>76.0</v>
      </c>
      <c r="B129" s="11"/>
      <c r="C129" s="11" t="s">
        <v>116</v>
      </c>
      <c r="D129" s="37" t="s">
        <v>103</v>
      </c>
      <c r="E129" s="26">
        <v>7.857142857142858</v>
      </c>
      <c r="F129" s="25" t="s">
        <v>85</v>
      </c>
      <c r="G129" s="26">
        <v>23.61111111111111</v>
      </c>
      <c r="H129" s="27">
        <v>0.6523851057643897</v>
      </c>
      <c r="I129" s="27">
        <v>0.3750844067321535</v>
      </c>
      <c r="J129" s="27">
        <v>0.5102805763189253</v>
      </c>
      <c r="K129" s="34">
        <v>37920.0</v>
      </c>
      <c r="L129" s="15"/>
    </row>
    <row r="130" ht="14.25" customHeight="1">
      <c r="A130" s="11">
        <v>130.0</v>
      </c>
      <c r="B130" s="11"/>
      <c r="C130" s="11" t="s">
        <v>104</v>
      </c>
      <c r="D130" s="25" t="s">
        <v>60</v>
      </c>
      <c r="E130" s="26">
        <v>8.0</v>
      </c>
      <c r="F130" s="25" t="s">
        <v>89</v>
      </c>
      <c r="G130" s="26">
        <v>16.666666666666668</v>
      </c>
      <c r="H130" s="27">
        <v>0.6369390528943761</v>
      </c>
      <c r="I130" s="27">
        <v>0.3740995728136903</v>
      </c>
      <c r="J130" s="27">
        <v>0.3014790888102768</v>
      </c>
      <c r="K130" s="34">
        <v>37920.0</v>
      </c>
      <c r="L130" s="15"/>
    </row>
    <row r="131" ht="14.25" customHeight="1">
      <c r="A131" s="11">
        <v>130.0</v>
      </c>
      <c r="B131" s="11"/>
      <c r="C131" s="11" t="s">
        <v>104</v>
      </c>
      <c r="D131" s="25" t="s">
        <v>83</v>
      </c>
      <c r="E131" s="26">
        <v>8.0</v>
      </c>
      <c r="F131" s="25" t="s">
        <v>89</v>
      </c>
      <c r="G131" s="26">
        <v>16.666666666666668</v>
      </c>
      <c r="H131" s="27">
        <v>0.6369390528943761</v>
      </c>
      <c r="I131" s="27">
        <v>0.3740995728136903</v>
      </c>
      <c r="J131" s="27">
        <v>0.3014790888102768</v>
      </c>
      <c r="K131" s="34">
        <v>37920.0</v>
      </c>
      <c r="L131" s="15"/>
    </row>
    <row r="132" ht="14.25" customHeight="1">
      <c r="A132" s="32">
        <v>232.0</v>
      </c>
      <c r="B132" s="32"/>
      <c r="C132" s="32" t="s">
        <v>114</v>
      </c>
      <c r="D132" s="33" t="s">
        <v>139</v>
      </c>
      <c r="E132" s="26">
        <v>6.0</v>
      </c>
      <c r="F132" s="33" t="s">
        <v>85</v>
      </c>
      <c r="G132" s="26">
        <v>23.88888888888889</v>
      </c>
      <c r="H132" s="27">
        <v>0.6166165489745582</v>
      </c>
      <c r="I132" s="27">
        <v>0.3727099286724843</v>
      </c>
      <c r="J132" s="27">
        <v>0.277146030414302</v>
      </c>
      <c r="K132" s="34">
        <v>37430.0</v>
      </c>
      <c r="L132" s="15"/>
    </row>
    <row r="133" ht="14.25" customHeight="1">
      <c r="A133" s="11">
        <v>214.0</v>
      </c>
      <c r="B133" s="11"/>
      <c r="C133" s="11" t="s">
        <v>124</v>
      </c>
      <c r="D133" s="37" t="s">
        <v>115</v>
      </c>
      <c r="E133" s="26">
        <v>11.11111111111111</v>
      </c>
      <c r="F133" s="37" t="s">
        <v>85</v>
      </c>
      <c r="G133" s="26">
        <v>21.944444444444443</v>
      </c>
      <c r="H133" s="27">
        <v>0.7846140562294226</v>
      </c>
      <c r="I133" s="27">
        <v>0.37231229506958186</v>
      </c>
      <c r="J133" s="27">
        <v>0.39993047270846177</v>
      </c>
      <c r="K133" s="34">
        <v>37430.0</v>
      </c>
      <c r="L133" s="15"/>
    </row>
    <row r="134" ht="14.25" customHeight="1">
      <c r="A134" s="11">
        <v>139.0</v>
      </c>
      <c r="B134" s="11"/>
      <c r="C134" s="20" t="s">
        <v>133</v>
      </c>
      <c r="D134" s="45" t="s">
        <v>117</v>
      </c>
      <c r="E134" s="26">
        <v>10.0</v>
      </c>
      <c r="F134" s="45" t="s">
        <v>140</v>
      </c>
      <c r="G134" s="26">
        <v>20.74074074074074</v>
      </c>
      <c r="H134" s="27">
        <v>0.7426360097238902</v>
      </c>
      <c r="I134" s="27">
        <v>0.37033896133224214</v>
      </c>
      <c r="J134" s="27">
        <v>0.39948822151452185</v>
      </c>
      <c r="K134" s="34">
        <v>37430.0</v>
      </c>
      <c r="L134" s="15"/>
    </row>
    <row r="135" ht="14.25" customHeight="1">
      <c r="A135" s="11">
        <v>136.0</v>
      </c>
      <c r="B135" s="11"/>
      <c r="C135" s="11" t="s">
        <v>55</v>
      </c>
      <c r="D135" s="43" t="s">
        <v>45</v>
      </c>
      <c r="E135" s="26">
        <v>10.90909090909091</v>
      </c>
      <c r="F135" s="25" t="s">
        <v>28</v>
      </c>
      <c r="G135" s="26">
        <v>27.38095238095238</v>
      </c>
      <c r="H135" s="27">
        <v>0.8880256355996251</v>
      </c>
      <c r="I135" s="27">
        <v>0.3695460208784429</v>
      </c>
      <c r="J135" s="27">
        <v>0.4590317885148143</v>
      </c>
      <c r="K135" s="34">
        <v>37430.0</v>
      </c>
      <c r="L135" s="15"/>
    </row>
    <row r="136" ht="14.25" customHeight="1">
      <c r="A136" s="11">
        <v>232.0</v>
      </c>
      <c r="B136" s="11"/>
      <c r="C136" s="11" t="s">
        <v>114</v>
      </c>
      <c r="D136" s="43" t="s">
        <v>139</v>
      </c>
      <c r="E136" s="26">
        <v>6.0</v>
      </c>
      <c r="F136" s="37" t="s">
        <v>120</v>
      </c>
      <c r="G136" s="26">
        <v>18.620689655172413</v>
      </c>
      <c r="H136" s="27">
        <v>0.6107358640094809</v>
      </c>
      <c r="I136" s="27">
        <v>0.3691553862627415</v>
      </c>
      <c r="J136" s="27">
        <v>0.2965095570731104</v>
      </c>
      <c r="K136" s="34">
        <v>37430.0</v>
      </c>
      <c r="L136" s="15"/>
    </row>
    <row r="137" ht="14.25" hidden="1" customHeight="1">
      <c r="A137" s="23">
        <v>250.0</v>
      </c>
      <c r="B137" s="23" t="s">
        <v>23</v>
      </c>
      <c r="C137" s="34" t="s">
        <v>24</v>
      </c>
      <c r="D137" s="45" t="s">
        <v>47</v>
      </c>
      <c r="E137" s="26">
        <v>8.181818181818182</v>
      </c>
      <c r="F137" s="45" t="s">
        <v>43</v>
      </c>
      <c r="G137" s="26">
        <v>41.5</v>
      </c>
      <c r="H137" s="27">
        <v>0.745148018655962</v>
      </c>
      <c r="I137" s="27">
        <v>0.7751445749969975</v>
      </c>
      <c r="J137" s="27">
        <v>0.8760233340638618</v>
      </c>
      <c r="K137" s="28"/>
      <c r="L137" s="15"/>
    </row>
    <row r="138" ht="14.25" customHeight="1">
      <c r="A138" s="11">
        <v>68.0</v>
      </c>
      <c r="B138" s="11"/>
      <c r="C138" s="11" t="s">
        <v>121</v>
      </c>
      <c r="D138" s="43" t="s">
        <v>141</v>
      </c>
      <c r="E138" s="26">
        <v>6.666666666666667</v>
      </c>
      <c r="F138" s="43" t="s">
        <v>122</v>
      </c>
      <c r="G138" s="26">
        <v>26.296296296296298</v>
      </c>
      <c r="H138" s="27">
        <v>0.8057310613312911</v>
      </c>
      <c r="I138" s="27">
        <v>0.3686779239390539</v>
      </c>
      <c r="J138" s="27">
        <v>0.4202928332905215</v>
      </c>
      <c r="K138" s="34">
        <v>37430.0</v>
      </c>
      <c r="L138" s="15"/>
    </row>
    <row r="139" ht="14.25" customHeight="1">
      <c r="A139" s="32">
        <v>113.0</v>
      </c>
      <c r="B139" s="32"/>
      <c r="C139" s="32" t="s">
        <v>142</v>
      </c>
      <c r="D139" s="38" t="s">
        <v>42</v>
      </c>
      <c r="E139" s="26">
        <v>3.3333333333333335</v>
      </c>
      <c r="F139" s="33" t="s">
        <v>29</v>
      </c>
      <c r="G139" s="26">
        <v>8.157894736842104</v>
      </c>
      <c r="H139" s="27">
        <v>0.2666776072864528</v>
      </c>
      <c r="I139" s="27">
        <v>0.3682465861545722</v>
      </c>
      <c r="J139" s="27">
        <v>0.3134514941347718</v>
      </c>
      <c r="K139" s="34">
        <v>37430.0</v>
      </c>
      <c r="L139" s="15"/>
    </row>
    <row r="140" ht="14.25" customHeight="1">
      <c r="A140" s="11">
        <v>59.0</v>
      </c>
      <c r="B140" s="11"/>
      <c r="C140" s="11" t="s">
        <v>138</v>
      </c>
      <c r="D140" s="25" t="s">
        <v>93</v>
      </c>
      <c r="E140" s="26">
        <v>10.0</v>
      </c>
      <c r="F140" s="25" t="s">
        <v>98</v>
      </c>
      <c r="G140" s="26">
        <v>24.09090909090909</v>
      </c>
      <c r="H140" s="27">
        <v>0.7838632293813562</v>
      </c>
      <c r="I140" s="27">
        <v>0.3675279675594601</v>
      </c>
      <c r="J140" s="27">
        <v>0.3876294972137327</v>
      </c>
      <c r="K140" s="34">
        <v>37430.0</v>
      </c>
      <c r="L140" s="15"/>
    </row>
    <row r="141" ht="14.25" customHeight="1">
      <c r="A141" s="11">
        <v>103.0</v>
      </c>
      <c r="B141" s="11"/>
      <c r="C141" s="20" t="s">
        <v>118</v>
      </c>
      <c r="D141" s="45" t="s">
        <v>18</v>
      </c>
      <c r="E141" s="26">
        <v>10.0</v>
      </c>
      <c r="F141" s="45" t="s">
        <v>36</v>
      </c>
      <c r="G141" s="26">
        <v>27.857142857142858</v>
      </c>
      <c r="H141" s="27">
        <v>0.7795191597604004</v>
      </c>
      <c r="I141" s="27">
        <v>0.3672036500189595</v>
      </c>
      <c r="J141" s="27">
        <v>0.5209395781602306</v>
      </c>
      <c r="K141" s="34">
        <v>37430.0</v>
      </c>
      <c r="L141" s="15"/>
    </row>
    <row r="142" ht="14.25" customHeight="1">
      <c r="A142" s="11">
        <v>89.0</v>
      </c>
      <c r="B142" s="11"/>
      <c r="C142" s="20" t="s">
        <v>110</v>
      </c>
      <c r="D142" s="45" t="s">
        <v>111</v>
      </c>
      <c r="E142" s="26">
        <v>8.75</v>
      </c>
      <c r="F142" s="45" t="s">
        <v>143</v>
      </c>
      <c r="G142" s="26">
        <v>14.333333333333334</v>
      </c>
      <c r="H142" s="27">
        <v>0.6049348014713969</v>
      </c>
      <c r="I142" s="27">
        <v>0.3667880644876424</v>
      </c>
      <c r="J142" s="27">
        <v>0.38253050112404635</v>
      </c>
      <c r="K142" s="34">
        <v>37430.0</v>
      </c>
      <c r="L142" s="15"/>
    </row>
    <row r="143" ht="14.25" customHeight="1">
      <c r="A143" s="11">
        <v>136.0</v>
      </c>
      <c r="B143" s="11"/>
      <c r="C143" s="11" t="s">
        <v>55</v>
      </c>
      <c r="D143" s="43" t="s">
        <v>45</v>
      </c>
      <c r="E143" s="26">
        <v>10.90909090909091</v>
      </c>
      <c r="F143" s="25" t="s">
        <v>98</v>
      </c>
      <c r="G143" s="26">
        <v>26.363636363636363</v>
      </c>
      <c r="H143" s="27">
        <v>0.8802225918825574</v>
      </c>
      <c r="I143" s="27">
        <v>0.3662988356162339</v>
      </c>
      <c r="J143" s="27">
        <v>0.43524482964999</v>
      </c>
      <c r="K143" s="34">
        <v>37430.0</v>
      </c>
      <c r="L143" s="15"/>
    </row>
    <row r="144" ht="14.25" customHeight="1">
      <c r="A144" s="11">
        <v>139.0</v>
      </c>
      <c r="B144" s="11"/>
      <c r="C144" s="11" t="s">
        <v>133</v>
      </c>
      <c r="D144" s="25" t="s">
        <v>74</v>
      </c>
      <c r="E144" s="26">
        <v>8.0</v>
      </c>
      <c r="F144" s="25" t="s">
        <v>76</v>
      </c>
      <c r="G144" s="26">
        <v>27.27272727272727</v>
      </c>
      <c r="H144" s="27">
        <v>0.7341731698574409</v>
      </c>
      <c r="I144" s="27">
        <v>0.36611869826254906</v>
      </c>
      <c r="J144" s="27">
        <v>0.26768374698284597</v>
      </c>
      <c r="K144" s="34">
        <v>36860.0</v>
      </c>
      <c r="L144" s="15"/>
    </row>
    <row r="145" ht="14.25" customHeight="1">
      <c r="A145" s="32">
        <v>103.0</v>
      </c>
      <c r="B145" s="32"/>
      <c r="C145" s="32" t="s">
        <v>118</v>
      </c>
      <c r="D145" s="33" t="s">
        <v>47</v>
      </c>
      <c r="E145" s="26">
        <v>9.09090909090909</v>
      </c>
      <c r="F145" s="38" t="s">
        <v>145</v>
      </c>
      <c r="G145" s="26">
        <v>20.476190476190478</v>
      </c>
      <c r="H145" s="27">
        <v>0.7764800987087029</v>
      </c>
      <c r="I145" s="27">
        <v>0.3657720568414978</v>
      </c>
      <c r="J145" s="27">
        <v>0.4480980660529871</v>
      </c>
      <c r="K145" s="34">
        <v>36860.0</v>
      </c>
      <c r="L145" s="15"/>
    </row>
    <row r="146" ht="14.25" customHeight="1">
      <c r="A146" s="32">
        <v>3.0</v>
      </c>
      <c r="B146" s="32"/>
      <c r="C146" s="32" t="s">
        <v>131</v>
      </c>
      <c r="D146" s="38" t="s">
        <v>146</v>
      </c>
      <c r="E146" s="26">
        <v>9.0</v>
      </c>
      <c r="F146" s="38" t="s">
        <v>39</v>
      </c>
      <c r="G146" s="26">
        <v>24.285714285714285</v>
      </c>
      <c r="H146" s="27">
        <v>0.7331314816471791</v>
      </c>
      <c r="I146" s="27">
        <v>0.3644488208207477</v>
      </c>
      <c r="J146" s="27">
        <v>0.42481109565263875</v>
      </c>
      <c r="K146" s="34">
        <v>36860.0</v>
      </c>
      <c r="L146" s="15"/>
    </row>
    <row r="147" ht="14.25" customHeight="1">
      <c r="A147" s="11">
        <v>130.0</v>
      </c>
      <c r="B147" s="11"/>
      <c r="C147" s="20" t="s">
        <v>104</v>
      </c>
      <c r="D147" s="45" t="s">
        <v>60</v>
      </c>
      <c r="E147" s="26">
        <v>8.0</v>
      </c>
      <c r="F147" s="35" t="s">
        <v>65</v>
      </c>
      <c r="G147" s="26">
        <v>14.6875</v>
      </c>
      <c r="H147" s="27">
        <v>0.6191396197140022</v>
      </c>
      <c r="I147" s="27">
        <v>0.3636452596123801</v>
      </c>
      <c r="J147" s="27">
        <v>0.30729993635402864</v>
      </c>
      <c r="K147" s="34">
        <v>36860.0</v>
      </c>
      <c r="L147" s="15"/>
    </row>
    <row r="148" ht="14.25" customHeight="1">
      <c r="A148" s="32">
        <v>3.0</v>
      </c>
      <c r="B148" s="32"/>
      <c r="C148" s="32" t="s">
        <v>131</v>
      </c>
      <c r="D148" s="38" t="s">
        <v>132</v>
      </c>
      <c r="E148" s="26">
        <v>8.333333333333334</v>
      </c>
      <c r="F148" s="38" t="s">
        <v>144</v>
      </c>
      <c r="G148" s="26">
        <v>23.043478260869566</v>
      </c>
      <c r="H148" s="27">
        <v>0.7310323220719546</v>
      </c>
      <c r="I148" s="27">
        <v>0.36340530236456803</v>
      </c>
      <c r="J148" s="27">
        <v>0.30709715948555266</v>
      </c>
      <c r="K148" s="34">
        <v>36860.0</v>
      </c>
      <c r="L148" s="15"/>
    </row>
    <row r="149" ht="14.25" customHeight="1">
      <c r="A149" s="32">
        <v>59.0</v>
      </c>
      <c r="B149" s="32"/>
      <c r="C149" s="32" t="s">
        <v>138</v>
      </c>
      <c r="D149" s="38" t="s">
        <v>93</v>
      </c>
      <c r="E149" s="26">
        <v>10.0</v>
      </c>
      <c r="F149" s="33" t="s">
        <v>71</v>
      </c>
      <c r="G149" s="26">
        <v>21.923076923076923</v>
      </c>
      <c r="H149" s="27">
        <v>0.7744483668820064</v>
      </c>
      <c r="I149" s="27">
        <v>0.36311364481852904</v>
      </c>
      <c r="J149" s="27">
        <v>0.394554328281531</v>
      </c>
      <c r="K149" s="34">
        <v>36860.0</v>
      </c>
    </row>
    <row r="150" ht="14.25" customHeight="1">
      <c r="A150" s="11">
        <v>68.0</v>
      </c>
      <c r="B150" s="11"/>
      <c r="C150" s="11" t="s">
        <v>121</v>
      </c>
      <c r="D150" s="37" t="s">
        <v>115</v>
      </c>
      <c r="E150" s="26">
        <v>11.11111111111111</v>
      </c>
      <c r="F150" s="37" t="s">
        <v>77</v>
      </c>
      <c r="G150" s="26">
        <v>21.904761904761905</v>
      </c>
      <c r="H150" s="27">
        <v>0.793194934493039</v>
      </c>
      <c r="I150" s="27">
        <v>0.36294177519318466</v>
      </c>
      <c r="J150" s="27">
        <v>0.37983939226775254</v>
      </c>
      <c r="K150" s="34">
        <v>36860.0</v>
      </c>
      <c r="L150" s="15"/>
    </row>
    <row r="151" ht="14.25" customHeight="1">
      <c r="A151" s="11">
        <v>73.0</v>
      </c>
      <c r="B151" s="11"/>
      <c r="C151" s="11" t="s">
        <v>148</v>
      </c>
      <c r="D151" s="25" t="s">
        <v>111</v>
      </c>
      <c r="E151" s="26">
        <v>7.5</v>
      </c>
      <c r="F151" s="25" t="s">
        <v>76</v>
      </c>
      <c r="G151" s="26">
        <v>21.81818181818182</v>
      </c>
      <c r="H151" s="27">
        <v>0.6081697469338109</v>
      </c>
      <c r="I151" s="27">
        <v>0.36187838932942273</v>
      </c>
      <c r="J151" s="27">
        <v>0.35584963307590084</v>
      </c>
      <c r="K151" s="34">
        <v>36860.0</v>
      </c>
      <c r="L151" s="15"/>
    </row>
    <row r="152" ht="14.25" customHeight="1">
      <c r="A152" s="11">
        <v>76.0</v>
      </c>
      <c r="B152" s="11"/>
      <c r="C152" s="11" t="s">
        <v>116</v>
      </c>
      <c r="D152" s="43" t="s">
        <v>103</v>
      </c>
      <c r="E152" s="26">
        <v>7.857142857142858</v>
      </c>
      <c r="F152" s="37" t="s">
        <v>126</v>
      </c>
      <c r="G152" s="26">
        <v>17.142857142857142</v>
      </c>
      <c r="H152" s="27">
        <v>0.6290856377013758</v>
      </c>
      <c r="I152" s="27">
        <v>0.3616885350631481</v>
      </c>
      <c r="J152" s="27">
        <v>0.48440970793911975</v>
      </c>
      <c r="K152" s="34">
        <v>36860.0</v>
      </c>
      <c r="L152" s="15"/>
    </row>
    <row r="153" ht="14.25" customHeight="1">
      <c r="A153" s="32">
        <v>160.0</v>
      </c>
      <c r="B153" s="32"/>
      <c r="C153" s="32" t="s">
        <v>134</v>
      </c>
      <c r="D153" s="33" t="s">
        <v>60</v>
      </c>
      <c r="E153" s="26">
        <v>8.0</v>
      </c>
      <c r="F153" s="33" t="s">
        <v>76</v>
      </c>
      <c r="G153" s="26">
        <v>26.96969696969697</v>
      </c>
      <c r="H153" s="27">
        <v>0.6870778470106661</v>
      </c>
      <c r="I153" s="27">
        <v>0.36106933078093495</v>
      </c>
      <c r="J153" s="27">
        <v>0.2557947211809715</v>
      </c>
      <c r="K153" s="34">
        <v>36860.0</v>
      </c>
      <c r="L153" s="15"/>
    </row>
    <row r="154" ht="14.25" customHeight="1">
      <c r="A154" s="11">
        <v>89.0</v>
      </c>
      <c r="B154" s="11"/>
      <c r="C154" s="11" t="s">
        <v>110</v>
      </c>
      <c r="D154" s="43" t="s">
        <v>58</v>
      </c>
      <c r="E154" s="26">
        <v>6.0</v>
      </c>
      <c r="F154" s="31" t="s">
        <v>127</v>
      </c>
      <c r="G154" s="26">
        <v>21.875</v>
      </c>
      <c r="H154" s="27">
        <v>0.594019548643328</v>
      </c>
      <c r="I154" s="27">
        <v>0.36016985629650733</v>
      </c>
      <c r="J154" s="27">
        <v>0.26856439095920703</v>
      </c>
      <c r="K154" s="34">
        <v>36860.0</v>
      </c>
      <c r="L154" s="15"/>
    </row>
    <row r="155" ht="14.25" customHeight="1">
      <c r="A155" s="11">
        <v>68.0</v>
      </c>
      <c r="B155" s="11"/>
      <c r="C155" s="20" t="s">
        <v>121</v>
      </c>
      <c r="D155" s="45" t="s">
        <v>149</v>
      </c>
      <c r="E155" s="26">
        <v>8.75</v>
      </c>
      <c r="F155" s="45" t="s">
        <v>150</v>
      </c>
      <c r="G155" s="26">
        <v>26.666666666666668</v>
      </c>
      <c r="H155" s="27">
        <v>0.7832489165056654</v>
      </c>
      <c r="I155" s="27">
        <v>0.35839078114687506</v>
      </c>
      <c r="J155" s="27">
        <v>0.3424167920443286</v>
      </c>
      <c r="K155" s="34">
        <v>36860.0</v>
      </c>
      <c r="L155" s="15"/>
    </row>
    <row r="156" ht="14.25" customHeight="1">
      <c r="A156" s="32">
        <v>103.0</v>
      </c>
      <c r="B156" s="32"/>
      <c r="C156" s="32" t="s">
        <v>118</v>
      </c>
      <c r="D156" s="33" t="s">
        <v>47</v>
      </c>
      <c r="E156" s="26">
        <v>9.09090909090909</v>
      </c>
      <c r="F156" s="38" t="s">
        <v>36</v>
      </c>
      <c r="G156" s="26">
        <v>27.857142857142858</v>
      </c>
      <c r="H156" s="27">
        <v>0.7598131221535275</v>
      </c>
      <c r="I156" s="27">
        <v>0.35792083913990586</v>
      </c>
      <c r="J156" s="27">
        <v>0.42258739319613103</v>
      </c>
      <c r="K156" s="34">
        <v>36640.0</v>
      </c>
      <c r="L156" s="15"/>
    </row>
    <row r="157" ht="14.25" customHeight="1">
      <c r="A157" s="32">
        <v>139.0</v>
      </c>
      <c r="B157" s="32"/>
      <c r="C157" s="32" t="s">
        <v>133</v>
      </c>
      <c r="D157" s="38" t="s">
        <v>74</v>
      </c>
      <c r="E157" s="26">
        <v>8.0</v>
      </c>
      <c r="F157" s="38" t="s">
        <v>140</v>
      </c>
      <c r="G157" s="26">
        <v>20.74074074074074</v>
      </c>
      <c r="H157" s="27">
        <v>0.7161132950908942</v>
      </c>
      <c r="I157" s="27">
        <v>0.35711256985609063</v>
      </c>
      <c r="J157" s="27">
        <v>0.281457610612504</v>
      </c>
      <c r="K157" s="34">
        <v>36640.0</v>
      </c>
      <c r="L157" s="15"/>
    </row>
    <row r="158" ht="14.25" customHeight="1">
      <c r="A158" s="11">
        <v>208.0</v>
      </c>
      <c r="B158" s="11"/>
      <c r="C158" s="11" t="s">
        <v>123</v>
      </c>
      <c r="D158" s="37" t="s">
        <v>96</v>
      </c>
      <c r="E158" s="26">
        <v>7.2727272727272725</v>
      </c>
      <c r="F158" s="37" t="s">
        <v>65</v>
      </c>
      <c r="G158" s="26">
        <v>9.0625</v>
      </c>
      <c r="H158" s="27">
        <v>0.45554477212858246</v>
      </c>
      <c r="I158" s="27">
        <v>0.357055779301394</v>
      </c>
      <c r="J158" s="27">
        <v>0.45620344207552016</v>
      </c>
      <c r="K158" s="34">
        <v>36640.0</v>
      </c>
      <c r="L158" s="15"/>
    </row>
    <row r="159" ht="14.25" customHeight="1">
      <c r="A159" s="11">
        <v>103.0</v>
      </c>
      <c r="B159" s="11"/>
      <c r="C159" s="11" t="s">
        <v>118</v>
      </c>
      <c r="D159" s="31" t="s">
        <v>18</v>
      </c>
      <c r="E159" s="26">
        <v>10.0</v>
      </c>
      <c r="F159" s="25" t="s">
        <v>145</v>
      </c>
      <c r="G159" s="26">
        <v>20.476190476190478</v>
      </c>
      <c r="H159" s="27">
        <v>0.7575190004078949</v>
      </c>
      <c r="I159" s="27">
        <v>0.3568401602777685</v>
      </c>
      <c r="J159" s="27">
        <v>0.5023543088581525</v>
      </c>
      <c r="K159" s="34">
        <v>36640.0</v>
      </c>
      <c r="L159" s="15"/>
    </row>
    <row r="160" ht="14.25" customHeight="1">
      <c r="A160" s="11">
        <v>196.0</v>
      </c>
      <c r="B160" s="11"/>
      <c r="C160" s="20" t="s">
        <v>130</v>
      </c>
      <c r="D160" s="35" t="s">
        <v>54</v>
      </c>
      <c r="E160" s="26">
        <v>10.0</v>
      </c>
      <c r="F160" s="35" t="s">
        <v>19</v>
      </c>
      <c r="G160" s="26">
        <v>38.88888888888889</v>
      </c>
      <c r="H160" s="27">
        <v>0.9014032542753766</v>
      </c>
      <c r="I160" s="27">
        <v>0.3567251352340758</v>
      </c>
      <c r="J160" s="27">
        <v>0.4161593398383413</v>
      </c>
      <c r="K160" s="34">
        <v>36640.0</v>
      </c>
      <c r="L160" s="15"/>
    </row>
    <row r="161" ht="14.25" customHeight="1">
      <c r="A161" s="11">
        <v>76.0</v>
      </c>
      <c r="B161" s="11"/>
      <c r="C161" s="11" t="s">
        <v>116</v>
      </c>
      <c r="D161" s="37" t="s">
        <v>103</v>
      </c>
      <c r="E161" s="26">
        <v>7.857142857142858</v>
      </c>
      <c r="F161" s="25" t="s">
        <v>128</v>
      </c>
      <c r="G161" s="26">
        <v>14.285714285714285</v>
      </c>
      <c r="H161" s="27">
        <v>0.6191396197140022</v>
      </c>
      <c r="I161" s="27">
        <v>0.355970139251873</v>
      </c>
      <c r="J161" s="27">
        <v>0.5307356063444486</v>
      </c>
      <c r="K161" s="34">
        <v>36640.0</v>
      </c>
      <c r="L161" s="15"/>
    </row>
    <row r="162" ht="14.25" customHeight="1">
      <c r="A162" s="11">
        <v>76.0</v>
      </c>
      <c r="B162" s="11"/>
      <c r="C162" s="20" t="s">
        <v>116</v>
      </c>
      <c r="D162" s="45" t="s">
        <v>136</v>
      </c>
      <c r="E162" s="26">
        <v>6.666666666666667</v>
      </c>
      <c r="F162" s="45" t="s">
        <v>128</v>
      </c>
      <c r="G162" s="26">
        <v>14.285714285714285</v>
      </c>
      <c r="H162" s="27">
        <v>0.6185658109839615</v>
      </c>
      <c r="I162" s="27">
        <v>0.3556402318012225</v>
      </c>
      <c r="J162" s="27">
        <v>0.3798622151563328</v>
      </c>
      <c r="K162" s="34">
        <v>36640.0</v>
      </c>
      <c r="L162" s="15"/>
    </row>
    <row r="163" ht="14.25" customHeight="1">
      <c r="A163" s="11">
        <v>6.0</v>
      </c>
      <c r="B163" s="11"/>
      <c r="C163" s="11" t="s">
        <v>137</v>
      </c>
      <c r="D163" s="43" t="s">
        <v>151</v>
      </c>
      <c r="E163" s="26">
        <v>9.166666666666666</v>
      </c>
      <c r="F163" s="43" t="s">
        <v>46</v>
      </c>
      <c r="G163" s="26">
        <v>29.75</v>
      </c>
      <c r="H163" s="27">
        <v>0.8220850086157381</v>
      </c>
      <c r="I163" s="27">
        <v>0.3541795665634675</v>
      </c>
      <c r="J163" s="27">
        <v>0.4533498452012384</v>
      </c>
      <c r="K163" s="34">
        <v>36640.0</v>
      </c>
      <c r="L163" s="15"/>
    </row>
    <row r="164" ht="14.25" hidden="1" customHeight="1">
      <c r="A164" s="49">
        <v>146.0</v>
      </c>
      <c r="B164" s="49" t="s">
        <v>23</v>
      </c>
      <c r="C164" s="49" t="s">
        <v>44</v>
      </c>
      <c r="D164" s="38" t="s">
        <v>108</v>
      </c>
      <c r="E164" s="26">
        <v>9.0</v>
      </c>
      <c r="F164" s="38" t="s">
        <v>100</v>
      </c>
      <c r="G164" s="26">
        <v>27.666666666666664</v>
      </c>
      <c r="H164" s="27">
        <v>0.7195291866824712</v>
      </c>
      <c r="I164" s="27">
        <v>0.3884870510984929</v>
      </c>
      <c r="J164" s="27">
        <v>0.43714804422465486</v>
      </c>
      <c r="K164" s="28"/>
      <c r="L164" s="15"/>
    </row>
    <row r="165" ht="14.25" customHeight="1">
      <c r="A165" s="32">
        <v>3.0</v>
      </c>
      <c r="B165" s="32"/>
      <c r="C165" s="32" t="s">
        <v>131</v>
      </c>
      <c r="D165" s="38" t="s">
        <v>132</v>
      </c>
      <c r="E165" s="26">
        <v>8.333333333333334</v>
      </c>
      <c r="F165" s="38" t="s">
        <v>152</v>
      </c>
      <c r="G165" s="26">
        <v>28.076923076923077</v>
      </c>
      <c r="H165" s="27">
        <v>0.7090034462952326</v>
      </c>
      <c r="I165" s="27">
        <v>0.3524544729406357</v>
      </c>
      <c r="J165" s="27">
        <v>0.28103910760381184</v>
      </c>
      <c r="K165" s="34">
        <v>36640.0</v>
      </c>
      <c r="L165" s="15"/>
    </row>
    <row r="166" ht="14.25" customHeight="1">
      <c r="A166" s="11">
        <v>232.0</v>
      </c>
      <c r="B166" s="11"/>
      <c r="C166" s="11" t="s">
        <v>114</v>
      </c>
      <c r="D166" s="37" t="s">
        <v>139</v>
      </c>
      <c r="E166" s="26">
        <v>6.0</v>
      </c>
      <c r="F166" s="37" t="s">
        <v>77</v>
      </c>
      <c r="G166" s="26">
        <v>20.0</v>
      </c>
      <c r="H166" s="27">
        <v>0.5824724336830864</v>
      </c>
      <c r="I166" s="27">
        <v>0.3520717365966589</v>
      </c>
      <c r="J166" s="27">
        <v>0.26113801933684827</v>
      </c>
      <c r="K166" s="34">
        <v>36640.0</v>
      </c>
      <c r="L166" s="15"/>
    </row>
    <row r="167" ht="14.25" customHeight="1">
      <c r="A167" s="11">
        <v>62.0</v>
      </c>
      <c r="B167" s="11"/>
      <c r="C167" s="20" t="s">
        <v>153</v>
      </c>
      <c r="D167" s="45" t="s">
        <v>154</v>
      </c>
      <c r="E167" s="26">
        <v>6.666666666666667</v>
      </c>
      <c r="F167" s="35" t="s">
        <v>122</v>
      </c>
      <c r="G167" s="26">
        <v>20.370370370370374</v>
      </c>
      <c r="H167" s="27">
        <v>0.6662837449741528</v>
      </c>
      <c r="I167" s="27">
        <v>0.35191909905768787</v>
      </c>
      <c r="J167" s="27">
        <v>0.45850031191515905</v>
      </c>
      <c r="K167" s="34">
        <v>36640.0</v>
      </c>
      <c r="L167" s="15"/>
    </row>
    <row r="168" ht="14.25" customHeight="1">
      <c r="A168" s="11">
        <v>157.0</v>
      </c>
      <c r="B168" s="11"/>
      <c r="C168" s="11" t="s">
        <v>155</v>
      </c>
      <c r="D168" s="37" t="s">
        <v>108</v>
      </c>
      <c r="E168" s="26">
        <v>8.0</v>
      </c>
      <c r="F168" s="37" t="s">
        <v>46</v>
      </c>
      <c r="G168" s="26">
        <v>29.75</v>
      </c>
      <c r="H168" s="27">
        <v>0.8164437515385246</v>
      </c>
      <c r="I168" s="27">
        <v>0.3517491390948473</v>
      </c>
      <c r="J168" s="27">
        <v>0.415845648885464</v>
      </c>
      <c r="K168" s="34">
        <v>36582.0</v>
      </c>
      <c r="L168" s="15"/>
    </row>
    <row r="169" ht="14.25" customHeight="1">
      <c r="A169" s="11">
        <v>6.0</v>
      </c>
      <c r="B169" s="11"/>
      <c r="C169" s="20" t="s">
        <v>137</v>
      </c>
      <c r="D169" s="35" t="s">
        <v>45</v>
      </c>
      <c r="E169" s="26">
        <v>10.0</v>
      </c>
      <c r="F169" s="35" t="s">
        <v>28</v>
      </c>
      <c r="G169" s="26">
        <v>25.0</v>
      </c>
      <c r="H169" s="27">
        <v>0.8124489857613592</v>
      </c>
      <c r="I169" s="27">
        <v>0.3500280708395565</v>
      </c>
      <c r="J169" s="27">
        <v>0.43478755638048994</v>
      </c>
      <c r="K169" s="34">
        <v>36582.0</v>
      </c>
      <c r="L169" s="15"/>
    </row>
    <row r="170" ht="14.25" customHeight="1">
      <c r="A170" s="11">
        <v>103.0</v>
      </c>
      <c r="B170" s="11"/>
      <c r="C170" s="11" t="s">
        <v>118</v>
      </c>
      <c r="D170" s="25" t="s">
        <v>54</v>
      </c>
      <c r="E170" s="26">
        <v>9.09090909090909</v>
      </c>
      <c r="F170" s="25" t="s">
        <v>36</v>
      </c>
      <c r="G170" s="26">
        <v>27.857142857142858</v>
      </c>
      <c r="H170" s="27">
        <v>0.7408702311681609</v>
      </c>
      <c r="I170" s="27">
        <v>0.3489975193925428</v>
      </c>
      <c r="J170" s="27">
        <v>0.40897050093731724</v>
      </c>
      <c r="K170" s="34">
        <v>36582.0</v>
      </c>
      <c r="L170" s="15"/>
    </row>
    <row r="171" ht="14.25" customHeight="1">
      <c r="A171" s="11">
        <v>68.0</v>
      </c>
      <c r="B171" s="11"/>
      <c r="C171" s="11" t="s">
        <v>121</v>
      </c>
      <c r="D171" s="25" t="s">
        <v>149</v>
      </c>
      <c r="E171" s="26">
        <v>8.75</v>
      </c>
      <c r="F171" s="25" t="s">
        <v>156</v>
      </c>
      <c r="G171" s="26">
        <v>21.363636363636363</v>
      </c>
      <c r="H171" s="27">
        <v>0.7596672286968927</v>
      </c>
      <c r="I171" s="27">
        <v>0.34760052106933476</v>
      </c>
      <c r="J171" s="27">
        <v>0.3599766275337814</v>
      </c>
      <c r="K171" s="34">
        <v>36582.0</v>
      </c>
      <c r="L171" s="15"/>
    </row>
    <row r="172" ht="14.25" customHeight="1">
      <c r="A172" s="11">
        <v>196.0</v>
      </c>
      <c r="B172" s="11"/>
      <c r="C172" s="11" t="s">
        <v>130</v>
      </c>
      <c r="D172" s="37" t="s">
        <v>18</v>
      </c>
      <c r="E172" s="26">
        <v>11.25</v>
      </c>
      <c r="F172" s="43" t="s">
        <v>36</v>
      </c>
      <c r="G172" s="26">
        <v>31.42857142857143</v>
      </c>
      <c r="H172" s="27">
        <v>0.8779847378353984</v>
      </c>
      <c r="I172" s="27">
        <v>0.3474573925180277</v>
      </c>
      <c r="J172" s="27">
        <v>0.49292622085224197</v>
      </c>
      <c r="K172" s="34">
        <v>36582.0</v>
      </c>
      <c r="L172" s="15"/>
    </row>
    <row r="173" ht="14.25" customHeight="1">
      <c r="A173" s="32">
        <v>197.0</v>
      </c>
      <c r="B173" s="32"/>
      <c r="C173" s="32" t="s">
        <v>157</v>
      </c>
      <c r="D173" s="33" t="s">
        <v>158</v>
      </c>
      <c r="E173" s="26">
        <v>5.555555555555555</v>
      </c>
      <c r="F173" s="33" t="s">
        <v>159</v>
      </c>
      <c r="G173" s="26">
        <v>15.0</v>
      </c>
      <c r="H173" s="27">
        <v>0.46571557197634167</v>
      </c>
      <c r="I173" s="27">
        <v>0.347123388479669</v>
      </c>
      <c r="J173" s="27">
        <v>0.36490129659993614</v>
      </c>
      <c r="K173" s="34">
        <v>36582.0</v>
      </c>
      <c r="L173" s="15"/>
    </row>
    <row r="174" ht="14.25" customHeight="1">
      <c r="A174" s="11">
        <v>214.0</v>
      </c>
      <c r="B174" s="11"/>
      <c r="C174" s="20" t="s">
        <v>124</v>
      </c>
      <c r="D174" s="35" t="s">
        <v>160</v>
      </c>
      <c r="E174" s="26">
        <v>8.0</v>
      </c>
      <c r="F174" s="35" t="s">
        <v>125</v>
      </c>
      <c r="G174" s="26">
        <v>34.34782608695652</v>
      </c>
      <c r="H174" s="27">
        <v>0.7314402642159679</v>
      </c>
      <c r="I174" s="27">
        <v>0.3470804547974097</v>
      </c>
      <c r="J174" s="27">
        <v>0.46894425892627795</v>
      </c>
      <c r="K174" s="34">
        <v>36582.0</v>
      </c>
      <c r="L174" s="15"/>
    </row>
    <row r="175" ht="14.25" customHeight="1">
      <c r="A175" s="32">
        <v>68.0</v>
      </c>
      <c r="B175" s="32"/>
      <c r="C175" s="32" t="s">
        <v>121</v>
      </c>
      <c r="D175" s="38" t="s">
        <v>149</v>
      </c>
      <c r="E175" s="26">
        <v>8.75</v>
      </c>
      <c r="F175" s="38" t="s">
        <v>61</v>
      </c>
      <c r="G175" s="26">
        <v>28.695652173913043</v>
      </c>
      <c r="H175" s="27">
        <v>0.7584080123575894</v>
      </c>
      <c r="I175" s="27">
        <v>0.3470243421331554</v>
      </c>
      <c r="J175" s="27">
        <v>0.3364094799032</v>
      </c>
      <c r="K175" s="34">
        <v>36582.0</v>
      </c>
      <c r="L175" s="15"/>
    </row>
    <row r="176" ht="14.25" customHeight="1">
      <c r="A176" s="32">
        <v>3.0</v>
      </c>
      <c r="B176" s="32"/>
      <c r="C176" s="32" t="s">
        <v>131</v>
      </c>
      <c r="D176" s="38" t="s">
        <v>146</v>
      </c>
      <c r="E176" s="26">
        <v>9.0</v>
      </c>
      <c r="F176" s="38" t="s">
        <v>144</v>
      </c>
      <c r="G176" s="26">
        <v>23.043478260869566</v>
      </c>
      <c r="H176" s="27">
        <v>0.6970661878286667</v>
      </c>
      <c r="I176" s="27">
        <v>0.34652031258757343</v>
      </c>
      <c r="J176" s="27">
        <v>0.3834008490368234</v>
      </c>
      <c r="K176" s="34">
        <v>36582.0</v>
      </c>
      <c r="L176" s="15"/>
    </row>
    <row r="177" ht="14.25" customHeight="1">
      <c r="A177" s="11">
        <v>62.0</v>
      </c>
      <c r="B177" s="11"/>
      <c r="C177" s="11" t="s">
        <v>153</v>
      </c>
      <c r="D177" s="37" t="s">
        <v>106</v>
      </c>
      <c r="E177" s="26">
        <v>7.6923076923076925</v>
      </c>
      <c r="F177" s="43" t="s">
        <v>122</v>
      </c>
      <c r="G177" s="26">
        <v>20.370370370370374</v>
      </c>
      <c r="H177" s="27">
        <v>0.6555452888145243</v>
      </c>
      <c r="I177" s="27">
        <v>0.34624723951515396</v>
      </c>
      <c r="J177" s="27">
        <v>0.45678503748867105</v>
      </c>
      <c r="K177" s="34">
        <v>36582.0</v>
      </c>
      <c r="L177" s="15"/>
    </row>
    <row r="178" ht="14.25" customHeight="1">
      <c r="A178" s="32">
        <v>103.0</v>
      </c>
      <c r="B178" s="32"/>
      <c r="C178" s="32" t="s">
        <v>118</v>
      </c>
      <c r="D178" s="38" t="s">
        <v>54</v>
      </c>
      <c r="E178" s="26">
        <v>9.09090909090909</v>
      </c>
      <c r="F178" s="38" t="s">
        <v>145</v>
      </c>
      <c r="G178" s="26">
        <v>20.476190476190478</v>
      </c>
      <c r="H178" s="27">
        <v>0.7334423187381257</v>
      </c>
      <c r="I178" s="27">
        <v>0.34549849499759594</v>
      </c>
      <c r="J178" s="27">
        <v>0.41376062188803003</v>
      </c>
      <c r="K178" s="34">
        <v>36582.0</v>
      </c>
      <c r="L178" s="15"/>
    </row>
    <row r="179" ht="14.25" customHeight="1">
      <c r="A179" s="11">
        <v>181.0</v>
      </c>
      <c r="B179" s="11"/>
      <c r="C179" s="11" t="s">
        <v>161</v>
      </c>
      <c r="D179" s="43" t="s">
        <v>94</v>
      </c>
      <c r="E179" s="26">
        <v>5.454545454545455</v>
      </c>
      <c r="F179" s="37" t="s">
        <v>95</v>
      </c>
      <c r="G179" s="26">
        <v>26.756756756756758</v>
      </c>
      <c r="H179" s="27">
        <v>0.7104205084797001</v>
      </c>
      <c r="I179" s="27">
        <v>0.3451325733452969</v>
      </c>
      <c r="J179" s="27">
        <v>0.43652972488520475</v>
      </c>
      <c r="K179" s="34">
        <v>36550.0</v>
      </c>
      <c r="L179" s="15"/>
    </row>
    <row r="180" ht="14.25" customHeight="1">
      <c r="A180" s="11">
        <v>136.0</v>
      </c>
      <c r="B180" s="11"/>
      <c r="C180" s="20" t="s">
        <v>55</v>
      </c>
      <c r="D180" s="45" t="s">
        <v>108</v>
      </c>
      <c r="E180" s="26">
        <v>9.0</v>
      </c>
      <c r="F180" s="45" t="s">
        <v>28</v>
      </c>
      <c r="G180" s="26">
        <v>27.38095238095238</v>
      </c>
      <c r="H180" s="27">
        <v>0.8292142285071716</v>
      </c>
      <c r="I180" s="27">
        <v>0.34507204107198924</v>
      </c>
      <c r="J180" s="27">
        <v>0.41149364278993456</v>
      </c>
      <c r="K180" s="34">
        <v>36550.0</v>
      </c>
      <c r="L180" s="15"/>
    </row>
    <row r="181" ht="14.25" hidden="1" customHeight="1">
      <c r="A181" s="23">
        <v>243.0</v>
      </c>
      <c r="B181" s="23" t="s">
        <v>23</v>
      </c>
      <c r="C181" s="34" t="s">
        <v>69</v>
      </c>
      <c r="D181" s="45" t="s">
        <v>99</v>
      </c>
      <c r="E181" s="26">
        <v>7.391304347826087</v>
      </c>
      <c r="F181" s="45" t="s">
        <v>109</v>
      </c>
      <c r="G181" s="26">
        <v>35.0</v>
      </c>
      <c r="H181" s="27">
        <v>0.7084859840963541</v>
      </c>
      <c r="I181" s="27">
        <v>0.43657701511553826</v>
      </c>
      <c r="J181" s="27">
        <v>0.7102999587646841</v>
      </c>
      <c r="K181" s="28"/>
      <c r="L181" s="15"/>
    </row>
    <row r="182" ht="14.25" customHeight="1">
      <c r="A182" s="11">
        <v>89.0</v>
      </c>
      <c r="B182" s="11"/>
      <c r="C182" s="11" t="s">
        <v>110</v>
      </c>
      <c r="D182" s="25" t="s">
        <v>119</v>
      </c>
      <c r="E182" s="26">
        <v>7.5</v>
      </c>
      <c r="F182" s="25" t="s">
        <v>143</v>
      </c>
      <c r="G182" s="26">
        <v>14.333333333333334</v>
      </c>
      <c r="H182" s="27">
        <v>0.5677036720409281</v>
      </c>
      <c r="I182" s="27">
        <v>0.34421384017574147</v>
      </c>
      <c r="J182" s="27">
        <v>0.36581815599815387</v>
      </c>
      <c r="K182" s="34">
        <v>36550.0</v>
      </c>
      <c r="L182" s="15"/>
    </row>
    <row r="183" ht="14.25" customHeight="1">
      <c r="A183" s="11">
        <v>157.0</v>
      </c>
      <c r="B183" s="11"/>
      <c r="C183" s="11" t="s">
        <v>155</v>
      </c>
      <c r="D183" s="37" t="s">
        <v>53</v>
      </c>
      <c r="E183" s="26">
        <v>8.571428571428571</v>
      </c>
      <c r="F183" s="37" t="s">
        <v>46</v>
      </c>
      <c r="G183" s="26">
        <v>29.75</v>
      </c>
      <c r="H183" s="27">
        <v>0.7983556042034687</v>
      </c>
      <c r="I183" s="27">
        <v>0.3439562075659611</v>
      </c>
      <c r="J183" s="27">
        <v>0.32033655585565124</v>
      </c>
      <c r="K183" s="34">
        <v>36550.0</v>
      </c>
      <c r="L183" s="15"/>
    </row>
    <row r="184" ht="14.25" customHeight="1">
      <c r="A184" s="32">
        <v>181.0</v>
      </c>
      <c r="B184" s="32"/>
      <c r="C184" s="32" t="s">
        <v>161</v>
      </c>
      <c r="D184" s="33" t="s">
        <v>99</v>
      </c>
      <c r="E184" s="26">
        <v>6.521739130434782</v>
      </c>
      <c r="F184" s="33" t="s">
        <v>95</v>
      </c>
      <c r="G184" s="26">
        <v>26.756756756756758</v>
      </c>
      <c r="H184" s="27">
        <v>0.7079598733686868</v>
      </c>
      <c r="I184" s="27">
        <v>0.3439371611664661</v>
      </c>
      <c r="J184" s="27">
        <v>0.5889886337250715</v>
      </c>
      <c r="K184" s="34">
        <v>36550.0</v>
      </c>
      <c r="L184" s="15"/>
    </row>
    <row r="185" ht="14.25" customHeight="1">
      <c r="A185" s="11">
        <v>199.0</v>
      </c>
      <c r="B185" s="11"/>
      <c r="C185" s="11" t="s">
        <v>162</v>
      </c>
      <c r="D185" s="37" t="s">
        <v>18</v>
      </c>
      <c r="E185" s="26">
        <v>7.5</v>
      </c>
      <c r="F185" s="37" t="s">
        <v>75</v>
      </c>
      <c r="G185" s="26">
        <v>20.64516129032258</v>
      </c>
      <c r="H185" s="27">
        <v>0.5944658443222487</v>
      </c>
      <c r="I185" s="27">
        <v>0.3438363160942149</v>
      </c>
      <c r="J185" s="27">
        <v>0.4933086578629607</v>
      </c>
      <c r="K185" s="34">
        <v>36550.0</v>
      </c>
      <c r="L185" s="15"/>
    </row>
    <row r="186" ht="14.25" customHeight="1">
      <c r="A186" s="11">
        <v>197.0</v>
      </c>
      <c r="B186" s="11"/>
      <c r="C186" s="11" t="s">
        <v>157</v>
      </c>
      <c r="D186" s="37" t="s">
        <v>163</v>
      </c>
      <c r="E186" s="26">
        <v>5.454545454545455</v>
      </c>
      <c r="F186" s="37" t="s">
        <v>159</v>
      </c>
      <c r="G186" s="26">
        <v>15.0</v>
      </c>
      <c r="H186" s="27">
        <v>0.4595060310166571</v>
      </c>
      <c r="I186" s="27">
        <v>0.3424950766332734</v>
      </c>
      <c r="J186" s="27">
        <v>0.4004557819096735</v>
      </c>
      <c r="K186" s="34">
        <v>36550.0</v>
      </c>
      <c r="L186" s="15"/>
    </row>
    <row r="187" ht="14.25" customHeight="1">
      <c r="A187" s="11">
        <v>89.0</v>
      </c>
      <c r="B187" s="11"/>
      <c r="C187" s="47" t="s">
        <v>110</v>
      </c>
      <c r="D187" s="35" t="s">
        <v>135</v>
      </c>
      <c r="E187" s="26">
        <v>5.454545454545455</v>
      </c>
      <c r="F187" s="45" t="s">
        <v>127</v>
      </c>
      <c r="G187" s="26">
        <v>21.875</v>
      </c>
      <c r="H187" s="27">
        <v>0.5648094964579743</v>
      </c>
      <c r="I187" s="27">
        <v>0.34245902451994353</v>
      </c>
      <c r="J187" s="27">
        <v>0.4164301738162514</v>
      </c>
      <c r="K187" s="34">
        <v>36550.0</v>
      </c>
      <c r="L187" s="15"/>
    </row>
    <row r="188" ht="14.25" customHeight="1">
      <c r="A188" s="11">
        <v>136.0</v>
      </c>
      <c r="B188" s="11"/>
      <c r="C188" s="20" t="s">
        <v>55</v>
      </c>
      <c r="D188" s="45" t="s">
        <v>108</v>
      </c>
      <c r="E188" s="26">
        <v>9.0</v>
      </c>
      <c r="F188" s="45" t="s">
        <v>98</v>
      </c>
      <c r="G188" s="26">
        <v>26.363636363636363</v>
      </c>
      <c r="H188" s="27">
        <v>0.8216861318527028</v>
      </c>
      <c r="I188" s="27">
        <v>0.3419392732194387</v>
      </c>
      <c r="J188" s="27">
        <v>0.38981077147016013</v>
      </c>
      <c r="K188" s="34">
        <v>36550.0</v>
      </c>
      <c r="L188" s="15"/>
    </row>
    <row r="189" ht="14.25" customHeight="1">
      <c r="A189" s="11">
        <v>73.0</v>
      </c>
      <c r="B189" s="11"/>
      <c r="C189" s="20" t="s">
        <v>148</v>
      </c>
      <c r="D189" s="45" t="s">
        <v>119</v>
      </c>
      <c r="E189" s="26">
        <v>6.25</v>
      </c>
      <c r="F189" s="45" t="s">
        <v>76</v>
      </c>
      <c r="G189" s="26">
        <v>21.81818181818182</v>
      </c>
      <c r="H189" s="27">
        <v>0.5743825387708213</v>
      </c>
      <c r="I189" s="27">
        <v>0.341774034366677</v>
      </c>
      <c r="J189" s="27">
        <v>0.3413478413262198</v>
      </c>
      <c r="K189" s="34">
        <v>36550.0</v>
      </c>
      <c r="L189" s="15"/>
    </row>
    <row r="190" ht="14.25" customHeight="1">
      <c r="A190" s="11">
        <v>80.0</v>
      </c>
      <c r="B190" s="11"/>
      <c r="C190" s="20" t="s">
        <v>164</v>
      </c>
      <c r="D190" s="45" t="s">
        <v>18</v>
      </c>
      <c r="E190" s="26">
        <v>7.5</v>
      </c>
      <c r="F190" s="45" t="s">
        <v>36</v>
      </c>
      <c r="G190" s="26">
        <v>21.428571428571427</v>
      </c>
      <c r="H190" s="27">
        <v>0.5907934684499876</v>
      </c>
      <c r="I190" s="27">
        <v>0.3417122307438259</v>
      </c>
      <c r="J190" s="27">
        <v>0.48477575134857437</v>
      </c>
      <c r="K190" s="34">
        <v>36500.0</v>
      </c>
      <c r="L190" s="15"/>
    </row>
    <row r="191" ht="14.25" customHeight="1">
      <c r="A191" s="11">
        <v>199.0</v>
      </c>
      <c r="B191" s="11"/>
      <c r="C191" s="11" t="s">
        <v>162</v>
      </c>
      <c r="D191" s="37" t="s">
        <v>18</v>
      </c>
      <c r="E191" s="26">
        <v>7.5</v>
      </c>
      <c r="F191" s="37" t="s">
        <v>36</v>
      </c>
      <c r="G191" s="26">
        <v>21.428571428571427</v>
      </c>
      <c r="H191" s="27">
        <v>0.5907934684499876</v>
      </c>
      <c r="I191" s="27">
        <v>0.3417122307438259</v>
      </c>
      <c r="J191" s="27">
        <v>0.48477575134857437</v>
      </c>
      <c r="K191" s="34">
        <v>36500.0</v>
      </c>
      <c r="L191" s="15"/>
    </row>
    <row r="192" ht="14.25" customHeight="1">
      <c r="A192" s="11">
        <v>217.0</v>
      </c>
      <c r="B192" s="11"/>
      <c r="C192" s="11" t="s">
        <v>165</v>
      </c>
      <c r="D192" s="37" t="s">
        <v>166</v>
      </c>
      <c r="E192" s="26">
        <v>8.571428571428571</v>
      </c>
      <c r="F192" s="37" t="s">
        <v>29</v>
      </c>
      <c r="G192" s="26">
        <v>31.315789473684212</v>
      </c>
      <c r="H192" s="27">
        <v>0.8394821720496619</v>
      </c>
      <c r="I192" s="27">
        <v>0.34144124562824796</v>
      </c>
      <c r="J192" s="27">
        <v>0.32058604384343836</v>
      </c>
      <c r="K192" s="34">
        <v>36500.0</v>
      </c>
      <c r="L192" s="15"/>
    </row>
    <row r="193" ht="14.25" customHeight="1">
      <c r="A193" s="11">
        <v>59.0</v>
      </c>
      <c r="B193" s="11"/>
      <c r="C193" s="47" t="s">
        <v>138</v>
      </c>
      <c r="D193" s="35" t="s">
        <v>163</v>
      </c>
      <c r="E193" s="26">
        <v>7.2727272727272725</v>
      </c>
      <c r="F193" s="45" t="s">
        <v>28</v>
      </c>
      <c r="G193" s="26">
        <v>25.238095238095237</v>
      </c>
      <c r="H193" s="27">
        <v>0.7251070347603277</v>
      </c>
      <c r="I193" s="27">
        <v>0.33997909936259674</v>
      </c>
      <c r="J193" s="27">
        <v>0.42735671891725363</v>
      </c>
      <c r="K193" s="34">
        <v>36500.0</v>
      </c>
      <c r="L193" s="15"/>
    </row>
    <row r="194" ht="14.25" customHeight="1">
      <c r="A194" s="11">
        <v>91.0</v>
      </c>
      <c r="B194" s="11"/>
      <c r="C194" s="11" t="s">
        <v>167</v>
      </c>
      <c r="D194" s="25" t="s">
        <v>86</v>
      </c>
      <c r="E194" s="26">
        <v>7.777777777777778</v>
      </c>
      <c r="F194" s="37" t="s">
        <v>168</v>
      </c>
      <c r="G194" s="26">
        <v>20.74074074074074</v>
      </c>
      <c r="H194" s="27">
        <v>0.6701129618992917</v>
      </c>
      <c r="I194" s="27">
        <v>0.3396409509946628</v>
      </c>
      <c r="J194" s="27">
        <v>0.37170305676855897</v>
      </c>
      <c r="K194" s="34">
        <v>36500.0</v>
      </c>
      <c r="L194" s="15"/>
    </row>
    <row r="195" ht="14.25" customHeight="1">
      <c r="A195" s="11">
        <v>73.0</v>
      </c>
      <c r="B195" s="11"/>
      <c r="C195" s="20" t="s">
        <v>148</v>
      </c>
      <c r="D195" s="45" t="s">
        <v>111</v>
      </c>
      <c r="E195" s="26">
        <v>7.5</v>
      </c>
      <c r="F195" s="45" t="s">
        <v>127</v>
      </c>
      <c r="G195" s="26">
        <v>19.0625</v>
      </c>
      <c r="H195" s="27">
        <v>0.5706037062789081</v>
      </c>
      <c r="I195" s="27">
        <v>0.33952552098268574</v>
      </c>
      <c r="J195" s="27">
        <v>0.33238973037220215</v>
      </c>
      <c r="K195" s="34">
        <v>36500.0</v>
      </c>
      <c r="L195" s="15"/>
    </row>
    <row r="196" ht="14.25" customHeight="1">
      <c r="A196" s="11">
        <v>73.0</v>
      </c>
      <c r="B196" s="11"/>
      <c r="C196" s="11" t="s">
        <v>148</v>
      </c>
      <c r="D196" s="25" t="s">
        <v>111</v>
      </c>
      <c r="E196" s="26">
        <v>7.5</v>
      </c>
      <c r="F196" s="25" t="s">
        <v>75</v>
      </c>
      <c r="G196" s="26">
        <v>19.35483870967742</v>
      </c>
      <c r="H196" s="27">
        <v>0.5705786808981669</v>
      </c>
      <c r="I196" s="27">
        <v>0.3395106301655732</v>
      </c>
      <c r="J196" s="27">
        <v>0.33088951097920327</v>
      </c>
      <c r="K196" s="34">
        <v>36300.0</v>
      </c>
      <c r="L196" s="15"/>
    </row>
    <row r="197" ht="14.25" customHeight="1">
      <c r="A197" s="32">
        <v>91.0</v>
      </c>
      <c r="B197" s="32"/>
      <c r="C197" s="32" t="s">
        <v>167</v>
      </c>
      <c r="D197" s="38" t="s">
        <v>86</v>
      </c>
      <c r="E197" s="26">
        <v>7.777777777777778</v>
      </c>
      <c r="F197" s="55" t="s">
        <v>75</v>
      </c>
      <c r="G197" s="26">
        <v>26.129032258064516</v>
      </c>
      <c r="H197" s="27">
        <v>0.6675256531660897</v>
      </c>
      <c r="I197" s="27">
        <v>0.33832959597151735</v>
      </c>
      <c r="J197" s="27">
        <v>0.3556571304194044</v>
      </c>
      <c r="K197" s="34">
        <v>36300.0</v>
      </c>
      <c r="L197" s="15"/>
    </row>
    <row r="198" ht="14.25" customHeight="1">
      <c r="A198" s="11">
        <v>208.0</v>
      </c>
      <c r="B198" s="11"/>
      <c r="C198" s="11" t="s">
        <v>123</v>
      </c>
      <c r="D198" s="37" t="s">
        <v>50</v>
      </c>
      <c r="E198" s="26">
        <v>6.363636363636364</v>
      </c>
      <c r="F198" s="37" t="s">
        <v>65</v>
      </c>
      <c r="G198" s="26">
        <v>9.0625</v>
      </c>
      <c r="H198" s="27">
        <v>0.43078690407811604</v>
      </c>
      <c r="I198" s="27">
        <v>0.3376505739045791</v>
      </c>
      <c r="J198" s="27">
        <v>0.44324311701655655</v>
      </c>
      <c r="K198" s="34">
        <v>36300.0</v>
      </c>
      <c r="L198" s="15"/>
    </row>
    <row r="199" ht="14.25" customHeight="1">
      <c r="A199" s="11">
        <v>3.0</v>
      </c>
      <c r="B199" s="11"/>
      <c r="C199" s="11" t="s">
        <v>131</v>
      </c>
      <c r="D199" s="25" t="s">
        <v>146</v>
      </c>
      <c r="E199" s="26">
        <v>9.0</v>
      </c>
      <c r="F199" s="25" t="s">
        <v>152</v>
      </c>
      <c r="G199" s="26">
        <v>28.076923076923077</v>
      </c>
      <c r="H199" s="27">
        <v>0.6788157276382434</v>
      </c>
      <c r="I199" s="27">
        <v>0.33744778076709886</v>
      </c>
      <c r="J199" s="27">
        <v>0.3640081867371543</v>
      </c>
      <c r="K199" s="34">
        <v>36300.0</v>
      </c>
      <c r="L199" s="15"/>
    </row>
    <row r="200" ht="14.25" customHeight="1">
      <c r="A200" s="11">
        <v>139.0</v>
      </c>
      <c r="B200" s="11"/>
      <c r="C200" s="11" t="s">
        <v>133</v>
      </c>
      <c r="D200" s="25" t="s">
        <v>117</v>
      </c>
      <c r="E200" s="26">
        <v>10.0</v>
      </c>
      <c r="F200" s="31" t="s">
        <v>128</v>
      </c>
      <c r="G200" s="26">
        <v>14.0</v>
      </c>
      <c r="H200" s="27">
        <v>0.6748994830557151</v>
      </c>
      <c r="I200" s="27">
        <v>0.33655999747635207</v>
      </c>
      <c r="J200" s="27">
        <v>0.4092569569312441</v>
      </c>
      <c r="K200" s="34">
        <v>36300.0</v>
      </c>
      <c r="L200" s="15"/>
    </row>
    <row r="201" ht="14.25" customHeight="1">
      <c r="A201" s="32">
        <v>62.0</v>
      </c>
      <c r="B201" s="32"/>
      <c r="C201" s="32" t="s">
        <v>153</v>
      </c>
      <c r="D201" s="38" t="s">
        <v>154</v>
      </c>
      <c r="E201" s="26">
        <v>6.666666666666667</v>
      </c>
      <c r="F201" s="38" t="s">
        <v>76</v>
      </c>
      <c r="G201" s="26">
        <v>23.93939393939394</v>
      </c>
      <c r="H201" s="27">
        <v>0.6367186282498253</v>
      </c>
      <c r="I201" s="27">
        <v>0.3363033357741872</v>
      </c>
      <c r="J201" s="27">
        <v>0.42681137914953154</v>
      </c>
      <c r="K201" s="34">
        <v>36300.0</v>
      </c>
      <c r="L201" s="15"/>
    </row>
    <row r="202" ht="14.25" customHeight="1">
      <c r="A202" s="11">
        <v>217.0</v>
      </c>
      <c r="B202" s="11"/>
      <c r="C202" s="11" t="s">
        <v>165</v>
      </c>
      <c r="D202" s="43" t="s">
        <v>115</v>
      </c>
      <c r="E202" s="26">
        <v>8.88888888888889</v>
      </c>
      <c r="F202" s="37" t="s">
        <v>29</v>
      </c>
      <c r="G202" s="26">
        <v>31.315789473684212</v>
      </c>
      <c r="H202" s="27">
        <v>0.8263697170702785</v>
      </c>
      <c r="I202" s="27">
        <v>0.3361080377169069</v>
      </c>
      <c r="J202" s="27">
        <v>0.3640784077521989</v>
      </c>
      <c r="K202" s="34">
        <v>35800.0</v>
      </c>
      <c r="L202" s="15"/>
    </row>
    <row r="203" ht="14.25" customHeight="1">
      <c r="A203" s="11">
        <v>169.0</v>
      </c>
      <c r="B203" s="11"/>
      <c r="C203" s="11" t="s">
        <v>169</v>
      </c>
      <c r="D203" s="43" t="s">
        <v>151</v>
      </c>
      <c r="E203" s="26">
        <v>8.333333333333334</v>
      </c>
      <c r="F203" s="43" t="s">
        <v>144</v>
      </c>
      <c r="G203" s="26">
        <v>22.608695652173914</v>
      </c>
      <c r="H203" s="27">
        <v>0.7058676982484793</v>
      </c>
      <c r="I203" s="27">
        <v>0.33516737600828506</v>
      </c>
      <c r="J203" s="27">
        <v>0.4165981887409383</v>
      </c>
      <c r="K203" s="34">
        <v>35800.0</v>
      </c>
      <c r="L203" s="15"/>
    </row>
    <row r="204" ht="14.25" customHeight="1">
      <c r="A204" s="32">
        <v>65.0</v>
      </c>
      <c r="B204" s="32"/>
      <c r="C204" s="32" t="s">
        <v>17</v>
      </c>
      <c r="D204" s="33" t="s">
        <v>18</v>
      </c>
      <c r="E204" s="26">
        <v>11.875</v>
      </c>
      <c r="F204" s="33" t="s">
        <v>19</v>
      </c>
      <c r="G204" s="26">
        <v>40.37037037037037</v>
      </c>
      <c r="H204" s="27">
        <v>1.0000041322484805</v>
      </c>
      <c r="I204" s="27">
        <v>0.33486188458078026</v>
      </c>
      <c r="J204" s="27">
        <v>0.4732415984898143</v>
      </c>
      <c r="K204" s="34">
        <v>35800.0</v>
      </c>
      <c r="L204" s="15"/>
    </row>
    <row r="205" ht="14.25" customHeight="1">
      <c r="A205" s="11">
        <v>160.0</v>
      </c>
      <c r="B205" s="11"/>
      <c r="C205" s="11" t="s">
        <v>134</v>
      </c>
      <c r="D205" s="43" t="s">
        <v>74</v>
      </c>
      <c r="E205" s="26">
        <v>8.0</v>
      </c>
      <c r="F205" s="43" t="s">
        <v>88</v>
      </c>
      <c r="G205" s="26">
        <v>15.757575757575758</v>
      </c>
      <c r="H205" s="27">
        <v>0.6366649827339225</v>
      </c>
      <c r="I205" s="27">
        <v>0.33457664258504943</v>
      </c>
      <c r="J205" s="27">
        <v>0.27861511041933884</v>
      </c>
      <c r="K205" s="34">
        <v>35800.0</v>
      </c>
      <c r="L205" s="15"/>
    </row>
    <row r="206" ht="14.25" customHeight="1">
      <c r="A206" s="11">
        <v>91.0</v>
      </c>
      <c r="B206" s="11"/>
      <c r="C206" s="47" t="s">
        <v>167</v>
      </c>
      <c r="D206" s="45" t="s">
        <v>86</v>
      </c>
      <c r="E206" s="26">
        <v>7.777777777777778</v>
      </c>
      <c r="F206" s="45" t="s">
        <v>76</v>
      </c>
      <c r="G206" s="26">
        <v>24.545454545454543</v>
      </c>
      <c r="H206" s="27">
        <v>0.6586253111238751</v>
      </c>
      <c r="I206" s="27">
        <v>0.3338185346918971</v>
      </c>
      <c r="J206" s="27">
        <v>0.35400291120815136</v>
      </c>
      <c r="K206" s="34">
        <v>35800.0</v>
      </c>
      <c r="L206" s="15"/>
    </row>
    <row r="207" ht="14.25" customHeight="1">
      <c r="A207" s="11">
        <v>233.0</v>
      </c>
      <c r="B207" s="11"/>
      <c r="C207" s="11" t="s">
        <v>171</v>
      </c>
      <c r="D207" s="43" t="s">
        <v>172</v>
      </c>
      <c r="E207" s="26">
        <v>6.666666666666667</v>
      </c>
      <c r="F207" s="37" t="s">
        <v>29</v>
      </c>
      <c r="G207" s="26">
        <v>26.31578947368421</v>
      </c>
      <c r="H207" s="27">
        <v>0.6828323887485289</v>
      </c>
      <c r="I207" s="27">
        <v>0.3333370835094577</v>
      </c>
      <c r="J207" s="27">
        <v>0.4782452044331071</v>
      </c>
      <c r="K207" s="34">
        <v>35800.0</v>
      </c>
      <c r="L207" s="15"/>
    </row>
    <row r="208" ht="14.25" customHeight="1">
      <c r="A208" s="32">
        <v>62.0</v>
      </c>
      <c r="B208" s="32"/>
      <c r="C208" s="32" t="s">
        <v>153</v>
      </c>
      <c r="D208" s="33" t="s">
        <v>106</v>
      </c>
      <c r="E208" s="26">
        <v>7.6923076923076925</v>
      </c>
      <c r="F208" s="38" t="s">
        <v>76</v>
      </c>
      <c r="G208" s="26">
        <v>23.93939393939394</v>
      </c>
      <c r="H208" s="27">
        <v>0.6307636468710247</v>
      </c>
      <c r="I208" s="27">
        <v>0.33315802163806923</v>
      </c>
      <c r="J208" s="27">
        <v>0.4310351511281882</v>
      </c>
      <c r="K208" s="34">
        <v>34650.0</v>
      </c>
      <c r="L208" s="15"/>
    </row>
    <row r="209" ht="14.25" hidden="1" customHeight="1">
      <c r="A209" s="23">
        <v>251.0</v>
      </c>
      <c r="B209" s="23" t="s">
        <v>23</v>
      </c>
      <c r="C209" s="34" t="s">
        <v>173</v>
      </c>
      <c r="D209" s="45" t="s">
        <v>18</v>
      </c>
      <c r="E209" s="26">
        <v>9.375</v>
      </c>
      <c r="F209" s="45" t="s">
        <v>29</v>
      </c>
      <c r="G209" s="26">
        <v>23.157894736842106</v>
      </c>
      <c r="H209" s="27">
        <v>0.6956835180679463</v>
      </c>
      <c r="I209" s="27">
        <v>0.47631999095549077</v>
      </c>
      <c r="J209" s="27">
        <v>0.6982405367143499</v>
      </c>
      <c r="K209" s="28"/>
      <c r="L209" s="15"/>
    </row>
    <row r="210" ht="14.25" hidden="1" customHeight="1">
      <c r="A210" s="23">
        <v>249.0</v>
      </c>
      <c r="B210" s="23" t="s">
        <v>23</v>
      </c>
      <c r="C210" s="34" t="s">
        <v>64</v>
      </c>
      <c r="D210" s="45" t="s">
        <v>47</v>
      </c>
      <c r="E210" s="26">
        <v>8.181818181818182</v>
      </c>
      <c r="F210" s="45" t="s">
        <v>19</v>
      </c>
      <c r="G210" s="26">
        <v>30.0</v>
      </c>
      <c r="H210" s="27">
        <v>0.6951685783802573</v>
      </c>
      <c r="I210" s="27">
        <v>0.7760082195887006</v>
      </c>
      <c r="J210" s="27">
        <v>0.9086485765224436</v>
      </c>
      <c r="K210" s="28"/>
      <c r="L210" s="15"/>
    </row>
    <row r="211" ht="14.25" customHeight="1">
      <c r="A211" s="11">
        <v>214.0</v>
      </c>
      <c r="B211" s="11"/>
      <c r="C211" s="20" t="s">
        <v>124</v>
      </c>
      <c r="D211" s="35" t="s">
        <v>160</v>
      </c>
      <c r="E211" s="26">
        <v>8.0</v>
      </c>
      <c r="F211" s="35" t="s">
        <v>113</v>
      </c>
      <c r="G211" s="26">
        <v>32.27272727272727</v>
      </c>
      <c r="H211" s="27">
        <v>0.7010180591297426</v>
      </c>
      <c r="I211" s="27">
        <v>0.3326446173218978</v>
      </c>
      <c r="J211" s="27">
        <v>0.44748234792905345</v>
      </c>
      <c r="K211" s="34">
        <v>34650.0</v>
      </c>
      <c r="L211" s="15"/>
    </row>
    <row r="212" ht="14.25" customHeight="1">
      <c r="A212" s="11">
        <v>59.0</v>
      </c>
      <c r="B212" s="11"/>
      <c r="C212" s="20" t="s">
        <v>138</v>
      </c>
      <c r="D212" s="45" t="s">
        <v>60</v>
      </c>
      <c r="E212" s="26">
        <v>8.0</v>
      </c>
      <c r="F212" s="45" t="s">
        <v>28</v>
      </c>
      <c r="G212" s="26">
        <v>25.238095238095237</v>
      </c>
      <c r="H212" s="27">
        <v>0.7085197783640071</v>
      </c>
      <c r="I212" s="27">
        <v>0.33220187445623306</v>
      </c>
      <c r="J212" s="27">
        <v>0.2454908990159249</v>
      </c>
      <c r="K212" s="34">
        <v>34650.0</v>
      </c>
      <c r="L212" s="15"/>
    </row>
    <row r="213" ht="14.25" customHeight="1">
      <c r="A213" s="11">
        <v>212.0</v>
      </c>
      <c r="B213" s="11"/>
      <c r="C213" s="20" t="s">
        <v>175</v>
      </c>
      <c r="D213" s="35" t="s">
        <v>141</v>
      </c>
      <c r="E213" s="26">
        <v>8.88888888888889</v>
      </c>
      <c r="F213" s="35" t="s">
        <v>176</v>
      </c>
      <c r="G213" s="26">
        <v>25.263157894736842</v>
      </c>
      <c r="H213" s="27">
        <v>0.7897759908098794</v>
      </c>
      <c r="I213" s="27">
        <v>0.33138651921352313</v>
      </c>
      <c r="J213" s="27">
        <v>0.3504052237944732</v>
      </c>
      <c r="K213" s="34">
        <v>34650.0</v>
      </c>
      <c r="L213" s="15"/>
    </row>
    <row r="214" ht="14.25" customHeight="1">
      <c r="A214" s="32">
        <v>199.0</v>
      </c>
      <c r="B214" s="32"/>
      <c r="C214" s="32" t="s">
        <v>162</v>
      </c>
      <c r="D214" s="33" t="s">
        <v>18</v>
      </c>
      <c r="E214" s="26">
        <v>7.5</v>
      </c>
      <c r="F214" s="33" t="s">
        <v>28</v>
      </c>
      <c r="G214" s="26">
        <v>16.428571428571427</v>
      </c>
      <c r="H214" s="27">
        <v>0.5706527820255564</v>
      </c>
      <c r="I214" s="27">
        <v>0.33006295015028647</v>
      </c>
      <c r="J214" s="27">
        <v>0.4921091424915862</v>
      </c>
      <c r="K214" s="34">
        <v>34650.0</v>
      </c>
      <c r="L214" s="15"/>
    </row>
    <row r="215" ht="14.25" customHeight="1">
      <c r="A215" s="11">
        <v>230.0</v>
      </c>
      <c r="B215" s="11"/>
      <c r="C215" s="20" t="s">
        <v>177</v>
      </c>
      <c r="D215" s="35" t="s">
        <v>74</v>
      </c>
      <c r="E215" s="26">
        <v>8.0</v>
      </c>
      <c r="F215" s="35" t="s">
        <v>51</v>
      </c>
      <c r="G215" s="26">
        <v>18.461538461538463</v>
      </c>
      <c r="H215" s="27">
        <v>0.7228184757565392</v>
      </c>
      <c r="I215" s="27">
        <v>0.3300591229341114</v>
      </c>
      <c r="J215" s="27">
        <v>0.28899934078010736</v>
      </c>
      <c r="K215" s="34">
        <v>34650.0</v>
      </c>
      <c r="L215" s="15"/>
    </row>
    <row r="216" ht="14.25" customHeight="1">
      <c r="A216" s="11">
        <v>233.0</v>
      </c>
      <c r="B216" s="11"/>
      <c r="C216" s="20" t="s">
        <v>171</v>
      </c>
      <c r="D216" s="35" t="s">
        <v>94</v>
      </c>
      <c r="E216" s="26">
        <v>4.545454545454545</v>
      </c>
      <c r="F216" s="35" t="s">
        <v>29</v>
      </c>
      <c r="G216" s="26">
        <v>26.31578947368421</v>
      </c>
      <c r="H216" s="27">
        <v>0.674275154209225</v>
      </c>
      <c r="I216" s="27">
        <v>0.32915971340921124</v>
      </c>
      <c r="J216" s="27">
        <v>0.4184517665740373</v>
      </c>
      <c r="K216" s="34">
        <v>34650.0</v>
      </c>
      <c r="L216" s="15"/>
    </row>
    <row r="217" ht="14.25" customHeight="1">
      <c r="A217" s="11">
        <v>212.0</v>
      </c>
      <c r="B217" s="11"/>
      <c r="C217" s="11" t="s">
        <v>175</v>
      </c>
      <c r="D217" s="37" t="s">
        <v>178</v>
      </c>
      <c r="E217" s="26">
        <v>7.5</v>
      </c>
      <c r="F217" s="37" t="s">
        <v>176</v>
      </c>
      <c r="G217" s="26">
        <v>25.263157894736842</v>
      </c>
      <c r="H217" s="27">
        <v>0.7832489165056654</v>
      </c>
      <c r="I217" s="27">
        <v>0.328647787649775</v>
      </c>
      <c r="J217" s="27">
        <v>0.21548984350997014</v>
      </c>
      <c r="K217" s="34">
        <v>34650.0</v>
      </c>
      <c r="L217" s="15"/>
    </row>
    <row r="218" ht="14.25" customHeight="1">
      <c r="A218" s="11">
        <v>6.0</v>
      </c>
      <c r="B218" s="11"/>
      <c r="C218" s="11" t="s">
        <v>137</v>
      </c>
      <c r="D218" s="37" t="s">
        <v>151</v>
      </c>
      <c r="E218" s="26">
        <v>9.166666666666666</v>
      </c>
      <c r="F218" s="37" t="s">
        <v>28</v>
      </c>
      <c r="G218" s="26">
        <v>25.0</v>
      </c>
      <c r="H218" s="27">
        <v>0.7622978138007815</v>
      </c>
      <c r="I218" s="27">
        <v>0.32842139980007773</v>
      </c>
      <c r="J218" s="27">
        <v>0.42340568317681215</v>
      </c>
      <c r="K218" s="34">
        <v>34650.0</v>
      </c>
      <c r="L218" s="15"/>
    </row>
    <row r="219" ht="14.25" customHeight="1">
      <c r="A219" s="11">
        <v>113.0</v>
      </c>
      <c r="B219" s="11"/>
      <c r="C219" s="11" t="s">
        <v>142</v>
      </c>
      <c r="D219" s="25" t="s">
        <v>54</v>
      </c>
      <c r="E219" s="26">
        <v>2.7272727272727275</v>
      </c>
      <c r="F219" s="43" t="s">
        <v>29</v>
      </c>
      <c r="G219" s="26">
        <v>8.157894736842104</v>
      </c>
      <c r="H219" s="27">
        <v>0.23673874908797368</v>
      </c>
      <c r="I219" s="27">
        <v>0.3269049735717304</v>
      </c>
      <c r="J219" s="27">
        <v>0.3996768633407417</v>
      </c>
      <c r="K219" s="34">
        <v>34650.0</v>
      </c>
      <c r="L219" s="15"/>
    </row>
    <row r="220" ht="14.25" customHeight="1">
      <c r="A220" s="11">
        <v>197.0</v>
      </c>
      <c r="B220" s="11"/>
      <c r="C220" s="11" t="s">
        <v>157</v>
      </c>
      <c r="D220" s="37" t="s">
        <v>158</v>
      </c>
      <c r="E220" s="26">
        <v>5.555555555555555</v>
      </c>
      <c r="F220" s="37" t="s">
        <v>143</v>
      </c>
      <c r="G220" s="26">
        <v>11.333333333333334</v>
      </c>
      <c r="H220" s="27">
        <v>0.4376247914444353</v>
      </c>
      <c r="I220" s="27">
        <v>0.3261857872697842</v>
      </c>
      <c r="J220" s="27">
        <v>0.371851797487554</v>
      </c>
      <c r="K220" s="34">
        <v>34560.0</v>
      </c>
      <c r="L220" s="15"/>
    </row>
    <row r="221" ht="14.25" hidden="1" customHeight="1">
      <c r="A221" s="23">
        <v>251.0</v>
      </c>
      <c r="B221" s="23" t="s">
        <v>23</v>
      </c>
      <c r="C221" s="34" t="s">
        <v>173</v>
      </c>
      <c r="D221" s="45" t="s">
        <v>18</v>
      </c>
      <c r="E221" s="26">
        <v>9.375</v>
      </c>
      <c r="F221" s="45" t="s">
        <v>36</v>
      </c>
      <c r="G221" s="26">
        <v>26.071428571428573</v>
      </c>
      <c r="H221" s="27">
        <v>0.687444483064921</v>
      </c>
      <c r="I221" s="27">
        <v>0.47067889557777953</v>
      </c>
      <c r="J221" s="27">
        <v>0.6654389087374408</v>
      </c>
      <c r="K221" s="28"/>
      <c r="L221" s="15"/>
    </row>
    <row r="222" ht="14.25" customHeight="1">
      <c r="A222" s="11">
        <v>196.0</v>
      </c>
      <c r="B222" s="11"/>
      <c r="C222" s="11" t="s">
        <v>130</v>
      </c>
      <c r="D222" s="43" t="s">
        <v>54</v>
      </c>
      <c r="E222" s="26">
        <v>10.0</v>
      </c>
      <c r="F222" s="37" t="s">
        <v>36</v>
      </c>
      <c r="G222" s="26">
        <v>31.42857142857143</v>
      </c>
      <c r="H222" s="27">
        <v>0.8241140773668306</v>
      </c>
      <c r="I222" s="27">
        <v>0.32613838956385366</v>
      </c>
      <c r="J222" s="27">
        <v>0.3821831765078991</v>
      </c>
      <c r="K222" s="34">
        <v>34560.0</v>
      </c>
      <c r="L222" s="15"/>
    </row>
    <row r="223" ht="14.25" customHeight="1">
      <c r="A223" s="11">
        <v>154.0</v>
      </c>
      <c r="B223" s="11"/>
      <c r="C223" s="20" t="s">
        <v>179</v>
      </c>
      <c r="D223" s="35" t="s">
        <v>132</v>
      </c>
      <c r="E223" s="26">
        <v>6.666666666666667</v>
      </c>
      <c r="F223" s="35" t="s">
        <v>39</v>
      </c>
      <c r="G223" s="26">
        <v>20.612244897959183</v>
      </c>
      <c r="H223" s="27">
        <v>0.6428519804786014</v>
      </c>
      <c r="I223" s="27">
        <v>0.3260257072459167</v>
      </c>
      <c r="J223" s="27">
        <v>0.2928744435502262</v>
      </c>
      <c r="K223" s="34">
        <v>34560.0</v>
      </c>
      <c r="L223" s="15"/>
    </row>
    <row r="224" ht="14.25" customHeight="1">
      <c r="A224" s="32">
        <v>230.0</v>
      </c>
      <c r="B224" s="32"/>
      <c r="C224" s="32" t="s">
        <v>177</v>
      </c>
      <c r="D224" s="33" t="s">
        <v>74</v>
      </c>
      <c r="E224" s="26">
        <v>8.0</v>
      </c>
      <c r="F224" s="33" t="s">
        <v>76</v>
      </c>
      <c r="G224" s="26">
        <v>25.757575757575758</v>
      </c>
      <c r="H224" s="27">
        <v>0.712579841332222</v>
      </c>
      <c r="I224" s="27">
        <v>0.32538387622767356</v>
      </c>
      <c r="J224" s="27">
        <v>0.23790092013810663</v>
      </c>
      <c r="K224" s="34">
        <v>34560.0</v>
      </c>
      <c r="L224" s="15"/>
    </row>
    <row r="225" ht="14.25" customHeight="1">
      <c r="A225" s="32">
        <v>212.0</v>
      </c>
      <c r="B225" s="32"/>
      <c r="C225" s="32" t="s">
        <v>175</v>
      </c>
      <c r="D225" s="33" t="s">
        <v>178</v>
      </c>
      <c r="E225" s="26">
        <v>7.5</v>
      </c>
      <c r="F225" s="33" t="s">
        <v>180</v>
      </c>
      <c r="G225" s="26">
        <v>22.5</v>
      </c>
      <c r="H225" s="27">
        <v>0.7754164273406089</v>
      </c>
      <c r="I225" s="27">
        <v>0.32536130977327726</v>
      </c>
      <c r="J225" s="27">
        <v>0.21979964038016953</v>
      </c>
      <c r="K225" s="34">
        <v>34560.0</v>
      </c>
      <c r="L225" s="15"/>
    </row>
    <row r="226" ht="14.25" customHeight="1">
      <c r="A226" s="11">
        <v>89.0</v>
      </c>
      <c r="B226" s="11"/>
      <c r="C226" s="11" t="s">
        <v>110</v>
      </c>
      <c r="D226" s="37" t="s">
        <v>58</v>
      </c>
      <c r="E226" s="26">
        <v>6.0</v>
      </c>
      <c r="F226" s="31" t="s">
        <v>143</v>
      </c>
      <c r="G226" s="26">
        <v>14.333333333333334</v>
      </c>
      <c r="H226" s="27">
        <v>0.5360903695194333</v>
      </c>
      <c r="I226" s="27">
        <v>0.32504585378164136</v>
      </c>
      <c r="J226" s="27">
        <v>0.26949256240805175</v>
      </c>
      <c r="K226" s="34">
        <v>34560.0</v>
      </c>
      <c r="L226" s="15"/>
    </row>
    <row r="227" ht="14.25" hidden="1" customHeight="1">
      <c r="A227" s="23">
        <v>151.0</v>
      </c>
      <c r="B227" s="23" t="s">
        <v>23</v>
      </c>
      <c r="C227" s="23" t="s">
        <v>181</v>
      </c>
      <c r="D227" s="25" t="s">
        <v>42</v>
      </c>
      <c r="E227" s="26">
        <v>8.333333333333334</v>
      </c>
      <c r="F227" s="68" t="s">
        <v>39</v>
      </c>
      <c r="G227" s="26">
        <v>21.632653061224488</v>
      </c>
      <c r="H227" s="27">
        <v>0.683914929576456</v>
      </c>
      <c r="I227" s="27">
        <v>0.4682622839403908</v>
      </c>
      <c r="J227" s="27">
        <v>0.41920061424674426</v>
      </c>
      <c r="K227" s="28"/>
      <c r="L227" s="15"/>
    </row>
    <row r="228" ht="14.25" customHeight="1">
      <c r="A228" s="11">
        <v>59.0</v>
      </c>
      <c r="B228" s="11"/>
      <c r="C228" s="11" t="s">
        <v>138</v>
      </c>
      <c r="D228" s="25" t="s">
        <v>60</v>
      </c>
      <c r="E228" s="26">
        <v>8.0</v>
      </c>
      <c r="F228" s="25" t="s">
        <v>98</v>
      </c>
      <c r="G228" s="26">
        <v>24.09090909090909</v>
      </c>
      <c r="H228" s="27">
        <v>0.6932203054130602</v>
      </c>
      <c r="I228" s="27">
        <v>0.3250284493131373</v>
      </c>
      <c r="J228" s="27">
        <v>0.23423303616985983</v>
      </c>
      <c r="K228" s="34">
        <v>33800.0</v>
      </c>
      <c r="L228" s="15"/>
    </row>
    <row r="229" ht="14.25" customHeight="1">
      <c r="A229" s="11">
        <v>154.0</v>
      </c>
      <c r="B229" s="11"/>
      <c r="C229" s="11" t="s">
        <v>179</v>
      </c>
      <c r="D229" s="37" t="s">
        <v>146</v>
      </c>
      <c r="E229" s="26">
        <v>8.0</v>
      </c>
      <c r="F229" s="37" t="s">
        <v>39</v>
      </c>
      <c r="G229" s="26">
        <v>20.612244897959183</v>
      </c>
      <c r="H229" s="27">
        <v>0.6378821159213645</v>
      </c>
      <c r="I229" s="27">
        <v>0.3235052147275872</v>
      </c>
      <c r="J229" s="27">
        <v>0.3770861554944146</v>
      </c>
      <c r="K229" s="34">
        <v>33800.0</v>
      </c>
      <c r="L229" s="15"/>
    </row>
    <row r="230" ht="14.25" customHeight="1">
      <c r="A230" s="11">
        <v>68.0</v>
      </c>
      <c r="B230" s="11"/>
      <c r="C230" s="20" t="s">
        <v>121</v>
      </c>
      <c r="D230" s="35" t="s">
        <v>141</v>
      </c>
      <c r="E230" s="26">
        <v>6.666666666666667</v>
      </c>
      <c r="F230" s="35" t="s">
        <v>125</v>
      </c>
      <c r="G230" s="26">
        <v>34.34782608695652</v>
      </c>
      <c r="H230" s="27">
        <v>0.7065413530012757</v>
      </c>
      <c r="I230" s="27">
        <v>0.3232917429932578</v>
      </c>
      <c r="J230" s="27">
        <v>0.3335050437028347</v>
      </c>
      <c r="K230" s="34">
        <v>33800.0</v>
      </c>
      <c r="L230" s="15"/>
    </row>
    <row r="231" ht="14.25" customHeight="1">
      <c r="A231" s="11">
        <v>59.0</v>
      </c>
      <c r="B231" s="11"/>
      <c r="C231" s="11" t="s">
        <v>138</v>
      </c>
      <c r="D231" s="37" t="s">
        <v>163</v>
      </c>
      <c r="E231" s="26">
        <v>7.2727272727272725</v>
      </c>
      <c r="F231" s="37" t="s">
        <v>71</v>
      </c>
      <c r="G231" s="26">
        <v>21.923076923076923</v>
      </c>
      <c r="H231" s="27">
        <v>0.6878408180341935</v>
      </c>
      <c r="I231" s="27">
        <v>0.32250618268707415</v>
      </c>
      <c r="J231" s="27">
        <v>0.39509414141723953</v>
      </c>
      <c r="K231" s="34">
        <v>33800.0</v>
      </c>
      <c r="L231" s="15"/>
    </row>
    <row r="232" ht="14.25" customHeight="1">
      <c r="A232" s="11">
        <v>6.0</v>
      </c>
      <c r="B232" s="11"/>
      <c r="C232" s="11" t="s">
        <v>137</v>
      </c>
      <c r="D232" s="25" t="s">
        <v>108</v>
      </c>
      <c r="E232" s="26">
        <v>8.0</v>
      </c>
      <c r="F232" s="31" t="s">
        <v>28</v>
      </c>
      <c r="G232" s="26">
        <v>25.0</v>
      </c>
      <c r="H232" s="27">
        <v>0.7483152793845208</v>
      </c>
      <c r="I232" s="27">
        <v>0.32239729289250996</v>
      </c>
      <c r="J232" s="27">
        <v>0.3844543187730351</v>
      </c>
      <c r="K232" s="34">
        <v>33800.0</v>
      </c>
      <c r="L232" s="15"/>
    </row>
    <row r="233" ht="14.25" customHeight="1">
      <c r="A233" s="11">
        <v>157.0</v>
      </c>
      <c r="B233" s="11"/>
      <c r="C233" s="11" t="s">
        <v>155</v>
      </c>
      <c r="D233" s="43" t="s">
        <v>108</v>
      </c>
      <c r="E233" s="26">
        <v>8.0</v>
      </c>
      <c r="F233" s="43" t="s">
        <v>28</v>
      </c>
      <c r="G233" s="26">
        <v>25.0</v>
      </c>
      <c r="H233" s="27">
        <v>0.7483152793845208</v>
      </c>
      <c r="I233" s="27">
        <v>0.32239729289250996</v>
      </c>
      <c r="J233" s="27">
        <v>0.3844543187730351</v>
      </c>
      <c r="K233" s="34">
        <v>33800.0</v>
      </c>
      <c r="L233" s="15"/>
    </row>
    <row r="234" ht="14.25" customHeight="1">
      <c r="A234" s="11">
        <v>197.0</v>
      </c>
      <c r="B234" s="11"/>
      <c r="C234" s="20" t="s">
        <v>157</v>
      </c>
      <c r="D234" s="35" t="s">
        <v>163</v>
      </c>
      <c r="E234" s="26">
        <v>5.454545454545455</v>
      </c>
      <c r="F234" s="35" t="s">
        <v>143</v>
      </c>
      <c r="G234" s="26">
        <v>11.333333333333334</v>
      </c>
      <c r="H234" s="27">
        <v>0.43247626448626547</v>
      </c>
      <c r="I234" s="27">
        <v>0.3223483074195514</v>
      </c>
      <c r="J234" s="27">
        <v>0.4063161104254248</v>
      </c>
      <c r="K234" s="34">
        <v>33800.0</v>
      </c>
      <c r="L234" s="15"/>
    </row>
    <row r="235" ht="14.25" customHeight="1">
      <c r="A235" s="11">
        <v>169.0</v>
      </c>
      <c r="B235" s="11"/>
      <c r="C235" s="11" t="s">
        <v>169</v>
      </c>
      <c r="D235" s="37" t="s">
        <v>60</v>
      </c>
      <c r="E235" s="26">
        <v>8.0</v>
      </c>
      <c r="F235" s="37" t="s">
        <v>144</v>
      </c>
      <c r="G235" s="26">
        <v>22.608695652173914</v>
      </c>
      <c r="H235" s="27">
        <v>0.6788157276382434</v>
      </c>
      <c r="I235" s="27">
        <v>0.322322280492816</v>
      </c>
      <c r="J235" s="27">
        <v>0.2343142839060819</v>
      </c>
      <c r="K235" s="34">
        <v>33800.0</v>
      </c>
      <c r="L235" s="15"/>
    </row>
    <row r="236" ht="14.25" customHeight="1">
      <c r="A236" s="11">
        <v>139.0</v>
      </c>
      <c r="B236" s="11"/>
      <c r="C236" s="20" t="s">
        <v>133</v>
      </c>
      <c r="D236" s="45" t="s">
        <v>74</v>
      </c>
      <c r="E236" s="26">
        <v>8.0</v>
      </c>
      <c r="F236" s="35" t="s">
        <v>126</v>
      </c>
      <c r="G236" s="26">
        <v>16.666666666666668</v>
      </c>
      <c r="H236" s="27">
        <v>0.6461803561171741</v>
      </c>
      <c r="I236" s="27">
        <v>0.3222382954560818</v>
      </c>
      <c r="J236" s="27">
        <v>0.2539715158261267</v>
      </c>
      <c r="K236" s="34">
        <v>33800.0</v>
      </c>
      <c r="L236" s="15"/>
    </row>
    <row r="237" ht="14.25" customHeight="1">
      <c r="A237" s="11">
        <v>205.0</v>
      </c>
      <c r="B237" s="11"/>
      <c r="C237" s="11" t="s">
        <v>183</v>
      </c>
      <c r="D237" s="37" t="s">
        <v>184</v>
      </c>
      <c r="E237" s="26">
        <v>6.0</v>
      </c>
      <c r="F237" s="37" t="s">
        <v>77</v>
      </c>
      <c r="G237" s="26">
        <v>18.095238095238095</v>
      </c>
      <c r="H237" s="27">
        <v>0.5656797730318694</v>
      </c>
      <c r="I237" s="27">
        <v>0.3222157628852506</v>
      </c>
      <c r="J237" s="27">
        <v>0.24304274686201763</v>
      </c>
      <c r="K237" s="34">
        <v>33800.0</v>
      </c>
      <c r="L237" s="15"/>
    </row>
    <row r="238" ht="14.25" customHeight="1">
      <c r="A238" s="11">
        <v>31.0</v>
      </c>
      <c r="B238" s="11"/>
      <c r="C238" s="11" t="s">
        <v>185</v>
      </c>
      <c r="D238" s="25" t="s">
        <v>111</v>
      </c>
      <c r="E238" s="26">
        <v>8.75</v>
      </c>
      <c r="F238" s="25" t="s">
        <v>85</v>
      </c>
      <c r="G238" s="26">
        <v>20.277777777777775</v>
      </c>
      <c r="H238" s="27">
        <v>0.6553852044949116</v>
      </c>
      <c r="I238" s="27">
        <v>0.322097900207057</v>
      </c>
      <c r="J238" s="27">
        <v>0.320906949987804</v>
      </c>
      <c r="K238" s="34">
        <v>33800.0</v>
      </c>
      <c r="L238" s="15"/>
    </row>
    <row r="239" ht="14.25" customHeight="1">
      <c r="A239" s="11">
        <v>91.0</v>
      </c>
      <c r="B239" s="11"/>
      <c r="C239" s="11" t="s">
        <v>167</v>
      </c>
      <c r="D239" s="25" t="s">
        <v>97</v>
      </c>
      <c r="E239" s="26">
        <v>6.666666666666667</v>
      </c>
      <c r="F239" s="37" t="s">
        <v>168</v>
      </c>
      <c r="G239" s="26">
        <v>20.74074074074074</v>
      </c>
      <c r="H239" s="27">
        <v>0.6338014220919408</v>
      </c>
      <c r="I239" s="27">
        <v>0.3212367615318978</v>
      </c>
      <c r="J239" s="27">
        <v>0.41043815792249433</v>
      </c>
      <c r="K239" s="34">
        <v>33800.0</v>
      </c>
      <c r="L239" s="15"/>
    </row>
    <row r="240" ht="14.25" customHeight="1">
      <c r="A240" s="32">
        <v>241.0</v>
      </c>
      <c r="B240" s="32"/>
      <c r="C240" s="32" t="s">
        <v>186</v>
      </c>
      <c r="D240" s="33" t="s">
        <v>139</v>
      </c>
      <c r="E240" s="26">
        <v>6.0</v>
      </c>
      <c r="F240" s="33" t="s">
        <v>67</v>
      </c>
      <c r="G240" s="26">
        <v>14.210526315789474</v>
      </c>
      <c r="H240" s="27">
        <v>0.5105622566851745</v>
      </c>
      <c r="I240" s="27">
        <v>0.32118427186498083</v>
      </c>
      <c r="J240" s="27">
        <v>0.24638135546427686</v>
      </c>
      <c r="K240" s="34">
        <v>33660.0</v>
      </c>
      <c r="L240" s="15"/>
    </row>
    <row r="241" ht="14.25" customHeight="1">
      <c r="A241" s="11">
        <v>103.0</v>
      </c>
      <c r="B241" s="11"/>
      <c r="C241" s="11" t="s">
        <v>118</v>
      </c>
      <c r="D241" s="43" t="s">
        <v>129</v>
      </c>
      <c r="E241" s="26">
        <v>6.363636363636364</v>
      </c>
      <c r="F241" s="25" t="s">
        <v>145</v>
      </c>
      <c r="G241" s="26">
        <v>20.476190476190478</v>
      </c>
      <c r="H241" s="27">
        <v>0.6807496755802327</v>
      </c>
      <c r="I241" s="27">
        <v>0.32067687175145004</v>
      </c>
      <c r="J241" s="27">
        <v>0.39285309900535853</v>
      </c>
      <c r="K241" s="34">
        <v>33660.0</v>
      </c>
      <c r="L241" s="15"/>
    </row>
    <row r="242" ht="14.25" customHeight="1">
      <c r="A242" s="11">
        <v>91.0</v>
      </c>
      <c r="B242" s="11"/>
      <c r="C242" s="20" t="s">
        <v>167</v>
      </c>
      <c r="D242" s="45" t="s">
        <v>97</v>
      </c>
      <c r="E242" s="26">
        <v>6.666666666666667</v>
      </c>
      <c r="F242" s="45" t="s">
        <v>75</v>
      </c>
      <c r="G242" s="26">
        <v>26.129032258064516</v>
      </c>
      <c r="H242" s="27">
        <v>0.6322340174959401</v>
      </c>
      <c r="I242" s="27">
        <v>0.3204423360874619</v>
      </c>
      <c r="J242" s="27">
        <v>0.3994280635313212</v>
      </c>
      <c r="K242" s="34">
        <v>33660.0</v>
      </c>
      <c r="L242" s="15"/>
    </row>
    <row r="243" ht="14.25" customHeight="1">
      <c r="A243" s="32">
        <v>160.0</v>
      </c>
      <c r="B243" s="32"/>
      <c r="C243" s="32" t="s">
        <v>134</v>
      </c>
      <c r="D243" s="69" t="s">
        <v>60</v>
      </c>
      <c r="E243" s="26">
        <v>8.0</v>
      </c>
      <c r="F243" s="33" t="s">
        <v>88</v>
      </c>
      <c r="G243" s="26">
        <v>15.757575757575758</v>
      </c>
      <c r="H243" s="27">
        <v>0.6095488166547492</v>
      </c>
      <c r="I243" s="27">
        <v>0.32032670572250965</v>
      </c>
      <c r="J243" s="27">
        <v>0.2524648999175928</v>
      </c>
      <c r="K243" s="34">
        <v>33660.0</v>
      </c>
      <c r="L243" s="15"/>
    </row>
    <row r="244" ht="14.25" customHeight="1">
      <c r="A244" s="11">
        <v>45.0</v>
      </c>
      <c r="B244" s="11"/>
      <c r="C244" s="11" t="s">
        <v>187</v>
      </c>
      <c r="D244" s="25" t="s">
        <v>119</v>
      </c>
      <c r="E244" s="26">
        <v>8.75</v>
      </c>
      <c r="F244" s="25" t="s">
        <v>39</v>
      </c>
      <c r="G244" s="26">
        <v>24.89795918367347</v>
      </c>
      <c r="H244" s="27">
        <v>0.7996305931907514</v>
      </c>
      <c r="I244" s="27">
        <v>0.319962505802137</v>
      </c>
      <c r="J244" s="27">
        <v>0.34369736881914537</v>
      </c>
      <c r="K244" s="34">
        <v>33660.0</v>
      </c>
      <c r="L244" s="15"/>
    </row>
    <row r="245" ht="14.25" customHeight="1">
      <c r="A245" s="11">
        <v>6.0</v>
      </c>
      <c r="B245" s="11"/>
      <c r="C245" s="11" t="s">
        <v>137</v>
      </c>
      <c r="D245" s="25" t="s">
        <v>108</v>
      </c>
      <c r="E245" s="26">
        <v>8.0</v>
      </c>
      <c r="F245" s="25" t="s">
        <v>98</v>
      </c>
      <c r="G245" s="26">
        <v>24.09090909090909</v>
      </c>
      <c r="H245" s="27">
        <v>0.7419107792456442</v>
      </c>
      <c r="I245" s="27">
        <v>0.3196380367821686</v>
      </c>
      <c r="J245" s="27">
        <v>0.3643873619316722</v>
      </c>
      <c r="K245" s="34">
        <v>33660.0</v>
      </c>
      <c r="L245" s="15"/>
    </row>
    <row r="246" ht="14.25" customHeight="1">
      <c r="A246" s="11">
        <v>31.0</v>
      </c>
      <c r="B246" s="11"/>
      <c r="C246" s="11" t="s">
        <v>185</v>
      </c>
      <c r="D246" s="25" t="s">
        <v>111</v>
      </c>
      <c r="E246" s="26">
        <v>8.75</v>
      </c>
      <c r="F246" s="25" t="s">
        <v>127</v>
      </c>
      <c r="G246" s="26">
        <v>20.9375</v>
      </c>
      <c r="H246" s="27">
        <v>0.6499591886090873</v>
      </c>
      <c r="I246" s="27">
        <v>0.3194312115004344</v>
      </c>
      <c r="J246" s="27">
        <v>0.3127177419705947</v>
      </c>
      <c r="K246" s="34">
        <v>33660.0</v>
      </c>
      <c r="L246" s="15"/>
    </row>
    <row r="247" ht="14.25" customHeight="1">
      <c r="A247" s="32">
        <v>157.0</v>
      </c>
      <c r="B247" s="32"/>
      <c r="C247" s="32" t="s">
        <v>155</v>
      </c>
      <c r="D247" s="33" t="s">
        <v>108</v>
      </c>
      <c r="E247" s="26">
        <v>8.0</v>
      </c>
      <c r="F247" s="33" t="s">
        <v>39</v>
      </c>
      <c r="G247" s="26">
        <v>22.857142857142858</v>
      </c>
      <c r="H247" s="27">
        <v>0.7401439425771658</v>
      </c>
      <c r="I247" s="27">
        <v>0.31887682907387593</v>
      </c>
      <c r="J247" s="27">
        <v>0.39143210974878817</v>
      </c>
      <c r="K247" s="34">
        <v>33660.0</v>
      </c>
      <c r="L247" s="15"/>
    </row>
    <row r="248" ht="14.25" customHeight="1">
      <c r="A248" s="11">
        <v>186.0</v>
      </c>
      <c r="B248" s="11"/>
      <c r="C248" s="11" t="s">
        <v>188</v>
      </c>
      <c r="D248" s="43" t="s">
        <v>154</v>
      </c>
      <c r="E248" s="26">
        <v>5.833333333333334</v>
      </c>
      <c r="F248" s="37" t="s">
        <v>76</v>
      </c>
      <c r="G248" s="26">
        <v>23.03030303030303</v>
      </c>
      <c r="H248" s="27">
        <v>0.5877402722306079</v>
      </c>
      <c r="I248" s="27">
        <v>0.31873421868520246</v>
      </c>
      <c r="J248" s="27">
        <v>0.40451395210222973</v>
      </c>
      <c r="K248" s="34">
        <v>33660.0</v>
      </c>
      <c r="L248" s="15"/>
    </row>
    <row r="249" ht="14.25" customHeight="1">
      <c r="A249" s="11">
        <v>65.0</v>
      </c>
      <c r="B249" s="11"/>
      <c r="C249" s="11" t="s">
        <v>17</v>
      </c>
      <c r="D249" s="25" t="s">
        <v>38</v>
      </c>
      <c r="E249" s="26">
        <v>8.333333333333334</v>
      </c>
      <c r="F249" s="43" t="s">
        <v>19</v>
      </c>
      <c r="G249" s="26">
        <v>40.37037037037037</v>
      </c>
      <c r="H249" s="27">
        <v>0.9518339213916467</v>
      </c>
      <c r="I249" s="27">
        <v>0.31873158364701887</v>
      </c>
      <c r="J249" s="27">
        <v>0.2642574584418921</v>
      </c>
      <c r="K249" s="34">
        <v>33660.0</v>
      </c>
      <c r="L249" s="15"/>
    </row>
    <row r="250" ht="14.25" customHeight="1">
      <c r="A250" s="11">
        <v>80.0</v>
      </c>
      <c r="B250" s="11"/>
      <c r="C250" s="11" t="s">
        <v>164</v>
      </c>
      <c r="D250" s="25" t="s">
        <v>18</v>
      </c>
      <c r="E250" s="26">
        <v>7.5</v>
      </c>
      <c r="F250" s="31" t="s">
        <v>88</v>
      </c>
      <c r="G250" s="26">
        <v>13.636363636363635</v>
      </c>
      <c r="H250" s="27">
        <v>0.5506966608833648</v>
      </c>
      <c r="I250" s="27">
        <v>0.31852042126894425</v>
      </c>
      <c r="J250" s="27">
        <v>0.4767781818466309</v>
      </c>
      <c r="K250" s="34">
        <v>33490.0</v>
      </c>
      <c r="L250" s="15"/>
    </row>
    <row r="251" ht="14.25" customHeight="1">
      <c r="A251" s="11">
        <v>241.0</v>
      </c>
      <c r="B251" s="11"/>
      <c r="C251" s="11" t="s">
        <v>186</v>
      </c>
      <c r="D251" s="37" t="s">
        <v>139</v>
      </c>
      <c r="E251" s="26">
        <v>6.0</v>
      </c>
      <c r="F251" s="37" t="s">
        <v>189</v>
      </c>
      <c r="G251" s="26">
        <v>17.058823529411764</v>
      </c>
      <c r="H251" s="27">
        <v>0.5057995490668427</v>
      </c>
      <c r="I251" s="27">
        <v>0.3181881499259418</v>
      </c>
      <c r="J251" s="27">
        <v>0.22581380619134442</v>
      </c>
      <c r="K251" s="34">
        <v>33490.0</v>
      </c>
      <c r="L251" s="15"/>
    </row>
    <row r="252" ht="14.25" customHeight="1">
      <c r="A252" s="11">
        <v>157.0</v>
      </c>
      <c r="B252" s="11"/>
      <c r="C252" s="20" t="s">
        <v>155</v>
      </c>
      <c r="D252" s="35" t="s">
        <v>53</v>
      </c>
      <c r="E252" s="26">
        <v>8.571428571428571</v>
      </c>
      <c r="F252" s="35" t="s">
        <v>28</v>
      </c>
      <c r="G252" s="26">
        <v>25.0</v>
      </c>
      <c r="H252" s="27">
        <v>0.7384918355624847</v>
      </c>
      <c r="I252" s="27">
        <v>0.3181650504375504</v>
      </c>
      <c r="J252" s="27">
        <v>0.29889194296766725</v>
      </c>
      <c r="K252" s="34">
        <v>33490.0</v>
      </c>
      <c r="L252" s="15"/>
    </row>
    <row r="253" ht="14.25" customHeight="1">
      <c r="A253" s="32">
        <v>6.0</v>
      </c>
      <c r="B253" s="32"/>
      <c r="C253" s="32" t="s">
        <v>137</v>
      </c>
      <c r="D253" s="38" t="s">
        <v>190</v>
      </c>
      <c r="E253" s="26">
        <v>7.5</v>
      </c>
      <c r="F253" s="38" t="s">
        <v>28</v>
      </c>
      <c r="G253" s="26">
        <v>25.0</v>
      </c>
      <c r="H253" s="27">
        <v>0.7367080388582273</v>
      </c>
      <c r="I253" s="27">
        <v>0.3173965358229669</v>
      </c>
      <c r="J253" s="27">
        <v>0.33455827816193734</v>
      </c>
      <c r="K253" s="34">
        <v>33490.0</v>
      </c>
      <c r="L253" s="15"/>
    </row>
    <row r="254" ht="14.25" customHeight="1">
      <c r="A254" s="32">
        <v>73.0</v>
      </c>
      <c r="B254" s="32"/>
      <c r="C254" s="32" t="s">
        <v>148</v>
      </c>
      <c r="D254" s="38" t="s">
        <v>119</v>
      </c>
      <c r="E254" s="26">
        <v>6.25</v>
      </c>
      <c r="F254" s="38" t="s">
        <v>127</v>
      </c>
      <c r="G254" s="26">
        <v>19.0625</v>
      </c>
      <c r="H254" s="27">
        <v>0.5321485285670844</v>
      </c>
      <c r="I254" s="27">
        <v>0.3166435906632449</v>
      </c>
      <c r="J254" s="27">
        <v>0.3146950147207019</v>
      </c>
      <c r="K254" s="34">
        <v>33490.0</v>
      </c>
      <c r="L254" s="15"/>
    </row>
    <row r="255" ht="14.25" customHeight="1">
      <c r="A255" s="11">
        <v>73.0</v>
      </c>
      <c r="B255" s="11"/>
      <c r="C255" s="20" t="s">
        <v>148</v>
      </c>
      <c r="D255" s="45" t="s">
        <v>119</v>
      </c>
      <c r="E255" s="26">
        <v>6.25</v>
      </c>
      <c r="F255" s="45" t="s">
        <v>75</v>
      </c>
      <c r="G255" s="26">
        <v>19.35483870967742</v>
      </c>
      <c r="H255" s="27">
        <v>0.5318356840470568</v>
      </c>
      <c r="I255" s="27">
        <v>0.3164574392284047</v>
      </c>
      <c r="J255" s="27">
        <v>0.31294971821527057</v>
      </c>
      <c r="K255" s="34">
        <v>33490.0</v>
      </c>
      <c r="L255" s="15"/>
    </row>
    <row r="256" ht="14.25" customHeight="1">
      <c r="A256" s="11">
        <v>135.0</v>
      </c>
      <c r="B256" s="11"/>
      <c r="C256" s="11" t="s">
        <v>191</v>
      </c>
      <c r="D256" s="25" t="s">
        <v>70</v>
      </c>
      <c r="E256" s="26">
        <v>6.666666666666667</v>
      </c>
      <c r="F256" s="31" t="s">
        <v>92</v>
      </c>
      <c r="G256" s="26">
        <v>24.8</v>
      </c>
      <c r="H256" s="27">
        <v>0.7715586341697601</v>
      </c>
      <c r="I256" s="27">
        <v>0.31635729446915517</v>
      </c>
      <c r="J256" s="27">
        <v>0.28385750545144284</v>
      </c>
      <c r="K256" s="34">
        <v>33180.0</v>
      </c>
      <c r="L256" s="15"/>
    </row>
    <row r="257" ht="14.25" customHeight="1">
      <c r="A257" s="11">
        <v>91.0</v>
      </c>
      <c r="B257" s="11"/>
      <c r="C257" s="11" t="s">
        <v>167</v>
      </c>
      <c r="D257" s="31" t="s">
        <v>97</v>
      </c>
      <c r="E257" s="26">
        <v>6.666666666666667</v>
      </c>
      <c r="F257" s="25" t="s">
        <v>76</v>
      </c>
      <c r="G257" s="26">
        <v>24.545454545454543</v>
      </c>
      <c r="H257" s="27">
        <v>0.6232661590917423</v>
      </c>
      <c r="I257" s="27">
        <v>0.3158970547245192</v>
      </c>
      <c r="J257" s="27">
        <v>0.3970853769416948</v>
      </c>
      <c r="K257" s="34">
        <v>33180.0</v>
      </c>
      <c r="L257" s="15"/>
    </row>
    <row r="258" ht="14.25" customHeight="1">
      <c r="A258" s="32">
        <v>36.0</v>
      </c>
      <c r="B258" s="32"/>
      <c r="C258" s="32" t="s">
        <v>192</v>
      </c>
      <c r="D258" s="38" t="s">
        <v>42</v>
      </c>
      <c r="E258" s="26">
        <v>6.666666666666667</v>
      </c>
      <c r="F258" s="38" t="s">
        <v>48</v>
      </c>
      <c r="G258" s="26">
        <v>17.142857142857142</v>
      </c>
      <c r="H258" s="27">
        <v>0.619558693505605</v>
      </c>
      <c r="I258" s="27">
        <v>0.3158651223602144</v>
      </c>
      <c r="J258" s="27">
        <v>0.2957109602276111</v>
      </c>
      <c r="K258" s="34">
        <v>33180.0</v>
      </c>
      <c r="L258" s="15"/>
    </row>
    <row r="259" ht="14.25" customHeight="1">
      <c r="A259" s="11">
        <v>89.0</v>
      </c>
      <c r="B259" s="11"/>
      <c r="C259" s="11" t="s">
        <v>110</v>
      </c>
      <c r="D259" s="43" t="s">
        <v>135</v>
      </c>
      <c r="E259" s="26">
        <v>5.454545454545455</v>
      </c>
      <c r="F259" s="25" t="s">
        <v>143</v>
      </c>
      <c r="G259" s="26">
        <v>14.333333333333334</v>
      </c>
      <c r="H259" s="27">
        <v>0.5200490553735815</v>
      </c>
      <c r="I259" s="27">
        <v>0.3153195782341212</v>
      </c>
      <c r="J259" s="27">
        <v>0.4076683466640685</v>
      </c>
      <c r="K259" s="34">
        <v>33180.0</v>
      </c>
      <c r="L259" s="15"/>
    </row>
    <row r="260" ht="14.25" customHeight="1">
      <c r="A260" s="32">
        <v>157.0</v>
      </c>
      <c r="B260" s="32"/>
      <c r="C260" s="32" t="s">
        <v>155</v>
      </c>
      <c r="D260" s="33" t="s">
        <v>53</v>
      </c>
      <c r="E260" s="26">
        <v>8.571428571428571</v>
      </c>
      <c r="F260" s="33" t="s">
        <v>39</v>
      </c>
      <c r="G260" s="26">
        <v>22.857142857142858</v>
      </c>
      <c r="H260" s="27">
        <v>0.7316539481961652</v>
      </c>
      <c r="I260" s="27">
        <v>0.31521907774831376</v>
      </c>
      <c r="J260" s="27">
        <v>0.3049028170220053</v>
      </c>
      <c r="K260" s="34">
        <v>33180.0</v>
      </c>
      <c r="L260" s="15"/>
    </row>
    <row r="261" ht="14.25" customHeight="1">
      <c r="A261" s="11">
        <v>212.0</v>
      </c>
      <c r="B261" s="11"/>
      <c r="C261" s="20" t="s">
        <v>175</v>
      </c>
      <c r="D261" s="35" t="s">
        <v>141</v>
      </c>
      <c r="E261" s="26">
        <v>8.88888888888889</v>
      </c>
      <c r="F261" s="35" t="s">
        <v>180</v>
      </c>
      <c r="G261" s="26">
        <v>22.5</v>
      </c>
      <c r="H261" s="27">
        <v>0.7511156276233818</v>
      </c>
      <c r="I261" s="27">
        <v>0.31516480148978426</v>
      </c>
      <c r="J261" s="27">
        <v>0.32777139354937557</v>
      </c>
      <c r="K261" s="34">
        <v>33180.0</v>
      </c>
      <c r="L261" s="15"/>
    </row>
    <row r="262" ht="14.25" customHeight="1">
      <c r="A262" s="11">
        <v>169.0</v>
      </c>
      <c r="B262" s="11"/>
      <c r="C262" s="11" t="s">
        <v>169</v>
      </c>
      <c r="D262" s="37" t="s">
        <v>151</v>
      </c>
      <c r="E262" s="26">
        <v>8.333333333333334</v>
      </c>
      <c r="F262" s="37" t="s">
        <v>37</v>
      </c>
      <c r="G262" s="26">
        <v>18.0</v>
      </c>
      <c r="H262" s="27">
        <v>0.6637309336907269</v>
      </c>
      <c r="I262" s="27">
        <v>0.3151595631485312</v>
      </c>
      <c r="J262" s="27">
        <v>0.4106078879878006</v>
      </c>
      <c r="K262" s="34">
        <v>33120.0</v>
      </c>
      <c r="L262" s="15"/>
    </row>
    <row r="263" ht="14.25" hidden="1" customHeight="1">
      <c r="A263" s="23">
        <v>151.0</v>
      </c>
      <c r="B263" s="23" t="s">
        <v>23</v>
      </c>
      <c r="C263" s="23" t="s">
        <v>181</v>
      </c>
      <c r="D263" s="25" t="s">
        <v>42</v>
      </c>
      <c r="E263" s="26">
        <v>8.333333333333334</v>
      </c>
      <c r="F263" s="68" t="s">
        <v>29</v>
      </c>
      <c r="G263" s="26">
        <v>23.157894736842106</v>
      </c>
      <c r="H263" s="27">
        <v>0.6681342447765805</v>
      </c>
      <c r="I263" s="27">
        <v>0.4574575782862688</v>
      </c>
      <c r="J263" s="27">
        <v>0.3880480827356537</v>
      </c>
      <c r="K263" s="28"/>
      <c r="L263" s="15"/>
    </row>
    <row r="264" ht="14.25" customHeight="1">
      <c r="A264" s="11">
        <v>181.0</v>
      </c>
      <c r="B264" s="11"/>
      <c r="C264" s="20" t="s">
        <v>161</v>
      </c>
      <c r="D264" s="35" t="s">
        <v>99</v>
      </c>
      <c r="E264" s="26">
        <v>6.521739130434782</v>
      </c>
      <c r="F264" s="35" t="s">
        <v>109</v>
      </c>
      <c r="G264" s="26">
        <v>29.583333333333332</v>
      </c>
      <c r="H264" s="27">
        <v>0.6486561429222206</v>
      </c>
      <c r="I264" s="27">
        <v>0.3151265499106544</v>
      </c>
      <c r="J264" s="27">
        <v>0.5144732711133944</v>
      </c>
      <c r="K264" s="34">
        <v>33120.0</v>
      </c>
      <c r="L264" s="15"/>
    </row>
    <row r="265" ht="14.25" customHeight="1">
      <c r="A265" s="11">
        <v>214.0</v>
      </c>
      <c r="B265" s="11"/>
      <c r="C265" s="11" t="s">
        <v>124</v>
      </c>
      <c r="D265" s="37" t="s">
        <v>160</v>
      </c>
      <c r="E265" s="26">
        <v>8.0</v>
      </c>
      <c r="F265" s="37" t="s">
        <v>85</v>
      </c>
      <c r="G265" s="26">
        <v>21.944444444444443</v>
      </c>
      <c r="H265" s="27">
        <v>0.6640025093591764</v>
      </c>
      <c r="I265" s="27">
        <v>0.3150801291777903</v>
      </c>
      <c r="J265" s="27">
        <v>0.44869085239457823</v>
      </c>
      <c r="K265" s="34">
        <v>33120.0</v>
      </c>
      <c r="L265" s="15"/>
    </row>
    <row r="266" ht="14.25" customHeight="1">
      <c r="A266" s="11">
        <v>139.0</v>
      </c>
      <c r="B266" s="11"/>
      <c r="C266" s="11" t="s">
        <v>133</v>
      </c>
      <c r="D266" s="25" t="s">
        <v>74</v>
      </c>
      <c r="E266" s="26">
        <v>8.0</v>
      </c>
      <c r="F266" s="25" t="s">
        <v>128</v>
      </c>
      <c r="G266" s="26">
        <v>14.0</v>
      </c>
      <c r="H266" s="27">
        <v>0.6318207926479035</v>
      </c>
      <c r="I266" s="27">
        <v>0.3150774444459466</v>
      </c>
      <c r="J266" s="27">
        <v>0.2915151312091193</v>
      </c>
      <c r="K266" s="34">
        <v>33120.0</v>
      </c>
      <c r="L266" s="15"/>
    </row>
    <row r="267" ht="14.25" customHeight="1">
      <c r="A267" s="11">
        <v>196.0</v>
      </c>
      <c r="B267" s="11"/>
      <c r="C267" s="11" t="s">
        <v>130</v>
      </c>
      <c r="D267" s="37" t="s">
        <v>18</v>
      </c>
      <c r="E267" s="26">
        <v>11.25</v>
      </c>
      <c r="F267" s="43" t="s">
        <v>193</v>
      </c>
      <c r="G267" s="26">
        <v>19.0625</v>
      </c>
      <c r="H267" s="27">
        <v>0.7957591422554088</v>
      </c>
      <c r="I267" s="27">
        <v>0.3149170876501984</v>
      </c>
      <c r="J267" s="27">
        <v>0.46890511663180556</v>
      </c>
      <c r="K267" s="34">
        <v>33120.0</v>
      </c>
      <c r="L267" s="15"/>
    </row>
    <row r="268" ht="14.25" customHeight="1">
      <c r="A268" s="11">
        <v>59.0</v>
      </c>
      <c r="B268" s="11"/>
      <c r="C268" s="11" t="s">
        <v>138</v>
      </c>
      <c r="D268" s="25" t="s">
        <v>93</v>
      </c>
      <c r="E268" s="26">
        <v>10.0</v>
      </c>
      <c r="F268" s="43" t="s">
        <v>65</v>
      </c>
      <c r="G268" s="26">
        <v>14.0625</v>
      </c>
      <c r="H268" s="27">
        <v>0.6713562141477133</v>
      </c>
      <c r="I268" s="27">
        <v>0.3147770882030755</v>
      </c>
      <c r="J268" s="27">
        <v>0.3740254863277964</v>
      </c>
      <c r="K268" s="34">
        <v>33120.0</v>
      </c>
      <c r="L268" s="15"/>
    </row>
    <row r="269" ht="14.25" customHeight="1">
      <c r="A269" s="11">
        <v>6.0</v>
      </c>
      <c r="B269" s="11"/>
      <c r="C269" s="11" t="s">
        <v>137</v>
      </c>
      <c r="D269" s="25" t="s">
        <v>190</v>
      </c>
      <c r="E269" s="26">
        <v>7.5</v>
      </c>
      <c r="F269" s="25" t="s">
        <v>98</v>
      </c>
      <c r="G269" s="26">
        <v>24.09090909090909</v>
      </c>
      <c r="H269" s="27">
        <v>0.7302863707229015</v>
      </c>
      <c r="I269" s="27">
        <v>0.3146298832104665</v>
      </c>
      <c r="J269" s="27">
        <v>0.31882494831993935</v>
      </c>
      <c r="K269" s="34">
        <v>33120.0</v>
      </c>
      <c r="L269" s="15"/>
    </row>
    <row r="270" ht="14.25" customHeight="1">
      <c r="A270" s="11">
        <v>199.0</v>
      </c>
      <c r="B270" s="11"/>
      <c r="C270" s="20" t="s">
        <v>162</v>
      </c>
      <c r="D270" s="35" t="s">
        <v>74</v>
      </c>
      <c r="E270" s="26">
        <v>6.0</v>
      </c>
      <c r="F270" s="35" t="s">
        <v>75</v>
      </c>
      <c r="G270" s="26">
        <v>20.64516129032258</v>
      </c>
      <c r="H270" s="27">
        <v>0.5436903420426096</v>
      </c>
      <c r="I270" s="27">
        <v>0.31446799860648955</v>
      </c>
      <c r="J270" s="27">
        <v>0.22728445692386273</v>
      </c>
      <c r="K270" s="34">
        <v>33120.0</v>
      </c>
      <c r="L270" s="15"/>
    </row>
    <row r="271" ht="14.25" hidden="1" customHeight="1">
      <c r="A271" s="23">
        <v>249.0</v>
      </c>
      <c r="B271" s="23" t="s">
        <v>23</v>
      </c>
      <c r="C271" s="34" t="s">
        <v>64</v>
      </c>
      <c r="D271" s="45" t="s">
        <v>47</v>
      </c>
      <c r="E271" s="26">
        <v>8.181818181818182</v>
      </c>
      <c r="F271" s="45" t="s">
        <v>87</v>
      </c>
      <c r="G271" s="26">
        <v>23.5</v>
      </c>
      <c r="H271" s="27">
        <v>0.6632423177435343</v>
      </c>
      <c r="I271" s="27">
        <v>0.7403693235779604</v>
      </c>
      <c r="J271" s="27">
        <v>0.8626840173175414</v>
      </c>
      <c r="K271" s="28"/>
      <c r="L271" s="15"/>
    </row>
    <row r="272" ht="14.25" customHeight="1">
      <c r="A272" s="32">
        <v>139.0</v>
      </c>
      <c r="B272" s="32"/>
      <c r="C272" s="32" t="s">
        <v>133</v>
      </c>
      <c r="D272" s="33" t="s">
        <v>136</v>
      </c>
      <c r="E272" s="26">
        <v>5.0</v>
      </c>
      <c r="F272" s="38" t="s">
        <v>76</v>
      </c>
      <c r="G272" s="26">
        <v>27.27272727272727</v>
      </c>
      <c r="H272" s="27">
        <v>0.6304198596265111</v>
      </c>
      <c r="I272" s="27">
        <v>0.3143788248352017</v>
      </c>
      <c r="J272" s="27">
        <v>0.2653555986058208</v>
      </c>
      <c r="K272" s="34">
        <v>33120.0</v>
      </c>
      <c r="L272" s="15"/>
    </row>
    <row r="273" ht="14.25" customHeight="1">
      <c r="A273" s="11">
        <v>181.0</v>
      </c>
      <c r="B273" s="11"/>
      <c r="C273" s="47" t="s">
        <v>161</v>
      </c>
      <c r="D273" s="35" t="s">
        <v>99</v>
      </c>
      <c r="E273" s="26">
        <v>6.521739130434782</v>
      </c>
      <c r="F273" s="35" t="s">
        <v>33</v>
      </c>
      <c r="G273" s="26">
        <v>23.714285714285715</v>
      </c>
      <c r="H273" s="27">
        <v>0.6467456932616334</v>
      </c>
      <c r="I273" s="27">
        <v>0.3141984257929877</v>
      </c>
      <c r="J273" s="27">
        <v>0.5343864679742586</v>
      </c>
      <c r="K273" s="34">
        <v>33120.0</v>
      </c>
      <c r="L273" s="15"/>
    </row>
    <row r="274" ht="14.25" customHeight="1">
      <c r="A274" s="11">
        <v>59.0</v>
      </c>
      <c r="B274" s="11"/>
      <c r="C274" s="11" t="s">
        <v>138</v>
      </c>
      <c r="D274" s="31" t="s">
        <v>93</v>
      </c>
      <c r="E274" s="26">
        <v>10.0</v>
      </c>
      <c r="F274" s="31" t="s">
        <v>194</v>
      </c>
      <c r="G274" s="26">
        <v>14.571428571428571</v>
      </c>
      <c r="H274" s="27">
        <v>0.668159279794629</v>
      </c>
      <c r="I274" s="27">
        <v>0.31327814968782275</v>
      </c>
      <c r="J274" s="27">
        <v>0.3617512649418455</v>
      </c>
      <c r="K274" s="34">
        <v>33120.0</v>
      </c>
      <c r="L274" s="15"/>
    </row>
    <row r="275" ht="14.25" customHeight="1">
      <c r="A275" s="11">
        <v>230.0</v>
      </c>
      <c r="B275" s="11"/>
      <c r="C275" s="11" t="s">
        <v>177</v>
      </c>
      <c r="D275" s="43" t="s">
        <v>83</v>
      </c>
      <c r="E275" s="26">
        <v>8.0</v>
      </c>
      <c r="F275" s="37" t="s">
        <v>51</v>
      </c>
      <c r="G275" s="26">
        <v>18.461538461538463</v>
      </c>
      <c r="H275" s="27">
        <v>0.6848407193036716</v>
      </c>
      <c r="I275" s="27">
        <v>0.312717417642587</v>
      </c>
      <c r="J275" s="27">
        <v>0.25747067385906325</v>
      </c>
      <c r="K275" s="34">
        <v>32490.0</v>
      </c>
      <c r="L275" s="15"/>
    </row>
    <row r="276" ht="14.25" customHeight="1">
      <c r="A276" s="32">
        <v>65.0</v>
      </c>
      <c r="B276" s="32"/>
      <c r="C276" s="32" t="s">
        <v>17</v>
      </c>
      <c r="D276" s="33" t="s">
        <v>18</v>
      </c>
      <c r="E276" s="26">
        <v>11.875</v>
      </c>
      <c r="F276" s="69" t="s">
        <v>33</v>
      </c>
      <c r="G276" s="26">
        <v>30.28571428571429</v>
      </c>
      <c r="H276" s="27">
        <v>0.9338600460287503</v>
      </c>
      <c r="I276" s="27">
        <v>0.31271284274071226</v>
      </c>
      <c r="J276" s="27">
        <v>0.4551958148663502</v>
      </c>
      <c r="K276" s="34">
        <v>32490.0</v>
      </c>
      <c r="L276" s="15"/>
    </row>
    <row r="277" ht="14.25" customHeight="1">
      <c r="A277" s="11">
        <v>103.0</v>
      </c>
      <c r="B277" s="11"/>
      <c r="C277" s="11" t="s">
        <v>118</v>
      </c>
      <c r="D277" s="37" t="s">
        <v>129</v>
      </c>
      <c r="E277" s="26">
        <v>6.363636363636364</v>
      </c>
      <c r="F277" s="25" t="s">
        <v>36</v>
      </c>
      <c r="G277" s="26">
        <v>27.857142857142858</v>
      </c>
      <c r="H277" s="27">
        <v>0.6635108637525005</v>
      </c>
      <c r="I277" s="27">
        <v>0.31255628286550274</v>
      </c>
      <c r="J277" s="27">
        <v>0.372364349965172</v>
      </c>
      <c r="K277" s="34">
        <v>32490.0</v>
      </c>
      <c r="L277" s="15"/>
    </row>
    <row r="278" ht="14.25" customHeight="1">
      <c r="A278" s="11">
        <v>181.0</v>
      </c>
      <c r="B278" s="11"/>
      <c r="C278" s="20" t="s">
        <v>161</v>
      </c>
      <c r="D278" s="35" t="s">
        <v>94</v>
      </c>
      <c r="E278" s="26">
        <v>5.454545454545455</v>
      </c>
      <c r="F278" s="35" t="s">
        <v>109</v>
      </c>
      <c r="G278" s="26">
        <v>29.583333333333332</v>
      </c>
      <c r="H278" s="27">
        <v>0.6426260087237902</v>
      </c>
      <c r="I278" s="27">
        <v>0.312197023371541</v>
      </c>
      <c r="J278" s="27">
        <v>0.3672680998314098</v>
      </c>
      <c r="K278" s="34">
        <v>32490.0</v>
      </c>
      <c r="L278" s="15"/>
    </row>
    <row r="279" ht="14.25" customHeight="1">
      <c r="A279" s="11">
        <v>113.0</v>
      </c>
      <c r="B279" s="11"/>
      <c r="C279" s="20" t="s">
        <v>142</v>
      </c>
      <c r="D279" s="45" t="s">
        <v>42</v>
      </c>
      <c r="E279" s="26">
        <v>3.3333333333333335</v>
      </c>
      <c r="F279" s="45" t="s">
        <v>48</v>
      </c>
      <c r="G279" s="26">
        <v>4.857142857142857</v>
      </c>
      <c r="H279" s="27">
        <v>0.22588077367391854</v>
      </c>
      <c r="I279" s="27">
        <v>0.311911542291686</v>
      </c>
      <c r="J279" s="27">
        <v>0.2920096431918289</v>
      </c>
      <c r="K279" s="34">
        <v>32490.0</v>
      </c>
      <c r="L279" s="15"/>
    </row>
    <row r="280" ht="14.25" hidden="1" customHeight="1">
      <c r="A280" s="23">
        <v>151.0</v>
      </c>
      <c r="B280" s="23" t="s">
        <v>23</v>
      </c>
      <c r="C280" s="23" t="s">
        <v>181</v>
      </c>
      <c r="D280" s="25" t="s">
        <v>42</v>
      </c>
      <c r="E280" s="26">
        <v>8.333333333333334</v>
      </c>
      <c r="F280" s="68" t="s">
        <v>33</v>
      </c>
      <c r="G280" s="26">
        <v>23.428571428571427</v>
      </c>
      <c r="H280" s="27">
        <v>0.6590852134035041</v>
      </c>
      <c r="I280" s="27">
        <v>0.4512618952927288</v>
      </c>
      <c r="J280" s="27">
        <v>0.3768508729652724</v>
      </c>
      <c r="K280" s="28"/>
      <c r="L280" s="15"/>
    </row>
    <row r="281" ht="14.25" customHeight="1">
      <c r="A281" s="11">
        <v>135.0</v>
      </c>
      <c r="B281" s="11"/>
      <c r="C281" s="11" t="s">
        <v>191</v>
      </c>
      <c r="D281" s="43" t="s">
        <v>99</v>
      </c>
      <c r="E281" s="26">
        <v>6.9565217391304355</v>
      </c>
      <c r="F281" s="31" t="s">
        <v>92</v>
      </c>
      <c r="G281" s="26">
        <v>24.8</v>
      </c>
      <c r="H281" s="27">
        <v>0.7604501217529185</v>
      </c>
      <c r="I281" s="27">
        <v>0.3118025415597401</v>
      </c>
      <c r="J281" s="27">
        <v>0.5137363402309488</v>
      </c>
      <c r="K281" s="34">
        <v>32490.0</v>
      </c>
      <c r="L281" s="15"/>
    </row>
    <row r="282" ht="14.25" customHeight="1">
      <c r="A282" s="11">
        <v>127.0</v>
      </c>
      <c r="B282" s="11"/>
      <c r="C282" s="20" t="s">
        <v>195</v>
      </c>
      <c r="D282" s="45" t="s">
        <v>178</v>
      </c>
      <c r="E282" s="26">
        <v>7.5</v>
      </c>
      <c r="F282" s="45" t="s">
        <v>180</v>
      </c>
      <c r="G282" s="26">
        <v>22.5</v>
      </c>
      <c r="H282" s="27">
        <v>0.7754164273406089</v>
      </c>
      <c r="I282" s="27">
        <v>0.3116119350521178</v>
      </c>
      <c r="J282" s="27">
        <v>0.21051117390187515</v>
      </c>
      <c r="K282" s="34">
        <v>32490.0</v>
      </c>
      <c r="L282" s="15"/>
    </row>
    <row r="283" ht="14.25" customHeight="1">
      <c r="A283" s="11">
        <v>80.0</v>
      </c>
      <c r="B283" s="11"/>
      <c r="C283" s="11" t="s">
        <v>164</v>
      </c>
      <c r="D283" s="25" t="s">
        <v>18</v>
      </c>
      <c r="E283" s="26">
        <v>7.5</v>
      </c>
      <c r="F283" s="25" t="s">
        <v>107</v>
      </c>
      <c r="G283" s="26">
        <v>13.125</v>
      </c>
      <c r="H283" s="27">
        <v>0.538483630097645</v>
      </c>
      <c r="I283" s="27">
        <v>0.311456460313383</v>
      </c>
      <c r="J283" s="27">
        <v>0.46375231315233517</v>
      </c>
      <c r="K283" s="34">
        <v>32490.0</v>
      </c>
      <c r="L283" s="15"/>
    </row>
    <row r="284" ht="14.25" hidden="1" customHeight="1">
      <c r="A284" s="23">
        <v>151.0</v>
      </c>
      <c r="B284" s="23" t="s">
        <v>23</v>
      </c>
      <c r="C284" s="23" t="s">
        <v>181</v>
      </c>
      <c r="D284" s="25" t="s">
        <v>42</v>
      </c>
      <c r="E284" s="26">
        <v>8.333333333333334</v>
      </c>
      <c r="F284" s="68" t="s">
        <v>36</v>
      </c>
      <c r="G284" s="26">
        <v>26.071428571428573</v>
      </c>
      <c r="H284" s="27">
        <v>0.657142262981679</v>
      </c>
      <c r="I284" s="27">
        <v>0.4499315976741782</v>
      </c>
      <c r="J284" s="27">
        <v>0.3616349951175728</v>
      </c>
      <c r="K284" s="28"/>
      <c r="L284" s="15"/>
    </row>
    <row r="285" ht="14.25" customHeight="1">
      <c r="A285" s="11">
        <v>80.0</v>
      </c>
      <c r="B285" s="11"/>
      <c r="C285" s="11" t="s">
        <v>164</v>
      </c>
      <c r="D285" s="25" t="s">
        <v>74</v>
      </c>
      <c r="E285" s="26">
        <v>6.0</v>
      </c>
      <c r="F285" s="25" t="s">
        <v>36</v>
      </c>
      <c r="G285" s="26">
        <v>21.428571428571427</v>
      </c>
      <c r="H285" s="27">
        <v>0.538483630097645</v>
      </c>
      <c r="I285" s="27">
        <v>0.311456460313383</v>
      </c>
      <c r="J285" s="27">
        <v>0.2211568208707</v>
      </c>
      <c r="K285" s="34">
        <v>32490.0</v>
      </c>
      <c r="L285" s="15"/>
    </row>
    <row r="286" ht="14.25" customHeight="1">
      <c r="A286" s="11">
        <v>199.0</v>
      </c>
      <c r="B286" s="11"/>
      <c r="C286" s="11" t="s">
        <v>162</v>
      </c>
      <c r="D286" s="37" t="s">
        <v>74</v>
      </c>
      <c r="E286" s="26">
        <v>6.0</v>
      </c>
      <c r="F286" s="37" t="s">
        <v>36</v>
      </c>
      <c r="G286" s="26">
        <v>21.428571428571427</v>
      </c>
      <c r="H286" s="27">
        <v>0.538483630097645</v>
      </c>
      <c r="I286" s="27">
        <v>0.311456460313383</v>
      </c>
      <c r="J286" s="27">
        <v>0.2211568208707</v>
      </c>
      <c r="K286" s="34">
        <v>32320.0</v>
      </c>
      <c r="L286" s="15"/>
    </row>
    <row r="287" ht="14.25" customHeight="1">
      <c r="A287" s="11">
        <v>181.0</v>
      </c>
      <c r="B287" s="11"/>
      <c r="C287" s="11" t="s">
        <v>161</v>
      </c>
      <c r="D287" s="37" t="s">
        <v>94</v>
      </c>
      <c r="E287" s="26">
        <v>5.454545454545455</v>
      </c>
      <c r="F287" s="37" t="s">
        <v>33</v>
      </c>
      <c r="G287" s="26">
        <v>23.714285714285715</v>
      </c>
      <c r="H287" s="27">
        <v>0.6410519405924346</v>
      </c>
      <c r="I287" s="27">
        <v>0.31143231827320683</v>
      </c>
      <c r="J287" s="27">
        <v>0.38983998428551997</v>
      </c>
      <c r="K287" s="34">
        <v>32320.0</v>
      </c>
      <c r="L287" s="15"/>
    </row>
    <row r="288" ht="14.25" customHeight="1">
      <c r="A288" s="11">
        <v>113.0</v>
      </c>
      <c r="B288" s="11"/>
      <c r="C288" s="20" t="s">
        <v>142</v>
      </c>
      <c r="D288" s="45" t="s">
        <v>42</v>
      </c>
      <c r="E288" s="26">
        <v>3.3333333333333335</v>
      </c>
      <c r="F288" s="45" t="s">
        <v>36</v>
      </c>
      <c r="G288" s="26">
        <v>6.071428571428571</v>
      </c>
      <c r="H288" s="27">
        <v>0.22533468828701456</v>
      </c>
      <c r="I288" s="27">
        <v>0.3111574704312006</v>
      </c>
      <c r="J288" s="27">
        <v>0.25095802513144994</v>
      </c>
      <c r="K288" s="34">
        <v>32320.0</v>
      </c>
      <c r="L288" s="15"/>
    </row>
    <row r="289" ht="14.25" customHeight="1">
      <c r="A289" s="32">
        <v>65.0</v>
      </c>
      <c r="B289" s="32"/>
      <c r="C289" s="32" t="s">
        <v>17</v>
      </c>
      <c r="D289" s="38" t="s">
        <v>18</v>
      </c>
      <c r="E289" s="26">
        <v>11.875</v>
      </c>
      <c r="F289" s="38" t="s">
        <v>37</v>
      </c>
      <c r="G289" s="26">
        <v>25.333333333333332</v>
      </c>
      <c r="H289" s="27">
        <v>0.9287887860974985</v>
      </c>
      <c r="I289" s="27">
        <v>0.3110146781001726</v>
      </c>
      <c r="J289" s="27">
        <v>0.4581214145046665</v>
      </c>
      <c r="K289" s="34">
        <v>32320.0</v>
      </c>
      <c r="L289" s="15"/>
    </row>
    <row r="290" ht="14.25" customHeight="1">
      <c r="A290" s="11">
        <v>114.0</v>
      </c>
      <c r="B290" s="11"/>
      <c r="C290" s="11" t="s">
        <v>196</v>
      </c>
      <c r="D290" s="25" t="s">
        <v>132</v>
      </c>
      <c r="E290" s="26">
        <v>8.333333333333334</v>
      </c>
      <c r="F290" s="25" t="s">
        <v>39</v>
      </c>
      <c r="G290" s="26">
        <v>22.448979591836732</v>
      </c>
      <c r="H290" s="27">
        <v>0.7417522851676169</v>
      </c>
      <c r="I290" s="27">
        <v>0.31018844362041886</v>
      </c>
      <c r="J290" s="27">
        <v>0.27864755999905494</v>
      </c>
      <c r="K290" s="34">
        <v>32320.0</v>
      </c>
      <c r="L290" s="15"/>
    </row>
    <row r="291" ht="14.25" customHeight="1">
      <c r="A291" s="32">
        <v>233.0</v>
      </c>
      <c r="B291" s="32"/>
      <c r="C291" s="32" t="s">
        <v>171</v>
      </c>
      <c r="D291" s="33" t="s">
        <v>172</v>
      </c>
      <c r="E291" s="26">
        <v>6.666666666666667</v>
      </c>
      <c r="F291" s="33" t="s">
        <v>39</v>
      </c>
      <c r="G291" s="26">
        <v>20.408163265306122</v>
      </c>
      <c r="H291" s="27">
        <v>0.6340586466950625</v>
      </c>
      <c r="I291" s="27">
        <v>0.30952729183021066</v>
      </c>
      <c r="J291" s="27">
        <v>0.4614913915389536</v>
      </c>
      <c r="K291" s="34">
        <v>32320.0</v>
      </c>
      <c r="L291" s="15"/>
    </row>
    <row r="292" ht="14.25" hidden="1" customHeight="1">
      <c r="A292" s="23">
        <v>151.0</v>
      </c>
      <c r="B292" s="23" t="s">
        <v>23</v>
      </c>
      <c r="C292" s="23" t="s">
        <v>181</v>
      </c>
      <c r="D292" s="25" t="s">
        <v>42</v>
      </c>
      <c r="E292" s="26">
        <v>8.333333333333334</v>
      </c>
      <c r="F292" s="68" t="s">
        <v>75</v>
      </c>
      <c r="G292" s="26">
        <v>24.516129032258064</v>
      </c>
      <c r="H292" s="27">
        <v>0.6545154451416456</v>
      </c>
      <c r="I292" s="27">
        <v>0.4481330703017298</v>
      </c>
      <c r="J292" s="27">
        <v>0.3662590798370262</v>
      </c>
      <c r="K292" s="28"/>
      <c r="L292" s="15"/>
    </row>
    <row r="293" ht="14.25" customHeight="1">
      <c r="A293" s="11">
        <v>115.0</v>
      </c>
      <c r="B293" s="11"/>
      <c r="C293" s="11" t="s">
        <v>197</v>
      </c>
      <c r="D293" s="37" t="s">
        <v>198</v>
      </c>
      <c r="E293" s="26">
        <v>6.666666666666667</v>
      </c>
      <c r="F293" s="37" t="s">
        <v>51</v>
      </c>
      <c r="G293" s="26">
        <v>14.35897435897436</v>
      </c>
      <c r="H293" s="27">
        <v>0.5682063824399524</v>
      </c>
      <c r="I293" s="27">
        <v>0.3089433518085877</v>
      </c>
      <c r="J293" s="27">
        <v>0.29810397414103723</v>
      </c>
      <c r="K293" s="34">
        <v>32300.0</v>
      </c>
      <c r="L293" s="15"/>
    </row>
    <row r="294" ht="14.25" customHeight="1">
      <c r="A294" s="11">
        <v>136.0</v>
      </c>
      <c r="B294" s="11"/>
      <c r="C294" s="20" t="s">
        <v>55</v>
      </c>
      <c r="D294" s="45" t="s">
        <v>108</v>
      </c>
      <c r="E294" s="26">
        <v>9.0</v>
      </c>
      <c r="F294" s="45" t="s">
        <v>100</v>
      </c>
      <c r="G294" s="26">
        <v>26.0</v>
      </c>
      <c r="H294" s="27">
        <v>0.7422789731807538</v>
      </c>
      <c r="I294" s="27">
        <v>0.3088945070098828</v>
      </c>
      <c r="J294" s="27">
        <v>0.34878602620087334</v>
      </c>
      <c r="K294" s="34">
        <v>32300.0</v>
      </c>
      <c r="L294" s="15"/>
    </row>
    <row r="295" ht="14.25" customHeight="1">
      <c r="A295" s="32">
        <v>31.0</v>
      </c>
      <c r="B295" s="32"/>
      <c r="C295" s="32" t="s">
        <v>185</v>
      </c>
      <c r="D295" s="38" t="s">
        <v>111</v>
      </c>
      <c r="E295" s="26">
        <v>8.75</v>
      </c>
      <c r="F295" s="38" t="s">
        <v>61</v>
      </c>
      <c r="G295" s="26">
        <v>22.173913043478258</v>
      </c>
      <c r="H295" s="27">
        <v>0.6265991332045324</v>
      </c>
      <c r="I295" s="27">
        <v>0.3079505971336112</v>
      </c>
      <c r="J295" s="27">
        <v>0.2891410012654934</v>
      </c>
      <c r="K295" s="34">
        <v>32300.0</v>
      </c>
      <c r="L295" s="15"/>
    </row>
    <row r="296" ht="14.25" customHeight="1">
      <c r="A296" s="11">
        <v>115.0</v>
      </c>
      <c r="B296" s="11"/>
      <c r="C296" s="11" t="s">
        <v>197</v>
      </c>
      <c r="D296" s="25" t="s">
        <v>198</v>
      </c>
      <c r="E296" s="26">
        <v>6.666666666666667</v>
      </c>
      <c r="F296" s="25" t="s">
        <v>189</v>
      </c>
      <c r="G296" s="26">
        <v>20.0</v>
      </c>
      <c r="H296" s="27">
        <v>0.5662926438585564</v>
      </c>
      <c r="I296" s="27">
        <v>0.30790282000519076</v>
      </c>
      <c r="J296" s="27">
        <v>0.24523153014730764</v>
      </c>
      <c r="K296" s="34">
        <v>32300.0</v>
      </c>
      <c r="L296" s="15"/>
    </row>
    <row r="297" ht="14.25" customHeight="1">
      <c r="A297" s="11">
        <v>65.0</v>
      </c>
      <c r="B297" s="11"/>
      <c r="C297" s="11" t="s">
        <v>17</v>
      </c>
      <c r="D297" s="31" t="s">
        <v>18</v>
      </c>
      <c r="E297" s="26">
        <v>11.875</v>
      </c>
      <c r="F297" s="25" t="s">
        <v>36</v>
      </c>
      <c r="G297" s="26">
        <v>32.5</v>
      </c>
      <c r="H297" s="27">
        <v>0.9190120620333142</v>
      </c>
      <c r="I297" s="27">
        <v>0.3077408393833286</v>
      </c>
      <c r="J297" s="27">
        <v>0.4365816708051488</v>
      </c>
      <c r="K297" s="34">
        <v>32300.0</v>
      </c>
      <c r="L297" s="15"/>
    </row>
    <row r="298" ht="14.25" customHeight="1">
      <c r="A298" s="32">
        <v>230.0</v>
      </c>
      <c r="B298" s="32"/>
      <c r="C298" s="32" t="s">
        <v>177</v>
      </c>
      <c r="D298" s="33" t="s">
        <v>83</v>
      </c>
      <c r="E298" s="26">
        <v>8.0</v>
      </c>
      <c r="F298" s="33" t="s">
        <v>76</v>
      </c>
      <c r="G298" s="26">
        <v>25.757575757575758</v>
      </c>
      <c r="H298" s="27">
        <v>0.6725365169152022</v>
      </c>
      <c r="I298" s="27">
        <v>0.3070989748592984</v>
      </c>
      <c r="J298" s="27">
        <v>0.2175601469091714</v>
      </c>
      <c r="K298" s="34">
        <v>32300.0</v>
      </c>
      <c r="L298" s="15"/>
    </row>
    <row r="299" ht="14.25" customHeight="1">
      <c r="A299" s="32">
        <v>171.0</v>
      </c>
      <c r="B299" s="32"/>
      <c r="C299" s="32" t="s">
        <v>199</v>
      </c>
      <c r="D299" s="33" t="s">
        <v>74</v>
      </c>
      <c r="E299" s="26">
        <v>6.0</v>
      </c>
      <c r="F299" s="33" t="s">
        <v>76</v>
      </c>
      <c r="G299" s="26">
        <v>19.393939393939394</v>
      </c>
      <c r="H299" s="27">
        <v>0.5355145474254275</v>
      </c>
      <c r="I299" s="27">
        <v>0.306714031824732</v>
      </c>
      <c r="J299" s="27">
        <v>0.2242506642809686</v>
      </c>
      <c r="K299" s="34">
        <v>32300.0</v>
      </c>
      <c r="L299" s="15"/>
    </row>
    <row r="300" ht="14.25" hidden="1" customHeight="1">
      <c r="A300" s="23">
        <v>144.0</v>
      </c>
      <c r="B300" s="23" t="s">
        <v>23</v>
      </c>
      <c r="C300" s="23" t="s">
        <v>200</v>
      </c>
      <c r="D300" s="25" t="s">
        <v>86</v>
      </c>
      <c r="E300" s="26">
        <v>7.777777777777778</v>
      </c>
      <c r="F300" s="25" t="s">
        <v>75</v>
      </c>
      <c r="G300" s="26">
        <v>28.06451612903226</v>
      </c>
      <c r="H300" s="27">
        <v>0.6502853218181686</v>
      </c>
      <c r="I300" s="27">
        <v>0.4751312635089207</v>
      </c>
      <c r="J300" s="27">
        <v>0.4977465268626854</v>
      </c>
      <c r="K300" s="28"/>
      <c r="L300" s="15"/>
    </row>
    <row r="301" ht="14.25" hidden="1" customHeight="1">
      <c r="A301" s="23">
        <v>251.0</v>
      </c>
      <c r="B301" s="23" t="s">
        <v>23</v>
      </c>
      <c r="C301" s="34" t="s">
        <v>173</v>
      </c>
      <c r="D301" s="45" t="s">
        <v>18</v>
      </c>
      <c r="E301" s="26">
        <v>9.375</v>
      </c>
      <c r="F301" s="45" t="s">
        <v>48</v>
      </c>
      <c r="G301" s="26">
        <v>16.857142857142858</v>
      </c>
      <c r="H301" s="27">
        <v>0.6499163027954592</v>
      </c>
      <c r="I301" s="27">
        <v>0.44498413348801535</v>
      </c>
      <c r="J301" s="27">
        <v>0.670661426286676</v>
      </c>
      <c r="K301" s="28"/>
      <c r="L301" s="15"/>
    </row>
    <row r="302" ht="14.25" customHeight="1">
      <c r="A302" s="11">
        <v>68.0</v>
      </c>
      <c r="B302" s="11"/>
      <c r="C302" s="11" t="s">
        <v>121</v>
      </c>
      <c r="D302" s="25" t="s">
        <v>141</v>
      </c>
      <c r="E302" s="26">
        <v>6.666666666666667</v>
      </c>
      <c r="F302" s="25" t="s">
        <v>150</v>
      </c>
      <c r="G302" s="26">
        <v>26.666666666666668</v>
      </c>
      <c r="H302" s="27">
        <v>0.6701129618992917</v>
      </c>
      <c r="I302" s="27">
        <v>0.30662322387010427</v>
      </c>
      <c r="J302" s="27">
        <v>0.3107115335217056</v>
      </c>
      <c r="K302" s="34">
        <v>32300.0</v>
      </c>
      <c r="L302" s="15"/>
    </row>
    <row r="303" ht="14.25" customHeight="1">
      <c r="A303" s="11">
        <v>186.0</v>
      </c>
      <c r="B303" s="11"/>
      <c r="C303" s="11" t="s">
        <v>188</v>
      </c>
      <c r="D303" s="43" t="s">
        <v>136</v>
      </c>
      <c r="E303" s="26">
        <v>5.0</v>
      </c>
      <c r="F303" s="37" t="s">
        <v>76</v>
      </c>
      <c r="G303" s="26">
        <v>23.03030303030303</v>
      </c>
      <c r="H303" s="27">
        <v>0.5650429852948731</v>
      </c>
      <c r="I303" s="27">
        <v>0.3064253769067089</v>
      </c>
      <c r="J303" s="27">
        <v>0.2586423858531751</v>
      </c>
      <c r="K303" s="34">
        <v>32300.0</v>
      </c>
      <c r="L303" s="15"/>
    </row>
    <row r="304" ht="14.25" customHeight="1">
      <c r="A304" s="11">
        <v>160.0</v>
      </c>
      <c r="B304" s="11"/>
      <c r="C304" s="11" t="s">
        <v>134</v>
      </c>
      <c r="D304" s="37" t="s">
        <v>74</v>
      </c>
      <c r="E304" s="26">
        <v>8.0</v>
      </c>
      <c r="F304" s="37" t="s">
        <v>65</v>
      </c>
      <c r="G304" s="26">
        <v>12.5</v>
      </c>
      <c r="H304" s="27">
        <v>0.5829554124838187</v>
      </c>
      <c r="I304" s="27">
        <v>0.3063514877920212</v>
      </c>
      <c r="J304" s="27">
        <v>0.2748796080769995</v>
      </c>
      <c r="K304" s="34">
        <v>32300.0</v>
      </c>
      <c r="L304" s="15"/>
    </row>
    <row r="305" ht="14.25" customHeight="1">
      <c r="A305" s="11">
        <v>38.0</v>
      </c>
      <c r="B305" s="11"/>
      <c r="C305" s="20" t="s">
        <v>201</v>
      </c>
      <c r="D305" s="35" t="s">
        <v>45</v>
      </c>
      <c r="E305" s="26">
        <v>7.2727272727272725</v>
      </c>
      <c r="F305" s="35" t="s">
        <v>46</v>
      </c>
      <c r="G305" s="26">
        <v>22.75</v>
      </c>
      <c r="H305" s="27">
        <v>0.6547960941987364</v>
      </c>
      <c r="I305" s="27">
        <v>0.30602620087336246</v>
      </c>
      <c r="J305" s="27">
        <v>0.3771566151304143</v>
      </c>
      <c r="K305" s="34">
        <v>31780.0</v>
      </c>
      <c r="L305" s="15"/>
    </row>
    <row r="306" ht="14.25" customHeight="1">
      <c r="A306" s="11">
        <v>62.0</v>
      </c>
      <c r="B306" s="11"/>
      <c r="C306" s="11" t="s">
        <v>153</v>
      </c>
      <c r="D306" s="25" t="s">
        <v>136</v>
      </c>
      <c r="E306" s="26">
        <v>5.0</v>
      </c>
      <c r="F306" s="25" t="s">
        <v>76</v>
      </c>
      <c r="G306" s="26">
        <v>23.93939393939394</v>
      </c>
      <c r="H306" s="27">
        <v>0.5790523155087955</v>
      </c>
      <c r="I306" s="27">
        <v>0.30584502581408257</v>
      </c>
      <c r="J306" s="27">
        <v>0.25815253284966533</v>
      </c>
      <c r="K306" s="34">
        <v>31780.0</v>
      </c>
      <c r="L306" s="15"/>
    </row>
    <row r="307" ht="14.25" customHeight="1">
      <c r="A307" s="11">
        <v>139.0</v>
      </c>
      <c r="B307" s="11"/>
      <c r="C307" s="11" t="s">
        <v>133</v>
      </c>
      <c r="D307" s="43" t="s">
        <v>136</v>
      </c>
      <c r="E307" s="26">
        <v>5.0</v>
      </c>
      <c r="F307" s="25" t="s">
        <v>140</v>
      </c>
      <c r="G307" s="26">
        <v>20.74074074074074</v>
      </c>
      <c r="H307" s="27">
        <v>0.6126747080222095</v>
      </c>
      <c r="I307" s="27">
        <v>0.3055296430990997</v>
      </c>
      <c r="J307" s="27">
        <v>0.27317944559448915</v>
      </c>
      <c r="K307" s="34">
        <v>31780.0</v>
      </c>
      <c r="L307" s="15"/>
    </row>
    <row r="308" ht="14.25" customHeight="1">
      <c r="A308" s="11">
        <v>130.0</v>
      </c>
      <c r="B308" s="11"/>
      <c r="C308" s="11" t="s">
        <v>104</v>
      </c>
      <c r="D308" s="31" t="s">
        <v>60</v>
      </c>
      <c r="E308" s="26">
        <v>8.0</v>
      </c>
      <c r="F308" s="25" t="s">
        <v>202</v>
      </c>
      <c r="G308" s="26">
        <v>10.714285714285714</v>
      </c>
      <c r="H308" s="27">
        <v>0.5193047610804686</v>
      </c>
      <c r="I308" s="27">
        <v>0.30500828673875485</v>
      </c>
      <c r="J308" s="27">
        <v>0.24793933697093215</v>
      </c>
      <c r="K308" s="34">
        <v>31780.0</v>
      </c>
      <c r="L308" s="15"/>
    </row>
    <row r="309" ht="14.25" customHeight="1">
      <c r="A309" s="32">
        <v>130.0</v>
      </c>
      <c r="B309" s="32"/>
      <c r="C309" s="32" t="s">
        <v>104</v>
      </c>
      <c r="D309" s="38" t="s">
        <v>83</v>
      </c>
      <c r="E309" s="26">
        <v>8.0</v>
      </c>
      <c r="F309" s="38" t="s">
        <v>202</v>
      </c>
      <c r="G309" s="26">
        <v>10.714285714285714</v>
      </c>
      <c r="H309" s="27">
        <v>0.5193047610804686</v>
      </c>
      <c r="I309" s="27">
        <v>0.30500828673875485</v>
      </c>
      <c r="J309" s="27">
        <v>0.24793933697093215</v>
      </c>
      <c r="K309" s="34">
        <v>31780.0</v>
      </c>
      <c r="L309" s="15"/>
    </row>
    <row r="310" ht="14.25" customHeight="1">
      <c r="A310" s="32">
        <v>169.0</v>
      </c>
      <c r="B310" s="32"/>
      <c r="C310" s="32" t="s">
        <v>169</v>
      </c>
      <c r="D310" s="33" t="s">
        <v>60</v>
      </c>
      <c r="E310" s="26">
        <v>8.0</v>
      </c>
      <c r="F310" s="33" t="s">
        <v>37</v>
      </c>
      <c r="G310" s="26">
        <v>18.0</v>
      </c>
      <c r="H310" s="27">
        <v>0.6408899906284954</v>
      </c>
      <c r="I310" s="27">
        <v>0.3043139911373469</v>
      </c>
      <c r="J310" s="27">
        <v>0.23436234837457545</v>
      </c>
      <c r="K310" s="34">
        <v>31780.0</v>
      </c>
      <c r="L310" s="15"/>
    </row>
    <row r="311" ht="14.25" customHeight="1">
      <c r="A311" s="11">
        <v>6.0</v>
      </c>
      <c r="B311" s="11"/>
      <c r="C311" s="20" t="s">
        <v>137</v>
      </c>
      <c r="D311" s="35" t="s">
        <v>45</v>
      </c>
      <c r="E311" s="26">
        <v>10.0</v>
      </c>
      <c r="F311" s="45" t="s">
        <v>84</v>
      </c>
      <c r="G311" s="26">
        <v>18.235294117647058</v>
      </c>
      <c r="H311" s="27">
        <v>0.7062080394723214</v>
      </c>
      <c r="I311" s="27">
        <v>0.30425619577361374</v>
      </c>
      <c r="J311" s="27">
        <v>0.35044266425005544</v>
      </c>
      <c r="K311" s="34">
        <v>31780.0</v>
      </c>
      <c r="L311" s="15"/>
    </row>
    <row r="312" ht="14.25" customHeight="1">
      <c r="A312" s="32">
        <v>135.0</v>
      </c>
      <c r="B312" s="32"/>
      <c r="C312" s="32" t="s">
        <v>191</v>
      </c>
      <c r="D312" s="38" t="s">
        <v>70</v>
      </c>
      <c r="E312" s="26">
        <v>6.666666666666667</v>
      </c>
      <c r="F312" s="38" t="s">
        <v>105</v>
      </c>
      <c r="G312" s="26">
        <v>20.400000000000002</v>
      </c>
      <c r="H312" s="27">
        <v>0.7414756409586967</v>
      </c>
      <c r="I312" s="27">
        <v>0.30402255551308505</v>
      </c>
      <c r="J312" s="27">
        <v>0.2904718358959304</v>
      </c>
      <c r="K312" s="34">
        <v>31780.0</v>
      </c>
      <c r="L312" s="15"/>
    </row>
    <row r="313" ht="14.25" customHeight="1">
      <c r="A313" s="32">
        <v>9.0</v>
      </c>
      <c r="B313" s="32"/>
      <c r="C313" s="32" t="s">
        <v>203</v>
      </c>
      <c r="D313" s="38" t="s">
        <v>74</v>
      </c>
      <c r="E313" s="26">
        <v>6.0</v>
      </c>
      <c r="F313" s="38" t="s">
        <v>76</v>
      </c>
      <c r="G313" s="26">
        <v>22.727272727272727</v>
      </c>
      <c r="H313" s="27">
        <v>0.583019870180909</v>
      </c>
      <c r="I313" s="27">
        <v>0.303549306838825</v>
      </c>
      <c r="J313" s="27">
        <v>0.22193680965836116</v>
      </c>
      <c r="K313" s="34">
        <v>31780.0</v>
      </c>
      <c r="L313" s="15"/>
    </row>
    <row r="314" ht="14.25" customHeight="1">
      <c r="A314" s="11">
        <v>97.0</v>
      </c>
      <c r="B314" s="11"/>
      <c r="C314" s="11" t="s">
        <v>204</v>
      </c>
      <c r="D314" s="25" t="s">
        <v>18</v>
      </c>
      <c r="E314" s="26">
        <v>6.25</v>
      </c>
      <c r="F314" s="37" t="s">
        <v>19</v>
      </c>
      <c r="G314" s="26">
        <v>21.48148148148148</v>
      </c>
      <c r="H314" s="27">
        <v>0.5289278054867995</v>
      </c>
      <c r="I314" s="27">
        <v>0.3033564874140678</v>
      </c>
      <c r="J314" s="27">
        <v>0.42871678034009525</v>
      </c>
      <c r="K314" s="34">
        <v>31780.0</v>
      </c>
      <c r="L314" s="15"/>
    </row>
    <row r="315" ht="14.25" customHeight="1">
      <c r="A315" s="11">
        <v>31.0</v>
      </c>
      <c r="B315" s="11"/>
      <c r="C315" s="20" t="s">
        <v>185</v>
      </c>
      <c r="D315" s="45" t="s">
        <v>60</v>
      </c>
      <c r="E315" s="26">
        <v>8.0</v>
      </c>
      <c r="F315" s="45" t="s">
        <v>85</v>
      </c>
      <c r="G315" s="26">
        <v>20.277777777777775</v>
      </c>
      <c r="H315" s="27">
        <v>0.6171936596729944</v>
      </c>
      <c r="I315" s="27">
        <v>0.30332815028222676</v>
      </c>
      <c r="J315" s="27">
        <v>0.21800430231150225</v>
      </c>
      <c r="K315" s="34">
        <v>31780.0</v>
      </c>
      <c r="L315" s="15"/>
    </row>
    <row r="316" ht="14.25" customHeight="1">
      <c r="A316" s="11">
        <v>36.0</v>
      </c>
      <c r="B316" s="11"/>
      <c r="C316" s="20" t="s">
        <v>192</v>
      </c>
      <c r="D316" s="45" t="s">
        <v>42</v>
      </c>
      <c r="E316" s="26">
        <v>6.666666666666667</v>
      </c>
      <c r="F316" s="45" t="s">
        <v>205</v>
      </c>
      <c r="G316" s="26">
        <v>20.0</v>
      </c>
      <c r="H316" s="27">
        <v>0.5947507139045385</v>
      </c>
      <c r="I316" s="27">
        <v>0.30321744975979803</v>
      </c>
      <c r="J316" s="27">
        <v>0.2594234085130535</v>
      </c>
      <c r="K316" s="34">
        <v>31680.0</v>
      </c>
      <c r="L316" s="15"/>
    </row>
    <row r="317" ht="14.25" customHeight="1">
      <c r="A317" s="32">
        <v>196.0</v>
      </c>
      <c r="B317" s="32"/>
      <c r="C317" s="32" t="s">
        <v>130</v>
      </c>
      <c r="D317" s="33" t="s">
        <v>54</v>
      </c>
      <c r="E317" s="26">
        <v>10.0</v>
      </c>
      <c r="F317" s="33" t="s">
        <v>193</v>
      </c>
      <c r="G317" s="26">
        <v>19.0625</v>
      </c>
      <c r="H317" s="27">
        <v>0.7658433850277618</v>
      </c>
      <c r="I317" s="27">
        <v>0.3030780993926721</v>
      </c>
      <c r="J317" s="27">
        <v>0.3872371774269271</v>
      </c>
      <c r="K317" s="34">
        <v>31680.0</v>
      </c>
      <c r="L317" s="15"/>
    </row>
    <row r="318" ht="14.25" customHeight="1">
      <c r="A318" s="11">
        <v>171.0</v>
      </c>
      <c r="B318" s="11"/>
      <c r="C318" s="11" t="s">
        <v>199</v>
      </c>
      <c r="D318" s="37" t="s">
        <v>74</v>
      </c>
      <c r="E318" s="26">
        <v>6.0</v>
      </c>
      <c r="F318" s="37" t="s">
        <v>92</v>
      </c>
      <c r="G318" s="26">
        <v>15.6</v>
      </c>
      <c r="H318" s="27">
        <v>0.5284319356691556</v>
      </c>
      <c r="I318" s="27">
        <v>0.30265749140382425</v>
      </c>
      <c r="J318" s="27">
        <v>0.23391833233922685</v>
      </c>
      <c r="K318" s="34">
        <v>31680.0</v>
      </c>
      <c r="L318" s="15"/>
    </row>
    <row r="319" ht="14.25" hidden="1" customHeight="1">
      <c r="A319" s="23">
        <v>249.0</v>
      </c>
      <c r="B319" s="23" t="s">
        <v>23</v>
      </c>
      <c r="C319" s="34" t="s">
        <v>64</v>
      </c>
      <c r="D319" s="45" t="s">
        <v>50</v>
      </c>
      <c r="E319" s="26">
        <v>8.181818181818182</v>
      </c>
      <c r="F319" s="45" t="s">
        <v>19</v>
      </c>
      <c r="G319" s="26">
        <v>30.0</v>
      </c>
      <c r="H319" s="27">
        <v>0.6427030252949548</v>
      </c>
      <c r="I319" s="27">
        <v>0.7174415615065345</v>
      </c>
      <c r="J319" s="27">
        <v>0.8247955654829818</v>
      </c>
      <c r="K319" s="28"/>
      <c r="L319" s="15"/>
    </row>
    <row r="320" ht="14.25" customHeight="1">
      <c r="A320" s="11">
        <v>68.0</v>
      </c>
      <c r="B320" s="11"/>
      <c r="C320" s="20" t="s">
        <v>121</v>
      </c>
      <c r="D320" s="35" t="s">
        <v>141</v>
      </c>
      <c r="E320" s="26">
        <v>6.666666666666667</v>
      </c>
      <c r="F320" s="35" t="s">
        <v>77</v>
      </c>
      <c r="G320" s="26">
        <v>21.904761904761905</v>
      </c>
      <c r="H320" s="27">
        <v>0.6614101961603398</v>
      </c>
      <c r="I320" s="27">
        <v>0.3026411040795834</v>
      </c>
      <c r="J320" s="27">
        <v>0.32646188775552487</v>
      </c>
      <c r="K320" s="34">
        <v>31680.0</v>
      </c>
      <c r="L320" s="15"/>
    </row>
    <row r="321" ht="14.25" customHeight="1">
      <c r="A321" s="11">
        <v>230.0</v>
      </c>
      <c r="B321" s="11"/>
      <c r="C321" s="11" t="s">
        <v>177</v>
      </c>
      <c r="D321" s="37" t="s">
        <v>74</v>
      </c>
      <c r="E321" s="26">
        <v>8.0</v>
      </c>
      <c r="F321" s="37" t="s">
        <v>75</v>
      </c>
      <c r="G321" s="26">
        <v>22.903225806451612</v>
      </c>
      <c r="H321" s="27">
        <v>0.6620745294228552</v>
      </c>
      <c r="I321" s="27">
        <v>0.30232173889800457</v>
      </c>
      <c r="J321" s="27">
        <v>0.21850564301041983</v>
      </c>
      <c r="K321" s="34">
        <v>31680.0</v>
      </c>
      <c r="L321" s="15"/>
    </row>
    <row r="322" ht="14.25" customHeight="1">
      <c r="A322" s="32">
        <v>68.0</v>
      </c>
      <c r="B322" s="32"/>
      <c r="C322" s="32" t="s">
        <v>121</v>
      </c>
      <c r="D322" s="38" t="s">
        <v>141</v>
      </c>
      <c r="E322" s="26">
        <v>6.666666666666667</v>
      </c>
      <c r="F322" s="55" t="s">
        <v>156</v>
      </c>
      <c r="G322" s="26">
        <v>21.363636363636363</v>
      </c>
      <c r="H322" s="27">
        <v>0.6601112759007947</v>
      </c>
      <c r="I322" s="27">
        <v>0.3020467578421922</v>
      </c>
      <c r="J322" s="27">
        <v>0.3289886825523942</v>
      </c>
      <c r="K322" s="34">
        <v>31680.0</v>
      </c>
      <c r="L322" s="15"/>
    </row>
    <row r="323" ht="14.25" customHeight="1">
      <c r="A323" s="11">
        <v>199.0</v>
      </c>
      <c r="B323" s="11"/>
      <c r="C323" s="11" t="s">
        <v>162</v>
      </c>
      <c r="D323" s="43" t="s">
        <v>74</v>
      </c>
      <c r="E323" s="26">
        <v>6.0</v>
      </c>
      <c r="F323" s="37" t="s">
        <v>28</v>
      </c>
      <c r="G323" s="26">
        <v>16.428571428571427</v>
      </c>
      <c r="H323" s="27">
        <v>0.5217982218410983</v>
      </c>
      <c r="I323" s="27">
        <v>0.30180569675437674</v>
      </c>
      <c r="J323" s="27">
        <v>0.23182114443937613</v>
      </c>
      <c r="K323" s="34">
        <v>31320.0</v>
      </c>
      <c r="L323" s="15"/>
    </row>
    <row r="324" ht="14.25" customHeight="1">
      <c r="A324" s="11">
        <v>154.0</v>
      </c>
      <c r="B324" s="11"/>
      <c r="C324" s="47" t="s">
        <v>179</v>
      </c>
      <c r="D324" s="35" t="s">
        <v>146</v>
      </c>
      <c r="E324" s="26">
        <v>8.0</v>
      </c>
      <c r="F324" s="35" t="s">
        <v>152</v>
      </c>
      <c r="G324" s="26">
        <v>23.846153846153847</v>
      </c>
      <c r="H324" s="27">
        <v>0.5939637616834631</v>
      </c>
      <c r="I324" s="27">
        <v>0.30123179419487234</v>
      </c>
      <c r="J324" s="27">
        <v>0.3249416515444042</v>
      </c>
      <c r="K324" s="34">
        <v>31320.0</v>
      </c>
      <c r="L324" s="15"/>
    </row>
    <row r="325" ht="14.25" customHeight="1">
      <c r="A325" s="32">
        <v>127.0</v>
      </c>
      <c r="B325" s="32"/>
      <c r="C325" s="32" t="s">
        <v>195</v>
      </c>
      <c r="D325" s="33" t="s">
        <v>184</v>
      </c>
      <c r="E325" s="26">
        <v>8.0</v>
      </c>
      <c r="F325" s="38" t="s">
        <v>180</v>
      </c>
      <c r="G325" s="26">
        <v>22.5</v>
      </c>
      <c r="H325" s="27">
        <v>0.7491946157880278</v>
      </c>
      <c r="I325" s="27">
        <v>0.3010743333836887</v>
      </c>
      <c r="J325" s="27">
        <v>0.2263561009697582</v>
      </c>
      <c r="K325" s="34">
        <v>31320.0</v>
      </c>
      <c r="L325" s="15"/>
    </row>
    <row r="326" ht="14.25" customHeight="1">
      <c r="A326" s="32">
        <v>229.0</v>
      </c>
      <c r="B326" s="32"/>
      <c r="C326" s="32" t="s">
        <v>206</v>
      </c>
      <c r="D326" s="33" t="s">
        <v>93</v>
      </c>
      <c r="E326" s="26">
        <v>10.0</v>
      </c>
      <c r="F326" s="33" t="s">
        <v>159</v>
      </c>
      <c r="G326" s="26">
        <v>26.5</v>
      </c>
      <c r="H326" s="27">
        <v>0.8027514999688588</v>
      </c>
      <c r="I326" s="27">
        <v>0.30042703836829876</v>
      </c>
      <c r="J326" s="27">
        <v>0.3119495897987207</v>
      </c>
      <c r="K326" s="34">
        <v>31320.0</v>
      </c>
      <c r="L326" s="15"/>
    </row>
    <row r="327" ht="14.25" customHeight="1">
      <c r="A327" s="32">
        <v>233.0</v>
      </c>
      <c r="B327" s="32"/>
      <c r="C327" s="32" t="s">
        <v>171</v>
      </c>
      <c r="D327" s="33" t="s">
        <v>94</v>
      </c>
      <c r="E327" s="26">
        <v>4.545454545454545</v>
      </c>
      <c r="F327" s="33" t="s">
        <v>39</v>
      </c>
      <c r="G327" s="26">
        <v>20.408163265306122</v>
      </c>
      <c r="H327" s="27">
        <v>0.6154098629687371</v>
      </c>
      <c r="I327" s="27">
        <v>0.30042354795285153</v>
      </c>
      <c r="J327" s="27">
        <v>0.4023574678596512</v>
      </c>
      <c r="K327" s="34">
        <v>31320.0</v>
      </c>
      <c r="L327" s="15"/>
    </row>
    <row r="328" ht="14.25" customHeight="1">
      <c r="A328" s="11">
        <v>31.0</v>
      </c>
      <c r="B328" s="11"/>
      <c r="C328" s="11" t="s">
        <v>185</v>
      </c>
      <c r="D328" s="31" t="s">
        <v>60</v>
      </c>
      <c r="E328" s="26">
        <v>8.0</v>
      </c>
      <c r="F328" s="31" t="s">
        <v>127</v>
      </c>
      <c r="G328" s="26">
        <v>20.9375</v>
      </c>
      <c r="H328" s="27">
        <v>0.6109674138517655</v>
      </c>
      <c r="I328" s="27">
        <v>0.3002681777783672</v>
      </c>
      <c r="J328" s="27">
        <v>0.2116868476958037</v>
      </c>
      <c r="K328" s="34">
        <v>31320.0</v>
      </c>
      <c r="L328" s="15"/>
    </row>
    <row r="329" ht="14.25" customHeight="1">
      <c r="A329" s="11">
        <v>114.0</v>
      </c>
      <c r="B329" s="11"/>
      <c r="C329" s="11" t="s">
        <v>196</v>
      </c>
      <c r="D329" s="31" t="s">
        <v>132</v>
      </c>
      <c r="E329" s="26">
        <v>8.333333333333334</v>
      </c>
      <c r="F329" s="43" t="s">
        <v>207</v>
      </c>
      <c r="G329" s="26">
        <v>21.153846153846153</v>
      </c>
      <c r="H329" s="27">
        <v>0.7179781734635267</v>
      </c>
      <c r="I329" s="27">
        <v>0.30024650632489264</v>
      </c>
      <c r="J329" s="27">
        <v>0.2607855369221924</v>
      </c>
      <c r="K329" s="34">
        <v>31110.0</v>
      </c>
      <c r="L329" s="15"/>
    </row>
    <row r="330" ht="14.25" customHeight="1">
      <c r="A330" s="32">
        <v>114.0</v>
      </c>
      <c r="B330" s="32"/>
      <c r="C330" s="32" t="s">
        <v>196</v>
      </c>
      <c r="D330" s="38" t="s">
        <v>132</v>
      </c>
      <c r="E330" s="26">
        <v>8.333333333333334</v>
      </c>
      <c r="F330" s="38" t="s">
        <v>208</v>
      </c>
      <c r="G330" s="26">
        <v>21.153846153846153</v>
      </c>
      <c r="H330" s="27">
        <v>0.7179781734635267</v>
      </c>
      <c r="I330" s="27">
        <v>0.30024650632489264</v>
      </c>
      <c r="J330" s="27">
        <v>0.2607855369221924</v>
      </c>
      <c r="K330" s="34">
        <v>31110.0</v>
      </c>
      <c r="L330" s="15"/>
    </row>
    <row r="331" ht="14.25" customHeight="1">
      <c r="A331" s="11">
        <v>80.0</v>
      </c>
      <c r="B331" s="11"/>
      <c r="C331" s="11" t="s">
        <v>164</v>
      </c>
      <c r="D331" s="31" t="s">
        <v>74</v>
      </c>
      <c r="E331" s="26">
        <v>6.0</v>
      </c>
      <c r="F331" s="31" t="s">
        <v>88</v>
      </c>
      <c r="G331" s="26">
        <v>13.636363636363635</v>
      </c>
      <c r="H331" s="27">
        <v>0.5190203663591759</v>
      </c>
      <c r="I331" s="27">
        <v>0.30019899789241733</v>
      </c>
      <c r="J331" s="27">
        <v>0.24998749553866254</v>
      </c>
      <c r="K331" s="34">
        <v>31110.0</v>
      </c>
      <c r="L331" s="15"/>
    </row>
    <row r="332" ht="14.25" customHeight="1">
      <c r="A332" s="32">
        <v>135.0</v>
      </c>
      <c r="B332" s="32"/>
      <c r="C332" s="32" t="s">
        <v>191</v>
      </c>
      <c r="D332" s="38" t="s">
        <v>70</v>
      </c>
      <c r="E332" s="26">
        <v>6.666666666666667</v>
      </c>
      <c r="F332" s="38" t="s">
        <v>109</v>
      </c>
      <c r="G332" s="26">
        <v>32.5</v>
      </c>
      <c r="H332" s="27">
        <v>0.7320561768647723</v>
      </c>
      <c r="I332" s="27">
        <v>0.3001603523775971</v>
      </c>
      <c r="J332" s="27">
        <v>0.243648487081794</v>
      </c>
      <c r="K332" s="34">
        <v>31110.0</v>
      </c>
      <c r="L332" s="15"/>
    </row>
    <row r="333" ht="14.25" customHeight="1">
      <c r="A333" s="32">
        <v>229.0</v>
      </c>
      <c r="B333" s="32"/>
      <c r="C333" s="32" t="s">
        <v>206</v>
      </c>
      <c r="D333" s="33" t="s">
        <v>93</v>
      </c>
      <c r="E333" s="26">
        <v>10.0</v>
      </c>
      <c r="F333" s="33" t="s">
        <v>28</v>
      </c>
      <c r="G333" s="26">
        <v>25.0</v>
      </c>
      <c r="H333" s="27">
        <v>0.8019680730007696</v>
      </c>
      <c r="I333" s="27">
        <v>0.300133843470737</v>
      </c>
      <c r="J333" s="27">
        <v>0.33046171886108294</v>
      </c>
      <c r="K333" s="34">
        <v>31110.0</v>
      </c>
      <c r="L333" s="15"/>
    </row>
    <row r="334" ht="14.25" customHeight="1">
      <c r="A334" s="11">
        <v>62.0</v>
      </c>
      <c r="B334" s="11"/>
      <c r="C334" s="11" t="s">
        <v>153</v>
      </c>
      <c r="D334" s="25" t="s">
        <v>154</v>
      </c>
      <c r="E334" s="26">
        <v>6.666666666666667</v>
      </c>
      <c r="F334" s="25" t="s">
        <v>156</v>
      </c>
      <c r="G334" s="26">
        <v>16.81818181818182</v>
      </c>
      <c r="H334" s="27">
        <v>0.5661770739312383</v>
      </c>
      <c r="I334" s="27">
        <v>0.299044554617986</v>
      </c>
      <c r="J334" s="27">
        <v>0.3743334189571025</v>
      </c>
      <c r="K334" s="34">
        <v>31110.0</v>
      </c>
      <c r="L334" s="15"/>
    </row>
    <row r="335" ht="14.25" customHeight="1">
      <c r="A335" s="11">
        <v>205.0</v>
      </c>
      <c r="B335" s="11"/>
      <c r="C335" s="11" t="s">
        <v>183</v>
      </c>
      <c r="D335" s="37" t="s">
        <v>160</v>
      </c>
      <c r="E335" s="26">
        <v>6.0</v>
      </c>
      <c r="F335" s="37" t="s">
        <v>77</v>
      </c>
      <c r="G335" s="26">
        <v>18.095238095238095</v>
      </c>
      <c r="H335" s="27">
        <v>0.5247445415930961</v>
      </c>
      <c r="I335" s="27">
        <v>0.2988987247733265</v>
      </c>
      <c r="J335" s="27">
        <v>0.40663437562532545</v>
      </c>
      <c r="K335" s="34">
        <v>30960.0</v>
      </c>
      <c r="L335" s="15"/>
    </row>
    <row r="336" ht="14.25" customHeight="1">
      <c r="A336" s="11">
        <v>160.0</v>
      </c>
      <c r="B336" s="11"/>
      <c r="C336" s="11" t="s">
        <v>134</v>
      </c>
      <c r="D336" s="37" t="s">
        <v>60</v>
      </c>
      <c r="E336" s="26">
        <v>8.0</v>
      </c>
      <c r="F336" s="37" t="s">
        <v>65</v>
      </c>
      <c r="G336" s="26">
        <v>12.5</v>
      </c>
      <c r="H336" s="27">
        <v>0.5669230252802913</v>
      </c>
      <c r="I336" s="27">
        <v>0.29792623679086566</v>
      </c>
      <c r="J336" s="27">
        <v>0.25176380327799935</v>
      </c>
      <c r="K336" s="34">
        <v>30960.0</v>
      </c>
      <c r="L336" s="15"/>
    </row>
    <row r="337" ht="14.25" customHeight="1">
      <c r="A337" s="11">
        <v>124.0</v>
      </c>
      <c r="B337" s="11"/>
      <c r="C337" s="11" t="s">
        <v>209</v>
      </c>
      <c r="D337" s="43" t="s">
        <v>18</v>
      </c>
      <c r="E337" s="26">
        <v>9.375</v>
      </c>
      <c r="F337" s="43" t="s">
        <v>168</v>
      </c>
      <c r="G337" s="26">
        <v>24.814814814814813</v>
      </c>
      <c r="H337" s="27">
        <v>0.8016107958669705</v>
      </c>
      <c r="I337" s="27">
        <v>0.29761019553764967</v>
      </c>
      <c r="J337" s="27">
        <v>0.4310517512750545</v>
      </c>
      <c r="K337" s="34">
        <v>30960.0</v>
      </c>
      <c r="L337" s="15"/>
    </row>
    <row r="338" ht="14.25" customHeight="1">
      <c r="A338" s="11">
        <v>217.0</v>
      </c>
      <c r="B338" s="11"/>
      <c r="C338" s="11" t="s">
        <v>165</v>
      </c>
      <c r="D338" s="37" t="s">
        <v>166</v>
      </c>
      <c r="E338" s="26">
        <v>8.571428571428571</v>
      </c>
      <c r="F338" s="37" t="s">
        <v>120</v>
      </c>
      <c r="G338" s="26">
        <v>20.689655172413794</v>
      </c>
      <c r="H338" s="27">
        <v>0.729803696320573</v>
      </c>
      <c r="I338" s="27">
        <v>0.29683189403223537</v>
      </c>
      <c r="J338" s="27">
        <v>0.28943909969030046</v>
      </c>
      <c r="K338" s="34">
        <v>30960.0</v>
      </c>
      <c r="L338" s="15"/>
    </row>
    <row r="339" ht="14.25" customHeight="1">
      <c r="A339" s="11">
        <v>45.0</v>
      </c>
      <c r="B339" s="11"/>
      <c r="C339" s="11" t="s">
        <v>187</v>
      </c>
      <c r="D339" s="31" t="s">
        <v>146</v>
      </c>
      <c r="E339" s="26">
        <v>9.0</v>
      </c>
      <c r="F339" s="25" t="s">
        <v>39</v>
      </c>
      <c r="G339" s="26">
        <v>24.89795918367347</v>
      </c>
      <c r="H339" s="27">
        <v>0.7417905148949804</v>
      </c>
      <c r="I339" s="27">
        <v>0.29681849837558283</v>
      </c>
      <c r="J339" s="27">
        <v>0.34597941960942696</v>
      </c>
      <c r="K339" s="34">
        <v>30960.0</v>
      </c>
      <c r="L339" s="15"/>
    </row>
    <row r="340" ht="14.25" customHeight="1">
      <c r="A340" s="32">
        <v>65.0</v>
      </c>
      <c r="B340" s="32"/>
      <c r="C340" s="32" t="s">
        <v>17</v>
      </c>
      <c r="D340" s="38" t="s">
        <v>38</v>
      </c>
      <c r="E340" s="26">
        <v>8.333333333333334</v>
      </c>
      <c r="F340" s="38" t="s">
        <v>37</v>
      </c>
      <c r="G340" s="26">
        <v>25.333333333333332</v>
      </c>
      <c r="H340" s="27">
        <v>0.8855064139383497</v>
      </c>
      <c r="I340" s="27">
        <v>0.29652112128081143</v>
      </c>
      <c r="J340" s="27">
        <v>0.27975234062906895</v>
      </c>
      <c r="K340" s="34">
        <v>30960.0</v>
      </c>
      <c r="L340" s="15"/>
    </row>
    <row r="341" ht="14.25" hidden="1" customHeight="1">
      <c r="A341" s="23">
        <v>249.0</v>
      </c>
      <c r="B341" s="23" t="s">
        <v>23</v>
      </c>
      <c r="C341" s="34" t="s">
        <v>64</v>
      </c>
      <c r="D341" s="45" t="s">
        <v>50</v>
      </c>
      <c r="E341" s="26">
        <v>8.181818181818182</v>
      </c>
      <c r="F341" s="45" t="s">
        <v>87</v>
      </c>
      <c r="G341" s="26">
        <v>23.5</v>
      </c>
      <c r="H341" s="27">
        <v>0.6349924869700798</v>
      </c>
      <c r="I341" s="27">
        <v>0.7088343814589293</v>
      </c>
      <c r="J341" s="27">
        <v>0.8171682243684579</v>
      </c>
      <c r="K341" s="28"/>
      <c r="L341" s="15"/>
    </row>
    <row r="342" ht="14.25" customHeight="1">
      <c r="A342" s="11">
        <v>210.0</v>
      </c>
      <c r="B342" s="11"/>
      <c r="C342" s="20" t="s">
        <v>210</v>
      </c>
      <c r="D342" s="35" t="s">
        <v>60</v>
      </c>
      <c r="E342" s="26">
        <v>6.0</v>
      </c>
      <c r="F342" s="35" t="s">
        <v>120</v>
      </c>
      <c r="G342" s="26">
        <v>14.482758620689657</v>
      </c>
      <c r="H342" s="27">
        <v>0.4949466557493248</v>
      </c>
      <c r="I342" s="27">
        <v>0.2963713835583378</v>
      </c>
      <c r="J342" s="27">
        <v>0.22644675552307655</v>
      </c>
      <c r="K342" s="34">
        <v>30400.0</v>
      </c>
      <c r="L342" s="15"/>
    </row>
    <row r="343" ht="14.25" customHeight="1">
      <c r="A343" s="11">
        <v>241.0</v>
      </c>
      <c r="B343" s="11"/>
      <c r="C343" s="11" t="s">
        <v>186</v>
      </c>
      <c r="D343" s="37" t="s">
        <v>54</v>
      </c>
      <c r="E343" s="26">
        <v>5.454545454545455</v>
      </c>
      <c r="F343" s="37" t="s">
        <v>189</v>
      </c>
      <c r="G343" s="26">
        <v>17.058823529411764</v>
      </c>
      <c r="H343" s="27">
        <v>0.4706745803816453</v>
      </c>
      <c r="I343" s="27">
        <v>0.2960917506255292</v>
      </c>
      <c r="J343" s="27">
        <v>0.33754459571310325</v>
      </c>
      <c r="K343" s="34">
        <v>30400.0</v>
      </c>
      <c r="L343" s="15"/>
    </row>
    <row r="344" ht="14.25" customHeight="1">
      <c r="A344" s="11">
        <v>154.0</v>
      </c>
      <c r="B344" s="11"/>
      <c r="C344" s="11" t="s">
        <v>179</v>
      </c>
      <c r="D344" s="37" t="s">
        <v>132</v>
      </c>
      <c r="E344" s="26">
        <v>6.666666666666667</v>
      </c>
      <c r="F344" s="37" t="s">
        <v>152</v>
      </c>
      <c r="G344" s="26">
        <v>23.846153846153847</v>
      </c>
      <c r="H344" s="27">
        <v>0.5833572659391154</v>
      </c>
      <c r="I344" s="27">
        <v>0.29585265501282104</v>
      </c>
      <c r="J344" s="27">
        <v>0.23590611704628872</v>
      </c>
      <c r="K344" s="34">
        <v>30400.0</v>
      </c>
      <c r="L344" s="15"/>
    </row>
    <row r="345" ht="14.25" customHeight="1">
      <c r="A345" s="11">
        <v>65.0</v>
      </c>
      <c r="B345" s="11"/>
      <c r="C345" s="11" t="s">
        <v>17</v>
      </c>
      <c r="D345" s="31" t="s">
        <v>18</v>
      </c>
      <c r="E345" s="26">
        <v>11.875</v>
      </c>
      <c r="F345" s="25" t="s">
        <v>48</v>
      </c>
      <c r="G345" s="26">
        <v>21.714285714285715</v>
      </c>
      <c r="H345" s="27">
        <v>0.8818802615471196</v>
      </c>
      <c r="I345" s="27">
        <v>0.2953068660749113</v>
      </c>
      <c r="J345" s="27">
        <v>0.4466108262005291</v>
      </c>
      <c r="K345" s="34">
        <v>30400.0</v>
      </c>
      <c r="L345" s="15"/>
    </row>
    <row r="346" ht="14.25" customHeight="1">
      <c r="A346" s="11">
        <v>227.0</v>
      </c>
      <c r="B346" s="11"/>
      <c r="C346" s="20" t="s">
        <v>211</v>
      </c>
      <c r="D346" s="35" t="s">
        <v>25</v>
      </c>
      <c r="E346" s="26">
        <v>7.5</v>
      </c>
      <c r="F346" s="35" t="s">
        <v>87</v>
      </c>
      <c r="G346" s="26">
        <v>17.5</v>
      </c>
      <c r="H346" s="27">
        <v>0.5556526733761206</v>
      </c>
      <c r="I346" s="27">
        <v>0.294706432931411</v>
      </c>
      <c r="J346" s="27">
        <v>0.2822722437063597</v>
      </c>
      <c r="K346" s="34">
        <v>30400.0</v>
      </c>
      <c r="L346" s="15"/>
    </row>
    <row r="347" ht="14.25" customHeight="1">
      <c r="A347" s="11">
        <v>217.0</v>
      </c>
      <c r="B347" s="11"/>
      <c r="C347" s="11" t="s">
        <v>165</v>
      </c>
      <c r="D347" s="37" t="s">
        <v>115</v>
      </c>
      <c r="E347" s="26">
        <v>8.88888888888889</v>
      </c>
      <c r="F347" s="37" t="s">
        <v>120</v>
      </c>
      <c r="G347" s="26">
        <v>20.689655172413794</v>
      </c>
      <c r="H347" s="27">
        <v>0.724221461928427</v>
      </c>
      <c r="I347" s="27">
        <v>0.29456144073649765</v>
      </c>
      <c r="J347" s="27">
        <v>0.3269164434332685</v>
      </c>
      <c r="K347" s="34">
        <v>30400.0</v>
      </c>
      <c r="L347" s="15"/>
    </row>
    <row r="348" ht="14.25" customHeight="1">
      <c r="A348" s="11">
        <v>45.0</v>
      </c>
      <c r="B348" s="11"/>
      <c r="C348" s="11" t="s">
        <v>187</v>
      </c>
      <c r="D348" s="31" t="s">
        <v>119</v>
      </c>
      <c r="E348" s="26">
        <v>8.75</v>
      </c>
      <c r="F348" s="25" t="s">
        <v>152</v>
      </c>
      <c r="G348" s="26">
        <v>28.846153846153847</v>
      </c>
      <c r="H348" s="27">
        <v>0.7334423187381257</v>
      </c>
      <c r="I348" s="27">
        <v>0.2934780687021551</v>
      </c>
      <c r="J348" s="27">
        <v>0.28288422622217485</v>
      </c>
      <c r="K348" s="34">
        <v>30300.0</v>
      </c>
      <c r="L348" s="15"/>
    </row>
    <row r="349" ht="14.25" customHeight="1">
      <c r="A349" s="11">
        <v>68.0</v>
      </c>
      <c r="B349" s="11"/>
      <c r="C349" s="11" t="s">
        <v>121</v>
      </c>
      <c r="D349" s="31" t="s">
        <v>141</v>
      </c>
      <c r="E349" s="26">
        <v>6.666666666666667</v>
      </c>
      <c r="F349" s="25" t="s">
        <v>61</v>
      </c>
      <c r="G349" s="26">
        <v>28.695652173913043</v>
      </c>
      <c r="H349" s="27">
        <v>0.6404619458860487</v>
      </c>
      <c r="I349" s="27">
        <v>0.29305582458381646</v>
      </c>
      <c r="J349" s="27">
        <v>0.30231392450760547</v>
      </c>
      <c r="K349" s="34">
        <v>30300.0</v>
      </c>
      <c r="L349" s="15"/>
    </row>
    <row r="350" ht="14.25" customHeight="1">
      <c r="A350" s="32">
        <v>36.0</v>
      </c>
      <c r="B350" s="32"/>
      <c r="C350" s="32" t="s">
        <v>192</v>
      </c>
      <c r="D350" s="55" t="s">
        <v>54</v>
      </c>
      <c r="E350" s="26">
        <v>5.454545454545455</v>
      </c>
      <c r="F350" s="55" t="s">
        <v>48</v>
      </c>
      <c r="G350" s="26">
        <v>17.142857142857142</v>
      </c>
      <c r="H350" s="27">
        <v>0.5743825387708213</v>
      </c>
      <c r="I350" s="27">
        <v>0.29283329052144874</v>
      </c>
      <c r="J350" s="27">
        <v>0.38151994422223034</v>
      </c>
      <c r="K350" s="34">
        <v>30300.0</v>
      </c>
      <c r="L350" s="15"/>
    </row>
    <row r="351" ht="14.25" customHeight="1">
      <c r="A351" s="32">
        <v>91.0</v>
      </c>
      <c r="B351" s="32"/>
      <c r="C351" s="32" t="s">
        <v>167</v>
      </c>
      <c r="D351" s="38" t="s">
        <v>86</v>
      </c>
      <c r="E351" s="26">
        <v>7.777777777777778</v>
      </c>
      <c r="F351" s="33" t="s">
        <v>212</v>
      </c>
      <c r="G351" s="26">
        <v>14.084507042253522</v>
      </c>
      <c r="H351" s="27">
        <v>0.5772981861757494</v>
      </c>
      <c r="I351" s="27">
        <v>0.2925985857735021</v>
      </c>
      <c r="J351" s="27">
        <v>0.33893895753971937</v>
      </c>
      <c r="K351" s="34">
        <v>30300.0</v>
      </c>
      <c r="L351" s="15"/>
    </row>
    <row r="352" ht="14.25" customHeight="1">
      <c r="A352" s="11">
        <v>241.0</v>
      </c>
      <c r="B352" s="11"/>
      <c r="C352" s="20" t="s">
        <v>186</v>
      </c>
      <c r="D352" s="35" t="s">
        <v>54</v>
      </c>
      <c r="E352" s="26">
        <v>5.454545454545455</v>
      </c>
      <c r="F352" s="35" t="s">
        <v>67</v>
      </c>
      <c r="G352" s="26">
        <v>14.210526315789474</v>
      </c>
      <c r="H352" s="27">
        <v>0.4649763409097125</v>
      </c>
      <c r="I352" s="27">
        <v>0.29250710473417896</v>
      </c>
      <c r="J352" s="27">
        <v>0.3436868754520856</v>
      </c>
      <c r="K352" s="34">
        <v>30300.0</v>
      </c>
      <c r="L352" s="15"/>
    </row>
    <row r="353" ht="14.25" customHeight="1">
      <c r="A353" s="11">
        <v>233.0</v>
      </c>
      <c r="B353" s="11"/>
      <c r="C353" s="11" t="s">
        <v>171</v>
      </c>
      <c r="D353" s="37" t="s">
        <v>172</v>
      </c>
      <c r="E353" s="26">
        <v>6.666666666666667</v>
      </c>
      <c r="F353" s="37" t="s">
        <v>95</v>
      </c>
      <c r="G353" s="26">
        <v>21.08108108108108</v>
      </c>
      <c r="H353" s="27">
        <v>0.5986522235076166</v>
      </c>
      <c r="I353" s="27">
        <v>0.29224300063770353</v>
      </c>
      <c r="J353" s="27">
        <v>0.41773330634199946</v>
      </c>
      <c r="K353" s="34">
        <v>30300.0</v>
      </c>
      <c r="L353" s="15"/>
    </row>
    <row r="354" ht="14.25" customHeight="1">
      <c r="A354" s="11">
        <v>115.0</v>
      </c>
      <c r="B354" s="11"/>
      <c r="C354" s="20" t="s">
        <v>197</v>
      </c>
      <c r="D354" s="45" t="s">
        <v>198</v>
      </c>
      <c r="E354" s="26">
        <v>6.666666666666667</v>
      </c>
      <c r="F354" s="45" t="s">
        <v>85</v>
      </c>
      <c r="G354" s="26">
        <v>16.944444444444446</v>
      </c>
      <c r="H354" s="27">
        <v>0.53692280798142</v>
      </c>
      <c r="I354" s="27">
        <v>0.2919339470421886</v>
      </c>
      <c r="J354" s="27">
        <v>0.24592797080951598</v>
      </c>
      <c r="K354" s="34">
        <v>30260.0</v>
      </c>
      <c r="L354" s="15"/>
    </row>
    <row r="355" ht="14.25" customHeight="1">
      <c r="A355" s="11">
        <v>186.0</v>
      </c>
      <c r="B355" s="11"/>
      <c r="C355" s="11" t="s">
        <v>188</v>
      </c>
      <c r="D355" s="43" t="s">
        <v>154</v>
      </c>
      <c r="E355" s="26">
        <v>5.833333333333334</v>
      </c>
      <c r="F355" s="37" t="s">
        <v>75</v>
      </c>
      <c r="G355" s="26">
        <v>20.32258064516129</v>
      </c>
      <c r="H355" s="27">
        <v>0.5382009615254154</v>
      </c>
      <c r="I355" s="27">
        <v>0.2918688255211491</v>
      </c>
      <c r="J355" s="27">
        <v>0.3670511926944796</v>
      </c>
      <c r="K355" s="34">
        <v>30260.0</v>
      </c>
      <c r="L355" s="15"/>
    </row>
    <row r="356" ht="14.25" customHeight="1">
      <c r="A356" s="11">
        <v>110.0</v>
      </c>
      <c r="B356" s="11"/>
      <c r="C356" s="11" t="s">
        <v>213</v>
      </c>
      <c r="D356" s="25" t="s">
        <v>119</v>
      </c>
      <c r="E356" s="26">
        <v>7.5</v>
      </c>
      <c r="F356" s="25" t="s">
        <v>144</v>
      </c>
      <c r="G356" s="26">
        <v>20.434782608695652</v>
      </c>
      <c r="H356" s="27">
        <v>0.6470891892481405</v>
      </c>
      <c r="I356" s="27">
        <v>0.29172206399033346</v>
      </c>
      <c r="J356" s="27">
        <v>0.2931379535059351</v>
      </c>
      <c r="K356" s="34">
        <v>30260.0</v>
      </c>
      <c r="L356" s="15"/>
    </row>
    <row r="357" ht="14.25" customHeight="1">
      <c r="A357" s="32">
        <v>80.0</v>
      </c>
      <c r="B357" s="32"/>
      <c r="C357" s="32" t="s">
        <v>164</v>
      </c>
      <c r="D357" s="38" t="s">
        <v>74</v>
      </c>
      <c r="E357" s="26">
        <v>6.0</v>
      </c>
      <c r="F357" s="38" t="s">
        <v>107</v>
      </c>
      <c r="G357" s="26">
        <v>13.125</v>
      </c>
      <c r="H357" s="27">
        <v>0.5043358877012091</v>
      </c>
      <c r="I357" s="27">
        <v>0.2917055628300953</v>
      </c>
      <c r="J357" s="27">
        <v>0.24078265795458995</v>
      </c>
      <c r="K357" s="34">
        <v>30260.0</v>
      </c>
      <c r="L357" s="15"/>
    </row>
    <row r="358" ht="14.25" customHeight="1">
      <c r="A358" s="11">
        <v>124.0</v>
      </c>
      <c r="B358" s="11"/>
      <c r="C358" s="20" t="s">
        <v>209</v>
      </c>
      <c r="D358" s="45" t="s">
        <v>86</v>
      </c>
      <c r="E358" s="26">
        <v>8.88888888888889</v>
      </c>
      <c r="F358" s="35" t="s">
        <v>168</v>
      </c>
      <c r="G358" s="26">
        <v>24.814814814814813</v>
      </c>
      <c r="H358" s="27">
        <v>0.784989469653456</v>
      </c>
      <c r="I358" s="27">
        <v>0.2914392754726958</v>
      </c>
      <c r="J358" s="27">
        <v>0.31895114307731826</v>
      </c>
      <c r="K358" s="34">
        <v>30260.0</v>
      </c>
      <c r="L358" s="15"/>
    </row>
    <row r="359" ht="14.25" customHeight="1">
      <c r="A359" s="11">
        <v>65.0</v>
      </c>
      <c r="B359" s="11"/>
      <c r="C359" s="11" t="s">
        <v>17</v>
      </c>
      <c r="D359" s="25" t="s">
        <v>38</v>
      </c>
      <c r="E359" s="26">
        <v>8.333333333333334</v>
      </c>
      <c r="F359" s="37" t="s">
        <v>33</v>
      </c>
      <c r="G359" s="26">
        <v>30.28571428571429</v>
      </c>
      <c r="H359" s="27">
        <v>0.8691983551310659</v>
      </c>
      <c r="I359" s="27">
        <v>0.2910601965406482</v>
      </c>
      <c r="J359" s="27">
        <v>0.2544147550016373</v>
      </c>
      <c r="K359" s="34">
        <v>30260.0</v>
      </c>
      <c r="L359" s="15"/>
    </row>
    <row r="360" ht="14.25" customHeight="1">
      <c r="A360" s="11">
        <v>94.0</v>
      </c>
      <c r="B360" s="11"/>
      <c r="C360" s="11" t="s">
        <v>52</v>
      </c>
      <c r="D360" s="31" t="s">
        <v>53</v>
      </c>
      <c r="E360" s="26">
        <v>11.428571428571429</v>
      </c>
      <c r="F360" s="31" t="s">
        <v>37</v>
      </c>
      <c r="G360" s="26">
        <v>29.333333333333332</v>
      </c>
      <c r="H360" s="27">
        <v>0.9881850129390475</v>
      </c>
      <c r="I360" s="27">
        <v>0.29027766087492374</v>
      </c>
      <c r="J360" s="27">
        <v>0.2800931750257967</v>
      </c>
      <c r="K360" s="34">
        <v>30240.0</v>
      </c>
      <c r="L360" s="15"/>
    </row>
    <row r="361" ht="14.25" customHeight="1">
      <c r="A361" s="11">
        <v>221.0</v>
      </c>
      <c r="B361" s="11"/>
      <c r="C361" s="20" t="s">
        <v>214</v>
      </c>
      <c r="D361" s="35" t="s">
        <v>97</v>
      </c>
      <c r="E361" s="26">
        <v>6.666666666666667</v>
      </c>
      <c r="F361" s="35" t="s">
        <v>168</v>
      </c>
      <c r="G361" s="26">
        <v>20.370370370370374</v>
      </c>
      <c r="H361" s="27">
        <v>0.6271993239451498</v>
      </c>
      <c r="I361" s="27">
        <v>0.2893492888798344</v>
      </c>
      <c r="J361" s="27">
        <v>0.36969613489342323</v>
      </c>
      <c r="K361" s="34">
        <v>30240.0</v>
      </c>
      <c r="L361" s="15"/>
    </row>
    <row r="362" ht="14.25" customHeight="1">
      <c r="A362" s="11">
        <v>171.0</v>
      </c>
      <c r="B362" s="11"/>
      <c r="C362" s="11" t="s">
        <v>199</v>
      </c>
      <c r="D362" s="37" t="s">
        <v>74</v>
      </c>
      <c r="E362" s="26">
        <v>6.0</v>
      </c>
      <c r="F362" s="37" t="s">
        <v>109</v>
      </c>
      <c r="G362" s="26">
        <v>20.416666666666668</v>
      </c>
      <c r="H362" s="27">
        <v>0.5049007800485447</v>
      </c>
      <c r="I362" s="27">
        <v>0.28918010661831034</v>
      </c>
      <c r="J362" s="27">
        <v>0.20038480329198213</v>
      </c>
      <c r="K362" s="34">
        <v>30240.0</v>
      </c>
      <c r="L362" s="15"/>
    </row>
    <row r="363" ht="14.25" customHeight="1">
      <c r="A363" s="11">
        <v>127.0</v>
      </c>
      <c r="B363" s="11"/>
      <c r="C363" s="20" t="s">
        <v>195</v>
      </c>
      <c r="D363" s="35" t="s">
        <v>184</v>
      </c>
      <c r="E363" s="26">
        <v>8.0</v>
      </c>
      <c r="F363" s="35" t="s">
        <v>125</v>
      </c>
      <c r="G363" s="26">
        <v>29.130434782608695</v>
      </c>
      <c r="H363" s="27">
        <v>0.7179781734635267</v>
      </c>
      <c r="I363" s="27">
        <v>0.2885295694927017</v>
      </c>
      <c r="J363" s="27">
        <v>0.20241459029026457</v>
      </c>
      <c r="K363" s="34">
        <v>30240.0</v>
      </c>
      <c r="L363" s="15"/>
    </row>
    <row r="364" ht="14.25" hidden="1" customHeight="1">
      <c r="A364" s="49">
        <v>151.0</v>
      </c>
      <c r="B364" s="23" t="s">
        <v>23</v>
      </c>
      <c r="C364" s="49" t="s">
        <v>181</v>
      </c>
      <c r="D364" s="38" t="s">
        <v>42</v>
      </c>
      <c r="E364" s="26">
        <v>8.333333333333334</v>
      </c>
      <c r="F364" s="71" t="s">
        <v>68</v>
      </c>
      <c r="G364" s="26">
        <v>24.074074074074073</v>
      </c>
      <c r="H364" s="27">
        <v>0.6287054326436434</v>
      </c>
      <c r="I364" s="27">
        <v>0.43046149321197497</v>
      </c>
      <c r="J364" s="27">
        <v>0.344026457264135</v>
      </c>
      <c r="K364" s="28"/>
      <c r="L364" s="15"/>
    </row>
    <row r="365" ht="14.25" customHeight="1">
      <c r="A365" s="11">
        <v>135.0</v>
      </c>
      <c r="B365" s="11"/>
      <c r="C365" s="11" t="s">
        <v>191</v>
      </c>
      <c r="D365" s="37" t="s">
        <v>99</v>
      </c>
      <c r="E365" s="26">
        <v>6.9565217391304355</v>
      </c>
      <c r="F365" s="25" t="s">
        <v>109</v>
      </c>
      <c r="G365" s="26">
        <v>32.5</v>
      </c>
      <c r="H365" s="27">
        <v>0.7031234526332468</v>
      </c>
      <c r="I365" s="27">
        <v>0.2882972509175806</v>
      </c>
      <c r="J365" s="27">
        <v>0.47067195631285025</v>
      </c>
      <c r="K365" s="34">
        <v>30240.0</v>
      </c>
      <c r="L365" s="15"/>
    </row>
    <row r="366" ht="14.25" customHeight="1">
      <c r="A366" s="11">
        <v>28.0</v>
      </c>
      <c r="B366" s="11"/>
      <c r="C366" s="11" t="s">
        <v>215</v>
      </c>
      <c r="D366" s="25" t="s">
        <v>136</v>
      </c>
      <c r="E366" s="26">
        <v>6.666666666666667</v>
      </c>
      <c r="F366" s="25" t="s">
        <v>85</v>
      </c>
      <c r="G366" s="26">
        <v>20.277777777777775</v>
      </c>
      <c r="H366" s="27">
        <v>0.6062926798136448</v>
      </c>
      <c r="I366" s="27">
        <v>0.28826668949967177</v>
      </c>
      <c r="J366" s="27">
        <v>0.24757325727792437</v>
      </c>
      <c r="K366" s="34">
        <v>30240.0</v>
      </c>
      <c r="L366" s="15"/>
    </row>
    <row r="367" ht="14.25" customHeight="1">
      <c r="A367" s="11">
        <v>142.0</v>
      </c>
      <c r="B367" s="11"/>
      <c r="C367" s="20" t="s">
        <v>216</v>
      </c>
      <c r="D367" s="45" t="s">
        <v>25</v>
      </c>
      <c r="E367" s="26">
        <v>8.75</v>
      </c>
      <c r="F367" s="45" t="s">
        <v>29</v>
      </c>
      <c r="G367" s="26">
        <v>24.473684210526315</v>
      </c>
      <c r="H367" s="27">
        <v>0.6998224035598513</v>
      </c>
      <c r="I367" s="27">
        <v>0.2881516956899129</v>
      </c>
      <c r="J367" s="27">
        <v>0.2854320617081204</v>
      </c>
      <c r="K367" s="34">
        <v>30020.0</v>
      </c>
      <c r="L367" s="15"/>
    </row>
    <row r="368" ht="14.25" customHeight="1">
      <c r="A368" s="11">
        <v>55.0</v>
      </c>
      <c r="B368" s="11"/>
      <c r="C368" s="11" t="s">
        <v>217</v>
      </c>
      <c r="D368" s="25" t="s">
        <v>74</v>
      </c>
      <c r="E368" s="26">
        <v>8.0</v>
      </c>
      <c r="F368" s="25" t="s">
        <v>76</v>
      </c>
      <c r="G368" s="26">
        <v>25.15151515151515</v>
      </c>
      <c r="H368" s="27">
        <v>0.7039425099221346</v>
      </c>
      <c r="I368" s="27">
        <v>0.2880807816721628</v>
      </c>
      <c r="J368" s="27">
        <v>0.2106271639162547</v>
      </c>
      <c r="K368" s="34">
        <v>30020.0</v>
      </c>
      <c r="L368" s="15"/>
    </row>
    <row r="369" ht="14.25" customHeight="1">
      <c r="A369" s="11">
        <v>31.0</v>
      </c>
      <c r="B369" s="11"/>
      <c r="C369" s="47" t="s">
        <v>185</v>
      </c>
      <c r="D369" s="45" t="s">
        <v>60</v>
      </c>
      <c r="E369" s="26">
        <v>8.0</v>
      </c>
      <c r="F369" s="45" t="s">
        <v>61</v>
      </c>
      <c r="G369" s="26">
        <v>22.173913043478258</v>
      </c>
      <c r="H369" s="27">
        <v>0.5860254280702298</v>
      </c>
      <c r="I369" s="27">
        <v>0.2880101023867839</v>
      </c>
      <c r="J369" s="27">
        <v>0.1939842893201524</v>
      </c>
      <c r="K369" s="34">
        <v>30020.0</v>
      </c>
      <c r="L369" s="15"/>
    </row>
    <row r="370" ht="14.25" hidden="1" customHeight="1">
      <c r="A370" s="23">
        <v>151.0</v>
      </c>
      <c r="B370" s="23" t="s">
        <v>23</v>
      </c>
      <c r="C370" s="23" t="s">
        <v>181</v>
      </c>
      <c r="D370" s="25" t="s">
        <v>42</v>
      </c>
      <c r="E370" s="26">
        <v>8.333333333333334</v>
      </c>
      <c r="F370" s="68" t="s">
        <v>28</v>
      </c>
      <c r="G370" s="26">
        <v>19.523809523809522</v>
      </c>
      <c r="H370" s="27">
        <v>0.627046348863056</v>
      </c>
      <c r="I370" s="27">
        <v>0.4293255531604434</v>
      </c>
      <c r="J370" s="27">
        <v>0.37161683306297705</v>
      </c>
      <c r="K370" s="28"/>
      <c r="L370" s="15"/>
    </row>
    <row r="371" ht="14.25" customHeight="1">
      <c r="A371" s="11">
        <v>128.0</v>
      </c>
      <c r="B371" s="11"/>
      <c r="C371" s="11" t="s">
        <v>218</v>
      </c>
      <c r="D371" s="25" t="s">
        <v>139</v>
      </c>
      <c r="E371" s="26">
        <v>8.0</v>
      </c>
      <c r="F371" s="25" t="s">
        <v>85</v>
      </c>
      <c r="G371" s="26">
        <v>18.61111111111111</v>
      </c>
      <c r="H371" s="27">
        <v>0.6208399499949319</v>
      </c>
      <c r="I371" s="27">
        <v>0.28787678766127023</v>
      </c>
      <c r="J371" s="27">
        <v>0.21406435088251002</v>
      </c>
      <c r="K371" s="34">
        <v>30020.0</v>
      </c>
      <c r="L371" s="15"/>
    </row>
    <row r="372" ht="14.25" customHeight="1">
      <c r="A372" s="32">
        <v>230.0</v>
      </c>
      <c r="B372" s="32"/>
      <c r="C372" s="32" t="s">
        <v>177</v>
      </c>
      <c r="D372" s="33" t="s">
        <v>83</v>
      </c>
      <c r="E372" s="26">
        <v>8.0</v>
      </c>
      <c r="F372" s="33" t="s">
        <v>75</v>
      </c>
      <c r="G372" s="26">
        <v>22.903225806451612</v>
      </c>
      <c r="H372" s="27">
        <v>0.6296116290372465</v>
      </c>
      <c r="I372" s="27">
        <v>0.2874982710585074</v>
      </c>
      <c r="J372" s="27">
        <v>0.20169109477335287</v>
      </c>
      <c r="K372" s="34">
        <v>30020.0</v>
      </c>
      <c r="L372" s="15"/>
    </row>
    <row r="373" ht="14.25" customHeight="1">
      <c r="A373" s="11">
        <v>227.0</v>
      </c>
      <c r="B373" s="11"/>
      <c r="C373" s="11" t="s">
        <v>211</v>
      </c>
      <c r="D373" s="37" t="s">
        <v>25</v>
      </c>
      <c r="E373" s="26">
        <v>7.5</v>
      </c>
      <c r="F373" s="37" t="s">
        <v>43</v>
      </c>
      <c r="G373" s="26">
        <v>22.5</v>
      </c>
      <c r="H373" s="27">
        <v>0.5412450846109663</v>
      </c>
      <c r="I373" s="27">
        <v>0.28706495238867785</v>
      </c>
      <c r="J373" s="27">
        <v>0.2638327190325709</v>
      </c>
      <c r="K373" s="34">
        <v>30020.0</v>
      </c>
      <c r="L373" s="15"/>
    </row>
    <row r="374" ht="14.25" customHeight="1">
      <c r="A374" s="11">
        <v>28.0</v>
      </c>
      <c r="B374" s="11"/>
      <c r="C374" s="11" t="s">
        <v>215</v>
      </c>
      <c r="D374" s="25" t="s">
        <v>166</v>
      </c>
      <c r="E374" s="26">
        <v>7.142857142857142</v>
      </c>
      <c r="F374" s="25" t="s">
        <v>85</v>
      </c>
      <c r="G374" s="26">
        <v>20.277777777777775</v>
      </c>
      <c r="H374" s="27">
        <v>0.6028979839580253</v>
      </c>
      <c r="I374" s="27">
        <v>0.28665265428410813</v>
      </c>
      <c r="J374" s="27">
        <v>0.266531005926985</v>
      </c>
      <c r="K374" s="34">
        <v>30020.0</v>
      </c>
      <c r="L374" s="15"/>
    </row>
    <row r="375" ht="14.25" customHeight="1">
      <c r="A375" s="11">
        <v>59.0</v>
      </c>
      <c r="B375" s="11"/>
      <c r="C375" s="11" t="s">
        <v>138</v>
      </c>
      <c r="D375" s="37" t="s">
        <v>163</v>
      </c>
      <c r="E375" s="26">
        <v>7.2727272727272725</v>
      </c>
      <c r="F375" s="37" t="s">
        <v>65</v>
      </c>
      <c r="G375" s="26">
        <v>14.0625</v>
      </c>
      <c r="H375" s="27">
        <v>0.6097291565413334</v>
      </c>
      <c r="I375" s="27">
        <v>0.28588216574751113</v>
      </c>
      <c r="J375" s="27">
        <v>0.3895883858738496</v>
      </c>
      <c r="K375" s="34">
        <v>30020.0</v>
      </c>
      <c r="L375" s="15"/>
    </row>
    <row r="376" ht="14.25" customHeight="1">
      <c r="A376" s="11">
        <v>128.0</v>
      </c>
      <c r="B376" s="11"/>
      <c r="C376" s="11" t="s">
        <v>218</v>
      </c>
      <c r="D376" s="25" t="s">
        <v>139</v>
      </c>
      <c r="E376" s="26">
        <v>8.0</v>
      </c>
      <c r="F376" s="25" t="s">
        <v>176</v>
      </c>
      <c r="G376" s="26">
        <v>17.89473684210526</v>
      </c>
      <c r="H376" s="27">
        <v>0.6160044618701563</v>
      </c>
      <c r="I376" s="27">
        <v>0.28563462397939704</v>
      </c>
      <c r="J376" s="27">
        <v>0.20731736583362737</v>
      </c>
      <c r="K376" s="34">
        <v>30020.0</v>
      </c>
      <c r="L376" s="15"/>
    </row>
    <row r="377" ht="14.25" customHeight="1">
      <c r="A377" s="11">
        <v>6.0</v>
      </c>
      <c r="B377" s="11"/>
      <c r="C377" s="11" t="s">
        <v>137</v>
      </c>
      <c r="D377" s="37" t="s">
        <v>151</v>
      </c>
      <c r="E377" s="26">
        <v>9.166666666666666</v>
      </c>
      <c r="F377" s="25" t="s">
        <v>84</v>
      </c>
      <c r="G377" s="26">
        <v>18.235294117647058</v>
      </c>
      <c r="H377" s="27">
        <v>0.6627490831971016</v>
      </c>
      <c r="I377" s="27">
        <v>0.2855327375721606</v>
      </c>
      <c r="J377" s="27">
        <v>0.34194708451066014</v>
      </c>
      <c r="K377" s="34">
        <v>30020.0</v>
      </c>
      <c r="L377" s="15"/>
    </row>
    <row r="378" ht="14.25" customHeight="1">
      <c r="A378" s="11">
        <v>217.0</v>
      </c>
      <c r="B378" s="11"/>
      <c r="C378" s="20" t="s">
        <v>165</v>
      </c>
      <c r="D378" s="35" t="s">
        <v>166</v>
      </c>
      <c r="E378" s="26">
        <v>8.571428571428571</v>
      </c>
      <c r="F378" s="35" t="s">
        <v>125</v>
      </c>
      <c r="G378" s="26">
        <v>28.695652173913043</v>
      </c>
      <c r="H378" s="27">
        <v>0.7000287191269385</v>
      </c>
      <c r="I378" s="27">
        <v>0.28472156502223966</v>
      </c>
      <c r="J378" s="27">
        <v>0.24730101647645958</v>
      </c>
      <c r="K378" s="34">
        <v>30020.0</v>
      </c>
      <c r="L378" s="15"/>
    </row>
    <row r="379" ht="14.25" customHeight="1">
      <c r="A379" s="32">
        <v>97.0</v>
      </c>
      <c r="B379" s="32"/>
      <c r="C379" s="32" t="s">
        <v>204</v>
      </c>
      <c r="D379" s="38" t="s">
        <v>18</v>
      </c>
      <c r="E379" s="26">
        <v>6.25</v>
      </c>
      <c r="F379" s="33" t="s">
        <v>33</v>
      </c>
      <c r="G379" s="26">
        <v>16.285714285714285</v>
      </c>
      <c r="H379" s="27">
        <v>0.49623525458431506</v>
      </c>
      <c r="I379" s="27">
        <v>0.2846062963605729</v>
      </c>
      <c r="J379" s="27">
        <v>0.4142829371909212</v>
      </c>
      <c r="K379" s="34">
        <v>30020.0</v>
      </c>
      <c r="L379" s="15"/>
    </row>
    <row r="380" ht="14.25" customHeight="1">
      <c r="A380" s="11">
        <v>227.0</v>
      </c>
      <c r="B380" s="11"/>
      <c r="C380" s="20" t="s">
        <v>211</v>
      </c>
      <c r="D380" s="35" t="s">
        <v>25</v>
      </c>
      <c r="E380" s="26">
        <v>7.5</v>
      </c>
      <c r="F380" s="35" t="s">
        <v>220</v>
      </c>
      <c r="G380" s="26">
        <v>18.51851851851852</v>
      </c>
      <c r="H380" s="27">
        <v>0.5356205269519315</v>
      </c>
      <c r="I380" s="27">
        <v>0.28408180589459237</v>
      </c>
      <c r="J380" s="27">
        <v>0.2691552895925209</v>
      </c>
      <c r="K380" s="34">
        <v>29880.0</v>
      </c>
      <c r="L380" s="15"/>
    </row>
    <row r="381" ht="14.25" customHeight="1">
      <c r="A381" s="11">
        <v>9.0</v>
      </c>
      <c r="B381" s="11"/>
      <c r="C381" s="20" t="s">
        <v>203</v>
      </c>
      <c r="D381" s="45" t="s">
        <v>60</v>
      </c>
      <c r="E381" s="26">
        <v>6.0</v>
      </c>
      <c r="F381" s="45" t="s">
        <v>76</v>
      </c>
      <c r="G381" s="26">
        <v>22.727272727272727</v>
      </c>
      <c r="H381" s="27">
        <v>0.5452998785798937</v>
      </c>
      <c r="I381" s="27">
        <v>0.28391039247231875</v>
      </c>
      <c r="J381" s="27">
        <v>0.20113250695030108</v>
      </c>
      <c r="K381" s="34">
        <v>29880.0</v>
      </c>
      <c r="L381" s="15"/>
    </row>
    <row r="382" ht="14.25" customHeight="1">
      <c r="A382" s="11">
        <v>205.0</v>
      </c>
      <c r="B382" s="11"/>
      <c r="C382" s="20" t="s">
        <v>183</v>
      </c>
      <c r="D382" s="35" t="s">
        <v>184</v>
      </c>
      <c r="E382" s="26">
        <v>6.0</v>
      </c>
      <c r="F382" s="35" t="s">
        <v>85</v>
      </c>
      <c r="G382" s="26">
        <v>15.0</v>
      </c>
      <c r="H382" s="27">
        <v>0.49843112868542344</v>
      </c>
      <c r="I382" s="27">
        <v>0.2839103924723187</v>
      </c>
      <c r="J382" s="27">
        <v>0.2171176689542988</v>
      </c>
      <c r="K382" s="34">
        <v>29880.0</v>
      </c>
      <c r="L382" s="15"/>
    </row>
    <row r="383" ht="14.25" customHeight="1">
      <c r="A383" s="11">
        <v>97.0</v>
      </c>
      <c r="B383" s="11"/>
      <c r="C383" s="11" t="s">
        <v>204</v>
      </c>
      <c r="D383" s="31" t="s">
        <v>18</v>
      </c>
      <c r="E383" s="26">
        <v>6.25</v>
      </c>
      <c r="F383" s="31" t="s">
        <v>37</v>
      </c>
      <c r="G383" s="26">
        <v>13.666666666666668</v>
      </c>
      <c r="H383" s="27">
        <v>0.4949466557493248</v>
      </c>
      <c r="I383" s="27">
        <v>0.28386724499625915</v>
      </c>
      <c r="J383" s="27">
        <v>0.4181335254130464</v>
      </c>
      <c r="K383" s="34">
        <v>29880.0</v>
      </c>
      <c r="L383" s="15"/>
    </row>
    <row r="384" ht="14.25" customHeight="1">
      <c r="A384" s="11">
        <v>97.0</v>
      </c>
      <c r="B384" s="11"/>
      <c r="C384" s="11" t="s">
        <v>204</v>
      </c>
      <c r="D384" s="37" t="s">
        <v>54</v>
      </c>
      <c r="E384" s="26">
        <v>5.454545454545455</v>
      </c>
      <c r="F384" s="43" t="s">
        <v>19</v>
      </c>
      <c r="G384" s="26">
        <v>21.48148148148148</v>
      </c>
      <c r="H384" s="27">
        <v>0.4947236465325323</v>
      </c>
      <c r="I384" s="27">
        <v>0.28373934229958603</v>
      </c>
      <c r="J384" s="27">
        <v>0.33101333692137697</v>
      </c>
      <c r="K384" s="34">
        <v>29880.0</v>
      </c>
      <c r="L384" s="15"/>
    </row>
    <row r="385" ht="14.25" customHeight="1">
      <c r="A385" s="11">
        <v>217.0</v>
      </c>
      <c r="B385" s="11"/>
      <c r="C385" s="11" t="s">
        <v>165</v>
      </c>
      <c r="D385" s="37" t="s">
        <v>115</v>
      </c>
      <c r="E385" s="26">
        <v>8.88888888888889</v>
      </c>
      <c r="F385" s="37" t="s">
        <v>125</v>
      </c>
      <c r="G385" s="26">
        <v>28.695652173913043</v>
      </c>
      <c r="H385" s="27">
        <v>0.6974645113645688</v>
      </c>
      <c r="I385" s="27">
        <v>0.28367862888662704</v>
      </c>
      <c r="J385" s="27">
        <v>0.2874610106051154</v>
      </c>
      <c r="K385" s="34">
        <v>29880.0</v>
      </c>
      <c r="L385" s="15"/>
    </row>
    <row r="386" ht="14.25" customHeight="1">
      <c r="A386" s="11">
        <v>229.0</v>
      </c>
      <c r="B386" s="11"/>
      <c r="C386" s="11" t="s">
        <v>206</v>
      </c>
      <c r="D386" s="43" t="s">
        <v>163</v>
      </c>
      <c r="E386" s="26">
        <v>8.181818181818182</v>
      </c>
      <c r="F386" s="43" t="s">
        <v>28</v>
      </c>
      <c r="G386" s="26">
        <v>25.0</v>
      </c>
      <c r="H386" s="27">
        <v>0.7576961149742749</v>
      </c>
      <c r="I386" s="27">
        <v>0.2835652126638417</v>
      </c>
      <c r="J386" s="27">
        <v>0.35644396702706493</v>
      </c>
      <c r="K386" s="34">
        <v>29880.0</v>
      </c>
      <c r="L386" s="15"/>
    </row>
    <row r="387" ht="14.25" customHeight="1">
      <c r="A387" s="11">
        <v>65.0</v>
      </c>
      <c r="B387" s="11"/>
      <c r="C387" s="20" t="s">
        <v>17</v>
      </c>
      <c r="D387" s="45" t="s">
        <v>38</v>
      </c>
      <c r="E387" s="26">
        <v>8.333333333333334</v>
      </c>
      <c r="F387" s="45" t="s">
        <v>36</v>
      </c>
      <c r="G387" s="26">
        <v>32.5</v>
      </c>
      <c r="H387" s="27">
        <v>0.8453176985683786</v>
      </c>
      <c r="I387" s="27">
        <v>0.28306350792334467</v>
      </c>
      <c r="J387" s="27">
        <v>0.2363066963554886</v>
      </c>
      <c r="K387" s="34">
        <v>29880.0</v>
      </c>
      <c r="L387" s="15"/>
    </row>
    <row r="388" ht="14.25" customHeight="1">
      <c r="A388" s="11">
        <v>241.0</v>
      </c>
      <c r="B388" s="11"/>
      <c r="C388" s="20" t="s">
        <v>186</v>
      </c>
      <c r="D388" s="35" t="s">
        <v>139</v>
      </c>
      <c r="E388" s="26">
        <v>6.0</v>
      </c>
      <c r="F388" s="35" t="s">
        <v>221</v>
      </c>
      <c r="G388" s="26">
        <v>10.606060606060607</v>
      </c>
      <c r="H388" s="27">
        <v>0.44981765084461917</v>
      </c>
      <c r="I388" s="27">
        <v>0.28297108289309303</v>
      </c>
      <c r="J388" s="27">
        <v>0.23564113411084237</v>
      </c>
      <c r="K388" s="34">
        <v>29880.0</v>
      </c>
      <c r="L388" s="15"/>
    </row>
    <row r="389" ht="14.25" customHeight="1">
      <c r="A389" s="32">
        <v>139.0</v>
      </c>
      <c r="B389" s="32"/>
      <c r="C389" s="32" t="s">
        <v>133</v>
      </c>
      <c r="D389" s="33" t="s">
        <v>136</v>
      </c>
      <c r="E389" s="26">
        <v>5.0</v>
      </c>
      <c r="F389" s="38" t="s">
        <v>128</v>
      </c>
      <c r="G389" s="26">
        <v>14.0</v>
      </c>
      <c r="H389" s="27">
        <v>0.5655458843281934</v>
      </c>
      <c r="I389" s="27">
        <v>0.28202736286070745</v>
      </c>
      <c r="J389" s="27">
        <v>0.3012357129798691</v>
      </c>
      <c r="K389" s="34">
        <v>29880.0</v>
      </c>
      <c r="L389" s="15"/>
    </row>
    <row r="390" ht="14.25" customHeight="1">
      <c r="A390" s="11">
        <v>62.0</v>
      </c>
      <c r="B390" s="11"/>
      <c r="C390" s="11" t="s">
        <v>153</v>
      </c>
      <c r="D390" s="37" t="s">
        <v>106</v>
      </c>
      <c r="E390" s="26">
        <v>7.6923076923076925</v>
      </c>
      <c r="F390" s="25" t="s">
        <v>222</v>
      </c>
      <c r="G390" s="26">
        <v>13.68421052631579</v>
      </c>
      <c r="H390" s="27">
        <v>0.5339330642094959</v>
      </c>
      <c r="I390" s="27">
        <v>0.28201384820067266</v>
      </c>
      <c r="J390" s="27">
        <v>0.3559641461732935</v>
      </c>
      <c r="K390" s="34">
        <v>29880.0</v>
      </c>
      <c r="L390" s="15"/>
    </row>
    <row r="391" ht="14.25" customHeight="1">
      <c r="A391" s="11">
        <v>113.0</v>
      </c>
      <c r="B391" s="11"/>
      <c r="C391" s="20" t="s">
        <v>142</v>
      </c>
      <c r="D391" s="45" t="s">
        <v>54</v>
      </c>
      <c r="E391" s="26">
        <v>2.7272727272727275</v>
      </c>
      <c r="F391" s="45" t="s">
        <v>48</v>
      </c>
      <c r="G391" s="26">
        <v>4.857142857142857</v>
      </c>
      <c r="H391" s="27">
        <v>0.20422490267406984</v>
      </c>
      <c r="I391" s="27">
        <v>0.28200764204657836</v>
      </c>
      <c r="J391" s="27">
        <v>0.36741567078068493</v>
      </c>
      <c r="K391" s="34">
        <v>29784.0</v>
      </c>
      <c r="L391" s="15"/>
    </row>
    <row r="392" ht="14.25" customHeight="1">
      <c r="A392" s="11">
        <v>36.0</v>
      </c>
      <c r="B392" s="11"/>
      <c r="C392" s="11" t="s">
        <v>192</v>
      </c>
      <c r="D392" s="43" t="s">
        <v>94</v>
      </c>
      <c r="E392" s="26">
        <v>3.6363636363636362</v>
      </c>
      <c r="F392" s="43" t="s">
        <v>48</v>
      </c>
      <c r="G392" s="26">
        <v>17.142857142857142</v>
      </c>
      <c r="H392" s="27">
        <v>0.5525705436276256</v>
      </c>
      <c r="I392" s="27">
        <v>0.28171303898265954</v>
      </c>
      <c r="J392" s="27">
        <v>0.37796761699483533</v>
      </c>
      <c r="K392" s="34">
        <v>29784.0</v>
      </c>
      <c r="L392" s="15"/>
    </row>
    <row r="393" ht="14.25" customHeight="1">
      <c r="A393" s="11">
        <v>71.0</v>
      </c>
      <c r="B393" s="11"/>
      <c r="C393" s="11" t="s">
        <v>223</v>
      </c>
      <c r="D393" s="25" t="s">
        <v>119</v>
      </c>
      <c r="E393" s="26">
        <v>8.75</v>
      </c>
      <c r="F393" s="25" t="s">
        <v>39</v>
      </c>
      <c r="G393" s="26">
        <v>25.510204081632654</v>
      </c>
      <c r="H393" s="27">
        <v>0.8108929959117479</v>
      </c>
      <c r="I393" s="27">
        <v>0.28095199846672486</v>
      </c>
      <c r="J393" s="27">
        <v>0.3017930566439793</v>
      </c>
      <c r="K393" s="34">
        <v>29784.0</v>
      </c>
      <c r="L393" s="15"/>
    </row>
    <row r="394" ht="14.25" hidden="1" customHeight="1">
      <c r="A394" s="23">
        <v>144.0</v>
      </c>
      <c r="B394" s="23" t="s">
        <v>23</v>
      </c>
      <c r="C394" s="23" t="s">
        <v>200</v>
      </c>
      <c r="D394" s="25" t="s">
        <v>86</v>
      </c>
      <c r="E394" s="26">
        <v>7.777777777777778</v>
      </c>
      <c r="F394" s="25" t="s">
        <v>88</v>
      </c>
      <c r="G394" s="26">
        <v>18.484848484848484</v>
      </c>
      <c r="H394" s="27">
        <v>0.6195368117509236</v>
      </c>
      <c r="I394" s="27">
        <v>0.4526648507680962</v>
      </c>
      <c r="J394" s="27">
        <v>0.5142623438530377</v>
      </c>
      <c r="K394" s="28"/>
      <c r="L394" s="15"/>
    </row>
    <row r="395" ht="14.25" customHeight="1">
      <c r="A395" s="11">
        <v>229.0</v>
      </c>
      <c r="B395" s="11"/>
      <c r="C395" s="11" t="s">
        <v>206</v>
      </c>
      <c r="D395" s="37" t="s">
        <v>163</v>
      </c>
      <c r="E395" s="26">
        <v>8.181818181818182</v>
      </c>
      <c r="F395" s="37" t="s">
        <v>159</v>
      </c>
      <c r="G395" s="26">
        <v>26.5</v>
      </c>
      <c r="H395" s="27">
        <v>0.7505265173272067</v>
      </c>
      <c r="I395" s="27">
        <v>0.28088201495261406</v>
      </c>
      <c r="J395" s="27">
        <v>0.3284158944061333</v>
      </c>
      <c r="K395" s="34">
        <v>29784.0</v>
      </c>
      <c r="L395" s="15"/>
    </row>
    <row r="396" ht="14.25" customHeight="1">
      <c r="A396" s="11">
        <v>139.0</v>
      </c>
      <c r="B396" s="11"/>
      <c r="C396" s="11" t="s">
        <v>133</v>
      </c>
      <c r="D396" s="37" t="s">
        <v>136</v>
      </c>
      <c r="E396" s="26">
        <v>5.0</v>
      </c>
      <c r="F396" s="37" t="s">
        <v>126</v>
      </c>
      <c r="G396" s="26">
        <v>16.666666666666668</v>
      </c>
      <c r="H396" s="27">
        <v>0.5631201360498249</v>
      </c>
      <c r="I396" s="27">
        <v>0.2808176866719667</v>
      </c>
      <c r="J396" s="27">
        <v>0.2546080359159164</v>
      </c>
      <c r="K396" s="34">
        <v>29784.0</v>
      </c>
      <c r="L396" s="15"/>
    </row>
    <row r="397" ht="14.25" customHeight="1">
      <c r="A397" s="11">
        <v>221.0</v>
      </c>
      <c r="B397" s="11"/>
      <c r="C397" s="20" t="s">
        <v>214</v>
      </c>
      <c r="D397" s="35" t="s">
        <v>224</v>
      </c>
      <c r="E397" s="26">
        <v>4.0</v>
      </c>
      <c r="F397" s="35" t="s">
        <v>168</v>
      </c>
      <c r="G397" s="26">
        <v>20.370370370370374</v>
      </c>
      <c r="H397" s="27">
        <v>0.6086740336228107</v>
      </c>
      <c r="I397" s="27">
        <v>0.28080291553978587</v>
      </c>
      <c r="J397" s="27">
        <v>0.34247866968349455</v>
      </c>
      <c r="K397" s="34">
        <v>29784.0</v>
      </c>
      <c r="L397" s="15"/>
    </row>
    <row r="398" ht="14.25" hidden="1" customHeight="1">
      <c r="A398" s="23">
        <v>249.0</v>
      </c>
      <c r="B398" s="23" t="s">
        <v>23</v>
      </c>
      <c r="C398" s="34" t="s">
        <v>64</v>
      </c>
      <c r="D398" s="45" t="s">
        <v>47</v>
      </c>
      <c r="E398" s="26">
        <v>8.181818181818182</v>
      </c>
      <c r="F398" s="45" t="s">
        <v>76</v>
      </c>
      <c r="G398" s="26">
        <v>21.212121212121215</v>
      </c>
      <c r="H398" s="27">
        <v>0.6185127839629055</v>
      </c>
      <c r="I398" s="27">
        <v>0.6904382896508894</v>
      </c>
      <c r="J398" s="27">
        <v>0.8316438871763687</v>
      </c>
      <c r="K398" s="28"/>
      <c r="L398" s="15"/>
    </row>
    <row r="399" ht="14.25" customHeight="1">
      <c r="A399" s="11">
        <v>142.0</v>
      </c>
      <c r="B399" s="11"/>
      <c r="C399" s="11" t="s">
        <v>216</v>
      </c>
      <c r="D399" s="25" t="s">
        <v>60</v>
      </c>
      <c r="E399" s="26">
        <v>8.0</v>
      </c>
      <c r="F399" s="25" t="s">
        <v>29</v>
      </c>
      <c r="G399" s="26">
        <v>24.473684210526315</v>
      </c>
      <c r="H399" s="27">
        <v>0.6800971164587026</v>
      </c>
      <c r="I399" s="27">
        <v>0.28002981377065206</v>
      </c>
      <c r="J399" s="27">
        <v>0.2031630648896538</v>
      </c>
      <c r="K399" s="34">
        <v>29784.0</v>
      </c>
      <c r="L399" s="15"/>
    </row>
    <row r="400" ht="14.25" hidden="1" customHeight="1">
      <c r="A400" s="23">
        <v>151.0</v>
      </c>
      <c r="B400" s="23" t="s">
        <v>23</v>
      </c>
      <c r="C400" s="23" t="s">
        <v>181</v>
      </c>
      <c r="D400" s="25" t="s">
        <v>42</v>
      </c>
      <c r="E400" s="26">
        <v>8.333333333333334</v>
      </c>
      <c r="F400" s="68" t="s">
        <v>109</v>
      </c>
      <c r="G400" s="26">
        <v>24.583333333333332</v>
      </c>
      <c r="H400" s="27">
        <v>0.6179276252268953</v>
      </c>
      <c r="I400" s="27">
        <v>0.42308215332834115</v>
      </c>
      <c r="J400" s="27">
        <v>0.3323040742758756</v>
      </c>
      <c r="K400" s="28"/>
      <c r="L400" s="15"/>
    </row>
    <row r="401" ht="14.25" customHeight="1">
      <c r="A401" s="11">
        <v>97.0</v>
      </c>
      <c r="B401" s="11"/>
      <c r="C401" s="20" t="s">
        <v>204</v>
      </c>
      <c r="D401" s="45" t="s">
        <v>18</v>
      </c>
      <c r="E401" s="26">
        <v>6.25</v>
      </c>
      <c r="F401" s="45" t="s">
        <v>36</v>
      </c>
      <c r="G401" s="26">
        <v>17.5</v>
      </c>
      <c r="H401" s="27">
        <v>0.48822515795519816</v>
      </c>
      <c r="I401" s="27">
        <v>0.28001225771853216</v>
      </c>
      <c r="J401" s="27">
        <v>0.39724405628335757</v>
      </c>
      <c r="K401" s="34">
        <v>29784.0</v>
      </c>
      <c r="L401" s="15"/>
    </row>
    <row r="402" ht="14.25" customHeight="1">
      <c r="A402" s="32">
        <v>169.0</v>
      </c>
      <c r="B402" s="32"/>
      <c r="C402" s="32" t="s">
        <v>169</v>
      </c>
      <c r="D402" s="33" t="s">
        <v>151</v>
      </c>
      <c r="E402" s="26">
        <v>8.333333333333334</v>
      </c>
      <c r="F402" s="33" t="s">
        <v>225</v>
      </c>
      <c r="G402" s="26">
        <v>14.444444444444445</v>
      </c>
      <c r="H402" s="27">
        <v>0.5875867350644035</v>
      </c>
      <c r="I402" s="27">
        <v>0.27900398992260556</v>
      </c>
      <c r="J402" s="27">
        <v>0.35647814132720157</v>
      </c>
      <c r="K402" s="34">
        <v>29784.0</v>
      </c>
      <c r="L402" s="15"/>
    </row>
    <row r="403" ht="14.25" customHeight="1">
      <c r="A403" s="23">
        <v>94.0</v>
      </c>
      <c r="B403" s="23"/>
      <c r="C403" s="23" t="s">
        <v>52</v>
      </c>
      <c r="D403" s="31" t="s">
        <v>53</v>
      </c>
      <c r="E403" s="26">
        <v>11.428571428571429</v>
      </c>
      <c r="F403" s="43" t="s">
        <v>144</v>
      </c>
      <c r="G403" s="26">
        <v>30.434782608695652</v>
      </c>
      <c r="H403" s="27">
        <v>0.9483990756448446</v>
      </c>
      <c r="I403" s="27">
        <v>0.27859060970307</v>
      </c>
      <c r="J403" s="27">
        <v>0.25466688461807907</v>
      </c>
      <c r="K403" s="34">
        <v>29784.0</v>
      </c>
      <c r="L403" s="15"/>
    </row>
    <row r="404" ht="14.25" hidden="1" customHeight="1">
      <c r="A404" s="49">
        <v>151.0</v>
      </c>
      <c r="B404" s="23" t="s">
        <v>23</v>
      </c>
      <c r="C404" s="49" t="s">
        <v>181</v>
      </c>
      <c r="D404" s="38" t="s">
        <v>42</v>
      </c>
      <c r="E404" s="26">
        <v>8.333333333333334</v>
      </c>
      <c r="F404" s="71" t="s">
        <v>205</v>
      </c>
      <c r="G404" s="26">
        <v>19.48717948717949</v>
      </c>
      <c r="H404" s="27">
        <v>0.6173798170485026</v>
      </c>
      <c r="I404" s="27">
        <v>0.4227070804973763</v>
      </c>
      <c r="J404" s="27">
        <v>0.360410631456395</v>
      </c>
      <c r="K404" s="28"/>
      <c r="L404" s="15"/>
    </row>
    <row r="405" ht="14.25" customHeight="1">
      <c r="A405" s="11">
        <v>38.0</v>
      </c>
      <c r="B405" s="11"/>
      <c r="C405" s="20" t="s">
        <v>201</v>
      </c>
      <c r="D405" s="35" t="s">
        <v>45</v>
      </c>
      <c r="E405" s="26">
        <v>7.2727272727272725</v>
      </c>
      <c r="F405" s="35" t="s">
        <v>39</v>
      </c>
      <c r="G405" s="26">
        <v>17.346938775510203</v>
      </c>
      <c r="H405" s="27">
        <v>0.5960573515546259</v>
      </c>
      <c r="I405" s="27">
        <v>0.27857399947095224</v>
      </c>
      <c r="J405" s="27">
        <v>0.3552810775310804</v>
      </c>
      <c r="K405" s="34">
        <v>29784.0</v>
      </c>
      <c r="L405" s="15"/>
    </row>
    <row r="406" ht="14.25" customHeight="1">
      <c r="A406" s="11">
        <v>186.0</v>
      </c>
      <c r="B406" s="11"/>
      <c r="C406" s="11" t="s">
        <v>188</v>
      </c>
      <c r="D406" s="37" t="s">
        <v>136</v>
      </c>
      <c r="E406" s="26">
        <v>5.0</v>
      </c>
      <c r="F406" s="37" t="s">
        <v>75</v>
      </c>
      <c r="G406" s="26">
        <v>20.32258064516129</v>
      </c>
      <c r="H406" s="27">
        <v>0.5126720180764356</v>
      </c>
      <c r="I406" s="27">
        <v>0.27802436355636373</v>
      </c>
      <c r="J406" s="27">
        <v>0.23190131947975698</v>
      </c>
      <c r="K406" s="34">
        <v>29550.0</v>
      </c>
      <c r="L406" s="15"/>
    </row>
    <row r="407" ht="14.25" customHeight="1">
      <c r="A407" s="11">
        <v>233.0</v>
      </c>
      <c r="B407" s="11"/>
      <c r="C407" s="11" t="s">
        <v>171</v>
      </c>
      <c r="D407" s="37" t="s">
        <v>94</v>
      </c>
      <c r="E407" s="26">
        <v>4.545454545454545</v>
      </c>
      <c r="F407" s="37" t="s">
        <v>95</v>
      </c>
      <c r="G407" s="26">
        <v>21.08108108108108</v>
      </c>
      <c r="H407" s="27">
        <v>0.5693440954482704</v>
      </c>
      <c r="I407" s="27">
        <v>0.2779357034277259</v>
      </c>
      <c r="J407" s="27">
        <v>0.35153794664201704</v>
      </c>
      <c r="K407" s="34">
        <v>29550.0</v>
      </c>
      <c r="L407" s="15"/>
    </row>
    <row r="408" ht="14.25" customHeight="1">
      <c r="A408" s="11">
        <v>6.0</v>
      </c>
      <c r="B408" s="11"/>
      <c r="C408" s="11" t="s">
        <v>137</v>
      </c>
      <c r="D408" s="31" t="s">
        <v>190</v>
      </c>
      <c r="E408" s="26">
        <v>7.5</v>
      </c>
      <c r="F408" s="25" t="s">
        <v>84</v>
      </c>
      <c r="G408" s="26">
        <v>18.235294117647058</v>
      </c>
      <c r="H408" s="27">
        <v>0.6447150945386769</v>
      </c>
      <c r="I408" s="27">
        <v>0.27776313927087726</v>
      </c>
      <c r="J408" s="27">
        <v>0.27768857198516694</v>
      </c>
      <c r="K408" s="34">
        <v>29550.0</v>
      </c>
      <c r="L408" s="15"/>
    </row>
    <row r="409" ht="14.25" customHeight="1">
      <c r="A409" s="11">
        <v>94.0</v>
      </c>
      <c r="B409" s="11"/>
      <c r="C409" s="11" t="s">
        <v>52</v>
      </c>
      <c r="D409" s="25" t="s">
        <v>147</v>
      </c>
      <c r="E409" s="26">
        <v>8.571428571428571</v>
      </c>
      <c r="F409" s="25" t="s">
        <v>37</v>
      </c>
      <c r="G409" s="26">
        <v>29.333333333333332</v>
      </c>
      <c r="H409" s="27">
        <v>0.9451864562051492</v>
      </c>
      <c r="I409" s="27">
        <v>0.277646908226094</v>
      </c>
      <c r="J409" s="27">
        <v>0.2789944831781537</v>
      </c>
      <c r="K409" s="34">
        <v>29550.0</v>
      </c>
      <c r="L409" s="15"/>
    </row>
    <row r="410" ht="14.25" customHeight="1">
      <c r="A410" s="11">
        <v>59.0</v>
      </c>
      <c r="B410" s="11"/>
      <c r="C410" s="11" t="s">
        <v>138</v>
      </c>
      <c r="D410" s="31" t="s">
        <v>60</v>
      </c>
      <c r="E410" s="26">
        <v>8.0</v>
      </c>
      <c r="F410" s="31" t="s">
        <v>194</v>
      </c>
      <c r="G410" s="26">
        <v>14.571428571428571</v>
      </c>
      <c r="H410" s="27">
        <v>0.591614014933946</v>
      </c>
      <c r="I410" s="27">
        <v>0.2773885651709546</v>
      </c>
      <c r="J410" s="27">
        <v>0.22191085213676368</v>
      </c>
      <c r="K410" s="34">
        <v>29550.0</v>
      </c>
      <c r="L410" s="15"/>
    </row>
    <row r="411" ht="14.25" customHeight="1">
      <c r="A411" s="11">
        <v>65.0</v>
      </c>
      <c r="B411" s="11"/>
      <c r="C411" s="11" t="s">
        <v>17</v>
      </c>
      <c r="D411" s="25" t="s">
        <v>38</v>
      </c>
      <c r="E411" s="26">
        <v>8.333333333333334</v>
      </c>
      <c r="F411" s="25" t="s">
        <v>48</v>
      </c>
      <c r="G411" s="26">
        <v>21.714285714285715</v>
      </c>
      <c r="H411" s="27">
        <v>0.8280059974488464</v>
      </c>
      <c r="I411" s="27">
        <v>0.2772665030158237</v>
      </c>
      <c r="J411" s="27">
        <v>0.27385039251453164</v>
      </c>
      <c r="K411" s="34">
        <v>29550.0</v>
      </c>
      <c r="L411" s="15"/>
    </row>
    <row r="412" ht="14.25" customHeight="1">
      <c r="A412" s="32">
        <v>154.0</v>
      </c>
      <c r="B412" s="32"/>
      <c r="C412" s="32" t="s">
        <v>179</v>
      </c>
      <c r="D412" s="33" t="s">
        <v>146</v>
      </c>
      <c r="E412" s="26">
        <v>8.0</v>
      </c>
      <c r="F412" s="33" t="s">
        <v>85</v>
      </c>
      <c r="G412" s="26">
        <v>15.833333333333334</v>
      </c>
      <c r="H412" s="27">
        <v>0.5465898352819106</v>
      </c>
      <c r="I412" s="27">
        <v>0.2772058623643702</v>
      </c>
      <c r="J412" s="27">
        <v>0.3097693336270939</v>
      </c>
      <c r="K412" s="34">
        <v>29550.0</v>
      </c>
      <c r="L412" s="15"/>
    </row>
    <row r="413" ht="14.25" customHeight="1">
      <c r="A413" s="11">
        <v>114.0</v>
      </c>
      <c r="B413" s="11"/>
      <c r="C413" s="11" t="s">
        <v>196</v>
      </c>
      <c r="D413" s="37" t="s">
        <v>135</v>
      </c>
      <c r="E413" s="26">
        <v>5.454545454545455</v>
      </c>
      <c r="F413" s="25" t="s">
        <v>39</v>
      </c>
      <c r="G413" s="26">
        <v>22.448979591836732</v>
      </c>
      <c r="H413" s="27">
        <v>0.6624265775605094</v>
      </c>
      <c r="I413" s="27">
        <v>0.2770157547406309</v>
      </c>
      <c r="J413" s="27">
        <v>0.3639480174586055</v>
      </c>
      <c r="K413" s="34">
        <v>29550.0</v>
      </c>
      <c r="L413" s="15"/>
    </row>
    <row r="414" ht="14.25" customHeight="1">
      <c r="A414" s="11">
        <v>113.0</v>
      </c>
      <c r="B414" s="11"/>
      <c r="C414" s="47" t="s">
        <v>142</v>
      </c>
      <c r="D414" s="45" t="s">
        <v>42</v>
      </c>
      <c r="E414" s="26">
        <v>3.3333333333333335</v>
      </c>
      <c r="F414" s="45" t="s">
        <v>193</v>
      </c>
      <c r="G414" s="26">
        <v>3.75</v>
      </c>
      <c r="H414" s="27">
        <v>0.20036600189679815</v>
      </c>
      <c r="I414" s="27">
        <v>0.2766790092753494</v>
      </c>
      <c r="J414" s="27">
        <v>0.2529194412061096</v>
      </c>
      <c r="K414" s="34">
        <v>29550.0</v>
      </c>
      <c r="L414" s="15"/>
    </row>
    <row r="415" ht="14.25" customHeight="1">
      <c r="A415" s="11">
        <v>62.0</v>
      </c>
      <c r="B415" s="11"/>
      <c r="C415" s="11" t="s">
        <v>153</v>
      </c>
      <c r="D415" s="31" t="s">
        <v>154</v>
      </c>
      <c r="E415" s="26">
        <v>6.666666666666667</v>
      </c>
      <c r="F415" s="25" t="s">
        <v>222</v>
      </c>
      <c r="G415" s="26">
        <v>13.68421052631579</v>
      </c>
      <c r="H415" s="27">
        <v>0.5221659443371103</v>
      </c>
      <c r="I415" s="27">
        <v>0.27579866697310956</v>
      </c>
      <c r="J415" s="27">
        <v>0.341581756428918</v>
      </c>
      <c r="K415" s="34">
        <v>29550.0</v>
      </c>
      <c r="L415" s="15"/>
    </row>
    <row r="416" ht="14.25" customHeight="1">
      <c r="A416" s="11">
        <v>115.0</v>
      </c>
      <c r="B416" s="11"/>
      <c r="C416" s="20" t="s">
        <v>197</v>
      </c>
      <c r="D416" s="35" t="s">
        <v>198</v>
      </c>
      <c r="E416" s="26">
        <v>6.666666666666667</v>
      </c>
      <c r="F416" s="35" t="s">
        <v>65</v>
      </c>
      <c r="G416" s="26">
        <v>11.25</v>
      </c>
      <c r="H416" s="27">
        <v>0.5068081224448424</v>
      </c>
      <c r="I416" s="27">
        <v>0.27556008681136823</v>
      </c>
      <c r="J416" s="27">
        <v>0.27386433243099056</v>
      </c>
      <c r="K416" s="34">
        <v>29550.0</v>
      </c>
      <c r="L416" s="15"/>
    </row>
    <row r="417" ht="14.25" customHeight="1">
      <c r="A417" s="11">
        <v>135.0</v>
      </c>
      <c r="B417" s="11"/>
      <c r="C417" s="11" t="s">
        <v>191</v>
      </c>
      <c r="D417" s="37" t="s">
        <v>99</v>
      </c>
      <c r="E417" s="26">
        <v>6.9565217391304355</v>
      </c>
      <c r="F417" s="31" t="s">
        <v>105</v>
      </c>
      <c r="G417" s="26">
        <v>20.400000000000002</v>
      </c>
      <c r="H417" s="27">
        <v>0.6714612777180025</v>
      </c>
      <c r="I417" s="27">
        <v>0.2753150101006216</v>
      </c>
      <c r="J417" s="27">
        <v>0.4536182578634974</v>
      </c>
      <c r="K417" s="34">
        <v>29550.0</v>
      </c>
      <c r="L417" s="15"/>
    </row>
    <row r="418" ht="14.25" customHeight="1">
      <c r="A418" s="11">
        <v>164.0</v>
      </c>
      <c r="B418" s="11"/>
      <c r="C418" s="20" t="s">
        <v>226</v>
      </c>
      <c r="D418" s="35" t="s">
        <v>190</v>
      </c>
      <c r="E418" s="26">
        <v>5.0</v>
      </c>
      <c r="F418" s="35" t="s">
        <v>87</v>
      </c>
      <c r="G418" s="26">
        <v>17.0</v>
      </c>
      <c r="H418" s="27">
        <v>0.48991451836334765</v>
      </c>
      <c r="I418" s="27">
        <v>0.27521547102218613</v>
      </c>
      <c r="J418" s="27">
        <v>0.27352183735435726</v>
      </c>
      <c r="K418" s="34">
        <v>29400.0</v>
      </c>
      <c r="L418" s="15"/>
    </row>
    <row r="419" ht="14.25" customHeight="1">
      <c r="A419" s="11">
        <v>97.0</v>
      </c>
      <c r="B419" s="11"/>
      <c r="C419" s="11" t="s">
        <v>204</v>
      </c>
      <c r="D419" s="25" t="s">
        <v>54</v>
      </c>
      <c r="E419" s="26">
        <v>5.454545454545455</v>
      </c>
      <c r="F419" s="25" t="s">
        <v>37</v>
      </c>
      <c r="G419" s="26">
        <v>13.666666666666668</v>
      </c>
      <c r="H419" s="27">
        <v>0.47977835591445084</v>
      </c>
      <c r="I419" s="27">
        <v>0.2751677549898378</v>
      </c>
      <c r="J419" s="27">
        <v>0.3468455994603614</v>
      </c>
      <c r="K419" s="34">
        <v>29400.0</v>
      </c>
      <c r="L419" s="15"/>
    </row>
    <row r="420" ht="14.25" hidden="1" customHeight="1">
      <c r="A420" s="23">
        <v>151.0</v>
      </c>
      <c r="B420" s="23" t="s">
        <v>23</v>
      </c>
      <c r="C420" s="23" t="s">
        <v>181</v>
      </c>
      <c r="D420" s="25" t="s">
        <v>42</v>
      </c>
      <c r="E420" s="26">
        <v>8.333333333333334</v>
      </c>
      <c r="F420" s="68" t="s">
        <v>85</v>
      </c>
      <c r="G420" s="26">
        <v>19.72222222222222</v>
      </c>
      <c r="H420" s="27">
        <v>0.6112110206048639</v>
      </c>
      <c r="I420" s="27">
        <v>0.41848343427042445</v>
      </c>
      <c r="J420" s="27">
        <v>0.35132147611696485</v>
      </c>
      <c r="K420" s="28"/>
      <c r="L420" s="15"/>
    </row>
    <row r="421" ht="14.25" customHeight="1">
      <c r="A421" s="11">
        <v>171.0</v>
      </c>
      <c r="B421" s="11"/>
      <c r="C421" s="11" t="s">
        <v>199</v>
      </c>
      <c r="D421" s="37" t="s">
        <v>94</v>
      </c>
      <c r="E421" s="26">
        <v>3.6363636363636362</v>
      </c>
      <c r="F421" s="37" t="s">
        <v>76</v>
      </c>
      <c r="G421" s="26">
        <v>19.393939393939394</v>
      </c>
      <c r="H421" s="27">
        <v>0.4803926687901415</v>
      </c>
      <c r="I421" s="27">
        <v>0.27514317400347654</v>
      </c>
      <c r="J421" s="27">
        <v>0.34076991624726877</v>
      </c>
      <c r="K421" s="34">
        <v>29400.0</v>
      </c>
      <c r="L421" s="15"/>
    </row>
    <row r="422" ht="14.25" customHeight="1">
      <c r="A422" s="11">
        <v>115.0</v>
      </c>
      <c r="B422" s="11"/>
      <c r="C422" s="11" t="s">
        <v>197</v>
      </c>
      <c r="D422" s="31" t="s">
        <v>103</v>
      </c>
      <c r="E422" s="26">
        <v>5.714285714285714</v>
      </c>
      <c r="F422" s="37" t="s">
        <v>51</v>
      </c>
      <c r="G422" s="26">
        <v>14.35897435897436</v>
      </c>
      <c r="H422" s="27">
        <v>0.5058781992843931</v>
      </c>
      <c r="I422" s="27">
        <v>0.2750544719731822</v>
      </c>
      <c r="J422" s="27">
        <v>0.3980002176115007</v>
      </c>
      <c r="K422" s="34">
        <v>29400.0</v>
      </c>
      <c r="L422" s="15"/>
    </row>
    <row r="423" ht="14.25" customHeight="1">
      <c r="A423" s="11">
        <v>34.0</v>
      </c>
      <c r="B423" s="11"/>
      <c r="C423" s="11" t="s">
        <v>228</v>
      </c>
      <c r="D423" s="25" t="s">
        <v>111</v>
      </c>
      <c r="E423" s="26">
        <v>8.75</v>
      </c>
      <c r="F423" s="25" t="s">
        <v>85</v>
      </c>
      <c r="G423" s="26">
        <v>22.77777777777778</v>
      </c>
      <c r="H423" s="27">
        <v>0.6885226586547666</v>
      </c>
      <c r="I423" s="27">
        <v>0.27479094107455404</v>
      </c>
      <c r="J423" s="27">
        <v>0.2737749073428498</v>
      </c>
      <c r="K423" s="34">
        <v>29400.0</v>
      </c>
      <c r="L423" s="15"/>
    </row>
    <row r="424" ht="14.25" customHeight="1">
      <c r="A424" s="11">
        <v>91.0</v>
      </c>
      <c r="B424" s="11"/>
      <c r="C424" s="11" t="s">
        <v>167</v>
      </c>
      <c r="D424" s="31" t="s">
        <v>97</v>
      </c>
      <c r="E424" s="26">
        <v>6.666666666666667</v>
      </c>
      <c r="F424" s="43" t="s">
        <v>212</v>
      </c>
      <c r="G424" s="26">
        <v>14.084507042253522</v>
      </c>
      <c r="H424" s="27">
        <v>0.5413029161190988</v>
      </c>
      <c r="I424" s="27">
        <v>0.2743546948947164</v>
      </c>
      <c r="J424" s="27">
        <v>0.36960860798994927</v>
      </c>
      <c r="K424" s="34">
        <v>29400.0</v>
      </c>
      <c r="L424" s="15"/>
    </row>
    <row r="425" ht="14.25" customHeight="1">
      <c r="A425" s="11">
        <v>210.0</v>
      </c>
      <c r="B425" s="11"/>
      <c r="C425" s="11" t="s">
        <v>210</v>
      </c>
      <c r="D425" s="37" t="s">
        <v>163</v>
      </c>
      <c r="E425" s="26">
        <v>4.545454545454545</v>
      </c>
      <c r="F425" s="37" t="s">
        <v>120</v>
      </c>
      <c r="G425" s="26">
        <v>14.482758620689657</v>
      </c>
      <c r="H425" s="27">
        <v>0.4581384535433933</v>
      </c>
      <c r="I425" s="27">
        <v>0.2743308309303956</v>
      </c>
      <c r="J425" s="27">
        <v>0.34339765189404814</v>
      </c>
      <c r="K425" s="34">
        <v>29160.0</v>
      </c>
      <c r="L425" s="15"/>
    </row>
    <row r="426" ht="14.25" customHeight="1">
      <c r="A426" s="11">
        <v>45.0</v>
      </c>
      <c r="B426" s="11"/>
      <c r="C426" s="11" t="s">
        <v>187</v>
      </c>
      <c r="D426" s="31" t="s">
        <v>146</v>
      </c>
      <c r="E426" s="26">
        <v>9.0</v>
      </c>
      <c r="F426" s="31" t="s">
        <v>152</v>
      </c>
      <c r="G426" s="26">
        <v>28.846153846153847</v>
      </c>
      <c r="H426" s="27">
        <v>0.6853428019424573</v>
      </c>
      <c r="I426" s="27">
        <v>0.2742316290925806</v>
      </c>
      <c r="J426" s="27">
        <v>0.2958163121566418</v>
      </c>
      <c r="K426" s="34">
        <v>29160.0</v>
      </c>
      <c r="L426" s="15"/>
    </row>
    <row r="427" ht="14.25" customHeight="1">
      <c r="A427" s="11">
        <v>110.0</v>
      </c>
      <c r="B427" s="11"/>
      <c r="C427" s="11" t="s">
        <v>213</v>
      </c>
      <c r="D427" s="25" t="s">
        <v>119</v>
      </c>
      <c r="E427" s="26">
        <v>7.5</v>
      </c>
      <c r="F427" s="31" t="s">
        <v>37</v>
      </c>
      <c r="G427" s="26">
        <v>16.333333333333332</v>
      </c>
      <c r="H427" s="27">
        <v>0.6077768724202878</v>
      </c>
      <c r="I427" s="27">
        <v>0.2739992053862696</v>
      </c>
      <c r="J427" s="27">
        <v>0.2911965538869362</v>
      </c>
      <c r="K427" s="34">
        <v>29160.0</v>
      </c>
      <c r="L427" s="15"/>
    </row>
    <row r="428" ht="14.25" customHeight="1">
      <c r="A428" s="11">
        <v>38.0</v>
      </c>
      <c r="B428" s="11"/>
      <c r="C428" s="20" t="s">
        <v>201</v>
      </c>
      <c r="D428" s="45" t="s">
        <v>158</v>
      </c>
      <c r="E428" s="26">
        <v>5.555555555555555</v>
      </c>
      <c r="F428" s="35" t="s">
        <v>46</v>
      </c>
      <c r="G428" s="26">
        <v>22.75</v>
      </c>
      <c r="H428" s="27">
        <v>0.5860254280702298</v>
      </c>
      <c r="I428" s="27">
        <v>0.2738854690130259</v>
      </c>
      <c r="J428" s="27">
        <v>0.3020258583782858</v>
      </c>
      <c r="K428" s="34">
        <v>29160.0</v>
      </c>
      <c r="L428" s="15"/>
    </row>
    <row r="429" ht="14.25" customHeight="1">
      <c r="A429" s="32">
        <v>128.0</v>
      </c>
      <c r="B429" s="32"/>
      <c r="C429" s="32" t="s">
        <v>218</v>
      </c>
      <c r="D429" s="38" t="s">
        <v>139</v>
      </c>
      <c r="E429" s="26">
        <v>8.0</v>
      </c>
      <c r="F429" s="38" t="s">
        <v>229</v>
      </c>
      <c r="G429" s="26">
        <v>14.594594594594595</v>
      </c>
      <c r="H429" s="27">
        <v>0.5904867221008444</v>
      </c>
      <c r="I429" s="27">
        <v>0.2738023233144258</v>
      </c>
      <c r="J429" s="27">
        <v>0.2085770953810689</v>
      </c>
      <c r="K429" s="34">
        <v>29160.0</v>
      </c>
      <c r="L429" s="15"/>
    </row>
    <row r="430" ht="14.25" customHeight="1">
      <c r="A430" s="11">
        <v>229.0</v>
      </c>
      <c r="B430" s="11"/>
      <c r="C430" s="11" t="s">
        <v>206</v>
      </c>
      <c r="D430" s="37" t="s">
        <v>93</v>
      </c>
      <c r="E430" s="26">
        <v>10.0</v>
      </c>
      <c r="F430" s="37" t="s">
        <v>65</v>
      </c>
      <c r="G430" s="26">
        <v>16.5625</v>
      </c>
      <c r="H430" s="27">
        <v>0.7310323220719546</v>
      </c>
      <c r="I430" s="27">
        <v>0.2735863782005981</v>
      </c>
      <c r="J430" s="27">
        <v>0.3250817228893198</v>
      </c>
      <c r="K430" s="34">
        <v>29160.0</v>
      </c>
      <c r="L430" s="15"/>
    </row>
    <row r="431" ht="14.25" customHeight="1">
      <c r="A431" s="11">
        <v>6.0</v>
      </c>
      <c r="B431" s="11"/>
      <c r="C431" s="11" t="s">
        <v>137</v>
      </c>
      <c r="D431" s="25" t="s">
        <v>108</v>
      </c>
      <c r="E431" s="26">
        <v>8.0</v>
      </c>
      <c r="F431" s="25" t="s">
        <v>84</v>
      </c>
      <c r="G431" s="26">
        <v>18.235294117647058</v>
      </c>
      <c r="H431" s="27">
        <v>0.6348438586414341</v>
      </c>
      <c r="I431" s="27">
        <v>0.2735103065164906</v>
      </c>
      <c r="J431" s="27">
        <v>0.3018717574087739</v>
      </c>
      <c r="K431" s="34">
        <v>29160.0</v>
      </c>
      <c r="L431" s="15"/>
    </row>
    <row r="432" ht="14.25" customHeight="1">
      <c r="A432" s="11">
        <v>123.0</v>
      </c>
      <c r="B432" s="11"/>
      <c r="C432" s="11" t="s">
        <v>230</v>
      </c>
      <c r="D432" s="25" t="s">
        <v>178</v>
      </c>
      <c r="E432" s="26">
        <v>7.5</v>
      </c>
      <c r="F432" s="25" t="s">
        <v>180</v>
      </c>
      <c r="G432" s="26">
        <v>20.625</v>
      </c>
      <c r="H432" s="27">
        <v>0.7323377369327972</v>
      </c>
      <c r="I432" s="27">
        <v>0.27350034474833373</v>
      </c>
      <c r="J432" s="27">
        <v>0.18476467734109658</v>
      </c>
      <c r="K432" s="34">
        <v>29160.0</v>
      </c>
      <c r="L432" s="15"/>
    </row>
    <row r="433" ht="14.25" customHeight="1">
      <c r="A433" s="11">
        <v>123.0</v>
      </c>
      <c r="B433" s="11"/>
      <c r="C433" s="11" t="s">
        <v>230</v>
      </c>
      <c r="D433" s="25" t="s">
        <v>178</v>
      </c>
      <c r="E433" s="26">
        <v>7.5</v>
      </c>
      <c r="F433" s="25" t="s">
        <v>231</v>
      </c>
      <c r="G433" s="26">
        <v>17.83783783783784</v>
      </c>
      <c r="H433" s="27">
        <v>0.7317476178861148</v>
      </c>
      <c r="I433" s="27">
        <v>0.27327995768568397</v>
      </c>
      <c r="J433" s="27">
        <v>0.22214757585936626</v>
      </c>
      <c r="K433" s="34">
        <v>29160.0</v>
      </c>
      <c r="L433" s="15"/>
    </row>
    <row r="434" ht="14.25" customHeight="1">
      <c r="A434" s="32">
        <v>110.0</v>
      </c>
      <c r="B434" s="32"/>
      <c r="C434" s="32" t="s">
        <v>213</v>
      </c>
      <c r="D434" s="38" t="s">
        <v>139</v>
      </c>
      <c r="E434" s="26">
        <v>6.0</v>
      </c>
      <c r="F434" s="38" t="s">
        <v>144</v>
      </c>
      <c r="G434" s="26">
        <v>20.434782608695652</v>
      </c>
      <c r="H434" s="27">
        <v>0.6058555545938801</v>
      </c>
      <c r="I434" s="27">
        <v>0.27313303297725083</v>
      </c>
      <c r="J434" s="27">
        <v>0.20687263712734302</v>
      </c>
      <c r="K434" s="34">
        <v>29160.0</v>
      </c>
      <c r="L434" s="15"/>
    </row>
    <row r="435" ht="14.25" customHeight="1">
      <c r="A435" s="11">
        <v>91.0</v>
      </c>
      <c r="B435" s="11"/>
      <c r="C435" s="11" t="s">
        <v>167</v>
      </c>
      <c r="D435" s="25" t="s">
        <v>86</v>
      </c>
      <c r="E435" s="26">
        <v>7.777777777777778</v>
      </c>
      <c r="F435" s="25" t="s">
        <v>232</v>
      </c>
      <c r="G435" s="26">
        <v>11.515151515151516</v>
      </c>
      <c r="H435" s="27">
        <v>0.5375631452598713</v>
      </c>
      <c r="I435" s="27">
        <v>0.27245922442428994</v>
      </c>
      <c r="J435" s="27">
        <v>0.3262905620984224</v>
      </c>
      <c r="K435" s="34">
        <v>29160.0</v>
      </c>
      <c r="L435" s="15"/>
    </row>
    <row r="436" ht="14.25" customHeight="1">
      <c r="A436" s="32">
        <v>97.0</v>
      </c>
      <c r="B436" s="32"/>
      <c r="C436" s="32" t="s">
        <v>204</v>
      </c>
      <c r="D436" s="38" t="s">
        <v>18</v>
      </c>
      <c r="E436" s="26">
        <v>6.25</v>
      </c>
      <c r="F436" s="38" t="s">
        <v>233</v>
      </c>
      <c r="G436" s="26">
        <v>11.851851851851851</v>
      </c>
      <c r="H436" s="27">
        <v>0.4748228987172124</v>
      </c>
      <c r="I436" s="27">
        <v>0.27232564672233717</v>
      </c>
      <c r="J436" s="27">
        <v>0.40058224163027656</v>
      </c>
      <c r="K436" s="34">
        <v>29160.0</v>
      </c>
      <c r="L436" s="15"/>
    </row>
    <row r="437" ht="14.25" customHeight="1">
      <c r="A437" s="32">
        <v>182.0</v>
      </c>
      <c r="B437" s="32"/>
      <c r="C437" s="32" t="s">
        <v>234</v>
      </c>
      <c r="D437" s="33" t="s">
        <v>146</v>
      </c>
      <c r="E437" s="26">
        <v>8.0</v>
      </c>
      <c r="F437" s="33" t="s">
        <v>235</v>
      </c>
      <c r="G437" s="26">
        <v>16.666666666666668</v>
      </c>
      <c r="H437" s="27">
        <v>0.6209540959684555</v>
      </c>
      <c r="I437" s="27">
        <v>0.2718524221356565</v>
      </c>
      <c r="J437" s="27">
        <v>0.3152367055857593</v>
      </c>
      <c r="K437" s="34">
        <v>29100.0</v>
      </c>
      <c r="L437" s="15"/>
    </row>
    <row r="438" ht="14.25" customHeight="1">
      <c r="A438" s="11">
        <v>205.0</v>
      </c>
      <c r="B438" s="11"/>
      <c r="C438" s="11" t="s">
        <v>183</v>
      </c>
      <c r="D438" s="37" t="s">
        <v>160</v>
      </c>
      <c r="E438" s="26">
        <v>6.0</v>
      </c>
      <c r="F438" s="37" t="s">
        <v>85</v>
      </c>
      <c r="G438" s="26">
        <v>15.0</v>
      </c>
      <c r="H438" s="27">
        <v>0.4766152981289794</v>
      </c>
      <c r="I438" s="27">
        <v>0.27148391936714733</v>
      </c>
      <c r="J438" s="27">
        <v>0.38660753221772104</v>
      </c>
      <c r="K438" s="34">
        <v>29100.0</v>
      </c>
      <c r="L438" s="15"/>
    </row>
    <row r="439" ht="14.25" customHeight="1">
      <c r="A439" s="32">
        <v>34.0</v>
      </c>
      <c r="B439" s="32"/>
      <c r="C439" s="32" t="s">
        <v>228</v>
      </c>
      <c r="D439" s="38" t="s">
        <v>111</v>
      </c>
      <c r="E439" s="26">
        <v>8.75</v>
      </c>
      <c r="F439" s="38" t="s">
        <v>127</v>
      </c>
      <c r="G439" s="26">
        <v>23.4375</v>
      </c>
      <c r="H439" s="27">
        <v>0.6801898485443938</v>
      </c>
      <c r="I439" s="27">
        <v>0.27146529782484796</v>
      </c>
      <c r="J439" s="27">
        <v>0.2657599254637833</v>
      </c>
      <c r="K439" s="34">
        <v>29100.0</v>
      </c>
      <c r="L439" s="15"/>
    </row>
    <row r="440" ht="14.25" customHeight="1">
      <c r="A440" s="11">
        <v>186.0</v>
      </c>
      <c r="B440" s="11"/>
      <c r="C440" s="20" t="s">
        <v>188</v>
      </c>
      <c r="D440" s="35" t="s">
        <v>154</v>
      </c>
      <c r="E440" s="26">
        <v>5.833333333333334</v>
      </c>
      <c r="F440" s="35" t="s">
        <v>85</v>
      </c>
      <c r="G440" s="26">
        <v>16.38888888888889</v>
      </c>
      <c r="H440" s="27">
        <v>0.5004090299897308</v>
      </c>
      <c r="I440" s="27">
        <v>0.2713740894280865</v>
      </c>
      <c r="J440" s="27">
        <v>0.3490288288644312</v>
      </c>
      <c r="K440" s="34">
        <v>29100.0</v>
      </c>
      <c r="L440" s="15"/>
    </row>
    <row r="441" ht="14.25" customHeight="1">
      <c r="A441" s="11">
        <v>36.0</v>
      </c>
      <c r="B441" s="11"/>
      <c r="C441" s="11" t="s">
        <v>192</v>
      </c>
      <c r="D441" s="25" t="s">
        <v>54</v>
      </c>
      <c r="E441" s="26">
        <v>5.454545454545455</v>
      </c>
      <c r="F441" s="25" t="s">
        <v>205</v>
      </c>
      <c r="G441" s="26">
        <v>20.0</v>
      </c>
      <c r="H441" s="27">
        <v>0.5319784587273378</v>
      </c>
      <c r="I441" s="27">
        <v>0.27121472544939546</v>
      </c>
      <c r="J441" s="27">
        <v>0.3329252629798325</v>
      </c>
      <c r="K441" s="34">
        <v>29100.0</v>
      </c>
      <c r="L441" s="15"/>
    </row>
    <row r="442" ht="14.25" customHeight="1">
      <c r="A442" s="11">
        <v>114.0</v>
      </c>
      <c r="B442" s="11"/>
      <c r="C442" s="11" t="s">
        <v>196</v>
      </c>
      <c r="D442" s="37" t="s">
        <v>135</v>
      </c>
      <c r="E442" s="26">
        <v>5.454545454545455</v>
      </c>
      <c r="F442" s="37" t="s">
        <v>207</v>
      </c>
      <c r="G442" s="26">
        <v>21.153846153846153</v>
      </c>
      <c r="H442" s="27">
        <v>0.6482317223270698</v>
      </c>
      <c r="I442" s="27">
        <v>0.27107970285333166</v>
      </c>
      <c r="J442" s="27">
        <v>0.33932800451287637</v>
      </c>
      <c r="K442" s="34">
        <v>29100.0</v>
      </c>
      <c r="L442" s="15"/>
    </row>
    <row r="443" ht="14.25" customHeight="1">
      <c r="A443" s="11">
        <v>115.0</v>
      </c>
      <c r="B443" s="11"/>
      <c r="C443" s="11" t="s">
        <v>197</v>
      </c>
      <c r="D443" s="31" t="s">
        <v>198</v>
      </c>
      <c r="E443" s="26">
        <v>6.666666666666667</v>
      </c>
      <c r="F443" s="25" t="s">
        <v>236</v>
      </c>
      <c r="G443" s="26">
        <v>13.125</v>
      </c>
      <c r="H443" s="27">
        <v>0.49706181239782626</v>
      </c>
      <c r="I443" s="27">
        <v>0.27026085437268804</v>
      </c>
      <c r="J443" s="27">
        <v>0.2225147701001798</v>
      </c>
      <c r="K443" s="34">
        <v>28880.0</v>
      </c>
      <c r="L443" s="15"/>
    </row>
    <row r="444" ht="14.25" customHeight="1">
      <c r="A444" s="11">
        <v>113.0</v>
      </c>
      <c r="B444" s="11"/>
      <c r="C444" s="11" t="s">
        <v>142</v>
      </c>
      <c r="D444" s="25" t="s">
        <v>54</v>
      </c>
      <c r="E444" s="26">
        <v>2.7272727272727275</v>
      </c>
      <c r="F444" s="25" t="s">
        <v>36</v>
      </c>
      <c r="G444" s="26">
        <v>6.071428571428571</v>
      </c>
      <c r="H444" s="27">
        <v>0.19562303856687394</v>
      </c>
      <c r="I444" s="27">
        <v>0.2701296027755947</v>
      </c>
      <c r="J444" s="27">
        <v>0.3165496395430657</v>
      </c>
      <c r="K444" s="34">
        <v>28880.0</v>
      </c>
      <c r="L444" s="15"/>
    </row>
    <row r="445" ht="14.25" customHeight="1">
      <c r="A445" s="11">
        <v>212.0</v>
      </c>
      <c r="B445" s="11"/>
      <c r="C445" s="11" t="s">
        <v>175</v>
      </c>
      <c r="D445" s="43" t="s">
        <v>141</v>
      </c>
      <c r="E445" s="26">
        <v>8.88888888888889</v>
      </c>
      <c r="F445" s="43" t="s">
        <v>237</v>
      </c>
      <c r="G445" s="26">
        <v>15.0</v>
      </c>
      <c r="H445" s="27">
        <v>0.6437045693121274</v>
      </c>
      <c r="I445" s="27">
        <v>0.2700955955972289</v>
      </c>
      <c r="J445" s="27">
        <v>0.3014130089601481</v>
      </c>
      <c r="K445" s="34">
        <v>28880.0</v>
      </c>
      <c r="L445" s="15"/>
    </row>
    <row r="446" ht="14.25" customHeight="1">
      <c r="A446" s="11">
        <v>169.0</v>
      </c>
      <c r="B446" s="11"/>
      <c r="C446" s="11" t="s">
        <v>169</v>
      </c>
      <c r="D446" s="37" t="s">
        <v>60</v>
      </c>
      <c r="E446" s="26">
        <v>8.0</v>
      </c>
      <c r="F446" s="37" t="s">
        <v>225</v>
      </c>
      <c r="G446" s="26">
        <v>14.444444444444445</v>
      </c>
      <c r="H446" s="27">
        <v>0.5681392503059212</v>
      </c>
      <c r="I446" s="27">
        <v>0.26976973476029165</v>
      </c>
      <c r="J446" s="27">
        <v>0.20282042854236124</v>
      </c>
      <c r="K446" s="34">
        <v>28880.0</v>
      </c>
      <c r="L446" s="15"/>
    </row>
    <row r="447" ht="14.25" customHeight="1">
      <c r="A447" s="11">
        <v>114.0</v>
      </c>
      <c r="B447" s="11"/>
      <c r="C447" s="11" t="s">
        <v>196</v>
      </c>
      <c r="D447" s="25" t="s">
        <v>132</v>
      </c>
      <c r="E447" s="26">
        <v>8.333333333333334</v>
      </c>
      <c r="F447" s="25" t="s">
        <v>144</v>
      </c>
      <c r="G447" s="26">
        <v>17.82608695652174</v>
      </c>
      <c r="H447" s="27">
        <v>0.6415181601855927</v>
      </c>
      <c r="I447" s="27">
        <v>0.26827220305393</v>
      </c>
      <c r="J447" s="27">
        <v>0.22670453895618753</v>
      </c>
      <c r="K447" s="34">
        <v>28880.0</v>
      </c>
      <c r="L447" s="15"/>
    </row>
    <row r="448" ht="14.25" customHeight="1">
      <c r="A448" s="11">
        <v>94.0</v>
      </c>
      <c r="B448" s="11"/>
      <c r="C448" s="11" t="s">
        <v>52</v>
      </c>
      <c r="D448" s="43" t="s">
        <v>182</v>
      </c>
      <c r="E448" s="26">
        <v>7.5</v>
      </c>
      <c r="F448" s="31" t="s">
        <v>37</v>
      </c>
      <c r="G448" s="26">
        <v>29.333333333333332</v>
      </c>
      <c r="H448" s="27">
        <v>0.9131209590715622</v>
      </c>
      <c r="I448" s="27">
        <v>0.2682277231738478</v>
      </c>
      <c r="J448" s="27">
        <v>0.3573154928032741</v>
      </c>
      <c r="K448" s="34">
        <v>28880.0</v>
      </c>
      <c r="L448" s="15"/>
    </row>
    <row r="449" ht="14.25" customHeight="1">
      <c r="A449" s="11">
        <v>142.0</v>
      </c>
      <c r="B449" s="11"/>
      <c r="C449" s="11" t="s">
        <v>216</v>
      </c>
      <c r="D449" s="25" t="s">
        <v>25</v>
      </c>
      <c r="E449" s="26">
        <v>8.75</v>
      </c>
      <c r="F449" s="25" t="s">
        <v>128</v>
      </c>
      <c r="G449" s="26">
        <v>14.857142857142858</v>
      </c>
      <c r="H449" s="27">
        <v>0.6505055258368339</v>
      </c>
      <c r="I449" s="27">
        <v>0.2678454838999895</v>
      </c>
      <c r="J449" s="27">
        <v>0.3030617600791271</v>
      </c>
      <c r="K449" s="34">
        <v>28730.0</v>
      </c>
      <c r="L449" s="15"/>
    </row>
    <row r="450" ht="14.25" customHeight="1">
      <c r="A450" s="32">
        <v>36.0</v>
      </c>
      <c r="B450" s="32"/>
      <c r="C450" s="32" t="s">
        <v>192</v>
      </c>
      <c r="D450" s="69" t="s">
        <v>94</v>
      </c>
      <c r="E450" s="26">
        <v>3.6363636363636362</v>
      </c>
      <c r="F450" s="38" t="s">
        <v>205</v>
      </c>
      <c r="G450" s="26">
        <v>20.0</v>
      </c>
      <c r="H450" s="27">
        <v>0.5248668026698885</v>
      </c>
      <c r="I450" s="27">
        <v>0.2675890413385652</v>
      </c>
      <c r="J450" s="27">
        <v>0.3418934765856219</v>
      </c>
      <c r="K450" s="34">
        <v>28730.0</v>
      </c>
      <c r="L450" s="15"/>
    </row>
    <row r="451" ht="14.25" customHeight="1">
      <c r="A451" s="11">
        <v>124.0</v>
      </c>
      <c r="B451" s="11"/>
      <c r="C451" s="11" t="s">
        <v>209</v>
      </c>
      <c r="D451" s="31" t="s">
        <v>42</v>
      </c>
      <c r="E451" s="26">
        <v>8.333333333333334</v>
      </c>
      <c r="F451" s="25" t="s">
        <v>233</v>
      </c>
      <c r="G451" s="26">
        <v>18.14814814814815</v>
      </c>
      <c r="H451" s="27">
        <v>0.7202574692522998</v>
      </c>
      <c r="I451" s="27">
        <v>0.2674065361480019</v>
      </c>
      <c r="J451" s="27">
        <v>0.2522842354830805</v>
      </c>
      <c r="K451" s="34">
        <v>28730.0</v>
      </c>
      <c r="L451" s="15"/>
    </row>
    <row r="452" ht="14.25" customHeight="1">
      <c r="A452" s="11">
        <v>124.0</v>
      </c>
      <c r="B452" s="11"/>
      <c r="C452" s="11" t="s">
        <v>209</v>
      </c>
      <c r="D452" s="37" t="s">
        <v>18</v>
      </c>
      <c r="E452" s="26">
        <v>9.375</v>
      </c>
      <c r="F452" s="25" t="s">
        <v>233</v>
      </c>
      <c r="G452" s="26">
        <v>18.14814814814815</v>
      </c>
      <c r="H452" s="27">
        <v>0.7198927819260961</v>
      </c>
      <c r="I452" s="27">
        <v>0.26727114043349665</v>
      </c>
      <c r="J452" s="27">
        <v>0.39314722592798207</v>
      </c>
      <c r="K452" s="34">
        <v>28730.0</v>
      </c>
      <c r="L452" s="15"/>
    </row>
    <row r="453" ht="14.25" customHeight="1">
      <c r="A453" s="11">
        <v>212.0</v>
      </c>
      <c r="B453" s="11"/>
      <c r="C453" s="11" t="s">
        <v>175</v>
      </c>
      <c r="D453" s="37" t="s">
        <v>178</v>
      </c>
      <c r="E453" s="26">
        <v>7.5</v>
      </c>
      <c r="F453" s="43" t="s">
        <v>237</v>
      </c>
      <c r="G453" s="26">
        <v>15.0</v>
      </c>
      <c r="H453" s="27">
        <v>0.6368154234198236</v>
      </c>
      <c r="I453" s="27">
        <v>0.2672049403935127</v>
      </c>
      <c r="J453" s="27">
        <v>0.20089214443348827</v>
      </c>
      <c r="K453" s="34">
        <v>28730.0</v>
      </c>
      <c r="L453" s="15"/>
    </row>
    <row r="454" ht="14.25" customHeight="1">
      <c r="A454" s="32">
        <v>28.0</v>
      </c>
      <c r="B454" s="32"/>
      <c r="C454" s="32" t="s">
        <v>215</v>
      </c>
      <c r="D454" s="38" t="s">
        <v>166</v>
      </c>
      <c r="E454" s="26">
        <v>7.142857142857142</v>
      </c>
      <c r="F454" s="38" t="s">
        <v>194</v>
      </c>
      <c r="G454" s="26">
        <v>14.0</v>
      </c>
      <c r="H454" s="27">
        <v>0.5617587467099242</v>
      </c>
      <c r="I454" s="27">
        <v>0.2670926758695629</v>
      </c>
      <c r="J454" s="27">
        <v>0.2726513573895051</v>
      </c>
      <c r="K454" s="34">
        <v>28730.0</v>
      </c>
      <c r="L454" s="15"/>
    </row>
    <row r="455" ht="14.25" customHeight="1">
      <c r="A455" s="11">
        <v>241.0</v>
      </c>
      <c r="B455" s="11"/>
      <c r="C455" s="47" t="s">
        <v>186</v>
      </c>
      <c r="D455" s="35" t="s">
        <v>54</v>
      </c>
      <c r="E455" s="26">
        <v>5.454545454545455</v>
      </c>
      <c r="F455" s="35" t="s">
        <v>221</v>
      </c>
      <c r="G455" s="26">
        <v>10.606060606060607</v>
      </c>
      <c r="H455" s="27">
        <v>0.4242598297739021</v>
      </c>
      <c r="I455" s="27">
        <v>0.2668931804559855</v>
      </c>
      <c r="J455" s="27">
        <v>0.3432656905556983</v>
      </c>
      <c r="K455" s="34">
        <v>28730.0</v>
      </c>
      <c r="L455" s="15"/>
    </row>
    <row r="456" ht="14.25" customHeight="1">
      <c r="A456" s="32">
        <v>127.0</v>
      </c>
      <c r="B456" s="32"/>
      <c r="C456" s="32" t="s">
        <v>195</v>
      </c>
      <c r="D456" s="38" t="s">
        <v>178</v>
      </c>
      <c r="E456" s="26">
        <v>7.5</v>
      </c>
      <c r="F456" s="38" t="s">
        <v>156</v>
      </c>
      <c r="G456" s="26">
        <v>18.18181818181818</v>
      </c>
      <c r="H456" s="27">
        <v>0.6635108637525005</v>
      </c>
      <c r="I456" s="27">
        <v>0.26664111939325535</v>
      </c>
      <c r="J456" s="27">
        <v>0.18222543477294104</v>
      </c>
      <c r="K456" s="34">
        <v>28730.0</v>
      </c>
      <c r="L456" s="15"/>
    </row>
    <row r="457" ht="14.25" customHeight="1">
      <c r="A457" s="11">
        <v>227.0</v>
      </c>
      <c r="B457" s="11"/>
      <c r="C457" s="11" t="s">
        <v>211</v>
      </c>
      <c r="D457" s="43" t="s">
        <v>151</v>
      </c>
      <c r="E457" s="26">
        <v>5.833333333333334</v>
      </c>
      <c r="F457" s="43" t="s">
        <v>87</v>
      </c>
      <c r="G457" s="26">
        <v>17.5</v>
      </c>
      <c r="H457" s="27">
        <v>0.5025847214244686</v>
      </c>
      <c r="I457" s="27">
        <v>0.2665603129323437</v>
      </c>
      <c r="J457" s="27">
        <v>0.32413734052572996</v>
      </c>
      <c r="K457" s="34">
        <v>28730.0</v>
      </c>
      <c r="L457" s="15"/>
    </row>
    <row r="458" ht="14.25" customHeight="1">
      <c r="A458" s="11">
        <v>28.0</v>
      </c>
      <c r="B458" s="11"/>
      <c r="C458" s="11" t="s">
        <v>215</v>
      </c>
      <c r="D458" s="31" t="s">
        <v>136</v>
      </c>
      <c r="E458" s="26">
        <v>6.666666666666667</v>
      </c>
      <c r="F458" s="31" t="s">
        <v>194</v>
      </c>
      <c r="G458" s="26">
        <v>14.0</v>
      </c>
      <c r="H458" s="27">
        <v>0.5605419956679101</v>
      </c>
      <c r="I458" s="27">
        <v>0.26651416188365346</v>
      </c>
      <c r="J458" s="27">
        <v>0.2556914575151461</v>
      </c>
      <c r="K458" s="34">
        <v>27900.0</v>
      </c>
      <c r="L458" s="15"/>
    </row>
    <row r="459" ht="14.25" customHeight="1">
      <c r="A459" s="11">
        <v>97.0</v>
      </c>
      <c r="B459" s="11"/>
      <c r="C459" s="11" t="s">
        <v>204</v>
      </c>
      <c r="D459" s="31" t="s">
        <v>54</v>
      </c>
      <c r="E459" s="26">
        <v>5.454545454545455</v>
      </c>
      <c r="F459" s="43" t="s">
        <v>33</v>
      </c>
      <c r="G459" s="26">
        <v>16.285714285714285</v>
      </c>
      <c r="H459" s="27">
        <v>0.4634672899047317</v>
      </c>
      <c r="I459" s="27">
        <v>0.26581285316891085</v>
      </c>
      <c r="J459" s="27">
        <v>0.321014536100975</v>
      </c>
      <c r="K459" s="34">
        <v>27900.0</v>
      </c>
      <c r="L459" s="15"/>
    </row>
    <row r="460" ht="14.25" customHeight="1">
      <c r="A460" s="11">
        <v>36.0</v>
      </c>
      <c r="B460" s="11"/>
      <c r="C460" s="11" t="s">
        <v>192</v>
      </c>
      <c r="D460" s="25" t="s">
        <v>42</v>
      </c>
      <c r="E460" s="26">
        <v>6.666666666666667</v>
      </c>
      <c r="F460" s="25" t="s">
        <v>36</v>
      </c>
      <c r="G460" s="26">
        <v>17.857142857142858</v>
      </c>
      <c r="H460" s="27">
        <v>0.5213626121150532</v>
      </c>
      <c r="I460" s="27">
        <v>0.2658025252425458</v>
      </c>
      <c r="J460" s="27">
        <v>0.2143778734201104</v>
      </c>
      <c r="K460" s="34">
        <v>27900.0</v>
      </c>
      <c r="L460" s="15"/>
    </row>
    <row r="461" ht="14.25" customHeight="1">
      <c r="A461" s="11">
        <v>115.0</v>
      </c>
      <c r="B461" s="11"/>
      <c r="C461" s="11" t="s">
        <v>197</v>
      </c>
      <c r="D461" s="31" t="s">
        <v>103</v>
      </c>
      <c r="E461" s="26">
        <v>5.714285714285714</v>
      </c>
      <c r="F461" s="25" t="s">
        <v>189</v>
      </c>
      <c r="G461" s="26">
        <v>20.0</v>
      </c>
      <c r="H461" s="27">
        <v>0.48855526286253775</v>
      </c>
      <c r="I461" s="27">
        <v>0.26563570054306607</v>
      </c>
      <c r="J461" s="27">
        <v>0.33939772985328553</v>
      </c>
      <c r="K461" s="34">
        <v>27900.0</v>
      </c>
      <c r="L461" s="15"/>
    </row>
    <row r="462" ht="14.25" customHeight="1">
      <c r="A462" s="32">
        <v>210.0</v>
      </c>
      <c r="B462" s="32"/>
      <c r="C462" s="32" t="s">
        <v>210</v>
      </c>
      <c r="D462" s="33" t="s">
        <v>60</v>
      </c>
      <c r="E462" s="26">
        <v>6.0</v>
      </c>
      <c r="F462" s="33" t="s">
        <v>125</v>
      </c>
      <c r="G462" s="26">
        <v>16.956521739130437</v>
      </c>
      <c r="H462" s="27">
        <v>0.4424297933775246</v>
      </c>
      <c r="I462" s="27">
        <v>0.2649245700876834</v>
      </c>
      <c r="J462" s="27">
        <v>0.17843542301474627</v>
      </c>
      <c r="K462" s="34">
        <v>27900.0</v>
      </c>
      <c r="L462" s="15"/>
    </row>
    <row r="463" ht="14.25" customHeight="1">
      <c r="A463" s="11">
        <v>229.0</v>
      </c>
      <c r="B463" s="11"/>
      <c r="C463" s="20" t="s">
        <v>206</v>
      </c>
      <c r="D463" s="35" t="s">
        <v>163</v>
      </c>
      <c r="E463" s="26">
        <v>8.181818181818182</v>
      </c>
      <c r="F463" s="35" t="s">
        <v>65</v>
      </c>
      <c r="G463" s="26">
        <v>16.5625</v>
      </c>
      <c r="H463" s="27">
        <v>0.7069323554102417</v>
      </c>
      <c r="I463" s="27">
        <v>0.2645670470511278</v>
      </c>
      <c r="J463" s="27">
        <v>0.36054102411933</v>
      </c>
      <c r="K463" s="34">
        <v>27900.0</v>
      </c>
      <c r="L463" s="15"/>
    </row>
    <row r="464" ht="14.25" customHeight="1">
      <c r="A464" s="11">
        <v>71.0</v>
      </c>
      <c r="B464" s="11"/>
      <c r="C464" s="11" t="s">
        <v>223</v>
      </c>
      <c r="D464" s="31" t="s">
        <v>119</v>
      </c>
      <c r="E464" s="26">
        <v>8.75</v>
      </c>
      <c r="F464" s="25" t="s">
        <v>144</v>
      </c>
      <c r="G464" s="26">
        <v>24.34782608695652</v>
      </c>
      <c r="H464" s="27">
        <v>0.7634198300118512</v>
      </c>
      <c r="I464" s="27">
        <v>0.264503859315983</v>
      </c>
      <c r="J464" s="27">
        <v>0.2657876437377677</v>
      </c>
      <c r="K464" s="34">
        <v>27720.0</v>
      </c>
      <c r="L464" s="15"/>
    </row>
    <row r="465" ht="14.25" customHeight="1">
      <c r="A465" s="11">
        <v>62.0</v>
      </c>
      <c r="B465" s="11"/>
      <c r="C465" s="11" t="s">
        <v>153</v>
      </c>
      <c r="D465" s="31" t="s">
        <v>136</v>
      </c>
      <c r="E465" s="26">
        <v>5.0</v>
      </c>
      <c r="F465" s="25" t="s">
        <v>156</v>
      </c>
      <c r="G465" s="26">
        <v>16.81818181818182</v>
      </c>
      <c r="H465" s="27">
        <v>0.5005333552145729</v>
      </c>
      <c r="I465" s="27">
        <v>0.2643727221985093</v>
      </c>
      <c r="J465" s="27">
        <v>0.22503406113537117</v>
      </c>
      <c r="K465" s="34">
        <v>27720.0</v>
      </c>
      <c r="L465" s="15"/>
    </row>
    <row r="466" ht="14.25" customHeight="1">
      <c r="A466" s="11">
        <v>154.0</v>
      </c>
      <c r="B466" s="11"/>
      <c r="C466" s="11" t="s">
        <v>179</v>
      </c>
      <c r="D466" s="37" t="s">
        <v>132</v>
      </c>
      <c r="E466" s="26">
        <v>6.666666666666667</v>
      </c>
      <c r="F466" s="37" t="s">
        <v>85</v>
      </c>
      <c r="G466" s="26">
        <v>15.833333333333334</v>
      </c>
      <c r="H466" s="27">
        <v>0.520274038741686</v>
      </c>
      <c r="I466" s="27">
        <v>0.26385967002258287</v>
      </c>
      <c r="J466" s="27">
        <v>0.22227792925275897</v>
      </c>
      <c r="K466" s="34">
        <v>27720.0</v>
      </c>
      <c r="L466" s="15"/>
    </row>
    <row r="467" ht="14.25" customHeight="1">
      <c r="A467" s="32">
        <v>124.0</v>
      </c>
      <c r="B467" s="32"/>
      <c r="C467" s="32" t="s">
        <v>209</v>
      </c>
      <c r="D467" s="38" t="s">
        <v>42</v>
      </c>
      <c r="E467" s="26">
        <v>8.333333333333334</v>
      </c>
      <c r="F467" s="38" t="s">
        <v>222</v>
      </c>
      <c r="G467" s="26">
        <v>20.0</v>
      </c>
      <c r="H467" s="27">
        <v>0.71014568429847</v>
      </c>
      <c r="I467" s="27">
        <v>0.26365238224580906</v>
      </c>
      <c r="J467" s="27">
        <v>0.22606501698204756</v>
      </c>
      <c r="K467" s="34">
        <v>27720.0</v>
      </c>
      <c r="L467" s="15"/>
    </row>
    <row r="468" ht="14.25" customHeight="1">
      <c r="A468" s="11">
        <v>124.0</v>
      </c>
      <c r="B468" s="11"/>
      <c r="C468" s="11" t="s">
        <v>209</v>
      </c>
      <c r="D468" s="25" t="s">
        <v>86</v>
      </c>
      <c r="E468" s="26">
        <v>8.88888888888889</v>
      </c>
      <c r="F468" s="25" t="s">
        <v>233</v>
      </c>
      <c r="G468" s="26">
        <v>18.14814814814815</v>
      </c>
      <c r="H468" s="27">
        <v>0.7100006382028208</v>
      </c>
      <c r="I468" s="27">
        <v>0.2635985316775399</v>
      </c>
      <c r="J468" s="27">
        <v>0.30050232611239547</v>
      </c>
      <c r="K468" s="34">
        <v>27720.0</v>
      </c>
      <c r="L468" s="15"/>
    </row>
    <row r="469" ht="14.25" customHeight="1">
      <c r="A469" s="32">
        <v>45.0</v>
      </c>
      <c r="B469" s="32"/>
      <c r="C469" s="32" t="s">
        <v>187</v>
      </c>
      <c r="D469" s="38" t="s">
        <v>119</v>
      </c>
      <c r="E469" s="26">
        <v>8.75</v>
      </c>
      <c r="F469" s="38" t="s">
        <v>205</v>
      </c>
      <c r="G469" s="26">
        <v>18.71794871794872</v>
      </c>
      <c r="H469" s="27">
        <v>0.6587324220868161</v>
      </c>
      <c r="I469" s="27">
        <v>0.26358380759667827</v>
      </c>
      <c r="J469" s="27">
        <v>0.27088688614285567</v>
      </c>
      <c r="K469" s="34">
        <v>27720.0</v>
      </c>
      <c r="L469" s="15"/>
    </row>
    <row r="470" ht="14.25" customHeight="1">
      <c r="A470" s="32">
        <v>9.0</v>
      </c>
      <c r="B470" s="32"/>
      <c r="C470" s="32" t="s">
        <v>203</v>
      </c>
      <c r="D470" s="38" t="s">
        <v>74</v>
      </c>
      <c r="E470" s="26">
        <v>6.0</v>
      </c>
      <c r="F470" s="38" t="s">
        <v>88</v>
      </c>
      <c r="G470" s="26">
        <v>13.030303030303031</v>
      </c>
      <c r="H470" s="27">
        <v>0.5051798232562645</v>
      </c>
      <c r="I470" s="27">
        <v>0.26302188488158423</v>
      </c>
      <c r="J470" s="27">
        <v>0.21902865344330477</v>
      </c>
      <c r="K470" s="34">
        <v>27456.0</v>
      </c>
      <c r="L470" s="15"/>
    </row>
    <row r="471" ht="14.25" customHeight="1">
      <c r="A471" s="32">
        <v>38.0</v>
      </c>
      <c r="B471" s="32"/>
      <c r="C471" s="32" t="s">
        <v>201</v>
      </c>
      <c r="D471" s="38" t="s">
        <v>108</v>
      </c>
      <c r="E471" s="26">
        <v>6.0</v>
      </c>
      <c r="F471" s="38" t="s">
        <v>28</v>
      </c>
      <c r="G471" s="26">
        <v>18.80952380952381</v>
      </c>
      <c r="H471" s="27">
        <v>0.5622476964024238</v>
      </c>
      <c r="I471" s="27">
        <v>0.26277268298367545</v>
      </c>
      <c r="J471" s="27">
        <v>0.3133527950010857</v>
      </c>
      <c r="K471" s="34">
        <v>27456.0</v>
      </c>
      <c r="L471" s="15"/>
    </row>
    <row r="472" ht="14.25" customHeight="1">
      <c r="A472" s="11">
        <v>94.0</v>
      </c>
      <c r="B472" s="11"/>
      <c r="C472" s="20" t="s">
        <v>52</v>
      </c>
      <c r="D472" s="45" t="s">
        <v>147</v>
      </c>
      <c r="E472" s="26">
        <v>8.571428571428571</v>
      </c>
      <c r="F472" s="35" t="s">
        <v>144</v>
      </c>
      <c r="G472" s="26">
        <v>30.434782608695652</v>
      </c>
      <c r="H472" s="27">
        <v>0.8934839491990555</v>
      </c>
      <c r="I472" s="27">
        <v>0.26245938504107685</v>
      </c>
      <c r="J472" s="27">
        <v>0.24761685430082286</v>
      </c>
      <c r="K472" s="34">
        <v>27456.0</v>
      </c>
      <c r="L472" s="15"/>
    </row>
    <row r="473" ht="14.25" customHeight="1">
      <c r="A473" s="11">
        <v>171.0</v>
      </c>
      <c r="B473" s="11"/>
      <c r="C473" s="20" t="s">
        <v>199</v>
      </c>
      <c r="D473" s="35" t="s">
        <v>94</v>
      </c>
      <c r="E473" s="26">
        <v>3.6363636363636362</v>
      </c>
      <c r="F473" s="35" t="s">
        <v>92</v>
      </c>
      <c r="G473" s="26">
        <v>15.6</v>
      </c>
      <c r="H473" s="27">
        <v>0.45784115409268367</v>
      </c>
      <c r="I473" s="27">
        <v>0.26222687503481934</v>
      </c>
      <c r="J473" s="27">
        <v>0.3254716527059391</v>
      </c>
      <c r="K473" s="34">
        <v>27456.0</v>
      </c>
      <c r="L473" s="15"/>
    </row>
    <row r="474" ht="14.25" customHeight="1">
      <c r="A474" s="11">
        <v>91.0</v>
      </c>
      <c r="B474" s="11"/>
      <c r="C474" s="11" t="s">
        <v>167</v>
      </c>
      <c r="D474" s="31" t="s">
        <v>97</v>
      </c>
      <c r="E474" s="26">
        <v>6.666666666666667</v>
      </c>
      <c r="F474" s="25" t="s">
        <v>232</v>
      </c>
      <c r="G474" s="26">
        <v>11.515151515151516</v>
      </c>
      <c r="H474" s="27">
        <v>0.5161118464317526</v>
      </c>
      <c r="I474" s="27">
        <v>0.2615868193996161</v>
      </c>
      <c r="J474" s="27">
        <v>0.3682580619950568</v>
      </c>
      <c r="K474" s="34">
        <v>27456.0</v>
      </c>
      <c r="L474" s="15"/>
    </row>
    <row r="475" ht="14.25" customHeight="1">
      <c r="A475" s="11">
        <v>71.0</v>
      </c>
      <c r="B475" s="11"/>
      <c r="C475" s="20" t="s">
        <v>223</v>
      </c>
      <c r="D475" s="45" t="s">
        <v>119</v>
      </c>
      <c r="E475" s="26">
        <v>8.75</v>
      </c>
      <c r="F475" s="45" t="s">
        <v>235</v>
      </c>
      <c r="G475" s="26">
        <v>20.416666666666668</v>
      </c>
      <c r="H475" s="27">
        <v>0.753877082136703</v>
      </c>
      <c r="I475" s="27">
        <v>0.26119756107453324</v>
      </c>
      <c r="J475" s="27">
        <v>0.2761880297970717</v>
      </c>
      <c r="K475" s="34">
        <v>27456.0</v>
      </c>
      <c r="L475" s="15"/>
    </row>
    <row r="476" ht="14.25" customHeight="1">
      <c r="A476" s="32">
        <v>38.0</v>
      </c>
      <c r="B476" s="32"/>
      <c r="C476" s="32" t="s">
        <v>201</v>
      </c>
      <c r="D476" s="38" t="s">
        <v>108</v>
      </c>
      <c r="E476" s="26">
        <v>6.0</v>
      </c>
      <c r="F476" s="38" t="s">
        <v>98</v>
      </c>
      <c r="G476" s="26">
        <v>18.18181818181818</v>
      </c>
      <c r="H476" s="27">
        <v>0.5584274682494097</v>
      </c>
      <c r="I476" s="27">
        <v>0.26098725708010934</v>
      </c>
      <c r="J476" s="27">
        <v>0.2975254730713246</v>
      </c>
      <c r="K476" s="34">
        <v>27456.0</v>
      </c>
      <c r="L476" s="15"/>
    </row>
    <row r="477" ht="14.25" customHeight="1">
      <c r="A477" s="11">
        <v>141.0</v>
      </c>
      <c r="B477" s="11"/>
      <c r="C477" s="11" t="s">
        <v>238</v>
      </c>
      <c r="D477" s="25" t="s">
        <v>178</v>
      </c>
      <c r="E477" s="26">
        <v>5.0</v>
      </c>
      <c r="F477" s="25" t="s">
        <v>61</v>
      </c>
      <c r="G477" s="26">
        <v>32.17391304347826</v>
      </c>
      <c r="H477" s="27">
        <v>0.6816847712884474</v>
      </c>
      <c r="I477" s="27">
        <v>0.26057358218997867</v>
      </c>
      <c r="J477" s="27">
        <v>0.1598338709025182</v>
      </c>
      <c r="K477" s="34">
        <v>27456.0</v>
      </c>
      <c r="L477" s="15"/>
    </row>
    <row r="478" ht="14.25" customHeight="1">
      <c r="A478" s="11">
        <v>141.0</v>
      </c>
      <c r="B478" s="11"/>
      <c r="C478" s="11" t="s">
        <v>238</v>
      </c>
      <c r="D478" s="31" t="s">
        <v>136</v>
      </c>
      <c r="E478" s="26">
        <v>6.666666666666667</v>
      </c>
      <c r="F478" s="25" t="s">
        <v>61</v>
      </c>
      <c r="G478" s="26">
        <v>32.17391304347826</v>
      </c>
      <c r="H478" s="27">
        <v>0.6811261964184961</v>
      </c>
      <c r="I478" s="27">
        <v>0.2603600672914291</v>
      </c>
      <c r="J478" s="27">
        <v>0.20655632867425336</v>
      </c>
      <c r="K478" s="34">
        <v>27456.0</v>
      </c>
      <c r="L478" s="15"/>
    </row>
    <row r="479" ht="14.25" customHeight="1">
      <c r="A479" s="11">
        <v>97.0</v>
      </c>
      <c r="B479" s="11"/>
      <c r="C479" s="11" t="s">
        <v>204</v>
      </c>
      <c r="D479" s="37" t="s">
        <v>54</v>
      </c>
      <c r="E479" s="26">
        <v>5.454545454545455</v>
      </c>
      <c r="F479" s="25" t="s">
        <v>36</v>
      </c>
      <c r="G479" s="26">
        <v>17.5</v>
      </c>
      <c r="H479" s="27">
        <v>0.4536789617827502</v>
      </c>
      <c r="I479" s="27">
        <v>0.26019894366001706</v>
      </c>
      <c r="J479" s="27">
        <v>0.3049124604587999</v>
      </c>
      <c r="K479" s="34">
        <v>27456.0</v>
      </c>
      <c r="L479" s="15"/>
    </row>
    <row r="480" ht="14.25" customHeight="1">
      <c r="A480" s="11">
        <v>142.0</v>
      </c>
      <c r="B480" s="11"/>
      <c r="C480" s="11" t="s">
        <v>216</v>
      </c>
      <c r="D480" s="31" t="s">
        <v>60</v>
      </c>
      <c r="E480" s="26">
        <v>8.0</v>
      </c>
      <c r="F480" s="25" t="s">
        <v>128</v>
      </c>
      <c r="G480" s="26">
        <v>14.857142857142858</v>
      </c>
      <c r="H480" s="27">
        <v>0.6318207926479035</v>
      </c>
      <c r="I480" s="27">
        <v>0.2601520497879685</v>
      </c>
      <c r="J480" s="27">
        <v>0.2259606375301212</v>
      </c>
      <c r="K480" s="34">
        <v>27456.0</v>
      </c>
      <c r="L480" s="15"/>
    </row>
    <row r="481" ht="14.25" customHeight="1">
      <c r="A481" s="11">
        <v>182.0</v>
      </c>
      <c r="B481" s="11"/>
      <c r="C481" s="20" t="s">
        <v>234</v>
      </c>
      <c r="D481" s="35" t="s">
        <v>146</v>
      </c>
      <c r="E481" s="26">
        <v>8.0</v>
      </c>
      <c r="F481" s="35" t="s">
        <v>152</v>
      </c>
      <c r="G481" s="26">
        <v>23.846153846153847</v>
      </c>
      <c r="H481" s="27">
        <v>0.5939637616834631</v>
      </c>
      <c r="I481" s="27">
        <v>0.26003610946896466</v>
      </c>
      <c r="J481" s="27">
        <v>0.2805034677626509</v>
      </c>
      <c r="K481" s="34">
        <v>27456.0</v>
      </c>
      <c r="L481" s="15"/>
    </row>
    <row r="482" ht="14.25" customHeight="1">
      <c r="A482" s="32">
        <v>71.0</v>
      </c>
      <c r="B482" s="32"/>
      <c r="C482" s="32" t="s">
        <v>223</v>
      </c>
      <c r="D482" s="38" t="s">
        <v>146</v>
      </c>
      <c r="E482" s="26">
        <v>9.0</v>
      </c>
      <c r="F482" s="38" t="s">
        <v>39</v>
      </c>
      <c r="G482" s="26">
        <v>25.510204081632654</v>
      </c>
      <c r="H482" s="27">
        <v>0.7504495481427818</v>
      </c>
      <c r="I482" s="27">
        <v>0.260010015331433</v>
      </c>
      <c r="J482" s="27">
        <v>0.3030744872348818</v>
      </c>
      <c r="K482" s="34">
        <v>27456.0</v>
      </c>
      <c r="L482" s="15"/>
    </row>
    <row r="483" ht="14.25" customHeight="1">
      <c r="A483" s="11">
        <v>124.0</v>
      </c>
      <c r="B483" s="11"/>
      <c r="C483" s="20" t="s">
        <v>209</v>
      </c>
      <c r="D483" s="45" t="s">
        <v>86</v>
      </c>
      <c r="E483" s="26">
        <v>8.88888888888889</v>
      </c>
      <c r="F483" s="45" t="s">
        <v>222</v>
      </c>
      <c r="G483" s="26">
        <v>20.0</v>
      </c>
      <c r="H483" s="27">
        <v>0.7000287191269385</v>
      </c>
      <c r="I483" s="27">
        <v>0.2598963051090351</v>
      </c>
      <c r="J483" s="27">
        <v>0.2748120930544233</v>
      </c>
      <c r="K483" s="34">
        <v>27456.0</v>
      </c>
      <c r="L483" s="15"/>
    </row>
    <row r="484" ht="14.25" customHeight="1">
      <c r="A484" s="32">
        <v>142.0</v>
      </c>
      <c r="B484" s="32"/>
      <c r="C484" s="32" t="s">
        <v>216</v>
      </c>
      <c r="D484" s="38" t="s">
        <v>25</v>
      </c>
      <c r="E484" s="26">
        <v>8.75</v>
      </c>
      <c r="F484" s="38" t="s">
        <v>176</v>
      </c>
      <c r="G484" s="26">
        <v>19.473684210526315</v>
      </c>
      <c r="H484" s="27">
        <v>0.6311896030448586</v>
      </c>
      <c r="I484" s="27">
        <v>0.2598921576303382</v>
      </c>
      <c r="J484" s="27">
        <v>0.24706723878644932</v>
      </c>
      <c r="K484" s="34">
        <v>27456.0</v>
      </c>
      <c r="L484" s="15"/>
    </row>
    <row r="485" ht="14.25" customHeight="1">
      <c r="A485" s="11">
        <v>97.0</v>
      </c>
      <c r="B485" s="11"/>
      <c r="C485" s="20" t="s">
        <v>204</v>
      </c>
      <c r="D485" s="45" t="s">
        <v>54</v>
      </c>
      <c r="E485" s="26">
        <v>5.454545454545455</v>
      </c>
      <c r="F485" s="45" t="s">
        <v>233</v>
      </c>
      <c r="G485" s="26">
        <v>11.851851851851851</v>
      </c>
      <c r="H485" s="27">
        <v>0.453034115086845</v>
      </c>
      <c r="I485" s="27">
        <v>0.2598291040967323</v>
      </c>
      <c r="J485" s="27">
        <v>0.32796206917098664</v>
      </c>
      <c r="K485" s="34">
        <v>27456.0</v>
      </c>
      <c r="L485" s="15"/>
    </row>
    <row r="486" ht="14.25" hidden="1" customHeight="1">
      <c r="A486" s="23">
        <v>245.0</v>
      </c>
      <c r="B486" s="23" t="s">
        <v>23</v>
      </c>
      <c r="C486" s="34" t="s">
        <v>227</v>
      </c>
      <c r="D486" s="45" t="s">
        <v>47</v>
      </c>
      <c r="E486" s="26">
        <v>6.363636363636364</v>
      </c>
      <c r="F486" s="45" t="s">
        <v>76</v>
      </c>
      <c r="G486" s="26">
        <v>24.848484848484848</v>
      </c>
      <c r="H486" s="27">
        <v>0.5939361170504722</v>
      </c>
      <c r="I486" s="27">
        <v>0.45506705728103614</v>
      </c>
      <c r="J486" s="27">
        <v>0.548135499024065</v>
      </c>
      <c r="K486" s="28"/>
      <c r="L486" s="15"/>
    </row>
    <row r="487" ht="14.25" hidden="1" customHeight="1">
      <c r="A487" s="23">
        <v>245.0</v>
      </c>
      <c r="B487" s="23" t="s">
        <v>23</v>
      </c>
      <c r="C487" s="34" t="s">
        <v>227</v>
      </c>
      <c r="D487" s="45" t="s">
        <v>163</v>
      </c>
      <c r="E487" s="26">
        <v>6.363636363636364</v>
      </c>
      <c r="F487" s="45" t="s">
        <v>76</v>
      </c>
      <c r="G487" s="26">
        <v>24.848484848484848</v>
      </c>
      <c r="H487" s="27">
        <v>0.5939361170504722</v>
      </c>
      <c r="I487" s="27">
        <v>0.45506705728103614</v>
      </c>
      <c r="J487" s="27">
        <v>0.548135499024065</v>
      </c>
      <c r="K487" s="28"/>
      <c r="L487" s="15"/>
    </row>
    <row r="488" ht="14.25" customHeight="1">
      <c r="A488" s="11">
        <v>55.0</v>
      </c>
      <c r="B488" s="11"/>
      <c r="C488" s="11" t="s">
        <v>217</v>
      </c>
      <c r="D488" s="25" t="s">
        <v>18</v>
      </c>
      <c r="E488" s="26">
        <v>6.875</v>
      </c>
      <c r="F488" s="25" t="s">
        <v>76</v>
      </c>
      <c r="G488" s="26">
        <v>25.15151515151515</v>
      </c>
      <c r="H488" s="27">
        <v>0.6338014220919408</v>
      </c>
      <c r="I488" s="27">
        <v>0.2593763077632165</v>
      </c>
      <c r="J488" s="27">
        <v>0.37486254577713396</v>
      </c>
      <c r="K488" s="34">
        <v>27456.0</v>
      </c>
      <c r="L488" s="15"/>
    </row>
    <row r="489" ht="14.25" customHeight="1">
      <c r="A489" s="11">
        <v>94.0</v>
      </c>
      <c r="B489" s="11"/>
      <c r="C489" s="11" t="s">
        <v>52</v>
      </c>
      <c r="D489" s="31" t="s">
        <v>53</v>
      </c>
      <c r="E489" s="26">
        <v>11.428571428571429</v>
      </c>
      <c r="F489" s="43" t="s">
        <v>127</v>
      </c>
      <c r="G489" s="26">
        <v>30.0</v>
      </c>
      <c r="H489" s="27">
        <v>0.8824950264558316</v>
      </c>
      <c r="I489" s="27">
        <v>0.25923140774161235</v>
      </c>
      <c r="J489" s="27">
        <v>0.2328719871031502</v>
      </c>
      <c r="K489" s="34">
        <v>27456.0</v>
      </c>
      <c r="L489" s="15"/>
    </row>
    <row r="490" ht="14.25" customHeight="1">
      <c r="A490" s="11">
        <v>123.0</v>
      </c>
      <c r="B490" s="11"/>
      <c r="C490" s="11" t="s">
        <v>230</v>
      </c>
      <c r="D490" s="25" t="s">
        <v>178</v>
      </c>
      <c r="E490" s="26">
        <v>7.5</v>
      </c>
      <c r="F490" s="37" t="s">
        <v>239</v>
      </c>
      <c r="G490" s="26">
        <v>16.666666666666668</v>
      </c>
      <c r="H490" s="27">
        <v>0.6940455676814091</v>
      </c>
      <c r="I490" s="27">
        <v>0.25919967312750586</v>
      </c>
      <c r="J490" s="27">
        <v>0.20118306544024284</v>
      </c>
      <c r="K490" s="34">
        <v>26740.0</v>
      </c>
      <c r="L490" s="15"/>
    </row>
    <row r="491" ht="14.25" customHeight="1">
      <c r="A491" s="11">
        <v>110.0</v>
      </c>
      <c r="B491" s="11"/>
      <c r="C491" s="11" t="s">
        <v>213</v>
      </c>
      <c r="D491" s="37" t="s">
        <v>135</v>
      </c>
      <c r="E491" s="26">
        <v>4.545454545454545</v>
      </c>
      <c r="F491" s="25" t="s">
        <v>144</v>
      </c>
      <c r="G491" s="26">
        <v>20.434782608695652</v>
      </c>
      <c r="H491" s="27">
        <v>0.5743825387708213</v>
      </c>
      <c r="I491" s="27">
        <v>0.2589443039914196</v>
      </c>
      <c r="J491" s="27">
        <v>0.31581901698785836</v>
      </c>
      <c r="K491" s="34">
        <v>26740.0</v>
      </c>
      <c r="L491" s="15"/>
    </row>
    <row r="492" ht="14.25" customHeight="1">
      <c r="A492" s="32">
        <v>123.0</v>
      </c>
      <c r="B492" s="32"/>
      <c r="C492" s="32" t="s">
        <v>230</v>
      </c>
      <c r="D492" s="33" t="s">
        <v>151</v>
      </c>
      <c r="E492" s="26">
        <v>9.166666666666666</v>
      </c>
      <c r="F492" s="38" t="s">
        <v>180</v>
      </c>
      <c r="G492" s="26">
        <v>20.625</v>
      </c>
      <c r="H492" s="27">
        <v>0.6910539919586445</v>
      </c>
      <c r="I492" s="27">
        <v>0.25808243315712864</v>
      </c>
      <c r="J492" s="27">
        <v>0.30617389143323753</v>
      </c>
      <c r="K492" s="34">
        <v>26740.0</v>
      </c>
      <c r="L492" s="15"/>
    </row>
    <row r="493" ht="14.25" customHeight="1">
      <c r="A493" s="11">
        <v>127.0</v>
      </c>
      <c r="B493" s="11"/>
      <c r="C493" s="20" t="s">
        <v>195</v>
      </c>
      <c r="D493" s="45" t="s">
        <v>106</v>
      </c>
      <c r="E493" s="26">
        <v>7.6923076923076925</v>
      </c>
      <c r="F493" s="45" t="s">
        <v>180</v>
      </c>
      <c r="G493" s="26">
        <v>22.5</v>
      </c>
      <c r="H493" s="27">
        <v>0.6419569550968004</v>
      </c>
      <c r="I493" s="27">
        <v>0.25797937978170976</v>
      </c>
      <c r="J493" s="27">
        <v>0.3174374844552086</v>
      </c>
      <c r="K493" s="34">
        <v>26740.0</v>
      </c>
      <c r="L493" s="15"/>
    </row>
    <row r="494" ht="14.25" customHeight="1">
      <c r="A494" s="11">
        <v>121.0</v>
      </c>
      <c r="B494" s="11"/>
      <c r="C494" s="20" t="s">
        <v>240</v>
      </c>
      <c r="D494" s="45" t="s">
        <v>74</v>
      </c>
      <c r="E494" s="26">
        <v>8.0</v>
      </c>
      <c r="F494" s="45" t="s">
        <v>76</v>
      </c>
      <c r="G494" s="26">
        <v>27.87878787878788</v>
      </c>
      <c r="H494" s="27">
        <v>0.7428105012675283</v>
      </c>
      <c r="I494" s="27">
        <v>0.25736329684107245</v>
      </c>
      <c r="J494" s="27">
        <v>0.1881684053865867</v>
      </c>
      <c r="K494" s="34">
        <v>26740.0</v>
      </c>
      <c r="L494" s="15"/>
    </row>
    <row r="495" ht="14.25" customHeight="1">
      <c r="A495" s="11">
        <v>99.0</v>
      </c>
      <c r="B495" s="11"/>
      <c r="C495" s="11" t="s">
        <v>241</v>
      </c>
      <c r="D495" s="37" t="s">
        <v>154</v>
      </c>
      <c r="E495" s="26">
        <v>8.333333333333334</v>
      </c>
      <c r="F495" s="25" t="s">
        <v>107</v>
      </c>
      <c r="G495" s="26">
        <v>17.8125</v>
      </c>
      <c r="H495" s="27">
        <v>0.6964388282596209</v>
      </c>
      <c r="I495" s="27">
        <v>0.25725210792200126</v>
      </c>
      <c r="J495" s="27">
        <v>0.3475761813701706</v>
      </c>
      <c r="K495" s="34">
        <v>26740.0</v>
      </c>
      <c r="L495" s="15"/>
    </row>
    <row r="496" ht="14.25" customHeight="1">
      <c r="A496" s="11">
        <v>186.0</v>
      </c>
      <c r="B496" s="11"/>
      <c r="C496" s="11" t="s">
        <v>188</v>
      </c>
      <c r="D496" s="37" t="s">
        <v>136</v>
      </c>
      <c r="E496" s="26">
        <v>5.0</v>
      </c>
      <c r="F496" s="37" t="s">
        <v>85</v>
      </c>
      <c r="G496" s="26">
        <v>16.38888888888889</v>
      </c>
      <c r="H496" s="27">
        <v>0.474093524064805</v>
      </c>
      <c r="I496" s="27">
        <v>0.2571030710606468</v>
      </c>
      <c r="J496" s="27">
        <v>0.2208088796840137</v>
      </c>
      <c r="K496" s="34">
        <v>26650.0</v>
      </c>
      <c r="L496" s="15"/>
    </row>
    <row r="497" ht="14.25" customHeight="1">
      <c r="A497" s="11">
        <v>38.0</v>
      </c>
      <c r="B497" s="11"/>
      <c r="C497" s="11" t="s">
        <v>201</v>
      </c>
      <c r="D497" s="37" t="s">
        <v>45</v>
      </c>
      <c r="E497" s="26">
        <v>7.2727272727272725</v>
      </c>
      <c r="F497" s="25" t="s">
        <v>100</v>
      </c>
      <c r="G497" s="26">
        <v>18.0</v>
      </c>
      <c r="H497" s="27">
        <v>0.5497661442520718</v>
      </c>
      <c r="I497" s="27">
        <v>0.25693929146009126</v>
      </c>
      <c r="J497" s="27">
        <v>0.30375934012615236</v>
      </c>
      <c r="K497" s="34">
        <v>26650.0</v>
      </c>
      <c r="L497" s="15"/>
    </row>
    <row r="498" ht="14.25" customHeight="1">
      <c r="A498" s="11">
        <v>115.0</v>
      </c>
      <c r="B498" s="11"/>
      <c r="C498" s="11" t="s">
        <v>197</v>
      </c>
      <c r="D498" s="25" t="s">
        <v>103</v>
      </c>
      <c r="E498" s="26">
        <v>5.714285714285714</v>
      </c>
      <c r="F498" s="25" t="s">
        <v>85</v>
      </c>
      <c r="G498" s="26">
        <v>16.944444444444446</v>
      </c>
      <c r="H498" s="27">
        <v>0.47156097318839035</v>
      </c>
      <c r="I498" s="27">
        <v>0.25639561986851994</v>
      </c>
      <c r="J498" s="27">
        <v>0.3488113670520682</v>
      </c>
      <c r="K498" s="34">
        <v>26650.0</v>
      </c>
      <c r="L498" s="15"/>
    </row>
    <row r="499" ht="14.25" customHeight="1">
      <c r="A499" s="11">
        <v>110.0</v>
      </c>
      <c r="B499" s="11"/>
      <c r="C499" s="11" t="s">
        <v>213</v>
      </c>
      <c r="D499" s="25" t="s">
        <v>139</v>
      </c>
      <c r="E499" s="26">
        <v>6.0</v>
      </c>
      <c r="F499" s="25" t="s">
        <v>37</v>
      </c>
      <c r="G499" s="26">
        <v>16.333333333333332</v>
      </c>
      <c r="H499" s="27">
        <v>0.5672027570361861</v>
      </c>
      <c r="I499" s="27">
        <v>0.2557075001915268</v>
      </c>
      <c r="J499" s="27">
        <v>0.2072935468219311</v>
      </c>
      <c r="K499" s="34">
        <v>26650.0</v>
      </c>
      <c r="L499" s="15"/>
    </row>
    <row r="500" ht="14.25" hidden="1" customHeight="1">
      <c r="A500" s="49">
        <v>151.0</v>
      </c>
      <c r="B500" s="23" t="s">
        <v>23</v>
      </c>
      <c r="C500" s="49" t="s">
        <v>181</v>
      </c>
      <c r="D500" s="38" t="s">
        <v>42</v>
      </c>
      <c r="E500" s="26">
        <v>8.333333333333334</v>
      </c>
      <c r="F500" s="71" t="s">
        <v>89</v>
      </c>
      <c r="G500" s="26">
        <v>14.722222222222221</v>
      </c>
      <c r="H500" s="27">
        <v>0.5887477095911808</v>
      </c>
      <c r="I500" s="27">
        <v>0.40310327386561395</v>
      </c>
      <c r="J500" s="27">
        <v>0.3789985260922272</v>
      </c>
      <c r="K500" s="28"/>
      <c r="L500" s="15"/>
    </row>
    <row r="501" ht="14.25" customHeight="1">
      <c r="A501" s="32">
        <v>34.0</v>
      </c>
      <c r="B501" s="32"/>
      <c r="C501" s="32" t="s">
        <v>228</v>
      </c>
      <c r="D501" s="38" t="s">
        <v>178</v>
      </c>
      <c r="E501" s="26">
        <v>5.0</v>
      </c>
      <c r="F501" s="38" t="s">
        <v>85</v>
      </c>
      <c r="G501" s="26">
        <v>22.77777777777778</v>
      </c>
      <c r="H501" s="27">
        <v>0.6406574470905315</v>
      </c>
      <c r="I501" s="27">
        <v>0.25568782752391656</v>
      </c>
      <c r="J501" s="27">
        <v>0.17422039558181351</v>
      </c>
      <c r="K501" s="34">
        <v>26650.0</v>
      </c>
      <c r="L501" s="15"/>
    </row>
    <row r="502" ht="14.25" customHeight="1">
      <c r="A502" s="11">
        <v>182.0</v>
      </c>
      <c r="B502" s="11"/>
      <c r="C502" s="20" t="s">
        <v>234</v>
      </c>
      <c r="D502" s="35" t="s">
        <v>119</v>
      </c>
      <c r="E502" s="26">
        <v>6.25</v>
      </c>
      <c r="F502" s="35" t="s">
        <v>235</v>
      </c>
      <c r="G502" s="26">
        <v>16.666666666666668</v>
      </c>
      <c r="H502" s="27">
        <v>0.5833572659391154</v>
      </c>
      <c r="I502" s="27">
        <v>0.2553926075141617</v>
      </c>
      <c r="J502" s="27">
        <v>0.2700499223801919</v>
      </c>
      <c r="K502" s="34">
        <v>26650.0</v>
      </c>
      <c r="L502" s="15"/>
    </row>
    <row r="503" ht="14.25" customHeight="1">
      <c r="A503" s="11">
        <v>185.0</v>
      </c>
      <c r="B503" s="11"/>
      <c r="C503" s="11" t="s">
        <v>242</v>
      </c>
      <c r="D503" s="37" t="s">
        <v>117</v>
      </c>
      <c r="E503" s="26">
        <v>7.777777777777778</v>
      </c>
      <c r="F503" s="37" t="s">
        <v>140</v>
      </c>
      <c r="G503" s="26">
        <v>16.666666666666668</v>
      </c>
      <c r="H503" s="27">
        <v>0.5859862264227572</v>
      </c>
      <c r="I503" s="27">
        <v>0.25488844124181503</v>
      </c>
      <c r="J503" s="27">
        <v>0.2749506282298805</v>
      </c>
      <c r="K503" s="34">
        <v>26650.0</v>
      </c>
      <c r="L503" s="15"/>
    </row>
    <row r="504" ht="14.25" customHeight="1">
      <c r="A504" s="11">
        <v>185.0</v>
      </c>
      <c r="B504" s="11"/>
      <c r="C504" s="20" t="s">
        <v>242</v>
      </c>
      <c r="D504" s="35" t="s">
        <v>117</v>
      </c>
      <c r="E504" s="26">
        <v>7.777777777777778</v>
      </c>
      <c r="F504" s="35" t="s">
        <v>61</v>
      </c>
      <c r="G504" s="26">
        <v>24.34782608695652</v>
      </c>
      <c r="H504" s="27">
        <v>0.5852885363424193</v>
      </c>
      <c r="I504" s="27">
        <v>0.2545849645916337</v>
      </c>
      <c r="J504" s="27">
        <v>0.2558206070976014</v>
      </c>
      <c r="K504" s="34">
        <v>26520.0</v>
      </c>
      <c r="L504" s="15"/>
    </row>
    <row r="505" ht="14.25" customHeight="1">
      <c r="A505" s="11">
        <v>9.0</v>
      </c>
      <c r="B505" s="11"/>
      <c r="C505" s="11" t="s">
        <v>203</v>
      </c>
      <c r="D505" s="25" t="s">
        <v>74</v>
      </c>
      <c r="E505" s="26">
        <v>6.0</v>
      </c>
      <c r="F505" s="25" t="s">
        <v>220</v>
      </c>
      <c r="G505" s="26">
        <v>17.77777777777778</v>
      </c>
      <c r="H505" s="27">
        <v>0.4884512928129819</v>
      </c>
      <c r="I505" s="27">
        <v>0.25431217517835414</v>
      </c>
      <c r="J505" s="27">
        <v>0.17949697366153378</v>
      </c>
      <c r="K505" s="34">
        <v>26520.0</v>
      </c>
      <c r="L505" s="15"/>
    </row>
    <row r="506" ht="14.25" customHeight="1">
      <c r="A506" s="11">
        <v>87.0</v>
      </c>
      <c r="B506" s="11"/>
      <c r="C506" s="20" t="s">
        <v>243</v>
      </c>
      <c r="D506" s="45" t="s">
        <v>86</v>
      </c>
      <c r="E506" s="26">
        <v>5.555555555555555</v>
      </c>
      <c r="F506" s="45" t="s">
        <v>75</v>
      </c>
      <c r="G506" s="26">
        <v>19.677419354838708</v>
      </c>
      <c r="H506" s="27">
        <v>0.48900135057515876</v>
      </c>
      <c r="I506" s="27">
        <v>0.25413816753197827</v>
      </c>
      <c r="J506" s="27">
        <v>0.26715384190651326</v>
      </c>
      <c r="K506" s="34">
        <v>26520.0</v>
      </c>
      <c r="L506" s="15"/>
    </row>
    <row r="507" ht="14.25" customHeight="1">
      <c r="A507" s="11">
        <v>123.0</v>
      </c>
      <c r="B507" s="11"/>
      <c r="C507" s="11" t="s">
        <v>230</v>
      </c>
      <c r="D507" s="25" t="s">
        <v>25</v>
      </c>
      <c r="E507" s="26">
        <v>8.75</v>
      </c>
      <c r="F507" s="25" t="s">
        <v>231</v>
      </c>
      <c r="G507" s="26">
        <v>17.83783783783784</v>
      </c>
      <c r="H507" s="27">
        <v>0.6797738302884032</v>
      </c>
      <c r="I507" s="27">
        <v>0.2538697209752477</v>
      </c>
      <c r="J507" s="27">
        <v>0.27224035838950833</v>
      </c>
      <c r="K507" s="34">
        <v>26520.0</v>
      </c>
      <c r="L507" s="15"/>
    </row>
    <row r="508" ht="14.25" customHeight="1">
      <c r="A508" s="32">
        <v>62.0</v>
      </c>
      <c r="B508" s="32"/>
      <c r="C508" s="32" t="s">
        <v>153</v>
      </c>
      <c r="D508" s="38" t="s">
        <v>136</v>
      </c>
      <c r="E508" s="26">
        <v>5.0</v>
      </c>
      <c r="F508" s="38" t="s">
        <v>222</v>
      </c>
      <c r="G508" s="26">
        <v>13.68421052631579</v>
      </c>
      <c r="H508" s="27">
        <v>0.4806057977470138</v>
      </c>
      <c r="I508" s="27">
        <v>0.25384734449973967</v>
      </c>
      <c r="J508" s="27">
        <v>0.2237461564300664</v>
      </c>
      <c r="K508" s="34">
        <v>26520.0</v>
      </c>
      <c r="L508" s="15"/>
    </row>
    <row r="509" ht="14.25" customHeight="1">
      <c r="A509" s="11">
        <v>164.0</v>
      </c>
      <c r="B509" s="11"/>
      <c r="C509" s="11" t="s">
        <v>226</v>
      </c>
      <c r="D509" s="37" t="s">
        <v>47</v>
      </c>
      <c r="E509" s="26">
        <v>4.545454545454545</v>
      </c>
      <c r="F509" s="37" t="s">
        <v>87</v>
      </c>
      <c r="G509" s="26">
        <v>17.0</v>
      </c>
      <c r="H509" s="27">
        <v>0.45184759716637946</v>
      </c>
      <c r="I509" s="27">
        <v>0.25383091258414037</v>
      </c>
      <c r="J509" s="27">
        <v>0.2967869131753026</v>
      </c>
      <c r="K509" s="34">
        <v>26520.0</v>
      </c>
      <c r="L509" s="15"/>
    </row>
    <row r="510" ht="14.25" customHeight="1">
      <c r="A510" s="11">
        <v>99.0</v>
      </c>
      <c r="B510" s="11"/>
      <c r="C510" s="11" t="s">
        <v>241</v>
      </c>
      <c r="D510" s="25" t="s">
        <v>166</v>
      </c>
      <c r="E510" s="26">
        <v>8.571428571428571</v>
      </c>
      <c r="F510" s="31" t="s">
        <v>180</v>
      </c>
      <c r="G510" s="26">
        <v>19.375</v>
      </c>
      <c r="H510" s="27">
        <v>0.6870065659807864</v>
      </c>
      <c r="I510" s="27">
        <v>0.25376799811185896</v>
      </c>
      <c r="J510" s="27">
        <v>0.2300829849547521</v>
      </c>
      <c r="K510" s="34">
        <v>26520.0</v>
      </c>
      <c r="L510" s="15"/>
    </row>
    <row r="511" ht="14.25" customHeight="1">
      <c r="A511" s="11">
        <v>78.0</v>
      </c>
      <c r="B511" s="11"/>
      <c r="C511" s="11" t="s">
        <v>244</v>
      </c>
      <c r="D511" s="43" t="s">
        <v>45</v>
      </c>
      <c r="E511" s="26">
        <v>9.09090909090909</v>
      </c>
      <c r="F511" s="25" t="s">
        <v>28</v>
      </c>
      <c r="G511" s="26">
        <v>23.095238095238095</v>
      </c>
      <c r="H511" s="27">
        <v>0.7444300009069198</v>
      </c>
      <c r="I511" s="27">
        <v>0.2536023058172694</v>
      </c>
      <c r="J511" s="27">
        <v>0.3150122405162469</v>
      </c>
      <c r="K511" s="34">
        <v>26520.0</v>
      </c>
      <c r="L511" s="15"/>
    </row>
    <row r="512" ht="14.25" customHeight="1">
      <c r="A512" s="11">
        <v>34.0</v>
      </c>
      <c r="B512" s="11"/>
      <c r="C512" s="20" t="s">
        <v>228</v>
      </c>
      <c r="D512" s="45" t="s">
        <v>111</v>
      </c>
      <c r="E512" s="26">
        <v>8.75</v>
      </c>
      <c r="F512" s="45" t="s">
        <v>113</v>
      </c>
      <c r="G512" s="26">
        <v>23.636363636363637</v>
      </c>
      <c r="H512" s="27">
        <v>0.6350567506128095</v>
      </c>
      <c r="I512" s="27">
        <v>0.2534525769676123</v>
      </c>
      <c r="J512" s="27">
        <v>0.23681906585579843</v>
      </c>
      <c r="K512" s="34">
        <v>26520.0</v>
      </c>
      <c r="L512" s="15"/>
    </row>
    <row r="513" ht="14.25" customHeight="1">
      <c r="A513" s="11">
        <v>115.0</v>
      </c>
      <c r="B513" s="11"/>
      <c r="C513" s="11" t="s">
        <v>197</v>
      </c>
      <c r="D513" s="31" t="s">
        <v>103</v>
      </c>
      <c r="E513" s="26">
        <v>5.714285714285714</v>
      </c>
      <c r="F513" s="37" t="s">
        <v>65</v>
      </c>
      <c r="G513" s="26">
        <v>11.25</v>
      </c>
      <c r="H513" s="27">
        <v>0.46571557197634167</v>
      </c>
      <c r="I513" s="27">
        <v>0.25321737706990594</v>
      </c>
      <c r="J513" s="27">
        <v>0.3698946827639353</v>
      </c>
      <c r="K513" s="34">
        <v>26520.0</v>
      </c>
      <c r="L513" s="15"/>
    </row>
    <row r="514" ht="14.25" customHeight="1">
      <c r="A514" s="11">
        <v>99.0</v>
      </c>
      <c r="B514" s="11"/>
      <c r="C514" s="20" t="s">
        <v>241</v>
      </c>
      <c r="D514" s="45" t="s">
        <v>166</v>
      </c>
      <c r="E514" s="26">
        <v>8.571428571428571</v>
      </c>
      <c r="F514" s="45" t="s">
        <v>107</v>
      </c>
      <c r="G514" s="26">
        <v>17.8125</v>
      </c>
      <c r="H514" s="27">
        <v>0.6853428019424573</v>
      </c>
      <c r="I514" s="27">
        <v>0.25315343328781753</v>
      </c>
      <c r="J514" s="27">
        <v>0.2527000241535707</v>
      </c>
      <c r="K514" s="34">
        <v>26520.0</v>
      </c>
      <c r="L514" s="15"/>
    </row>
    <row r="515" ht="14.25" customHeight="1">
      <c r="A515" s="11">
        <v>45.0</v>
      </c>
      <c r="B515" s="11"/>
      <c r="C515" s="11" t="s">
        <v>187</v>
      </c>
      <c r="D515" s="31" t="s">
        <v>146</v>
      </c>
      <c r="E515" s="26">
        <v>9.0</v>
      </c>
      <c r="F515" s="25" t="s">
        <v>205</v>
      </c>
      <c r="G515" s="26">
        <v>18.71794871794872</v>
      </c>
      <c r="H515" s="27">
        <v>0.6321246987530733</v>
      </c>
      <c r="I515" s="27">
        <v>0.2529370490758677</v>
      </c>
      <c r="J515" s="27">
        <v>0.2855157385403351</v>
      </c>
      <c r="K515" s="34">
        <v>26520.0</v>
      </c>
      <c r="L515" s="15"/>
    </row>
    <row r="516" ht="14.25" hidden="1" customHeight="1">
      <c r="A516" s="23">
        <v>249.0</v>
      </c>
      <c r="B516" s="23" t="s">
        <v>23</v>
      </c>
      <c r="C516" s="34" t="s">
        <v>64</v>
      </c>
      <c r="D516" s="45" t="s">
        <v>50</v>
      </c>
      <c r="E516" s="26">
        <v>8.181818181818182</v>
      </c>
      <c r="F516" s="45" t="s">
        <v>76</v>
      </c>
      <c r="G516" s="26">
        <v>21.212121212121215</v>
      </c>
      <c r="H516" s="27">
        <v>0.5832862280550845</v>
      </c>
      <c r="I516" s="27">
        <v>0.6511153142138187</v>
      </c>
      <c r="J516" s="27">
        <v>0.7658251212555464</v>
      </c>
      <c r="K516" s="28"/>
      <c r="L516" s="15"/>
    </row>
    <row r="517" ht="14.25" customHeight="1">
      <c r="A517" s="11">
        <v>71.0</v>
      </c>
      <c r="B517" s="11"/>
      <c r="C517" s="11" t="s">
        <v>223</v>
      </c>
      <c r="D517" s="25" t="s">
        <v>146</v>
      </c>
      <c r="E517" s="26">
        <v>9.0</v>
      </c>
      <c r="F517" s="25" t="s">
        <v>235</v>
      </c>
      <c r="G517" s="26">
        <v>20.416666666666668</v>
      </c>
      <c r="H517" s="27">
        <v>0.7296210627629353</v>
      </c>
      <c r="I517" s="27">
        <v>0.2527935211429202</v>
      </c>
      <c r="J517" s="27">
        <v>0.2931362397748007</v>
      </c>
      <c r="K517" s="34">
        <v>26520.0</v>
      </c>
      <c r="L517" s="15"/>
    </row>
    <row r="518" ht="14.25" customHeight="1">
      <c r="A518" s="11">
        <v>127.0</v>
      </c>
      <c r="B518" s="11"/>
      <c r="C518" s="47" t="s">
        <v>195</v>
      </c>
      <c r="D518" s="45" t="s">
        <v>106</v>
      </c>
      <c r="E518" s="26">
        <v>7.6923076923076925</v>
      </c>
      <c r="F518" s="35" t="s">
        <v>125</v>
      </c>
      <c r="G518" s="26">
        <v>29.130434782608695</v>
      </c>
      <c r="H518" s="27">
        <v>0.6269404181354717</v>
      </c>
      <c r="I518" s="27">
        <v>0.25194477440669905</v>
      </c>
      <c r="J518" s="27">
        <v>0.31416770367840174</v>
      </c>
      <c r="K518" s="34">
        <v>26240.0</v>
      </c>
      <c r="L518" s="15"/>
    </row>
    <row r="519" ht="14.25" customHeight="1">
      <c r="A519" s="32">
        <v>94.0</v>
      </c>
      <c r="B519" s="32"/>
      <c r="C519" s="32" t="s">
        <v>52</v>
      </c>
      <c r="D519" s="33" t="s">
        <v>182</v>
      </c>
      <c r="E519" s="26">
        <v>7.5</v>
      </c>
      <c r="F519" s="33" t="s">
        <v>144</v>
      </c>
      <c r="G519" s="26">
        <v>30.434782608695652</v>
      </c>
      <c r="H519" s="27">
        <v>0.8575288607000996</v>
      </c>
      <c r="I519" s="27">
        <v>0.2518976391641724</v>
      </c>
      <c r="J519" s="27">
        <v>0.3179507978783332</v>
      </c>
      <c r="K519" s="34">
        <v>26240.0</v>
      </c>
      <c r="L519" s="15"/>
    </row>
    <row r="520" ht="14.25" customHeight="1">
      <c r="A520" s="11">
        <v>123.0</v>
      </c>
      <c r="B520" s="11"/>
      <c r="C520" s="11" t="s">
        <v>230</v>
      </c>
      <c r="D520" s="25" t="s">
        <v>25</v>
      </c>
      <c r="E520" s="26">
        <v>8.75</v>
      </c>
      <c r="F520" s="31" t="s">
        <v>180</v>
      </c>
      <c r="G520" s="26">
        <v>20.625</v>
      </c>
      <c r="H520" s="27">
        <v>0.6731045376220562</v>
      </c>
      <c r="I520" s="27">
        <v>0.2513789933348656</v>
      </c>
      <c r="J520" s="27">
        <v>0.23974655364329137</v>
      </c>
      <c r="K520" s="34">
        <v>26240.0</v>
      </c>
      <c r="L520" s="15"/>
    </row>
    <row r="521" ht="14.25" customHeight="1">
      <c r="A521" s="11">
        <v>171.0</v>
      </c>
      <c r="B521" s="11"/>
      <c r="C521" s="11" t="s">
        <v>199</v>
      </c>
      <c r="D521" s="37" t="s">
        <v>94</v>
      </c>
      <c r="E521" s="26">
        <v>3.6363636363636362</v>
      </c>
      <c r="F521" s="37" t="s">
        <v>109</v>
      </c>
      <c r="G521" s="26">
        <v>20.416666666666668</v>
      </c>
      <c r="H521" s="27">
        <v>0.4378955988648836</v>
      </c>
      <c r="I521" s="27">
        <v>0.2508031299837975</v>
      </c>
      <c r="J521" s="27">
        <v>0.29504441774032636</v>
      </c>
      <c r="K521" s="34">
        <v>26240.0</v>
      </c>
      <c r="L521" s="15"/>
    </row>
    <row r="522" ht="14.25" customHeight="1">
      <c r="A522" s="11">
        <v>205.0</v>
      </c>
      <c r="B522" s="11"/>
      <c r="C522" s="20" t="s">
        <v>183</v>
      </c>
      <c r="D522" s="35" t="s">
        <v>184</v>
      </c>
      <c r="E522" s="26">
        <v>6.0</v>
      </c>
      <c r="F522" s="35" t="s">
        <v>245</v>
      </c>
      <c r="G522" s="26">
        <v>10.0</v>
      </c>
      <c r="H522" s="27">
        <v>0.4401112959412787</v>
      </c>
      <c r="I522" s="27">
        <v>0.25069094518984336</v>
      </c>
      <c r="J522" s="27">
        <v>0.21184742400735931</v>
      </c>
      <c r="K522" s="34">
        <v>26240.0</v>
      </c>
      <c r="L522" s="15"/>
    </row>
    <row r="523" ht="14.25" customHeight="1">
      <c r="A523" s="11">
        <v>142.0</v>
      </c>
      <c r="B523" s="11"/>
      <c r="C523" s="20" t="s">
        <v>216</v>
      </c>
      <c r="D523" s="45" t="s">
        <v>60</v>
      </c>
      <c r="E523" s="26">
        <v>8.0</v>
      </c>
      <c r="F523" s="45" t="s">
        <v>176</v>
      </c>
      <c r="G523" s="26">
        <v>19.473684210526315</v>
      </c>
      <c r="H523" s="27">
        <v>0.6085719756024178</v>
      </c>
      <c r="I523" s="27">
        <v>0.25057935531525105</v>
      </c>
      <c r="J523" s="27">
        <v>0.17579105542116075</v>
      </c>
      <c r="K523" s="34">
        <v>26240.0</v>
      </c>
      <c r="L523" s="15"/>
    </row>
    <row r="524" ht="14.25" customHeight="1">
      <c r="A524" s="11">
        <v>123.0</v>
      </c>
      <c r="B524" s="11"/>
      <c r="C524" s="11" t="s">
        <v>230</v>
      </c>
      <c r="D524" s="37" t="s">
        <v>151</v>
      </c>
      <c r="E524" s="26">
        <v>9.166666666666666</v>
      </c>
      <c r="F524" s="37" t="s">
        <v>239</v>
      </c>
      <c r="G524" s="26">
        <v>16.666666666666668</v>
      </c>
      <c r="H524" s="27">
        <v>0.6701129618992917</v>
      </c>
      <c r="I524" s="27">
        <v>0.25026175336448836</v>
      </c>
      <c r="J524" s="27">
        <v>0.31847263125825126</v>
      </c>
      <c r="K524" s="34">
        <v>26200.0</v>
      </c>
      <c r="L524" s="15"/>
    </row>
    <row r="525" ht="14.25" customHeight="1">
      <c r="A525" s="11">
        <v>227.0</v>
      </c>
      <c r="B525" s="11"/>
      <c r="C525" s="20" t="s">
        <v>211</v>
      </c>
      <c r="D525" s="35" t="s">
        <v>151</v>
      </c>
      <c r="E525" s="26">
        <v>5.833333333333334</v>
      </c>
      <c r="F525" s="35" t="s">
        <v>43</v>
      </c>
      <c r="G525" s="26">
        <v>22.5</v>
      </c>
      <c r="H525" s="27">
        <v>0.4718142282760318</v>
      </c>
      <c r="I525" s="27">
        <v>0.2502402937732206</v>
      </c>
      <c r="J525" s="27">
        <v>0.2958396361941186</v>
      </c>
      <c r="K525" s="34">
        <v>26200.0</v>
      </c>
      <c r="L525" s="15"/>
    </row>
    <row r="526" ht="14.25" customHeight="1">
      <c r="A526" s="11">
        <v>9.0</v>
      </c>
      <c r="B526" s="11"/>
      <c r="C526" s="11" t="s">
        <v>203</v>
      </c>
      <c r="D526" s="25" t="s">
        <v>60</v>
      </c>
      <c r="E526" s="26">
        <v>6.0</v>
      </c>
      <c r="F526" s="31" t="s">
        <v>88</v>
      </c>
      <c r="G526" s="26">
        <v>13.030303030303031</v>
      </c>
      <c r="H526" s="27">
        <v>0.4806057977470138</v>
      </c>
      <c r="I526" s="27">
        <v>0.25022741801845994</v>
      </c>
      <c r="J526" s="27">
        <v>0.1972162761271418</v>
      </c>
      <c r="K526" s="34">
        <v>26200.0</v>
      </c>
      <c r="L526" s="15"/>
    </row>
    <row r="527" ht="14.25" customHeight="1">
      <c r="A527" s="11">
        <v>121.0</v>
      </c>
      <c r="B527" s="11"/>
      <c r="C527" s="20" t="s">
        <v>240</v>
      </c>
      <c r="D527" s="45" t="s">
        <v>246</v>
      </c>
      <c r="E527" s="26">
        <v>6.25</v>
      </c>
      <c r="F527" s="45" t="s">
        <v>76</v>
      </c>
      <c r="G527" s="26">
        <v>27.87878787878788</v>
      </c>
      <c r="H527" s="27">
        <v>0.7217904469509436</v>
      </c>
      <c r="I527" s="27">
        <v>0.25008042931367025</v>
      </c>
      <c r="J527" s="27">
        <v>0.2579808681015976</v>
      </c>
      <c r="K527" s="34">
        <v>26200.0</v>
      </c>
      <c r="L527" s="15"/>
    </row>
    <row r="528" ht="14.25" customHeight="1">
      <c r="A528" s="11">
        <v>128.0</v>
      </c>
      <c r="B528" s="11"/>
      <c r="C528" s="11" t="s">
        <v>218</v>
      </c>
      <c r="D528" s="25" t="s">
        <v>54</v>
      </c>
      <c r="E528" s="26">
        <v>6.363636363636364</v>
      </c>
      <c r="F528" s="25" t="s">
        <v>85</v>
      </c>
      <c r="G528" s="26">
        <v>18.61111111111111</v>
      </c>
      <c r="H528" s="27">
        <v>0.5389753959698804</v>
      </c>
      <c r="I528" s="27">
        <v>0.2499170770526879</v>
      </c>
      <c r="J528" s="27">
        <v>0.30306884010673496</v>
      </c>
      <c r="K528" s="34">
        <v>26200.0</v>
      </c>
      <c r="L528" s="15"/>
    </row>
    <row r="529" ht="14.25" customHeight="1">
      <c r="A529" s="11">
        <v>34.0</v>
      </c>
      <c r="B529" s="11"/>
      <c r="C529" s="20" t="s">
        <v>228</v>
      </c>
      <c r="D529" s="45" t="s">
        <v>178</v>
      </c>
      <c r="E529" s="26">
        <v>5.0</v>
      </c>
      <c r="F529" s="45" t="s">
        <v>127</v>
      </c>
      <c r="G529" s="26">
        <v>23.4375</v>
      </c>
      <c r="H529" s="27">
        <v>0.6260769672601953</v>
      </c>
      <c r="I529" s="27">
        <v>0.24986872524233783</v>
      </c>
      <c r="J529" s="27">
        <v>0.1651306358123276</v>
      </c>
      <c r="K529" s="34">
        <v>26200.0</v>
      </c>
      <c r="L529" s="15"/>
    </row>
    <row r="530" ht="14.25" customHeight="1">
      <c r="A530" s="11">
        <v>141.0</v>
      </c>
      <c r="B530" s="11"/>
      <c r="C530" s="11" t="s">
        <v>238</v>
      </c>
      <c r="D530" s="37" t="s">
        <v>106</v>
      </c>
      <c r="E530" s="26">
        <v>7.6923076923076925</v>
      </c>
      <c r="F530" s="25" t="s">
        <v>61</v>
      </c>
      <c r="G530" s="26">
        <v>32.17391304347826</v>
      </c>
      <c r="H530" s="27">
        <v>0.6532193578177967</v>
      </c>
      <c r="I530" s="27">
        <v>0.2496926954972236</v>
      </c>
      <c r="J530" s="27">
        <v>0.31135942769348157</v>
      </c>
      <c r="K530" s="34">
        <v>26130.0</v>
      </c>
      <c r="L530" s="15"/>
    </row>
    <row r="531" ht="14.25" customHeight="1">
      <c r="A531" s="11">
        <v>55.0</v>
      </c>
      <c r="B531" s="11"/>
      <c r="C531" s="11" t="s">
        <v>217</v>
      </c>
      <c r="D531" s="25" t="s">
        <v>74</v>
      </c>
      <c r="E531" s="26">
        <v>8.0</v>
      </c>
      <c r="F531" s="25" t="s">
        <v>88</v>
      </c>
      <c r="G531" s="26">
        <v>14.545454545454545</v>
      </c>
      <c r="H531" s="27">
        <v>0.6089838965280998</v>
      </c>
      <c r="I531" s="27">
        <v>0.24922000655562074</v>
      </c>
      <c r="J531" s="27">
        <v>0.2075352873073077</v>
      </c>
      <c r="K531" s="34">
        <v>26130.0</v>
      </c>
      <c r="L531" s="15"/>
    </row>
    <row r="532" ht="14.25" customHeight="1">
      <c r="A532" s="11">
        <v>99.0</v>
      </c>
      <c r="B532" s="11"/>
      <c r="C532" s="20" t="s">
        <v>241</v>
      </c>
      <c r="D532" s="35" t="s">
        <v>154</v>
      </c>
      <c r="E532" s="26">
        <v>8.333333333333334</v>
      </c>
      <c r="F532" s="45" t="s">
        <v>180</v>
      </c>
      <c r="G532" s="26">
        <v>19.375</v>
      </c>
      <c r="H532" s="27">
        <v>0.6737949012503865</v>
      </c>
      <c r="I532" s="27">
        <v>0.2488878443020155</v>
      </c>
      <c r="J532" s="27">
        <v>0.29806204869138336</v>
      </c>
      <c r="K532" s="34">
        <v>26130.0</v>
      </c>
      <c r="L532" s="15"/>
    </row>
    <row r="533" ht="14.25" customHeight="1">
      <c r="A533" s="11">
        <v>221.0</v>
      </c>
      <c r="B533" s="11"/>
      <c r="C533" s="11" t="s">
        <v>214</v>
      </c>
      <c r="D533" s="43" t="s">
        <v>97</v>
      </c>
      <c r="E533" s="26">
        <v>6.666666666666667</v>
      </c>
      <c r="F533" s="43" t="s">
        <v>61</v>
      </c>
      <c r="G533" s="26">
        <v>22.173913043478258</v>
      </c>
      <c r="H533" s="27">
        <v>0.5393057425100078</v>
      </c>
      <c r="I533" s="27">
        <v>0.24880086302154344</v>
      </c>
      <c r="J533" s="27">
        <v>0.2993427664341374</v>
      </c>
      <c r="K533" s="34">
        <v>26130.0</v>
      </c>
      <c r="L533" s="15"/>
    </row>
    <row r="534" ht="14.25" customHeight="1">
      <c r="A534" s="11">
        <v>38.0</v>
      </c>
      <c r="B534" s="11"/>
      <c r="C534" s="11" t="s">
        <v>201</v>
      </c>
      <c r="D534" s="25" t="s">
        <v>158</v>
      </c>
      <c r="E534" s="26">
        <v>5.555555555555555</v>
      </c>
      <c r="F534" s="25" t="s">
        <v>28</v>
      </c>
      <c r="G534" s="26">
        <v>18.80952380952381</v>
      </c>
      <c r="H534" s="27">
        <v>0.5322611525942944</v>
      </c>
      <c r="I534" s="27">
        <v>0.2487581398912127</v>
      </c>
      <c r="J534" s="27">
        <v>0.27666758973266586</v>
      </c>
      <c r="K534" s="34">
        <v>26130.0</v>
      </c>
      <c r="L534" s="15"/>
    </row>
    <row r="535" ht="14.25" customHeight="1">
      <c r="A535" s="11">
        <v>227.0</v>
      </c>
      <c r="B535" s="11"/>
      <c r="C535" s="20" t="s">
        <v>211</v>
      </c>
      <c r="D535" s="35" t="s">
        <v>151</v>
      </c>
      <c r="E535" s="26">
        <v>5.833333333333334</v>
      </c>
      <c r="F535" s="35" t="s">
        <v>220</v>
      </c>
      <c r="G535" s="26">
        <v>18.51851851851852</v>
      </c>
      <c r="H535" s="27">
        <v>0.4688837051190379</v>
      </c>
      <c r="I535" s="27">
        <v>0.2486860062342565</v>
      </c>
      <c r="J535" s="27">
        <v>0.3028141756565792</v>
      </c>
      <c r="K535" s="34">
        <v>26130.0</v>
      </c>
      <c r="L535" s="15"/>
    </row>
    <row r="536" ht="14.25" hidden="1" customHeight="1">
      <c r="A536" s="23">
        <v>251.0</v>
      </c>
      <c r="B536" s="23" t="s">
        <v>23</v>
      </c>
      <c r="C536" s="34" t="s">
        <v>173</v>
      </c>
      <c r="D536" s="45" t="s">
        <v>94</v>
      </c>
      <c r="E536" s="26">
        <v>4.545454545454545</v>
      </c>
      <c r="F536" s="45" t="s">
        <v>29</v>
      </c>
      <c r="G536" s="26">
        <v>23.157894736842106</v>
      </c>
      <c r="H536" s="27">
        <v>0.5782996579569095</v>
      </c>
      <c r="I536" s="27">
        <v>0.3959497108866323</v>
      </c>
      <c r="J536" s="27">
        <v>0.5016281048500831</v>
      </c>
      <c r="K536" s="28"/>
      <c r="L536" s="15"/>
    </row>
    <row r="537" ht="14.25" customHeight="1">
      <c r="A537" s="32">
        <v>192.0</v>
      </c>
      <c r="B537" s="32"/>
      <c r="C537" s="32" t="s">
        <v>247</v>
      </c>
      <c r="D537" s="33" t="s">
        <v>146</v>
      </c>
      <c r="E537" s="26">
        <v>9.0</v>
      </c>
      <c r="F537" s="33" t="s">
        <v>39</v>
      </c>
      <c r="G537" s="26">
        <v>22.857142857142858</v>
      </c>
      <c r="H537" s="27">
        <v>0.7129270707356427</v>
      </c>
      <c r="I537" s="27">
        <v>0.24835195757880082</v>
      </c>
      <c r="J537" s="27">
        <v>0.28948554962788303</v>
      </c>
      <c r="K537" s="34">
        <v>26080.0</v>
      </c>
      <c r="L537" s="15"/>
    </row>
    <row r="538" ht="14.25" customHeight="1">
      <c r="A538" s="32">
        <v>128.0</v>
      </c>
      <c r="B538" s="32"/>
      <c r="C538" s="32" t="s">
        <v>218</v>
      </c>
      <c r="D538" s="38" t="s">
        <v>54</v>
      </c>
      <c r="E538" s="26">
        <v>6.363636363636364</v>
      </c>
      <c r="F538" s="38" t="s">
        <v>176</v>
      </c>
      <c r="G538" s="26">
        <v>17.89473684210526</v>
      </c>
      <c r="H538" s="27">
        <v>0.5355729077727929</v>
      </c>
      <c r="I538" s="27">
        <v>0.2483393799791653</v>
      </c>
      <c r="J538" s="27">
        <v>0.28797127278408774</v>
      </c>
      <c r="K538" s="34">
        <v>26080.0</v>
      </c>
      <c r="L538" s="15"/>
    </row>
    <row r="539" ht="14.25" customHeight="1">
      <c r="A539" s="11">
        <v>221.0</v>
      </c>
      <c r="B539" s="11"/>
      <c r="C539" s="11" t="s">
        <v>214</v>
      </c>
      <c r="D539" s="37" t="s">
        <v>97</v>
      </c>
      <c r="E539" s="26">
        <v>6.666666666666667</v>
      </c>
      <c r="F539" s="37" t="s">
        <v>194</v>
      </c>
      <c r="G539" s="26">
        <v>14.0</v>
      </c>
      <c r="H539" s="27">
        <v>0.5381057468484538</v>
      </c>
      <c r="I539" s="27">
        <v>0.2482472624705328</v>
      </c>
      <c r="J539" s="27">
        <v>0.33345957861158076</v>
      </c>
      <c r="K539" s="34">
        <v>26080.0</v>
      </c>
      <c r="L539" s="15"/>
    </row>
    <row r="540" ht="14.25" customHeight="1">
      <c r="A540" s="11">
        <v>38.0</v>
      </c>
      <c r="B540" s="11"/>
      <c r="C540" s="20" t="s">
        <v>201</v>
      </c>
      <c r="D540" s="45" t="s">
        <v>158</v>
      </c>
      <c r="E540" s="26">
        <v>5.555555555555555</v>
      </c>
      <c r="F540" s="35" t="s">
        <v>39</v>
      </c>
      <c r="G540" s="26">
        <v>17.346938775510203</v>
      </c>
      <c r="H540" s="27">
        <v>0.5304806886736886</v>
      </c>
      <c r="I540" s="27">
        <v>0.2479260203745533</v>
      </c>
      <c r="J540" s="27">
        <v>0.28376530216874535</v>
      </c>
      <c r="K540" s="34">
        <v>26080.0</v>
      </c>
      <c r="L540" s="15"/>
    </row>
    <row r="541" ht="14.25" customHeight="1">
      <c r="A541" s="32">
        <v>34.0</v>
      </c>
      <c r="B541" s="32"/>
      <c r="C541" s="32" t="s">
        <v>228</v>
      </c>
      <c r="D541" s="33" t="s">
        <v>96</v>
      </c>
      <c r="E541" s="26">
        <v>8.181818181818182</v>
      </c>
      <c r="F541" s="38" t="s">
        <v>85</v>
      </c>
      <c r="G541" s="26">
        <v>22.77777777777778</v>
      </c>
      <c r="H541" s="27">
        <v>0.6201045319068071</v>
      </c>
      <c r="I541" s="27">
        <v>0.24748511286497468</v>
      </c>
      <c r="J541" s="27">
        <v>0.2902558605854398</v>
      </c>
      <c r="K541" s="34">
        <v>26080.0</v>
      </c>
      <c r="L541" s="15"/>
    </row>
    <row r="542" ht="14.25" customHeight="1">
      <c r="A542" s="11">
        <v>71.0</v>
      </c>
      <c r="B542" s="11"/>
      <c r="C542" s="11" t="s">
        <v>223</v>
      </c>
      <c r="D542" s="31" t="s">
        <v>146</v>
      </c>
      <c r="E542" s="26">
        <v>9.0</v>
      </c>
      <c r="F542" s="25" t="s">
        <v>144</v>
      </c>
      <c r="G542" s="26">
        <v>24.34782608695652</v>
      </c>
      <c r="H542" s="27">
        <v>0.7137957763365548</v>
      </c>
      <c r="I542" s="27">
        <v>0.24731049703219793</v>
      </c>
      <c r="J542" s="27">
        <v>0.2736320241368262</v>
      </c>
      <c r="K542" s="34">
        <v>26080.0</v>
      </c>
      <c r="L542" s="15"/>
    </row>
    <row r="543" ht="14.25" customHeight="1">
      <c r="A543" s="11">
        <v>38.0</v>
      </c>
      <c r="B543" s="11"/>
      <c r="C543" s="11" t="s">
        <v>201</v>
      </c>
      <c r="D543" s="31" t="s">
        <v>158</v>
      </c>
      <c r="E543" s="26">
        <v>5.555555555555555</v>
      </c>
      <c r="F543" s="25" t="s">
        <v>98</v>
      </c>
      <c r="G543" s="26">
        <v>18.18181818181818</v>
      </c>
      <c r="H543" s="27">
        <v>0.5290365488678617</v>
      </c>
      <c r="I543" s="27">
        <v>0.24725108565484036</v>
      </c>
      <c r="J543" s="27">
        <v>0.26446708717451073</v>
      </c>
      <c r="K543" s="34">
        <v>26062.0</v>
      </c>
      <c r="L543" s="15"/>
    </row>
    <row r="544" ht="14.25" customHeight="1">
      <c r="A544" s="11">
        <v>87.0</v>
      </c>
      <c r="B544" s="11"/>
      <c r="C544" s="47" t="s">
        <v>243</v>
      </c>
      <c r="D544" s="45" t="s">
        <v>97</v>
      </c>
      <c r="E544" s="26">
        <v>5.0</v>
      </c>
      <c r="F544" s="45" t="s">
        <v>75</v>
      </c>
      <c r="G544" s="26">
        <v>19.677419354838708</v>
      </c>
      <c r="H544" s="27">
        <v>0.47520857524204646</v>
      </c>
      <c r="I544" s="27">
        <v>0.24696994469534492</v>
      </c>
      <c r="J544" s="27">
        <v>0.3078454862255603</v>
      </c>
      <c r="K544" s="34">
        <v>26062.0</v>
      </c>
      <c r="L544" s="15"/>
    </row>
    <row r="545" ht="14.25" customHeight="1">
      <c r="A545" s="11">
        <v>40.0</v>
      </c>
      <c r="B545" s="11"/>
      <c r="C545" s="20" t="s">
        <v>248</v>
      </c>
      <c r="D545" s="45" t="s">
        <v>42</v>
      </c>
      <c r="E545" s="26">
        <v>6.666666666666667</v>
      </c>
      <c r="F545" s="45" t="s">
        <v>29</v>
      </c>
      <c r="G545" s="26">
        <v>20.789473684210527</v>
      </c>
      <c r="H545" s="27">
        <v>0.6031016657093624</v>
      </c>
      <c r="I545" s="27">
        <v>0.24643422066597268</v>
      </c>
      <c r="J545" s="27">
        <v>0.20976480863087596</v>
      </c>
      <c r="K545" s="34">
        <v>26062.0</v>
      </c>
      <c r="L545" s="15"/>
    </row>
    <row r="546" ht="14.25" customHeight="1">
      <c r="A546" s="11">
        <v>113.0</v>
      </c>
      <c r="B546" s="11"/>
      <c r="C546" s="20" t="s">
        <v>142</v>
      </c>
      <c r="D546" s="45" t="s">
        <v>54</v>
      </c>
      <c r="E546" s="26">
        <v>2.7272727272727275</v>
      </c>
      <c r="F546" s="45" t="s">
        <v>193</v>
      </c>
      <c r="G546" s="26">
        <v>3.75</v>
      </c>
      <c r="H546" s="27">
        <v>0.17825664996335835</v>
      </c>
      <c r="I546" s="27">
        <v>0.24614891170013842</v>
      </c>
      <c r="J546" s="27">
        <v>0.3144998268910754</v>
      </c>
      <c r="K546" s="34">
        <v>26062.0</v>
      </c>
      <c r="L546" s="15"/>
    </row>
    <row r="547" ht="14.25" customHeight="1">
      <c r="A547" s="32">
        <v>55.0</v>
      </c>
      <c r="B547" s="32"/>
      <c r="C547" s="32" t="s">
        <v>217</v>
      </c>
      <c r="D547" s="38" t="s">
        <v>74</v>
      </c>
      <c r="E547" s="26">
        <v>8.0</v>
      </c>
      <c r="F547" s="38" t="s">
        <v>36</v>
      </c>
      <c r="G547" s="26">
        <v>19.285714285714285</v>
      </c>
      <c r="H547" s="27">
        <v>0.6013067202757036</v>
      </c>
      <c r="I547" s="27">
        <v>0.24607820604684072</v>
      </c>
      <c r="J547" s="27">
        <v>0.17473348820610707</v>
      </c>
      <c r="K547" s="34">
        <v>26062.0</v>
      </c>
      <c r="L547" s="15"/>
    </row>
    <row r="548" ht="14.25" customHeight="1">
      <c r="A548" s="32">
        <v>182.0</v>
      </c>
      <c r="B548" s="32"/>
      <c r="C548" s="32" t="s">
        <v>234</v>
      </c>
      <c r="D548" s="33" t="s">
        <v>119</v>
      </c>
      <c r="E548" s="26">
        <v>6.25</v>
      </c>
      <c r="F548" s="33" t="s">
        <v>152</v>
      </c>
      <c r="G548" s="26">
        <v>23.846153846153847</v>
      </c>
      <c r="H548" s="27">
        <v>0.5611275571068793</v>
      </c>
      <c r="I548" s="27">
        <v>0.24566048684912506</v>
      </c>
      <c r="J548" s="27">
        <v>0.23679274244579074</v>
      </c>
      <c r="K548" s="34">
        <v>26062.0</v>
      </c>
      <c r="L548" s="15"/>
    </row>
    <row r="549" ht="14.25" customHeight="1">
      <c r="A549" s="11">
        <v>125.0</v>
      </c>
      <c r="B549" s="11"/>
      <c r="C549" s="11" t="s">
        <v>249</v>
      </c>
      <c r="D549" s="25" t="s">
        <v>70</v>
      </c>
      <c r="E549" s="26">
        <v>6.666666666666667</v>
      </c>
      <c r="F549" s="31" t="s">
        <v>92</v>
      </c>
      <c r="G549" s="26">
        <v>21.2</v>
      </c>
      <c r="H549" s="27">
        <v>0.694402770752784</v>
      </c>
      <c r="I549" s="27">
        <v>0.2450588594470023</v>
      </c>
      <c r="J549" s="27">
        <v>0.2198836497452221</v>
      </c>
      <c r="K549" s="34">
        <v>26062.0</v>
      </c>
      <c r="L549" s="15"/>
    </row>
    <row r="550" ht="14.25" customHeight="1">
      <c r="A550" s="11">
        <v>34.0</v>
      </c>
      <c r="B550" s="11"/>
      <c r="C550" s="20" t="s">
        <v>228</v>
      </c>
      <c r="D550" s="35" t="s">
        <v>96</v>
      </c>
      <c r="E550" s="26">
        <v>8.181818181818182</v>
      </c>
      <c r="F550" s="45" t="s">
        <v>127</v>
      </c>
      <c r="G550" s="26">
        <v>23.4375</v>
      </c>
      <c r="H550" s="27">
        <v>0.6122859550348856</v>
      </c>
      <c r="I550" s="27">
        <v>0.24436470125688506</v>
      </c>
      <c r="J550" s="27">
        <v>0.28306601990081887</v>
      </c>
      <c r="K550" s="34">
        <v>26062.0</v>
      </c>
      <c r="L550" s="15"/>
    </row>
    <row r="551" ht="14.25" customHeight="1">
      <c r="A551" s="32">
        <v>110.0</v>
      </c>
      <c r="B551" s="32"/>
      <c r="C551" s="32" t="s">
        <v>213</v>
      </c>
      <c r="D551" s="38" t="s">
        <v>119</v>
      </c>
      <c r="E551" s="26">
        <v>7.5</v>
      </c>
      <c r="F551" s="38" t="s">
        <v>143</v>
      </c>
      <c r="G551" s="26">
        <v>13.0</v>
      </c>
      <c r="H551" s="27">
        <v>0.540988205121355</v>
      </c>
      <c r="I551" s="27">
        <v>0.24388940259656963</v>
      </c>
      <c r="J551" s="27">
        <v>0.2591969325806795</v>
      </c>
      <c r="K551" s="34">
        <v>26062.0</v>
      </c>
      <c r="L551" s="15"/>
    </row>
    <row r="552" ht="14.25" customHeight="1">
      <c r="A552" s="11">
        <v>106.0</v>
      </c>
      <c r="B552" s="11"/>
      <c r="C552" s="11" t="s">
        <v>250</v>
      </c>
      <c r="D552" s="25" t="s">
        <v>198</v>
      </c>
      <c r="E552" s="26">
        <v>8.333333333333334</v>
      </c>
      <c r="F552" s="37" t="s">
        <v>125</v>
      </c>
      <c r="G552" s="26">
        <v>32.608695652173914</v>
      </c>
      <c r="H552" s="27">
        <v>0.7352096496266514</v>
      </c>
      <c r="I552" s="27">
        <v>0.24342386920293285</v>
      </c>
      <c r="J552" s="27">
        <v>0.1907238562827103</v>
      </c>
      <c r="K552" s="34">
        <v>26062.0</v>
      </c>
      <c r="L552" s="15"/>
    </row>
    <row r="553" ht="14.25" customHeight="1">
      <c r="A553" s="11">
        <v>141.0</v>
      </c>
      <c r="B553" s="11"/>
      <c r="C553" s="11" t="s">
        <v>238</v>
      </c>
      <c r="D553" s="25" t="s">
        <v>136</v>
      </c>
      <c r="E553" s="26">
        <v>6.666666666666667</v>
      </c>
      <c r="F553" s="25" t="s">
        <v>128</v>
      </c>
      <c r="G553" s="26">
        <v>14.857142857142858</v>
      </c>
      <c r="H553" s="27">
        <v>0.6362391198692174</v>
      </c>
      <c r="I553" s="27">
        <v>0.2432020100439801</v>
      </c>
      <c r="J553" s="27">
        <v>0.25976603883616467</v>
      </c>
      <c r="K553" s="34">
        <v>26040.0</v>
      </c>
      <c r="L553" s="15"/>
    </row>
    <row r="554" ht="14.25" customHeight="1">
      <c r="A554" s="11">
        <v>182.0</v>
      </c>
      <c r="B554" s="11"/>
      <c r="C554" s="11" t="s">
        <v>234</v>
      </c>
      <c r="D554" s="37" t="s">
        <v>146</v>
      </c>
      <c r="E554" s="26">
        <v>8.0</v>
      </c>
      <c r="F554" s="37" t="s">
        <v>48</v>
      </c>
      <c r="G554" s="26">
        <v>13.428571428571429</v>
      </c>
      <c r="H554" s="27">
        <v>0.5544040156831407</v>
      </c>
      <c r="I554" s="27">
        <v>0.24271693428503074</v>
      </c>
      <c r="J554" s="27">
        <v>0.28764013635948055</v>
      </c>
      <c r="K554" s="34">
        <v>26040.0</v>
      </c>
      <c r="L554" s="15"/>
    </row>
    <row r="555" ht="14.25" customHeight="1">
      <c r="A555" s="32">
        <v>106.0</v>
      </c>
      <c r="B555" s="32"/>
      <c r="C555" s="32" t="s">
        <v>250</v>
      </c>
      <c r="D555" s="33" t="s">
        <v>106</v>
      </c>
      <c r="E555" s="26">
        <v>9.230769230769232</v>
      </c>
      <c r="F555" s="33" t="s">
        <v>125</v>
      </c>
      <c r="G555" s="26">
        <v>32.608695652173914</v>
      </c>
      <c r="H555" s="27">
        <v>0.7320561768647723</v>
      </c>
      <c r="I555" s="27">
        <v>0.24237977172473396</v>
      </c>
      <c r="J555" s="27">
        <v>0.30224042741181845</v>
      </c>
      <c r="K555" s="34">
        <v>26040.0</v>
      </c>
      <c r="L555" s="15"/>
    </row>
    <row r="556" ht="14.25" customHeight="1">
      <c r="A556" s="11">
        <v>115.0</v>
      </c>
      <c r="B556" s="11"/>
      <c r="C556" s="20" t="s">
        <v>197</v>
      </c>
      <c r="D556" s="45" t="s">
        <v>103</v>
      </c>
      <c r="E556" s="26">
        <v>5.714285714285714</v>
      </c>
      <c r="F556" s="45" t="s">
        <v>236</v>
      </c>
      <c r="G556" s="26">
        <v>13.125</v>
      </c>
      <c r="H556" s="27">
        <v>0.4456416249083959</v>
      </c>
      <c r="I556" s="27">
        <v>0.24230283495482374</v>
      </c>
      <c r="J556" s="27">
        <v>0.30958576709590235</v>
      </c>
      <c r="K556" s="34">
        <v>26040.0</v>
      </c>
      <c r="L556" s="15"/>
    </row>
    <row r="557" ht="14.25" customHeight="1">
      <c r="A557" s="11">
        <v>9.0</v>
      </c>
      <c r="B557" s="11"/>
      <c r="C557" s="20" t="s">
        <v>203</v>
      </c>
      <c r="D557" s="45" t="s">
        <v>60</v>
      </c>
      <c r="E557" s="26">
        <v>6.0</v>
      </c>
      <c r="F557" s="45" t="s">
        <v>220</v>
      </c>
      <c r="G557" s="26">
        <v>17.77777777777778</v>
      </c>
      <c r="H557" s="27">
        <v>0.4647963965053358</v>
      </c>
      <c r="I557" s="27">
        <v>0.2419962529520633</v>
      </c>
      <c r="J557" s="27">
        <v>0.16640123298227588</v>
      </c>
      <c r="K557" s="34">
        <v>26040.0</v>
      </c>
      <c r="L557" s="15"/>
    </row>
    <row r="558" ht="14.25" customHeight="1">
      <c r="A558" s="11">
        <v>205.0</v>
      </c>
      <c r="B558" s="11"/>
      <c r="C558" s="11" t="s">
        <v>183</v>
      </c>
      <c r="D558" s="37" t="s">
        <v>160</v>
      </c>
      <c r="E558" s="26">
        <v>6.0</v>
      </c>
      <c r="F558" s="43" t="s">
        <v>245</v>
      </c>
      <c r="G558" s="26">
        <v>10.0</v>
      </c>
      <c r="H558" s="27">
        <v>0.4245436156132158</v>
      </c>
      <c r="I558" s="27">
        <v>0.24182346886772657</v>
      </c>
      <c r="J558" s="27">
        <v>0.3522561863173217</v>
      </c>
      <c r="K558" s="34">
        <v>26040.0</v>
      </c>
      <c r="L558" s="15"/>
    </row>
    <row r="559" ht="14.25" customHeight="1">
      <c r="A559" s="11">
        <v>185.0</v>
      </c>
      <c r="B559" s="11"/>
      <c r="C559" s="11" t="s">
        <v>242</v>
      </c>
      <c r="D559" s="37" t="s">
        <v>115</v>
      </c>
      <c r="E559" s="26">
        <v>6.666666666666667</v>
      </c>
      <c r="F559" s="37" t="s">
        <v>140</v>
      </c>
      <c r="G559" s="26">
        <v>16.666666666666668</v>
      </c>
      <c r="H559" s="27">
        <v>0.5552364541451273</v>
      </c>
      <c r="I559" s="27">
        <v>0.24151310719645253</v>
      </c>
      <c r="J559" s="27">
        <v>0.2643119445157976</v>
      </c>
      <c r="K559" s="34">
        <v>25920.0</v>
      </c>
      <c r="L559" s="15"/>
    </row>
    <row r="560" ht="14.25" customHeight="1">
      <c r="A560" s="11">
        <v>110.0</v>
      </c>
      <c r="B560" s="11"/>
      <c r="C560" s="11" t="s">
        <v>213</v>
      </c>
      <c r="D560" s="37" t="s">
        <v>135</v>
      </c>
      <c r="E560" s="26">
        <v>4.545454545454545</v>
      </c>
      <c r="F560" s="25" t="s">
        <v>37</v>
      </c>
      <c r="G560" s="26">
        <v>16.333333333333332</v>
      </c>
      <c r="H560" s="27">
        <v>0.5355729077727929</v>
      </c>
      <c r="I560" s="27">
        <v>0.24144806723524262</v>
      </c>
      <c r="J560" s="27">
        <v>0.3121618230186217</v>
      </c>
      <c r="K560" s="34">
        <v>25920.0</v>
      </c>
      <c r="L560" s="15"/>
    </row>
    <row r="561" ht="14.25" customHeight="1">
      <c r="A561" s="11">
        <v>210.0</v>
      </c>
      <c r="B561" s="11"/>
      <c r="C561" s="47" t="s">
        <v>210</v>
      </c>
      <c r="D561" s="35" t="s">
        <v>60</v>
      </c>
      <c r="E561" s="26">
        <v>6.0</v>
      </c>
      <c r="F561" s="35" t="s">
        <v>65</v>
      </c>
      <c r="G561" s="26">
        <v>8.4375</v>
      </c>
      <c r="H561" s="27">
        <v>0.40281372848862795</v>
      </c>
      <c r="I561" s="27">
        <v>0.2412026844544048</v>
      </c>
      <c r="J561" s="27">
        <v>0.2038293298811808</v>
      </c>
      <c r="K561" s="34">
        <v>25920.0</v>
      </c>
      <c r="L561" s="15"/>
    </row>
    <row r="562" ht="14.25" customHeight="1">
      <c r="A562" s="11">
        <v>94.0</v>
      </c>
      <c r="B562" s="11"/>
      <c r="C562" s="20" t="s">
        <v>52</v>
      </c>
      <c r="D562" s="45" t="s">
        <v>147</v>
      </c>
      <c r="E562" s="26">
        <v>8.571428571428571</v>
      </c>
      <c r="F562" s="35" t="s">
        <v>33</v>
      </c>
      <c r="G562" s="26">
        <v>29.142857142857142</v>
      </c>
      <c r="H562" s="27">
        <v>0.8205464839583162</v>
      </c>
      <c r="I562" s="27">
        <v>0.24103412911935632</v>
      </c>
      <c r="J562" s="27">
        <v>0.22740323354157205</v>
      </c>
      <c r="K562" s="34">
        <v>25920.0</v>
      </c>
      <c r="L562" s="15"/>
    </row>
    <row r="563" ht="14.25" customHeight="1">
      <c r="A563" s="11">
        <v>226.0</v>
      </c>
      <c r="B563" s="11"/>
      <c r="C563" s="20" t="s">
        <v>251</v>
      </c>
      <c r="D563" s="35" t="s">
        <v>190</v>
      </c>
      <c r="E563" s="26">
        <v>5.0</v>
      </c>
      <c r="F563" s="35" t="s">
        <v>239</v>
      </c>
      <c r="G563" s="26">
        <v>11.666666666666668</v>
      </c>
      <c r="H563" s="27">
        <v>0.451300566177074</v>
      </c>
      <c r="I563" s="27">
        <v>0.2393602810004719</v>
      </c>
      <c r="J563" s="27">
        <v>0.2612095784456432</v>
      </c>
      <c r="K563" s="34">
        <v>25920.0</v>
      </c>
      <c r="L563" s="15"/>
    </row>
    <row r="564" ht="14.25" customHeight="1">
      <c r="A564" s="32">
        <v>185.0</v>
      </c>
      <c r="B564" s="32"/>
      <c r="C564" s="32" t="s">
        <v>242</v>
      </c>
      <c r="D564" s="33" t="s">
        <v>115</v>
      </c>
      <c r="E564" s="26">
        <v>6.666666666666667</v>
      </c>
      <c r="F564" s="33" t="s">
        <v>61</v>
      </c>
      <c r="G564" s="26">
        <v>24.34782608695652</v>
      </c>
      <c r="H564" s="27">
        <v>0.5497661442520718</v>
      </c>
      <c r="I564" s="27">
        <v>0.23913366771668446</v>
      </c>
      <c r="J564" s="27">
        <v>0.2423221166195736</v>
      </c>
      <c r="K564" s="34">
        <v>25920.0</v>
      </c>
      <c r="L564" s="15"/>
    </row>
    <row r="565" ht="14.25" customHeight="1">
      <c r="A565" s="32">
        <v>127.0</v>
      </c>
      <c r="B565" s="32"/>
      <c r="C565" s="32" t="s">
        <v>195</v>
      </c>
      <c r="D565" s="38" t="s">
        <v>106</v>
      </c>
      <c r="E565" s="26">
        <v>7.6923076923076925</v>
      </c>
      <c r="F565" s="38" t="s">
        <v>156</v>
      </c>
      <c r="G565" s="26">
        <v>18.18181818181818</v>
      </c>
      <c r="H565" s="27">
        <v>0.5941888332111945</v>
      </c>
      <c r="I565" s="27">
        <v>0.23878309199396003</v>
      </c>
      <c r="J565" s="27">
        <v>0.30508865782880457</v>
      </c>
      <c r="K565" s="34">
        <v>25610.0</v>
      </c>
      <c r="L565" s="15"/>
    </row>
    <row r="566" ht="14.25" customHeight="1">
      <c r="A566" s="11">
        <v>94.0</v>
      </c>
      <c r="B566" s="11"/>
      <c r="C566" s="20" t="s">
        <v>52</v>
      </c>
      <c r="D566" s="45" t="s">
        <v>147</v>
      </c>
      <c r="E566" s="26">
        <v>8.571428571428571</v>
      </c>
      <c r="F566" s="35" t="s">
        <v>127</v>
      </c>
      <c r="G566" s="26">
        <v>30.0</v>
      </c>
      <c r="H566" s="27">
        <v>0.8125411524075034</v>
      </c>
      <c r="I566" s="27">
        <v>0.23868257664014308</v>
      </c>
      <c r="J566" s="27">
        <v>0.2214595261967303</v>
      </c>
      <c r="K566" s="34">
        <v>25610.0</v>
      </c>
      <c r="L566" s="15"/>
    </row>
    <row r="567" ht="14.25" customHeight="1">
      <c r="A567" s="11">
        <v>126.0</v>
      </c>
      <c r="B567" s="11"/>
      <c r="C567" s="11" t="s">
        <v>252</v>
      </c>
      <c r="D567" s="25" t="s">
        <v>149</v>
      </c>
      <c r="E567" s="26">
        <v>6.25</v>
      </c>
      <c r="F567" s="31" t="s">
        <v>28</v>
      </c>
      <c r="G567" s="26">
        <v>23.095238095238095</v>
      </c>
      <c r="H567" s="27">
        <v>0.692083878682875</v>
      </c>
      <c r="I567" s="27">
        <v>0.23859332928042573</v>
      </c>
      <c r="J567" s="27">
        <v>0.2587412104196616</v>
      </c>
      <c r="K567" s="34">
        <v>25610.0</v>
      </c>
      <c r="L567" s="15"/>
    </row>
    <row r="568" ht="14.25" customHeight="1">
      <c r="A568" s="11">
        <v>141.0</v>
      </c>
      <c r="B568" s="11"/>
      <c r="C568" s="11" t="s">
        <v>238</v>
      </c>
      <c r="D568" s="25" t="s">
        <v>178</v>
      </c>
      <c r="E568" s="26">
        <v>5.0</v>
      </c>
      <c r="F568" s="25" t="s">
        <v>128</v>
      </c>
      <c r="G568" s="26">
        <v>14.857142857142858</v>
      </c>
      <c r="H568" s="27">
        <v>0.6230590251073317</v>
      </c>
      <c r="I568" s="27">
        <v>0.2381639269733892</v>
      </c>
      <c r="J568" s="27">
        <v>0.21465870322586475</v>
      </c>
      <c r="K568" s="34">
        <v>25610.0</v>
      </c>
      <c r="L568" s="15"/>
    </row>
    <row r="569" ht="14.25" customHeight="1">
      <c r="A569" s="11">
        <v>94.0</v>
      </c>
      <c r="B569" s="11"/>
      <c r="C569" s="11" t="s">
        <v>52</v>
      </c>
      <c r="D569" s="31" t="s">
        <v>53</v>
      </c>
      <c r="E569" s="26">
        <v>11.428571428571429</v>
      </c>
      <c r="F569" s="31" t="s">
        <v>143</v>
      </c>
      <c r="G569" s="26">
        <v>19.666666666666664</v>
      </c>
      <c r="H569" s="27">
        <v>0.8090764793438452</v>
      </c>
      <c r="I569" s="27">
        <v>0.2376648348413438</v>
      </c>
      <c r="J569" s="27">
        <v>0.22932628705237107</v>
      </c>
      <c r="K569" s="34">
        <v>25610.0</v>
      </c>
      <c r="L569" s="15"/>
    </row>
    <row r="570" ht="14.25" customHeight="1">
      <c r="A570" s="11">
        <v>210.0</v>
      </c>
      <c r="B570" s="11"/>
      <c r="C570" s="11" t="s">
        <v>210</v>
      </c>
      <c r="D570" s="37" t="s">
        <v>163</v>
      </c>
      <c r="E570" s="26">
        <v>4.545454545454545</v>
      </c>
      <c r="F570" s="37" t="s">
        <v>125</v>
      </c>
      <c r="G570" s="26">
        <v>16.956521739130437</v>
      </c>
      <c r="H570" s="27">
        <v>0.39547650210449997</v>
      </c>
      <c r="I570" s="27">
        <v>0.2368091929342882</v>
      </c>
      <c r="J570" s="27">
        <v>0.2727571225946236</v>
      </c>
      <c r="K570" s="34">
        <v>25610.0</v>
      </c>
      <c r="L570" s="15"/>
    </row>
    <row r="571" ht="14.25" customHeight="1">
      <c r="A571" s="11">
        <v>125.0</v>
      </c>
      <c r="B571" s="11"/>
      <c r="C571" s="11" t="s">
        <v>249</v>
      </c>
      <c r="D571" s="31" t="s">
        <v>70</v>
      </c>
      <c r="E571" s="26">
        <v>6.666666666666667</v>
      </c>
      <c r="F571" s="31" t="s">
        <v>109</v>
      </c>
      <c r="G571" s="26">
        <v>27.916666666666664</v>
      </c>
      <c r="H571" s="27">
        <v>0.6701129618992917</v>
      </c>
      <c r="I571" s="27">
        <v>0.23648684172972034</v>
      </c>
      <c r="J571" s="27">
        <v>0.19196293163233424</v>
      </c>
      <c r="K571" s="34">
        <v>25610.0</v>
      </c>
      <c r="L571" s="15"/>
    </row>
    <row r="572" ht="14.25" customHeight="1">
      <c r="A572" s="11">
        <v>126.0</v>
      </c>
      <c r="B572" s="11"/>
      <c r="C572" s="11" t="s">
        <v>252</v>
      </c>
      <c r="D572" s="31" t="s">
        <v>149</v>
      </c>
      <c r="E572" s="26">
        <v>6.25</v>
      </c>
      <c r="F572" s="25" t="s">
        <v>98</v>
      </c>
      <c r="G572" s="26">
        <v>22.272727272727273</v>
      </c>
      <c r="H572" s="27">
        <v>0.6855533527264642</v>
      </c>
      <c r="I572" s="27">
        <v>0.236341954876419</v>
      </c>
      <c r="J572" s="27">
        <v>0.24475676733575524</v>
      </c>
      <c r="K572" s="34">
        <v>25610.0</v>
      </c>
      <c r="L572" s="15"/>
    </row>
    <row r="573" ht="14.25" customHeight="1">
      <c r="A573" s="11">
        <v>99.0</v>
      </c>
      <c r="B573" s="11"/>
      <c r="C573" s="11" t="s">
        <v>241</v>
      </c>
      <c r="D573" s="25" t="s">
        <v>136</v>
      </c>
      <c r="E573" s="26">
        <v>6.666666666666667</v>
      </c>
      <c r="F573" s="31" t="s">
        <v>107</v>
      </c>
      <c r="G573" s="26">
        <v>17.8125</v>
      </c>
      <c r="H573" s="27">
        <v>0.6390005743825388</v>
      </c>
      <c r="I573" s="27">
        <v>0.23603543922740322</v>
      </c>
      <c r="J573" s="27">
        <v>0.22078391853886334</v>
      </c>
      <c r="K573" s="34">
        <v>25610.0</v>
      </c>
      <c r="L573" s="15"/>
    </row>
    <row r="574" ht="14.25" customHeight="1">
      <c r="A574" s="32">
        <v>28.0</v>
      </c>
      <c r="B574" s="32"/>
      <c r="C574" s="32" t="s">
        <v>215</v>
      </c>
      <c r="D574" s="38" t="s">
        <v>166</v>
      </c>
      <c r="E574" s="26">
        <v>7.142857142857142</v>
      </c>
      <c r="F574" s="38" t="s">
        <v>245</v>
      </c>
      <c r="G574" s="26">
        <v>11.25</v>
      </c>
      <c r="H574" s="27">
        <v>0.49605764712025485</v>
      </c>
      <c r="I574" s="27">
        <v>0.23585456413609512</v>
      </c>
      <c r="J574" s="27">
        <v>0.2354321380510752</v>
      </c>
      <c r="K574" s="34">
        <v>25610.0</v>
      </c>
      <c r="L574" s="15"/>
    </row>
    <row r="575" ht="14.25" customHeight="1">
      <c r="A575" s="11">
        <v>38.0</v>
      </c>
      <c r="B575" s="11"/>
      <c r="C575" s="11" t="s">
        <v>201</v>
      </c>
      <c r="D575" s="25" t="s">
        <v>108</v>
      </c>
      <c r="E575" s="26">
        <v>6.0</v>
      </c>
      <c r="F575" s="25" t="s">
        <v>100</v>
      </c>
      <c r="G575" s="26">
        <v>18.0</v>
      </c>
      <c r="H575" s="27">
        <v>0.5036893032297971</v>
      </c>
      <c r="I575" s="27">
        <v>0.23540476990258646</v>
      </c>
      <c r="J575" s="27">
        <v>0.2658056144728634</v>
      </c>
      <c r="K575" s="34">
        <v>25500.0</v>
      </c>
      <c r="L575" s="15"/>
    </row>
    <row r="576" ht="14.25" customHeight="1">
      <c r="A576" s="11">
        <v>185.0</v>
      </c>
      <c r="B576" s="11"/>
      <c r="C576" s="11" t="s">
        <v>242</v>
      </c>
      <c r="D576" s="37" t="s">
        <v>117</v>
      </c>
      <c r="E576" s="26">
        <v>7.777777777777778</v>
      </c>
      <c r="F576" s="37" t="s">
        <v>85</v>
      </c>
      <c r="G576" s="26">
        <v>15.555555555555555</v>
      </c>
      <c r="H576" s="27">
        <v>0.5407929166204809</v>
      </c>
      <c r="I576" s="27">
        <v>0.23523055207881938</v>
      </c>
      <c r="J576" s="27">
        <v>0.2490473527345285</v>
      </c>
      <c r="K576" s="34">
        <v>25500.0</v>
      </c>
      <c r="L576" s="15"/>
    </row>
    <row r="577" ht="14.25" customHeight="1">
      <c r="A577" s="11">
        <v>99.0</v>
      </c>
      <c r="B577" s="11"/>
      <c r="C577" s="11" t="s">
        <v>241</v>
      </c>
      <c r="D577" s="25" t="s">
        <v>136</v>
      </c>
      <c r="E577" s="26">
        <v>6.666666666666667</v>
      </c>
      <c r="F577" s="25" t="s">
        <v>180</v>
      </c>
      <c r="G577" s="26">
        <v>19.375</v>
      </c>
      <c r="H577" s="27">
        <v>0.6368154234198236</v>
      </c>
      <c r="I577" s="27">
        <v>0.23522828335315218</v>
      </c>
      <c r="J577" s="27">
        <v>0.19815857315725785</v>
      </c>
      <c r="K577" s="34">
        <v>25500.0</v>
      </c>
      <c r="L577" s="15"/>
    </row>
    <row r="578" ht="14.25" customHeight="1">
      <c r="A578" s="11">
        <v>18.0</v>
      </c>
      <c r="B578" s="11"/>
      <c r="C578" s="20" t="s">
        <v>253</v>
      </c>
      <c r="D578" s="45" t="s">
        <v>25</v>
      </c>
      <c r="E578" s="26">
        <v>7.5</v>
      </c>
      <c r="F578" s="45" t="s">
        <v>68</v>
      </c>
      <c r="G578" s="26">
        <v>22.59259259259259</v>
      </c>
      <c r="H578" s="27">
        <v>0.5743825387708213</v>
      </c>
      <c r="I578" s="27">
        <v>0.2348975444004308</v>
      </c>
      <c r="J578" s="27">
        <v>0.22255531778451526</v>
      </c>
      <c r="K578" s="34">
        <v>25500.0</v>
      </c>
      <c r="L578" s="15"/>
    </row>
    <row r="579" ht="14.25" customHeight="1">
      <c r="A579" s="11">
        <v>121.0</v>
      </c>
      <c r="B579" s="11"/>
      <c r="C579" s="20" t="s">
        <v>240</v>
      </c>
      <c r="D579" s="45" t="s">
        <v>74</v>
      </c>
      <c r="E579" s="26">
        <v>8.0</v>
      </c>
      <c r="F579" s="35" t="s">
        <v>36</v>
      </c>
      <c r="G579" s="26">
        <v>25.357142857142854</v>
      </c>
      <c r="H579" s="27">
        <v>0.6775919012062033</v>
      </c>
      <c r="I579" s="27">
        <v>0.23476685548961024</v>
      </c>
      <c r="J579" s="27">
        <v>0.1667016036644473</v>
      </c>
      <c r="K579" s="34">
        <v>25500.0</v>
      </c>
      <c r="L579" s="15"/>
    </row>
    <row r="580" ht="14.25" customHeight="1">
      <c r="A580" s="11">
        <v>40.0</v>
      </c>
      <c r="B580" s="11"/>
      <c r="C580" s="11" t="s">
        <v>248</v>
      </c>
      <c r="D580" s="31" t="s">
        <v>42</v>
      </c>
      <c r="E580" s="26">
        <v>6.666666666666667</v>
      </c>
      <c r="F580" s="25" t="s">
        <v>48</v>
      </c>
      <c r="G580" s="26">
        <v>15.142857142857144</v>
      </c>
      <c r="H580" s="27">
        <v>0.5743825387708213</v>
      </c>
      <c r="I580" s="27">
        <v>0.2346992577771168</v>
      </c>
      <c r="J580" s="27">
        <v>0.21972398333625165</v>
      </c>
      <c r="K580" s="34">
        <v>25500.0</v>
      </c>
      <c r="L580" s="15"/>
    </row>
    <row r="581" ht="14.25" customHeight="1">
      <c r="A581" s="11">
        <v>40.0</v>
      </c>
      <c r="B581" s="11"/>
      <c r="C581" s="20" t="s">
        <v>248</v>
      </c>
      <c r="D581" s="45" t="s">
        <v>42</v>
      </c>
      <c r="E581" s="26">
        <v>6.666666666666667</v>
      </c>
      <c r="F581" s="45" t="s">
        <v>120</v>
      </c>
      <c r="G581" s="26">
        <v>16.206896551724135</v>
      </c>
      <c r="H581" s="27">
        <v>0.5743825387708213</v>
      </c>
      <c r="I581" s="27">
        <v>0.2346992577771168</v>
      </c>
      <c r="J581" s="27">
        <v>0.20925553612127956</v>
      </c>
      <c r="K581" s="34">
        <v>25434.0</v>
      </c>
      <c r="L581" s="15"/>
    </row>
    <row r="582" ht="14.25" customHeight="1">
      <c r="A582" s="32">
        <v>128.0</v>
      </c>
      <c r="B582" s="32"/>
      <c r="C582" s="32" t="s">
        <v>218</v>
      </c>
      <c r="D582" s="38" t="s">
        <v>54</v>
      </c>
      <c r="E582" s="26">
        <v>6.363636363636364</v>
      </c>
      <c r="F582" s="38" t="s">
        <v>229</v>
      </c>
      <c r="G582" s="26">
        <v>14.594594594594595</v>
      </c>
      <c r="H582" s="27">
        <v>0.5054566341183229</v>
      </c>
      <c r="I582" s="27">
        <v>0.23437478875714848</v>
      </c>
      <c r="J582" s="27">
        <v>0.2740382145468197</v>
      </c>
      <c r="K582" s="34">
        <v>25434.0</v>
      </c>
      <c r="L582" s="15"/>
    </row>
    <row r="583" ht="14.25" customHeight="1">
      <c r="A583" s="32">
        <v>94.0</v>
      </c>
      <c r="B583" s="32"/>
      <c r="C583" s="32" t="s">
        <v>52</v>
      </c>
      <c r="D583" s="33" t="s">
        <v>182</v>
      </c>
      <c r="E583" s="26">
        <v>7.5</v>
      </c>
      <c r="F583" s="33" t="s">
        <v>33</v>
      </c>
      <c r="G583" s="26">
        <v>29.142857142857142</v>
      </c>
      <c r="H583" s="27">
        <v>0.7964127638418951</v>
      </c>
      <c r="I583" s="27">
        <v>0.2339448900276105</v>
      </c>
      <c r="J583" s="27">
        <v>0.3033401556142953</v>
      </c>
      <c r="K583" s="34">
        <v>25434.0</v>
      </c>
      <c r="L583" s="15"/>
    </row>
    <row r="584" ht="14.25" customHeight="1">
      <c r="A584" s="11">
        <v>226.0</v>
      </c>
      <c r="B584" s="11"/>
      <c r="C584" s="20" t="s">
        <v>251</v>
      </c>
      <c r="D584" s="35" t="s">
        <v>154</v>
      </c>
      <c r="E584" s="26">
        <v>5.0</v>
      </c>
      <c r="F584" s="35" t="s">
        <v>239</v>
      </c>
      <c r="G584" s="26">
        <v>11.666666666666668</v>
      </c>
      <c r="H584" s="27">
        <v>0.440359946390963</v>
      </c>
      <c r="I584" s="27">
        <v>0.23355760752167257</v>
      </c>
      <c r="J584" s="27">
        <v>0.3042921972282363</v>
      </c>
      <c r="K584" s="34">
        <v>25434.0</v>
      </c>
      <c r="L584" s="15"/>
    </row>
    <row r="585" ht="14.25" customHeight="1">
      <c r="A585" s="11">
        <v>36.0</v>
      </c>
      <c r="B585" s="11"/>
      <c r="C585" s="47" t="s">
        <v>192</v>
      </c>
      <c r="D585" s="45" t="s">
        <v>54</v>
      </c>
      <c r="E585" s="26">
        <v>5.454545454545455</v>
      </c>
      <c r="F585" s="45" t="s">
        <v>36</v>
      </c>
      <c r="G585" s="26">
        <v>17.857142857142858</v>
      </c>
      <c r="H585" s="27">
        <v>0.45784115409268367</v>
      </c>
      <c r="I585" s="27">
        <v>0.23341784027072002</v>
      </c>
      <c r="J585" s="27">
        <v>0.27352919650942026</v>
      </c>
      <c r="K585" s="34">
        <v>25434.0</v>
      </c>
      <c r="L585" s="15"/>
    </row>
    <row r="586" ht="14.25" customHeight="1">
      <c r="A586" s="32">
        <v>226.0</v>
      </c>
      <c r="B586" s="32"/>
      <c r="C586" s="32" t="s">
        <v>251</v>
      </c>
      <c r="D586" s="33" t="s">
        <v>154</v>
      </c>
      <c r="E586" s="26">
        <v>5.0</v>
      </c>
      <c r="F586" s="33" t="s">
        <v>88</v>
      </c>
      <c r="G586" s="26">
        <v>11.515151515151516</v>
      </c>
      <c r="H586" s="27">
        <v>0.439650832145567</v>
      </c>
      <c r="I586" s="27">
        <v>0.23318150831471338</v>
      </c>
      <c r="J586" s="27">
        <v>0.317229914958094</v>
      </c>
      <c r="K586" s="34">
        <v>25434.0</v>
      </c>
      <c r="L586" s="15"/>
    </row>
    <row r="587" ht="14.25" customHeight="1">
      <c r="A587" s="11">
        <v>226.0</v>
      </c>
      <c r="B587" s="11"/>
      <c r="C587" s="11" t="s">
        <v>251</v>
      </c>
      <c r="D587" s="43" t="s">
        <v>190</v>
      </c>
      <c r="E587" s="26">
        <v>5.0</v>
      </c>
      <c r="F587" s="37" t="s">
        <v>88</v>
      </c>
      <c r="G587" s="26">
        <v>11.515151515151516</v>
      </c>
      <c r="H587" s="27">
        <v>0.439650832145567</v>
      </c>
      <c r="I587" s="27">
        <v>0.23318150831471338</v>
      </c>
      <c r="J587" s="27">
        <v>0.25981273578015845</v>
      </c>
      <c r="K587" s="34">
        <v>25434.0</v>
      </c>
      <c r="L587" s="15"/>
    </row>
    <row r="588" ht="14.25" customHeight="1">
      <c r="A588" s="11">
        <v>114.0</v>
      </c>
      <c r="B588" s="11"/>
      <c r="C588" s="11" t="s">
        <v>196</v>
      </c>
      <c r="D588" s="37" t="s">
        <v>135</v>
      </c>
      <c r="E588" s="26">
        <v>5.454545454545455</v>
      </c>
      <c r="F588" s="25" t="s">
        <v>144</v>
      </c>
      <c r="G588" s="26">
        <v>17.82608695652174</v>
      </c>
      <c r="H588" s="27">
        <v>0.5572367913448267</v>
      </c>
      <c r="I588" s="27">
        <v>0.23302713923723012</v>
      </c>
      <c r="J588" s="27">
        <v>0.2842093875439463</v>
      </c>
      <c r="K588" s="34">
        <v>25434.0</v>
      </c>
      <c r="L588" s="15"/>
    </row>
    <row r="589" ht="14.25" customHeight="1">
      <c r="A589" s="11">
        <v>126.0</v>
      </c>
      <c r="B589" s="11"/>
      <c r="C589" s="11" t="s">
        <v>252</v>
      </c>
      <c r="D589" s="25" t="s">
        <v>108</v>
      </c>
      <c r="E589" s="26">
        <v>7.0</v>
      </c>
      <c r="F589" s="25" t="s">
        <v>28</v>
      </c>
      <c r="G589" s="26">
        <v>23.095238095238095</v>
      </c>
      <c r="H589" s="27">
        <v>0.6755062251741349</v>
      </c>
      <c r="I589" s="27">
        <v>0.2328782452217779</v>
      </c>
      <c r="J589" s="27">
        <v>0.2777040908766218</v>
      </c>
      <c r="K589" s="34">
        <v>25434.0</v>
      </c>
      <c r="L589" s="15"/>
    </row>
    <row r="590" ht="14.25" customHeight="1">
      <c r="A590" s="32">
        <v>124.0</v>
      </c>
      <c r="B590" s="32"/>
      <c r="C590" s="32" t="s">
        <v>209</v>
      </c>
      <c r="D590" s="33" t="s">
        <v>18</v>
      </c>
      <c r="E590" s="26">
        <v>9.375</v>
      </c>
      <c r="F590" s="38" t="s">
        <v>254</v>
      </c>
      <c r="G590" s="26">
        <v>14.615384615384615</v>
      </c>
      <c r="H590" s="27">
        <v>0.6254387644393389</v>
      </c>
      <c r="I590" s="27">
        <v>0.2322036503766194</v>
      </c>
      <c r="J590" s="27">
        <v>0.33437325654233196</v>
      </c>
      <c r="K590" s="34">
        <v>25220.0</v>
      </c>
      <c r="L590" s="15"/>
    </row>
    <row r="591" ht="14.25" customHeight="1">
      <c r="A591" s="11">
        <v>141.0</v>
      </c>
      <c r="B591" s="11"/>
      <c r="C591" s="11" t="s">
        <v>238</v>
      </c>
      <c r="D591" s="37" t="s">
        <v>106</v>
      </c>
      <c r="E591" s="26">
        <v>7.6923076923076925</v>
      </c>
      <c r="F591" s="25" t="s">
        <v>128</v>
      </c>
      <c r="G591" s="26">
        <v>14.857142857142858</v>
      </c>
      <c r="H591" s="27">
        <v>0.6073930295047766</v>
      </c>
      <c r="I591" s="27">
        <v>0.23217560984402955</v>
      </c>
      <c r="J591" s="27">
        <v>0.3283732903291387</v>
      </c>
      <c r="K591" s="34">
        <v>25220.0</v>
      </c>
      <c r="L591" s="15"/>
    </row>
    <row r="592" ht="14.25" customHeight="1">
      <c r="A592" s="32">
        <v>28.0</v>
      </c>
      <c r="B592" s="32"/>
      <c r="C592" s="32" t="s">
        <v>215</v>
      </c>
      <c r="D592" s="38" t="s">
        <v>136</v>
      </c>
      <c r="E592" s="26">
        <v>6.666666666666667</v>
      </c>
      <c r="F592" s="38" t="s">
        <v>245</v>
      </c>
      <c r="G592" s="26">
        <v>11.25</v>
      </c>
      <c r="H592" s="27">
        <v>0.48822515795519816</v>
      </c>
      <c r="I592" s="27">
        <v>0.23213054470236727</v>
      </c>
      <c r="J592" s="27">
        <v>0.21713134027544506</v>
      </c>
      <c r="K592" s="34">
        <v>25220.0</v>
      </c>
      <c r="L592" s="15"/>
    </row>
    <row r="593" ht="14.25" customHeight="1">
      <c r="A593" s="11">
        <v>78.0</v>
      </c>
      <c r="B593" s="11"/>
      <c r="C593" s="47" t="s">
        <v>244</v>
      </c>
      <c r="D593" s="35" t="s">
        <v>45</v>
      </c>
      <c r="E593" s="26">
        <v>9.09090909090909</v>
      </c>
      <c r="F593" s="45" t="s">
        <v>100</v>
      </c>
      <c r="G593" s="26">
        <v>22.0</v>
      </c>
      <c r="H593" s="27">
        <v>0.6810535816854025</v>
      </c>
      <c r="I593" s="27">
        <v>0.23201208775856932</v>
      </c>
      <c r="J593" s="27">
        <v>0.274289845972353</v>
      </c>
      <c r="K593" s="34">
        <v>25220.0</v>
      </c>
      <c r="L593" s="15"/>
    </row>
    <row r="594" ht="14.25" customHeight="1">
      <c r="A594" s="11">
        <v>164.0</v>
      </c>
      <c r="B594" s="11"/>
      <c r="C594" s="11" t="s">
        <v>226</v>
      </c>
      <c r="D594" s="43" t="s">
        <v>190</v>
      </c>
      <c r="E594" s="26">
        <v>5.0</v>
      </c>
      <c r="F594" s="37" t="s">
        <v>36</v>
      </c>
      <c r="G594" s="26">
        <v>14.642857142857142</v>
      </c>
      <c r="H594" s="27">
        <v>0.4122584350855089</v>
      </c>
      <c r="I594" s="27">
        <v>0.2315912167166672</v>
      </c>
      <c r="J594" s="27">
        <v>0.2273453777435283</v>
      </c>
      <c r="K594" s="34">
        <v>25220.0</v>
      </c>
      <c r="L594" s="15"/>
    </row>
    <row r="595" ht="14.25" customHeight="1">
      <c r="A595" s="11">
        <v>195.0</v>
      </c>
      <c r="B595" s="11"/>
      <c r="C595" s="20" t="s">
        <v>255</v>
      </c>
      <c r="D595" s="35" t="s">
        <v>74</v>
      </c>
      <c r="E595" s="26">
        <v>6.0</v>
      </c>
      <c r="F595" s="35" t="s">
        <v>85</v>
      </c>
      <c r="G595" s="26">
        <v>16.944444444444446</v>
      </c>
      <c r="H595" s="27">
        <v>0.5110315234652162</v>
      </c>
      <c r="I595" s="27">
        <v>0.23158711211173402</v>
      </c>
      <c r="J595" s="27">
        <v>0.1722075101285527</v>
      </c>
      <c r="K595" s="34">
        <v>25220.0</v>
      </c>
      <c r="L595" s="15"/>
    </row>
    <row r="596" ht="14.25" customHeight="1">
      <c r="A596" s="11">
        <v>18.0</v>
      </c>
      <c r="B596" s="11"/>
      <c r="C596" s="20" t="s">
        <v>253</v>
      </c>
      <c r="D596" s="45" t="s">
        <v>190</v>
      </c>
      <c r="E596" s="26">
        <v>6.25</v>
      </c>
      <c r="F596" s="45" t="s">
        <v>68</v>
      </c>
      <c r="G596" s="26">
        <v>22.59259259259259</v>
      </c>
      <c r="H596" s="27">
        <v>0.5650429852948731</v>
      </c>
      <c r="I596" s="27">
        <v>0.23107807213375717</v>
      </c>
      <c r="J596" s="27">
        <v>0.22559977214687854</v>
      </c>
      <c r="K596" s="34">
        <v>25120.0</v>
      </c>
      <c r="L596" s="15"/>
    </row>
    <row r="597" ht="14.25" customHeight="1">
      <c r="A597" s="11">
        <v>126.0</v>
      </c>
      <c r="B597" s="11"/>
      <c r="C597" s="20" t="s">
        <v>252</v>
      </c>
      <c r="D597" s="45" t="s">
        <v>108</v>
      </c>
      <c r="E597" s="26">
        <v>7.0</v>
      </c>
      <c r="F597" s="45" t="s">
        <v>98</v>
      </c>
      <c r="G597" s="26">
        <v>22.272727272727273</v>
      </c>
      <c r="H597" s="27">
        <v>0.6701129618992917</v>
      </c>
      <c r="I597" s="27">
        <v>0.2310189378746979</v>
      </c>
      <c r="J597" s="27">
        <v>0.2633615891771556</v>
      </c>
      <c r="K597" s="34">
        <v>25120.0</v>
      </c>
      <c r="L597" s="15"/>
    </row>
    <row r="598" ht="14.25" customHeight="1">
      <c r="A598" s="11">
        <v>141.0</v>
      </c>
      <c r="B598" s="11"/>
      <c r="C598" s="11" t="s">
        <v>238</v>
      </c>
      <c r="D598" s="37" t="s">
        <v>106</v>
      </c>
      <c r="E598" s="26">
        <v>7.6923076923076925</v>
      </c>
      <c r="F598" s="25" t="s">
        <v>107</v>
      </c>
      <c r="G598" s="26">
        <v>16.25</v>
      </c>
      <c r="H598" s="27">
        <v>0.603989886130142</v>
      </c>
      <c r="I598" s="27">
        <v>0.23087476039398455</v>
      </c>
      <c r="J598" s="27">
        <v>0.3137343287787012</v>
      </c>
      <c r="K598" s="34">
        <v>25120.0</v>
      </c>
      <c r="L598" s="15"/>
    </row>
    <row r="599" ht="14.25" customHeight="1">
      <c r="A599" s="32">
        <v>192.0</v>
      </c>
      <c r="B599" s="32"/>
      <c r="C599" s="32" t="s">
        <v>247</v>
      </c>
      <c r="D599" s="69" t="s">
        <v>146</v>
      </c>
      <c r="E599" s="26">
        <v>9.0</v>
      </c>
      <c r="F599" s="33" t="s">
        <v>152</v>
      </c>
      <c r="G599" s="26">
        <v>26.153846153846153</v>
      </c>
      <c r="H599" s="27">
        <v>0.6624980418777087</v>
      </c>
      <c r="I599" s="27">
        <v>0.2307847356990894</v>
      </c>
      <c r="J599" s="27">
        <v>0.2489497277992758</v>
      </c>
      <c r="K599" s="34">
        <v>25120.0</v>
      </c>
      <c r="L599" s="15"/>
    </row>
    <row r="600" ht="14.25" customHeight="1">
      <c r="A600" s="11">
        <v>107.0</v>
      </c>
      <c r="B600" s="11"/>
      <c r="C600" s="11" t="s">
        <v>256</v>
      </c>
      <c r="D600" s="37" t="s">
        <v>115</v>
      </c>
      <c r="E600" s="26">
        <v>8.88888888888889</v>
      </c>
      <c r="F600" s="37" t="s">
        <v>125</v>
      </c>
      <c r="G600" s="26">
        <v>28.26086956521739</v>
      </c>
      <c r="H600" s="27">
        <v>0.6933617789447772</v>
      </c>
      <c r="I600" s="27">
        <v>0.2306562707822729</v>
      </c>
      <c r="J600" s="27">
        <v>0.23373168772603656</v>
      </c>
      <c r="K600" s="34">
        <v>25120.0</v>
      </c>
      <c r="L600" s="15"/>
    </row>
    <row r="601" ht="14.25" customHeight="1">
      <c r="A601" s="11">
        <v>141.0</v>
      </c>
      <c r="B601" s="11"/>
      <c r="C601" s="11" t="s">
        <v>238</v>
      </c>
      <c r="D601" s="31" t="s">
        <v>136</v>
      </c>
      <c r="E601" s="26">
        <v>6.666666666666667</v>
      </c>
      <c r="F601" s="25" t="s">
        <v>107</v>
      </c>
      <c r="G601" s="26">
        <v>16.25</v>
      </c>
      <c r="H601" s="27">
        <v>0.6031016657093624</v>
      </c>
      <c r="I601" s="27">
        <v>0.23053523868752282</v>
      </c>
      <c r="J601" s="27">
        <v>0.21563911557232904</v>
      </c>
      <c r="K601" s="34">
        <v>25120.0</v>
      </c>
      <c r="L601" s="15"/>
    </row>
    <row r="602" ht="14.25" customHeight="1">
      <c r="A602" s="11">
        <v>78.0</v>
      </c>
      <c r="B602" s="11"/>
      <c r="C602" s="11" t="s">
        <v>244</v>
      </c>
      <c r="D602" s="25" t="s">
        <v>108</v>
      </c>
      <c r="E602" s="26">
        <v>7.0</v>
      </c>
      <c r="F602" s="25" t="s">
        <v>28</v>
      </c>
      <c r="G602" s="26">
        <v>23.095238095238095</v>
      </c>
      <c r="H602" s="27">
        <v>0.6755062251741349</v>
      </c>
      <c r="I602" s="27">
        <v>0.23012228965702317</v>
      </c>
      <c r="J602" s="27">
        <v>0.2744176519313363</v>
      </c>
      <c r="K602" s="34">
        <v>24660.0</v>
      </c>
      <c r="L602" s="15"/>
    </row>
    <row r="603" ht="14.25" customHeight="1">
      <c r="A603" s="11">
        <v>87.0</v>
      </c>
      <c r="B603" s="11"/>
      <c r="C603" s="20" t="s">
        <v>243</v>
      </c>
      <c r="D603" s="35" t="s">
        <v>96</v>
      </c>
      <c r="E603" s="26">
        <v>5.454545454545455</v>
      </c>
      <c r="F603" s="45" t="s">
        <v>75</v>
      </c>
      <c r="G603" s="26">
        <v>19.677419354838708</v>
      </c>
      <c r="H603" s="27">
        <v>0.44250899670609195</v>
      </c>
      <c r="I603" s="27">
        <v>0.22997569517349573</v>
      </c>
      <c r="J603" s="27">
        <v>0.26555953141894517</v>
      </c>
      <c r="K603" s="34">
        <v>24660.0</v>
      </c>
      <c r="L603" s="15"/>
    </row>
    <row r="604" ht="14.25" customHeight="1">
      <c r="A604" s="11">
        <v>123.0</v>
      </c>
      <c r="B604" s="11"/>
      <c r="C604" s="11" t="s">
        <v>230</v>
      </c>
      <c r="D604" s="43" t="s">
        <v>151</v>
      </c>
      <c r="E604" s="26">
        <v>9.166666666666666</v>
      </c>
      <c r="F604" s="25" t="s">
        <v>237</v>
      </c>
      <c r="G604" s="26">
        <v>14.090909090909092</v>
      </c>
      <c r="H604" s="27">
        <v>0.6154098629687371</v>
      </c>
      <c r="I604" s="27">
        <v>0.22983222247759133</v>
      </c>
      <c r="J604" s="27">
        <v>0.2876958643719497</v>
      </c>
      <c r="K604" s="34">
        <v>24660.0</v>
      </c>
      <c r="L604" s="15"/>
    </row>
    <row r="605" ht="14.25" customHeight="1">
      <c r="A605" s="32">
        <v>221.0</v>
      </c>
      <c r="B605" s="32"/>
      <c r="C605" s="32" t="s">
        <v>214</v>
      </c>
      <c r="D605" s="33" t="s">
        <v>224</v>
      </c>
      <c r="E605" s="26">
        <v>4.0</v>
      </c>
      <c r="F605" s="33" t="s">
        <v>194</v>
      </c>
      <c r="G605" s="26">
        <v>14.0</v>
      </c>
      <c r="H605" s="27">
        <v>0.49779820026804517</v>
      </c>
      <c r="I605" s="27">
        <v>0.22965196191094225</v>
      </c>
      <c r="J605" s="27">
        <v>0.29920369894682763</v>
      </c>
      <c r="K605" s="34">
        <v>24660.0</v>
      </c>
      <c r="L605" s="15"/>
    </row>
    <row r="606" ht="14.25" customHeight="1">
      <c r="A606" s="32">
        <v>34.0</v>
      </c>
      <c r="B606" s="32"/>
      <c r="C606" s="32" t="s">
        <v>228</v>
      </c>
      <c r="D606" s="33" t="s">
        <v>96</v>
      </c>
      <c r="E606" s="26">
        <v>8.181818181818182</v>
      </c>
      <c r="F606" s="38" t="s">
        <v>113</v>
      </c>
      <c r="G606" s="26">
        <v>23.636363636363637</v>
      </c>
      <c r="H606" s="27">
        <v>0.5743825387708213</v>
      </c>
      <c r="I606" s="27">
        <v>0.22923736260764935</v>
      </c>
      <c r="J606" s="27">
        <v>0.25703521872819823</v>
      </c>
      <c r="K606" s="34">
        <v>24660.0</v>
      </c>
      <c r="L606" s="15"/>
    </row>
    <row r="607" ht="14.25" customHeight="1">
      <c r="A607" s="32">
        <v>18.0</v>
      </c>
      <c r="B607" s="32"/>
      <c r="C607" s="32" t="s">
        <v>253</v>
      </c>
      <c r="D607" s="38" t="s">
        <v>25</v>
      </c>
      <c r="E607" s="26">
        <v>7.5</v>
      </c>
      <c r="F607" s="33" t="s">
        <v>43</v>
      </c>
      <c r="G607" s="26">
        <v>25.0</v>
      </c>
      <c r="H607" s="27">
        <v>0.5596547813664414</v>
      </c>
      <c r="I607" s="27">
        <v>0.22887453044144546</v>
      </c>
      <c r="J607" s="27">
        <v>0.21035166146618423</v>
      </c>
      <c r="K607" s="34">
        <v>24660.0</v>
      </c>
      <c r="L607" s="15"/>
    </row>
    <row r="608" ht="14.25" customHeight="1">
      <c r="A608" s="32">
        <v>78.0</v>
      </c>
      <c r="B608" s="32"/>
      <c r="C608" s="32" t="s">
        <v>244</v>
      </c>
      <c r="D608" s="33" t="s">
        <v>45</v>
      </c>
      <c r="E608" s="26">
        <v>9.09090909090909</v>
      </c>
      <c r="F608" s="38" t="s">
        <v>257</v>
      </c>
      <c r="G608" s="26">
        <v>16.785714285714285</v>
      </c>
      <c r="H608" s="27">
        <v>0.6712663404912008</v>
      </c>
      <c r="I608" s="27">
        <v>0.22867790330682036</v>
      </c>
      <c r="J608" s="27">
        <v>0.2842364953811671</v>
      </c>
      <c r="K608" s="34">
        <v>24640.0</v>
      </c>
      <c r="L608" s="15"/>
    </row>
    <row r="609" ht="14.25" customHeight="1">
      <c r="A609" s="11">
        <v>123.0</v>
      </c>
      <c r="B609" s="11"/>
      <c r="C609" s="11" t="s">
        <v>230</v>
      </c>
      <c r="D609" s="25" t="s">
        <v>178</v>
      </c>
      <c r="E609" s="26">
        <v>7.5</v>
      </c>
      <c r="F609" s="25" t="s">
        <v>237</v>
      </c>
      <c r="G609" s="26">
        <v>14.090909090909092</v>
      </c>
      <c r="H609" s="27">
        <v>0.6118422695602228</v>
      </c>
      <c r="I609" s="27">
        <v>0.22849986176757633</v>
      </c>
      <c r="J609" s="27">
        <v>0.17179258424504235</v>
      </c>
      <c r="K609" s="34">
        <v>24640.0</v>
      </c>
      <c r="L609" s="15"/>
    </row>
    <row r="610" ht="14.25" customHeight="1">
      <c r="A610" s="11">
        <v>125.0</v>
      </c>
      <c r="B610" s="11"/>
      <c r="C610" s="11" t="s">
        <v>249</v>
      </c>
      <c r="D610" s="31" t="s">
        <v>198</v>
      </c>
      <c r="E610" s="26">
        <v>6.666666666666667</v>
      </c>
      <c r="F610" s="25" t="s">
        <v>92</v>
      </c>
      <c r="G610" s="26">
        <v>21.2</v>
      </c>
      <c r="H610" s="27">
        <v>0.6470891892481405</v>
      </c>
      <c r="I610" s="27">
        <v>0.22836161570284022</v>
      </c>
      <c r="J610" s="27">
        <v>0.1965710595956778</v>
      </c>
      <c r="K610" s="34">
        <v>24640.0</v>
      </c>
      <c r="L610" s="15"/>
    </row>
    <row r="611" ht="14.25" customHeight="1">
      <c r="A611" s="11">
        <v>195.0</v>
      </c>
      <c r="B611" s="11"/>
      <c r="C611" s="20" t="s">
        <v>255</v>
      </c>
      <c r="D611" s="35" t="s">
        <v>74</v>
      </c>
      <c r="E611" s="26">
        <v>6.0</v>
      </c>
      <c r="F611" s="35" t="s">
        <v>144</v>
      </c>
      <c r="G611" s="26">
        <v>14.782608695652174</v>
      </c>
      <c r="H611" s="27">
        <v>0.5035682531689393</v>
      </c>
      <c r="I611" s="27">
        <v>0.22820493873208791</v>
      </c>
      <c r="J611" s="27">
        <v>0.17284382253728653</v>
      </c>
      <c r="K611" s="34">
        <v>24640.0</v>
      </c>
      <c r="L611" s="15"/>
    </row>
    <row r="612" ht="14.25" hidden="1" customHeight="1">
      <c r="A612" s="23">
        <v>251.0</v>
      </c>
      <c r="B612" s="23" t="s">
        <v>23</v>
      </c>
      <c r="C612" s="34" t="s">
        <v>173</v>
      </c>
      <c r="D612" s="45" t="s">
        <v>94</v>
      </c>
      <c r="E612" s="26">
        <v>4.545454545454545</v>
      </c>
      <c r="F612" s="45" t="s">
        <v>36</v>
      </c>
      <c r="G612" s="26">
        <v>26.071428571428573</v>
      </c>
      <c r="H612" s="27">
        <v>0.5561348627042056</v>
      </c>
      <c r="I612" s="27">
        <v>0.380773937995507</v>
      </c>
      <c r="J612" s="27">
        <v>0.45707484933417614</v>
      </c>
      <c r="K612" s="28"/>
      <c r="L612" s="15"/>
    </row>
    <row r="613" ht="14.25" customHeight="1">
      <c r="A613" s="11">
        <v>106.0</v>
      </c>
      <c r="B613" s="11"/>
      <c r="C613" s="11" t="s">
        <v>250</v>
      </c>
      <c r="D613" s="25" t="s">
        <v>106</v>
      </c>
      <c r="E613" s="26">
        <v>9.230769230769232</v>
      </c>
      <c r="F613" s="25" t="s">
        <v>61</v>
      </c>
      <c r="G613" s="26">
        <v>27.391304347826086</v>
      </c>
      <c r="H613" s="27">
        <v>0.6870065659807864</v>
      </c>
      <c r="I613" s="27">
        <v>0.22746409346475036</v>
      </c>
      <c r="J613" s="27">
        <v>0.283641016494168</v>
      </c>
      <c r="K613" s="34">
        <v>24640.0</v>
      </c>
      <c r="L613" s="15"/>
    </row>
    <row r="614" ht="14.25" customHeight="1">
      <c r="A614" s="11">
        <v>121.0</v>
      </c>
      <c r="B614" s="11"/>
      <c r="C614" s="11" t="s">
        <v>240</v>
      </c>
      <c r="D614" s="37" t="s">
        <v>139</v>
      </c>
      <c r="E614" s="26">
        <v>6.0</v>
      </c>
      <c r="F614" s="25" t="s">
        <v>76</v>
      </c>
      <c r="G614" s="26">
        <v>27.87878787878788</v>
      </c>
      <c r="H614" s="27">
        <v>0.656437187166653</v>
      </c>
      <c r="I614" s="27">
        <v>0.2274373320921106</v>
      </c>
      <c r="J614" s="27">
        <v>0.16628835824861146</v>
      </c>
      <c r="K614" s="34">
        <v>24640.0</v>
      </c>
      <c r="L614" s="15"/>
    </row>
    <row r="615" ht="14.25" customHeight="1">
      <c r="A615" s="32">
        <v>182.0</v>
      </c>
      <c r="B615" s="32"/>
      <c r="C615" s="32" t="s">
        <v>234</v>
      </c>
      <c r="D615" s="33" t="s">
        <v>119</v>
      </c>
      <c r="E615" s="26">
        <v>6.25</v>
      </c>
      <c r="F615" s="33" t="s">
        <v>48</v>
      </c>
      <c r="G615" s="26">
        <v>13.428571428571429</v>
      </c>
      <c r="H615" s="27">
        <v>0.5175754744967841</v>
      </c>
      <c r="I615" s="27">
        <v>0.22659347493395107</v>
      </c>
      <c r="J615" s="27">
        <v>0.24974031436545113</v>
      </c>
      <c r="K615" s="34">
        <v>24640.0</v>
      </c>
      <c r="L615" s="15"/>
    </row>
    <row r="616" ht="14.25" customHeight="1">
      <c r="A616" s="11">
        <v>127.0</v>
      </c>
      <c r="B616" s="11"/>
      <c r="C616" s="11" t="s">
        <v>195</v>
      </c>
      <c r="D616" s="43" t="s">
        <v>184</v>
      </c>
      <c r="E616" s="26">
        <v>8.0</v>
      </c>
      <c r="F616" s="25" t="s">
        <v>259</v>
      </c>
      <c r="G616" s="26">
        <v>12.631578947368421</v>
      </c>
      <c r="H616" s="27">
        <v>0.5626604461428454</v>
      </c>
      <c r="I616" s="27">
        <v>0.22611296874530093</v>
      </c>
      <c r="J616" s="27">
        <v>0.178210517588889</v>
      </c>
      <c r="K616" s="34">
        <v>24640.0</v>
      </c>
      <c r="L616" s="15"/>
    </row>
    <row r="617" ht="14.25" customHeight="1">
      <c r="A617" s="32">
        <v>141.0</v>
      </c>
      <c r="B617" s="32"/>
      <c r="C617" s="32" t="s">
        <v>238</v>
      </c>
      <c r="D617" s="38" t="s">
        <v>178</v>
      </c>
      <c r="E617" s="26">
        <v>5.0</v>
      </c>
      <c r="F617" s="38" t="s">
        <v>107</v>
      </c>
      <c r="G617" s="26">
        <v>16.25</v>
      </c>
      <c r="H617" s="27">
        <v>0.5912761428523161</v>
      </c>
      <c r="I617" s="27">
        <v>0.22601493988972826</v>
      </c>
      <c r="J617" s="27">
        <v>0.1743351058731516</v>
      </c>
      <c r="K617" s="34">
        <v>24640.0</v>
      </c>
      <c r="L617" s="15"/>
    </row>
    <row r="618" ht="14.25" customHeight="1">
      <c r="A618" s="11">
        <v>127.0</v>
      </c>
      <c r="B618" s="11"/>
      <c r="C618" s="11" t="s">
        <v>195</v>
      </c>
      <c r="D618" s="25" t="s">
        <v>178</v>
      </c>
      <c r="E618" s="26">
        <v>7.5</v>
      </c>
      <c r="F618" s="25" t="s">
        <v>259</v>
      </c>
      <c r="G618" s="26">
        <v>12.631578947368421</v>
      </c>
      <c r="H618" s="27">
        <v>0.5610248053110348</v>
      </c>
      <c r="I618" s="27">
        <v>0.22545566360359945</v>
      </c>
      <c r="J618" s="27">
        <v>0.16104679970635258</v>
      </c>
      <c r="K618" s="34">
        <v>24640.0</v>
      </c>
      <c r="L618" s="15"/>
    </row>
    <row r="619" ht="14.25" customHeight="1">
      <c r="A619" s="11">
        <v>57.0</v>
      </c>
      <c r="B619" s="11"/>
      <c r="C619" s="11" t="s">
        <v>260</v>
      </c>
      <c r="D619" s="37" t="s">
        <v>115</v>
      </c>
      <c r="E619" s="26">
        <v>10.0</v>
      </c>
      <c r="F619" s="37" t="s">
        <v>125</v>
      </c>
      <c r="G619" s="26">
        <v>30.434782608695652</v>
      </c>
      <c r="H619" s="27">
        <v>0.7672109625010257</v>
      </c>
      <c r="I619" s="27">
        <v>0.22536691072659815</v>
      </c>
      <c r="J619" s="27">
        <v>0.22837180286961947</v>
      </c>
      <c r="K619" s="34">
        <v>24360.0</v>
      </c>
      <c r="L619" s="15"/>
    </row>
    <row r="620" ht="14.25" customHeight="1">
      <c r="A620" s="11">
        <v>18.0</v>
      </c>
      <c r="B620" s="11"/>
      <c r="C620" s="11" t="s">
        <v>253</v>
      </c>
      <c r="D620" s="43" t="s">
        <v>151</v>
      </c>
      <c r="E620" s="26">
        <v>6.666666666666667</v>
      </c>
      <c r="F620" s="31" t="s">
        <v>68</v>
      </c>
      <c r="G620" s="26">
        <v>22.59259259259259</v>
      </c>
      <c r="H620" s="27">
        <v>0.5509383535148695</v>
      </c>
      <c r="I620" s="27">
        <v>0.22530988952694384</v>
      </c>
      <c r="J620" s="27">
        <v>0.2743500910948247</v>
      </c>
      <c r="K620" s="34">
        <v>24360.0</v>
      </c>
      <c r="L620" s="15"/>
    </row>
    <row r="621" ht="14.25" customHeight="1">
      <c r="A621" s="32">
        <v>124.0</v>
      </c>
      <c r="B621" s="32"/>
      <c r="C621" s="32" t="s">
        <v>209</v>
      </c>
      <c r="D621" s="38" t="s">
        <v>86</v>
      </c>
      <c r="E621" s="26">
        <v>8.88888888888889</v>
      </c>
      <c r="F621" s="38" t="s">
        <v>254</v>
      </c>
      <c r="G621" s="26">
        <v>14.615384615384615</v>
      </c>
      <c r="H621" s="27">
        <v>0.6066512207242383</v>
      </c>
      <c r="I621" s="27">
        <v>0.2252284891293511</v>
      </c>
      <c r="J621" s="27">
        <v>0.24473020087886435</v>
      </c>
      <c r="K621" s="34">
        <v>24360.0</v>
      </c>
      <c r="L621" s="15"/>
    </row>
    <row r="622" ht="14.25" customHeight="1">
      <c r="A622" s="11">
        <v>106.0</v>
      </c>
      <c r="B622" s="11"/>
      <c r="C622" s="20" t="s">
        <v>250</v>
      </c>
      <c r="D622" s="45" t="s">
        <v>198</v>
      </c>
      <c r="E622" s="26">
        <v>8.333333333333334</v>
      </c>
      <c r="F622" s="45" t="s">
        <v>61</v>
      </c>
      <c r="G622" s="26">
        <v>27.391304347826086</v>
      </c>
      <c r="H622" s="27">
        <v>0.6800689259046525</v>
      </c>
      <c r="I622" s="27">
        <v>0.22516707901271288</v>
      </c>
      <c r="J622" s="27">
        <v>0.17641956706150702</v>
      </c>
      <c r="K622" s="34">
        <v>24360.0</v>
      </c>
      <c r="L622" s="15"/>
    </row>
    <row r="623" ht="14.25" customHeight="1">
      <c r="A623" s="11">
        <v>221.0</v>
      </c>
      <c r="B623" s="11"/>
      <c r="C623" s="11" t="s">
        <v>214</v>
      </c>
      <c r="D623" s="37" t="s">
        <v>224</v>
      </c>
      <c r="E623" s="26">
        <v>4.0</v>
      </c>
      <c r="F623" s="43" t="s">
        <v>61</v>
      </c>
      <c r="G623" s="26">
        <v>22.173913043478258</v>
      </c>
      <c r="H623" s="27">
        <v>0.4879163501386548</v>
      </c>
      <c r="I623" s="27">
        <v>0.2250931140318169</v>
      </c>
      <c r="J623" s="27">
        <v>0.25153488220978365</v>
      </c>
      <c r="K623" s="34">
        <v>24360.0</v>
      </c>
      <c r="L623" s="15"/>
    </row>
    <row r="624" ht="14.25" customHeight="1">
      <c r="A624" s="11">
        <v>226.0</v>
      </c>
      <c r="B624" s="11"/>
      <c r="C624" s="11" t="s">
        <v>251</v>
      </c>
      <c r="D624" s="37" t="s">
        <v>154</v>
      </c>
      <c r="E624" s="26">
        <v>5.0</v>
      </c>
      <c r="F624" s="37" t="s">
        <v>107</v>
      </c>
      <c r="G624" s="26">
        <v>10.9375</v>
      </c>
      <c r="H624" s="27">
        <v>0.42360712234348075</v>
      </c>
      <c r="I624" s="27">
        <v>0.22467226375726113</v>
      </c>
      <c r="J624" s="27">
        <v>0.3035571919209217</v>
      </c>
      <c r="K624" s="34">
        <v>24360.0</v>
      </c>
      <c r="L624" s="15"/>
    </row>
    <row r="625" ht="14.25" customHeight="1">
      <c r="A625" s="32">
        <v>226.0</v>
      </c>
      <c r="B625" s="32"/>
      <c r="C625" s="32" t="s">
        <v>251</v>
      </c>
      <c r="D625" s="33" t="s">
        <v>190</v>
      </c>
      <c r="E625" s="26">
        <v>5.0</v>
      </c>
      <c r="F625" s="33" t="s">
        <v>107</v>
      </c>
      <c r="G625" s="26">
        <v>10.9375</v>
      </c>
      <c r="H625" s="27">
        <v>0.42360712234348075</v>
      </c>
      <c r="I625" s="27">
        <v>0.22467226375726113</v>
      </c>
      <c r="J625" s="27">
        <v>0.2483649752080269</v>
      </c>
      <c r="K625" s="34">
        <v>24360.0</v>
      </c>
      <c r="L625" s="15"/>
    </row>
    <row r="626" ht="14.25" customHeight="1">
      <c r="A626" s="11">
        <v>78.0</v>
      </c>
      <c r="B626" s="11"/>
      <c r="C626" s="20" t="s">
        <v>244</v>
      </c>
      <c r="D626" s="45" t="s">
        <v>198</v>
      </c>
      <c r="E626" s="26">
        <v>6.666666666666667</v>
      </c>
      <c r="F626" s="45" t="s">
        <v>28</v>
      </c>
      <c r="G626" s="26">
        <v>23.095238095238095</v>
      </c>
      <c r="H626" s="27">
        <v>0.6581466590082328</v>
      </c>
      <c r="I626" s="27">
        <v>0.22420846834098687</v>
      </c>
      <c r="J626" s="27">
        <v>0.19474106964474291</v>
      </c>
      <c r="K626" s="34">
        <v>24360.0</v>
      </c>
      <c r="L626" s="15"/>
    </row>
    <row r="627" ht="14.25" customHeight="1">
      <c r="A627" s="11">
        <v>123.0</v>
      </c>
      <c r="B627" s="11"/>
      <c r="C627" s="11" t="s">
        <v>230</v>
      </c>
      <c r="D627" s="25" t="s">
        <v>25</v>
      </c>
      <c r="E627" s="26">
        <v>8.75</v>
      </c>
      <c r="F627" s="25" t="s">
        <v>237</v>
      </c>
      <c r="G627" s="26">
        <v>14.090909090909092</v>
      </c>
      <c r="H627" s="27">
        <v>0.5989989332895709</v>
      </c>
      <c r="I627" s="27">
        <v>0.22370336321152226</v>
      </c>
      <c r="J627" s="27">
        <v>0.2266860747210092</v>
      </c>
      <c r="K627" s="34">
        <v>24360.0</v>
      </c>
      <c r="L627" s="15"/>
    </row>
    <row r="628" ht="14.25" customHeight="1">
      <c r="A628" s="11">
        <v>82.0</v>
      </c>
      <c r="B628" s="11"/>
      <c r="C628" s="11" t="s">
        <v>261</v>
      </c>
      <c r="D628" s="31" t="s">
        <v>262</v>
      </c>
      <c r="E628" s="26">
        <v>7.142857142857142</v>
      </c>
      <c r="F628" s="43" t="s">
        <v>95</v>
      </c>
      <c r="G628" s="26">
        <v>28.37837837837838</v>
      </c>
      <c r="H628" s="27">
        <v>0.7832489165056654</v>
      </c>
      <c r="I628" s="27">
        <v>0.2236869758872814</v>
      </c>
      <c r="J628" s="27">
        <v>0.2159606750928546</v>
      </c>
      <c r="K628" s="34">
        <v>24000.0</v>
      </c>
      <c r="L628" s="15"/>
    </row>
    <row r="629" ht="14.25" customHeight="1">
      <c r="A629" s="11">
        <v>121.0</v>
      </c>
      <c r="B629" s="11"/>
      <c r="C629" s="11" t="s">
        <v>240</v>
      </c>
      <c r="D629" s="43" t="s">
        <v>172</v>
      </c>
      <c r="E629" s="26">
        <v>6.0</v>
      </c>
      <c r="F629" s="25" t="s">
        <v>76</v>
      </c>
      <c r="G629" s="26">
        <v>27.87878787878788</v>
      </c>
      <c r="H629" s="27">
        <v>0.6451398080396906</v>
      </c>
      <c r="I629" s="27">
        <v>0.22352310264487313</v>
      </c>
      <c r="J629" s="27">
        <v>0.3146725235623396</v>
      </c>
      <c r="K629" s="34">
        <v>24000.0</v>
      </c>
      <c r="L629" s="15"/>
    </row>
    <row r="630" ht="14.25" customHeight="1">
      <c r="A630" s="32">
        <v>40.0</v>
      </c>
      <c r="B630" s="32"/>
      <c r="C630" s="32" t="s">
        <v>248</v>
      </c>
      <c r="D630" s="38" t="s">
        <v>158</v>
      </c>
      <c r="E630" s="26">
        <v>5.555555555555555</v>
      </c>
      <c r="F630" s="38" t="s">
        <v>29</v>
      </c>
      <c r="G630" s="26">
        <v>20.789473684210527</v>
      </c>
      <c r="H630" s="27">
        <v>0.5468436499256449</v>
      </c>
      <c r="I630" s="27">
        <v>0.22344655363711804</v>
      </c>
      <c r="J630" s="27">
        <v>0.2442722127248731</v>
      </c>
      <c r="K630" s="34">
        <v>24000.0</v>
      </c>
      <c r="L630" s="15"/>
    </row>
    <row r="631" ht="14.25" customHeight="1">
      <c r="A631" s="11">
        <v>110.0</v>
      </c>
      <c r="B631" s="11"/>
      <c r="C631" s="20" t="s">
        <v>213</v>
      </c>
      <c r="D631" s="45" t="s">
        <v>139</v>
      </c>
      <c r="E631" s="26">
        <v>6.0</v>
      </c>
      <c r="F631" s="45" t="s">
        <v>143</v>
      </c>
      <c r="G631" s="26">
        <v>13.0</v>
      </c>
      <c r="H631" s="27">
        <v>0.4954049396898334</v>
      </c>
      <c r="I631" s="27">
        <v>0.2233394621925994</v>
      </c>
      <c r="J631" s="27">
        <v>0.1810538573508006</v>
      </c>
      <c r="K631" s="34">
        <v>24000.0</v>
      </c>
      <c r="L631" s="15"/>
    </row>
    <row r="632" ht="14.25" customHeight="1">
      <c r="A632" s="11">
        <v>55.0</v>
      </c>
      <c r="B632" s="11"/>
      <c r="C632" s="11" t="s">
        <v>217</v>
      </c>
      <c r="D632" s="25" t="s">
        <v>18</v>
      </c>
      <c r="E632" s="26">
        <v>6.875</v>
      </c>
      <c r="F632" s="25" t="s">
        <v>88</v>
      </c>
      <c r="G632" s="26">
        <v>14.545454545454545</v>
      </c>
      <c r="H632" s="27">
        <v>0.5447751914115007</v>
      </c>
      <c r="I632" s="27">
        <v>0.22294329546142452</v>
      </c>
      <c r="J632" s="27">
        <v>0.3337132942419536</v>
      </c>
      <c r="K632" s="34">
        <v>24000.0</v>
      </c>
      <c r="L632" s="15"/>
    </row>
    <row r="633" ht="14.25" customHeight="1">
      <c r="A633" s="11">
        <v>210.0</v>
      </c>
      <c r="B633" s="11"/>
      <c r="C633" s="47" t="s">
        <v>210</v>
      </c>
      <c r="D633" s="35" t="s">
        <v>163</v>
      </c>
      <c r="E633" s="26">
        <v>4.545454545454545</v>
      </c>
      <c r="F633" s="35" t="s">
        <v>65</v>
      </c>
      <c r="G633" s="26">
        <v>8.4375</v>
      </c>
      <c r="H633" s="27">
        <v>0.3711394865903769</v>
      </c>
      <c r="I633" s="27">
        <v>0.22223631952294734</v>
      </c>
      <c r="J633" s="27">
        <v>0.3028544602602372</v>
      </c>
      <c r="K633" s="34">
        <v>24000.0</v>
      </c>
      <c r="L633" s="15"/>
    </row>
    <row r="634" ht="14.25" customHeight="1">
      <c r="A634" s="11">
        <v>192.0</v>
      </c>
      <c r="B634" s="11"/>
      <c r="C634" s="11" t="s">
        <v>247</v>
      </c>
      <c r="D634" s="37" t="s">
        <v>129</v>
      </c>
      <c r="E634" s="26">
        <v>4.545454545454545</v>
      </c>
      <c r="F634" s="37" t="s">
        <v>39</v>
      </c>
      <c r="G634" s="26">
        <v>22.857142857142858</v>
      </c>
      <c r="H634" s="27">
        <v>0.6372711379063127</v>
      </c>
      <c r="I634" s="27">
        <v>0.22199680879587352</v>
      </c>
      <c r="J634" s="27">
        <v>0.2916631890451275</v>
      </c>
      <c r="K634" s="34">
        <v>23850.0</v>
      </c>
      <c r="L634" s="15"/>
    </row>
    <row r="635" ht="14.25" customHeight="1">
      <c r="A635" s="32">
        <v>38.0</v>
      </c>
      <c r="B635" s="32"/>
      <c r="C635" s="32" t="s">
        <v>201</v>
      </c>
      <c r="D635" s="38" t="s">
        <v>158</v>
      </c>
      <c r="E635" s="26">
        <v>5.555555555555555</v>
      </c>
      <c r="F635" s="38" t="s">
        <v>100</v>
      </c>
      <c r="G635" s="26">
        <v>18.0</v>
      </c>
      <c r="H635" s="27">
        <v>0.47448992333241763</v>
      </c>
      <c r="I635" s="27">
        <v>0.2217581165749003</v>
      </c>
      <c r="J635" s="27">
        <v>0.23374865594347283</v>
      </c>
      <c r="K635" s="34">
        <v>23850.0</v>
      </c>
      <c r="L635" s="15"/>
    </row>
    <row r="636" ht="14.25" customHeight="1">
      <c r="A636" s="11">
        <v>192.0</v>
      </c>
      <c r="B636" s="11"/>
      <c r="C636" s="11" t="s">
        <v>247</v>
      </c>
      <c r="D636" s="43" t="s">
        <v>146</v>
      </c>
      <c r="E636" s="26">
        <v>9.0</v>
      </c>
      <c r="F636" s="37" t="s">
        <v>144</v>
      </c>
      <c r="G636" s="26">
        <v>18.260869565217394</v>
      </c>
      <c r="H636" s="27">
        <v>0.635724363299744</v>
      </c>
      <c r="I636" s="27">
        <v>0.22145798159005833</v>
      </c>
      <c r="J636" s="27">
        <v>0.24502799715716977</v>
      </c>
      <c r="K636" s="34">
        <v>23850.0</v>
      </c>
      <c r="L636" s="15"/>
    </row>
    <row r="637" ht="14.25" customHeight="1">
      <c r="A637" s="11">
        <v>124.0</v>
      </c>
      <c r="B637" s="11"/>
      <c r="C637" s="11" t="s">
        <v>209</v>
      </c>
      <c r="D637" s="25" t="s">
        <v>42</v>
      </c>
      <c r="E637" s="26">
        <v>8.333333333333334</v>
      </c>
      <c r="F637" s="25" t="s">
        <v>254</v>
      </c>
      <c r="G637" s="26">
        <v>14.615384615384615</v>
      </c>
      <c r="H637" s="27">
        <v>0.5959218839747271</v>
      </c>
      <c r="I637" s="27">
        <v>0.22124505973384528</v>
      </c>
      <c r="J637" s="27">
        <v>0.19216713759739704</v>
      </c>
      <c r="K637" s="34">
        <v>23850.0</v>
      </c>
      <c r="L637" s="15"/>
    </row>
    <row r="638" ht="14.25" customHeight="1">
      <c r="A638" s="32">
        <v>87.0</v>
      </c>
      <c r="B638" s="32"/>
      <c r="C638" s="32" t="s">
        <v>243</v>
      </c>
      <c r="D638" s="38" t="s">
        <v>86</v>
      </c>
      <c r="E638" s="26">
        <v>5.555555555555555</v>
      </c>
      <c r="F638" s="33" t="s">
        <v>212</v>
      </c>
      <c r="G638" s="26">
        <v>10.704225352112676</v>
      </c>
      <c r="H638" s="27">
        <v>0.42568452111949195</v>
      </c>
      <c r="I638" s="27">
        <v>0.2212318718890898</v>
      </c>
      <c r="J638" s="27">
        <v>0.25626952308885514</v>
      </c>
      <c r="K638" s="34">
        <v>23850.0</v>
      </c>
      <c r="L638" s="15"/>
    </row>
    <row r="639" ht="14.25" customHeight="1">
      <c r="A639" s="11">
        <v>224.0</v>
      </c>
      <c r="B639" s="11"/>
      <c r="C639" s="11" t="s">
        <v>263</v>
      </c>
      <c r="D639" s="43" t="s">
        <v>74</v>
      </c>
      <c r="E639" s="26">
        <v>8.0</v>
      </c>
      <c r="F639" s="37" t="s">
        <v>112</v>
      </c>
      <c r="G639" s="26">
        <v>23.225806451612904</v>
      </c>
      <c r="H639" s="27">
        <v>0.6664591289554568</v>
      </c>
      <c r="I639" s="27">
        <v>0.22118384338301472</v>
      </c>
      <c r="J639" s="27">
        <v>0.15986252956234442</v>
      </c>
      <c r="K639" s="34">
        <v>23850.0</v>
      </c>
      <c r="L639" s="15"/>
    </row>
    <row r="640" ht="14.25" customHeight="1">
      <c r="A640" s="32">
        <v>67.0</v>
      </c>
      <c r="B640" s="32"/>
      <c r="C640" s="32" t="s">
        <v>264</v>
      </c>
      <c r="D640" s="38" t="s">
        <v>149</v>
      </c>
      <c r="E640" s="26">
        <v>6.25</v>
      </c>
      <c r="F640" s="33" t="s">
        <v>122</v>
      </c>
      <c r="G640" s="26">
        <v>20.0</v>
      </c>
      <c r="H640" s="27">
        <v>0.6772570233267894</v>
      </c>
      <c r="I640" s="27">
        <v>0.22104788292372146</v>
      </c>
      <c r="J640" s="27">
        <v>0.24076488125082132</v>
      </c>
      <c r="K640" s="34">
        <v>23800.0</v>
      </c>
      <c r="L640" s="15"/>
    </row>
    <row r="641" ht="14.25" customHeight="1">
      <c r="A641" s="32">
        <v>106.0</v>
      </c>
      <c r="B641" s="32"/>
      <c r="C641" s="32" t="s">
        <v>250</v>
      </c>
      <c r="D641" s="38" t="s">
        <v>106</v>
      </c>
      <c r="E641" s="26">
        <v>9.230769230769232</v>
      </c>
      <c r="F641" s="38" t="s">
        <v>189</v>
      </c>
      <c r="G641" s="26">
        <v>20.58823529411765</v>
      </c>
      <c r="H641" s="27">
        <v>0.6654431851613175</v>
      </c>
      <c r="I641" s="27">
        <v>0.22032457673664843</v>
      </c>
      <c r="J641" s="27">
        <v>0.2718936162817412</v>
      </c>
      <c r="K641" s="34">
        <v>23800.0</v>
      </c>
      <c r="L641" s="15"/>
    </row>
    <row r="642" ht="14.25" customHeight="1">
      <c r="A642" s="11">
        <v>55.0</v>
      </c>
      <c r="B642" s="11"/>
      <c r="C642" s="20" t="s">
        <v>217</v>
      </c>
      <c r="D642" s="45" t="s">
        <v>18</v>
      </c>
      <c r="E642" s="26">
        <v>6.875</v>
      </c>
      <c r="F642" s="45" t="s">
        <v>36</v>
      </c>
      <c r="G642" s="26">
        <v>19.285714285714285</v>
      </c>
      <c r="H642" s="27">
        <v>0.5374579469926971</v>
      </c>
      <c r="I642" s="27">
        <v>0.21994879312331692</v>
      </c>
      <c r="J642" s="27">
        <v>0.3120340211776122</v>
      </c>
      <c r="K642" s="34">
        <v>23800.0</v>
      </c>
      <c r="L642" s="15"/>
    </row>
    <row r="643" ht="14.25" customHeight="1">
      <c r="A643" s="11">
        <v>117.0</v>
      </c>
      <c r="B643" s="11"/>
      <c r="C643" s="11" t="s">
        <v>265</v>
      </c>
      <c r="D643" s="25" t="s">
        <v>74</v>
      </c>
      <c r="E643" s="26">
        <v>8.0</v>
      </c>
      <c r="F643" s="25" t="s">
        <v>76</v>
      </c>
      <c r="G643" s="26">
        <v>24.848484848484848</v>
      </c>
      <c r="H643" s="27">
        <v>0.6996238442170907</v>
      </c>
      <c r="I643" s="27">
        <v>0.2197850677364657</v>
      </c>
      <c r="J643" s="27">
        <v>0.16069348749947163</v>
      </c>
      <c r="K643" s="34">
        <v>23800.0</v>
      </c>
      <c r="L643" s="15"/>
    </row>
    <row r="644" ht="14.25" customHeight="1">
      <c r="A644" s="11">
        <v>106.0</v>
      </c>
      <c r="B644" s="11"/>
      <c r="C644" s="11" t="s">
        <v>250</v>
      </c>
      <c r="D644" s="31" t="s">
        <v>198</v>
      </c>
      <c r="E644" s="26">
        <v>8.333333333333334</v>
      </c>
      <c r="F644" s="37" t="s">
        <v>236</v>
      </c>
      <c r="G644" s="26">
        <v>18.75</v>
      </c>
      <c r="H644" s="27">
        <v>0.6627490831971016</v>
      </c>
      <c r="I644" s="27">
        <v>0.21943257440168226</v>
      </c>
      <c r="J644" s="27">
        <v>0.18066615292405172</v>
      </c>
      <c r="K644" s="34">
        <v>23800.0</v>
      </c>
      <c r="L644" s="15"/>
    </row>
    <row r="645" ht="14.25" customHeight="1">
      <c r="A645" s="11">
        <v>121.0</v>
      </c>
      <c r="B645" s="11"/>
      <c r="C645" s="11" t="s">
        <v>240</v>
      </c>
      <c r="D645" s="31" t="s">
        <v>74</v>
      </c>
      <c r="E645" s="26">
        <v>8.0</v>
      </c>
      <c r="F645" s="25" t="s">
        <v>267</v>
      </c>
      <c r="G645" s="26">
        <v>16.206896551724135</v>
      </c>
      <c r="H645" s="27">
        <v>0.6325478591526766</v>
      </c>
      <c r="I645" s="27">
        <v>0.21916034057610023</v>
      </c>
      <c r="J645" s="27">
        <v>0.17603193107945228</v>
      </c>
      <c r="K645" s="34">
        <v>23800.0</v>
      </c>
      <c r="L645" s="15"/>
    </row>
    <row r="646" ht="14.25" customHeight="1">
      <c r="A646" s="11">
        <v>34.0</v>
      </c>
      <c r="B646" s="11"/>
      <c r="C646" s="20" t="s">
        <v>228</v>
      </c>
      <c r="D646" s="45" t="s">
        <v>178</v>
      </c>
      <c r="E646" s="26">
        <v>5.0</v>
      </c>
      <c r="F646" s="45" t="s">
        <v>113</v>
      </c>
      <c r="G646" s="26">
        <v>23.636363636363637</v>
      </c>
      <c r="H646" s="27">
        <v>0.5488544259365626</v>
      </c>
      <c r="I646" s="27">
        <v>0.21904903538064271</v>
      </c>
      <c r="J646" s="27">
        <v>0.13318181351143077</v>
      </c>
      <c r="K646" s="34">
        <v>23800.0</v>
      </c>
      <c r="L646" s="15"/>
    </row>
    <row r="647" ht="14.25" customHeight="1">
      <c r="A647" s="11">
        <v>195.0</v>
      </c>
      <c r="B647" s="11"/>
      <c r="C647" s="11" t="s">
        <v>255</v>
      </c>
      <c r="D647" s="43" t="s">
        <v>136</v>
      </c>
      <c r="E647" s="26">
        <v>5.0</v>
      </c>
      <c r="F647" s="37" t="s">
        <v>85</v>
      </c>
      <c r="G647" s="26">
        <v>16.944444444444446</v>
      </c>
      <c r="H647" s="27">
        <v>0.48321070721989734</v>
      </c>
      <c r="I647" s="27">
        <v>0.2189793918537818</v>
      </c>
      <c r="J647" s="27">
        <v>0.18806696469881742</v>
      </c>
      <c r="K647" s="34">
        <v>23800.0</v>
      </c>
      <c r="L647" s="15"/>
    </row>
    <row r="648" ht="14.25" customHeight="1">
      <c r="A648" s="11">
        <v>40.0</v>
      </c>
      <c r="B648" s="11"/>
      <c r="C648" s="47" t="s">
        <v>248</v>
      </c>
      <c r="D648" s="45" t="s">
        <v>158</v>
      </c>
      <c r="E648" s="26">
        <v>5.555555555555555</v>
      </c>
      <c r="F648" s="45" t="s">
        <v>48</v>
      </c>
      <c r="G648" s="26">
        <v>15.142857142857144</v>
      </c>
      <c r="H648" s="27">
        <v>0.535660120426721</v>
      </c>
      <c r="I648" s="27">
        <v>0.2188768359045022</v>
      </c>
      <c r="J648" s="27">
        <v>0.25859963634201794</v>
      </c>
      <c r="K648" s="34">
        <v>23800.0</v>
      </c>
      <c r="L648" s="15"/>
    </row>
    <row r="649" ht="14.25" customHeight="1">
      <c r="A649" s="11">
        <v>185.0</v>
      </c>
      <c r="B649" s="11"/>
      <c r="C649" s="20" t="s">
        <v>242</v>
      </c>
      <c r="D649" s="35" t="s">
        <v>115</v>
      </c>
      <c r="E649" s="26">
        <v>6.666666666666667</v>
      </c>
      <c r="F649" s="35" t="s">
        <v>85</v>
      </c>
      <c r="G649" s="26">
        <v>15.555555555555555</v>
      </c>
      <c r="H649" s="27">
        <v>0.5030539882045102</v>
      </c>
      <c r="I649" s="27">
        <v>0.21881512078650864</v>
      </c>
      <c r="J649" s="27">
        <v>0.23504685676725381</v>
      </c>
      <c r="K649" s="34">
        <v>23800.0</v>
      </c>
      <c r="L649" s="15"/>
    </row>
    <row r="650" ht="14.25" customHeight="1">
      <c r="A650" s="11">
        <v>18.0</v>
      </c>
      <c r="B650" s="11"/>
      <c r="C650" s="11" t="s">
        <v>253</v>
      </c>
      <c r="D650" s="25" t="s">
        <v>25</v>
      </c>
      <c r="E650" s="26">
        <v>7.5</v>
      </c>
      <c r="F650" s="25" t="s">
        <v>239</v>
      </c>
      <c r="G650" s="26">
        <v>12.916666666666666</v>
      </c>
      <c r="H650" s="27">
        <v>0.534494862467292</v>
      </c>
      <c r="I650" s="27">
        <v>0.21858521492817867</v>
      </c>
      <c r="J650" s="27">
        <v>0.22567892378999882</v>
      </c>
      <c r="K650" s="34">
        <v>23660.0</v>
      </c>
      <c r="L650" s="15"/>
    </row>
    <row r="651" ht="14.25" customHeight="1">
      <c r="A651" s="11">
        <v>164.0</v>
      </c>
      <c r="B651" s="11"/>
      <c r="C651" s="20" t="s">
        <v>226</v>
      </c>
      <c r="D651" s="35" t="s">
        <v>47</v>
      </c>
      <c r="E651" s="26">
        <v>4.545454545454545</v>
      </c>
      <c r="F651" s="35" t="s">
        <v>36</v>
      </c>
      <c r="G651" s="26">
        <v>14.642857142857142</v>
      </c>
      <c r="H651" s="27">
        <v>0.3889519553881153</v>
      </c>
      <c r="I651" s="27">
        <v>0.21849851677134732</v>
      </c>
      <c r="J651" s="27">
        <v>0.257975251850403</v>
      </c>
      <c r="K651" s="34">
        <v>23660.0</v>
      </c>
      <c r="L651" s="15"/>
    </row>
    <row r="652" ht="14.25" customHeight="1">
      <c r="A652" s="11">
        <v>121.0</v>
      </c>
      <c r="B652" s="11"/>
      <c r="C652" s="20" t="s">
        <v>240</v>
      </c>
      <c r="D652" s="45" t="s">
        <v>74</v>
      </c>
      <c r="E652" s="26">
        <v>8.0</v>
      </c>
      <c r="F652" s="45" t="s">
        <v>193</v>
      </c>
      <c r="G652" s="26">
        <v>15.625</v>
      </c>
      <c r="H652" s="27">
        <v>0.6304198596265111</v>
      </c>
      <c r="I652" s="27">
        <v>0.21842304758845982</v>
      </c>
      <c r="J652" s="27">
        <v>0.18029303742665984</v>
      </c>
      <c r="K652" s="34">
        <v>23660.0</v>
      </c>
      <c r="L652" s="15"/>
    </row>
    <row r="653" ht="14.25" customHeight="1">
      <c r="A653" s="32">
        <v>106.0</v>
      </c>
      <c r="B653" s="32"/>
      <c r="C653" s="32" t="s">
        <v>250</v>
      </c>
      <c r="D653" s="38" t="s">
        <v>106</v>
      </c>
      <c r="E653" s="26">
        <v>9.230769230769232</v>
      </c>
      <c r="F653" s="33" t="s">
        <v>236</v>
      </c>
      <c r="G653" s="26">
        <v>18.75</v>
      </c>
      <c r="H653" s="27">
        <v>0.658850559178295</v>
      </c>
      <c r="I653" s="27">
        <v>0.21814179455226057</v>
      </c>
      <c r="J653" s="27">
        <v>0.2684182843443054</v>
      </c>
      <c r="K653" s="34">
        <v>23660.0</v>
      </c>
      <c r="L653" s="15"/>
    </row>
    <row r="654" ht="14.25" customHeight="1">
      <c r="A654" s="11">
        <v>18.0</v>
      </c>
      <c r="B654" s="11"/>
      <c r="C654" s="11" t="s">
        <v>253</v>
      </c>
      <c r="D654" s="37" t="s">
        <v>151</v>
      </c>
      <c r="E654" s="26">
        <v>6.666666666666667</v>
      </c>
      <c r="F654" s="37" t="s">
        <v>43</v>
      </c>
      <c r="G654" s="26">
        <v>25.0</v>
      </c>
      <c r="H654" s="27">
        <v>0.5333552145729056</v>
      </c>
      <c r="I654" s="27">
        <v>0.21811914837182864</v>
      </c>
      <c r="J654" s="27">
        <v>0.2578653042973618</v>
      </c>
      <c r="K654" s="34">
        <v>23660.0</v>
      </c>
      <c r="L654" s="15"/>
    </row>
    <row r="655" ht="14.25" customHeight="1">
      <c r="A655" s="11">
        <v>195.0</v>
      </c>
      <c r="B655" s="11"/>
      <c r="C655" s="47" t="s">
        <v>255</v>
      </c>
      <c r="D655" s="35" t="s">
        <v>74</v>
      </c>
      <c r="E655" s="26">
        <v>6.0</v>
      </c>
      <c r="F655" s="35" t="s">
        <v>61</v>
      </c>
      <c r="G655" s="26">
        <v>18.695652173913043</v>
      </c>
      <c r="H655" s="27">
        <v>0.48098700401133815</v>
      </c>
      <c r="I655" s="27">
        <v>0.21797166340530602</v>
      </c>
      <c r="J655" s="27">
        <v>0.15009938191622843</v>
      </c>
      <c r="K655" s="34">
        <v>23660.0</v>
      </c>
      <c r="L655" s="15"/>
    </row>
    <row r="656" ht="14.25" hidden="1" customHeight="1">
      <c r="A656" s="23">
        <v>251.0</v>
      </c>
      <c r="B656" s="23" t="s">
        <v>23</v>
      </c>
      <c r="C656" s="34" t="s">
        <v>173</v>
      </c>
      <c r="D656" s="45" t="s">
        <v>94</v>
      </c>
      <c r="E656" s="26">
        <v>4.545454545454545</v>
      </c>
      <c r="F656" s="45" t="s">
        <v>48</v>
      </c>
      <c r="G656" s="26">
        <v>16.857142857142858</v>
      </c>
      <c r="H656" s="27">
        <v>0.5406866720735334</v>
      </c>
      <c r="I656" s="27">
        <v>0.3701968841622985</v>
      </c>
      <c r="J656" s="27">
        <v>0.49497527264695723</v>
      </c>
      <c r="K656" s="28"/>
      <c r="L656" s="15"/>
    </row>
    <row r="657" ht="14.25" customHeight="1">
      <c r="A657" s="11">
        <v>40.0</v>
      </c>
      <c r="B657" s="11"/>
      <c r="C657" s="11" t="s">
        <v>248</v>
      </c>
      <c r="D657" s="25" t="s">
        <v>158</v>
      </c>
      <c r="E657" s="26">
        <v>5.555555555555555</v>
      </c>
      <c r="F657" s="25" t="s">
        <v>120</v>
      </c>
      <c r="G657" s="26">
        <v>16.206896551724135</v>
      </c>
      <c r="H657" s="27">
        <v>0.5328609094620873</v>
      </c>
      <c r="I657" s="27">
        <v>0.21773304637154212</v>
      </c>
      <c r="J657" s="27">
        <v>0.24636054825321752</v>
      </c>
      <c r="K657" s="34">
        <v>23660.0</v>
      </c>
      <c r="L657" s="15"/>
    </row>
    <row r="658" ht="14.25" customHeight="1">
      <c r="A658" s="11">
        <v>36.0</v>
      </c>
      <c r="B658" s="11"/>
      <c r="C658" s="11" t="s">
        <v>192</v>
      </c>
      <c r="D658" s="37" t="s">
        <v>94</v>
      </c>
      <c r="E658" s="26">
        <v>3.6363636363636362</v>
      </c>
      <c r="F658" s="37" t="s">
        <v>36</v>
      </c>
      <c r="G658" s="26">
        <v>17.857142857142858</v>
      </c>
      <c r="H658" s="27">
        <v>0.42668417165832445</v>
      </c>
      <c r="I658" s="27">
        <v>0.21753330153021908</v>
      </c>
      <c r="J658" s="27">
        <v>0.2620250182960223</v>
      </c>
      <c r="K658" s="34">
        <v>23660.0</v>
      </c>
      <c r="L658" s="15"/>
    </row>
    <row r="659" ht="14.25" customHeight="1">
      <c r="A659" s="32">
        <v>125.0</v>
      </c>
      <c r="B659" s="32"/>
      <c r="C659" s="32" t="s">
        <v>249</v>
      </c>
      <c r="D659" s="55" t="s">
        <v>198</v>
      </c>
      <c r="E659" s="26">
        <v>6.666666666666667</v>
      </c>
      <c r="F659" s="38" t="s">
        <v>109</v>
      </c>
      <c r="G659" s="26">
        <v>27.916666666666664</v>
      </c>
      <c r="H659" s="27">
        <v>0.6154098629687371</v>
      </c>
      <c r="I659" s="27">
        <v>0.21718179342525334</v>
      </c>
      <c r="J659" s="27">
        <v>0.17117142829960708</v>
      </c>
      <c r="K659" s="34">
        <v>23660.0</v>
      </c>
      <c r="L659" s="15"/>
    </row>
    <row r="660" ht="14.25" customHeight="1">
      <c r="A660" s="11">
        <v>94.0</v>
      </c>
      <c r="B660" s="11"/>
      <c r="C660" s="11" t="s">
        <v>52</v>
      </c>
      <c r="D660" s="31" t="s">
        <v>147</v>
      </c>
      <c r="E660" s="26">
        <v>8.571428571428571</v>
      </c>
      <c r="F660" s="31" t="s">
        <v>143</v>
      </c>
      <c r="G660" s="26">
        <v>19.666666666666664</v>
      </c>
      <c r="H660" s="27">
        <v>0.7343371698209236</v>
      </c>
      <c r="I660" s="27">
        <v>0.21571029023719612</v>
      </c>
      <c r="J660" s="27">
        <v>0.21675725231533483</v>
      </c>
      <c r="K660" s="34">
        <v>23660.0</v>
      </c>
      <c r="L660" s="15"/>
    </row>
    <row r="661" ht="14.25" customHeight="1">
      <c r="A661" s="11">
        <v>26.0</v>
      </c>
      <c r="B661" s="11"/>
      <c r="C661" s="11" t="s">
        <v>268</v>
      </c>
      <c r="D661" s="25" t="s">
        <v>262</v>
      </c>
      <c r="E661" s="26">
        <v>5.714285714285714</v>
      </c>
      <c r="F661" s="37" t="s">
        <v>71</v>
      </c>
      <c r="G661" s="26">
        <v>22.307692307692307</v>
      </c>
      <c r="H661" s="27">
        <v>0.6926377673412846</v>
      </c>
      <c r="I661" s="27">
        <v>0.2151993058907828</v>
      </c>
      <c r="J661" s="27">
        <v>0.2138750024699164</v>
      </c>
      <c r="K661" s="34">
        <v>23540.0</v>
      </c>
      <c r="L661" s="15"/>
    </row>
    <row r="662" ht="14.25" customHeight="1">
      <c r="A662" s="32">
        <v>106.0</v>
      </c>
      <c r="B662" s="32"/>
      <c r="C662" s="32" t="s">
        <v>250</v>
      </c>
      <c r="D662" s="38" t="s">
        <v>198</v>
      </c>
      <c r="E662" s="26">
        <v>8.333333333333334</v>
      </c>
      <c r="F662" s="38" t="s">
        <v>189</v>
      </c>
      <c r="G662" s="26">
        <v>20.58823529411765</v>
      </c>
      <c r="H662" s="27">
        <v>0.6471915929812072</v>
      </c>
      <c r="I662" s="27">
        <v>0.21428157500258174</v>
      </c>
      <c r="J662" s="27">
        <v>0.17066618135998982</v>
      </c>
      <c r="K662" s="34">
        <v>23540.0</v>
      </c>
      <c r="L662" s="15"/>
    </row>
    <row r="663" ht="14.25" customHeight="1">
      <c r="A663" s="11">
        <v>18.0</v>
      </c>
      <c r="B663" s="11"/>
      <c r="C663" s="11" t="s">
        <v>253</v>
      </c>
      <c r="D663" s="25" t="s">
        <v>190</v>
      </c>
      <c r="E663" s="26">
        <v>6.25</v>
      </c>
      <c r="F663" s="25" t="s">
        <v>239</v>
      </c>
      <c r="G663" s="26">
        <v>12.916666666666666</v>
      </c>
      <c r="H663" s="27">
        <v>0.5230983835234266</v>
      </c>
      <c r="I663" s="27">
        <v>0.21392454936467808</v>
      </c>
      <c r="J663" s="27">
        <v>0.23345202105027435</v>
      </c>
      <c r="K663" s="34">
        <v>23540.0</v>
      </c>
      <c r="L663" s="15"/>
    </row>
    <row r="664" ht="14.25" customHeight="1">
      <c r="A664" s="11">
        <v>82.0</v>
      </c>
      <c r="B664" s="11"/>
      <c r="C664" s="11" t="s">
        <v>261</v>
      </c>
      <c r="D664" s="31" t="s">
        <v>262</v>
      </c>
      <c r="E664" s="26">
        <v>7.142857142857142</v>
      </c>
      <c r="F664" s="31" t="s">
        <v>269</v>
      </c>
      <c r="G664" s="26">
        <v>18.92857142857143</v>
      </c>
      <c r="H664" s="27">
        <v>0.7487486666119636</v>
      </c>
      <c r="I664" s="27">
        <v>0.2138340971874845</v>
      </c>
      <c r="J664" s="27">
        <v>0.23335331221280362</v>
      </c>
      <c r="K664" s="34">
        <v>23540.0</v>
      </c>
      <c r="L664" s="15"/>
    </row>
    <row r="665" ht="14.25" customHeight="1">
      <c r="A665" s="11">
        <v>87.0</v>
      </c>
      <c r="B665" s="11"/>
      <c r="C665" s="11" t="s">
        <v>243</v>
      </c>
      <c r="D665" s="25" t="s">
        <v>86</v>
      </c>
      <c r="E665" s="26">
        <v>5.555555555555555</v>
      </c>
      <c r="F665" s="37" t="s">
        <v>107</v>
      </c>
      <c r="G665" s="26">
        <v>10.3125</v>
      </c>
      <c r="H665" s="27">
        <v>0.4111369751201669</v>
      </c>
      <c r="I665" s="27">
        <v>0.2136713883075881</v>
      </c>
      <c r="J665" s="27">
        <v>0.24199332134600565</v>
      </c>
      <c r="K665" s="34">
        <v>23540.0</v>
      </c>
      <c r="L665" s="15"/>
    </row>
    <row r="666" ht="14.25" customHeight="1">
      <c r="A666" s="11">
        <v>164.0</v>
      </c>
      <c r="B666" s="11"/>
      <c r="C666" s="20" t="s">
        <v>226</v>
      </c>
      <c r="D666" s="35" t="s">
        <v>190</v>
      </c>
      <c r="E666" s="26">
        <v>5.0</v>
      </c>
      <c r="F666" s="35" t="s">
        <v>270</v>
      </c>
      <c r="G666" s="26">
        <v>9.615384615384617</v>
      </c>
      <c r="H666" s="27">
        <v>0.380334383780679</v>
      </c>
      <c r="I666" s="27">
        <v>0.21365749055124048</v>
      </c>
      <c r="J666" s="27">
        <v>0.22459994894582733</v>
      </c>
      <c r="K666" s="34">
        <v>23540.0</v>
      </c>
      <c r="L666" s="15"/>
    </row>
    <row r="667" ht="14.25" customHeight="1">
      <c r="A667" s="11">
        <v>82.0</v>
      </c>
      <c r="B667" s="11"/>
      <c r="C667" s="20" t="s">
        <v>261</v>
      </c>
      <c r="D667" s="45" t="s">
        <v>262</v>
      </c>
      <c r="E667" s="26">
        <v>7.142857142857142</v>
      </c>
      <c r="F667" s="45" t="s">
        <v>105</v>
      </c>
      <c r="G667" s="26">
        <v>19.599999999999998</v>
      </c>
      <c r="H667" s="27">
        <v>0.747781041041258</v>
      </c>
      <c r="I667" s="27">
        <v>0.2135577543376687</v>
      </c>
      <c r="J667" s="27">
        <v>0.22489166914304037</v>
      </c>
      <c r="K667" s="34">
        <v>23540.0</v>
      </c>
      <c r="L667" s="15"/>
    </row>
    <row r="668" ht="14.25" customHeight="1">
      <c r="A668" s="11">
        <v>126.0</v>
      </c>
      <c r="B668" s="11"/>
      <c r="C668" s="11" t="s">
        <v>252</v>
      </c>
      <c r="D668" s="25" t="s">
        <v>149</v>
      </c>
      <c r="E668" s="26">
        <v>6.25</v>
      </c>
      <c r="F668" s="25" t="s">
        <v>271</v>
      </c>
      <c r="G668" s="26">
        <v>17.272727272727273</v>
      </c>
      <c r="H668" s="27">
        <v>0.6169293934945859</v>
      </c>
      <c r="I668" s="27">
        <v>0.21268410153543613</v>
      </c>
      <c r="J668" s="27">
        <v>0.22671572797439737</v>
      </c>
      <c r="K668" s="34">
        <v>23540.0</v>
      </c>
      <c r="L668" s="15"/>
    </row>
    <row r="669" ht="14.25" customHeight="1">
      <c r="A669" s="11">
        <v>195.0</v>
      </c>
      <c r="B669" s="11"/>
      <c r="C669" s="11" t="s">
        <v>255</v>
      </c>
      <c r="D669" s="37" t="s">
        <v>136</v>
      </c>
      <c r="E669" s="26">
        <v>5.0</v>
      </c>
      <c r="F669" s="37" t="s">
        <v>144</v>
      </c>
      <c r="G669" s="26">
        <v>14.782608695652174</v>
      </c>
      <c r="H669" s="27">
        <v>0.46921390491137516</v>
      </c>
      <c r="I669" s="27">
        <v>0.21263637997175622</v>
      </c>
      <c r="J669" s="27">
        <v>0.182850343637864</v>
      </c>
      <c r="K669" s="34">
        <v>23540.0</v>
      </c>
      <c r="L669" s="15"/>
    </row>
    <row r="670" ht="14.25" customHeight="1">
      <c r="A670" s="11">
        <v>99.0</v>
      </c>
      <c r="B670" s="11"/>
      <c r="C670" s="11" t="s">
        <v>241</v>
      </c>
      <c r="D670" s="31" t="s">
        <v>166</v>
      </c>
      <c r="E670" s="26">
        <v>8.571428571428571</v>
      </c>
      <c r="F670" s="31" t="s">
        <v>259</v>
      </c>
      <c r="G670" s="26">
        <v>12.631578947368421</v>
      </c>
      <c r="H670" s="27">
        <v>0.5743825387708213</v>
      </c>
      <c r="I670" s="27">
        <v>0.21216668694598043</v>
      </c>
      <c r="J670" s="27">
        <v>0.20016829499455255</v>
      </c>
      <c r="K670" s="34">
        <v>22990.0</v>
      </c>
      <c r="L670" s="15"/>
    </row>
    <row r="671" ht="14.25" customHeight="1">
      <c r="A671" s="11">
        <v>82.0</v>
      </c>
      <c r="B671" s="11"/>
      <c r="C671" s="11" t="s">
        <v>261</v>
      </c>
      <c r="D671" s="37" t="s">
        <v>94</v>
      </c>
      <c r="E671" s="26">
        <v>5.454545454545455</v>
      </c>
      <c r="F671" s="43" t="s">
        <v>95</v>
      </c>
      <c r="G671" s="26">
        <v>28.37837837837838</v>
      </c>
      <c r="H671" s="27">
        <v>0.7406511684150064</v>
      </c>
      <c r="I671" s="27">
        <v>0.21152154386534153</v>
      </c>
      <c r="J671" s="27">
        <v>0.26753615416778387</v>
      </c>
      <c r="K671" s="34">
        <v>22990.0</v>
      </c>
      <c r="L671" s="15"/>
    </row>
    <row r="672" ht="14.25" customHeight="1">
      <c r="A672" s="11">
        <v>125.0</v>
      </c>
      <c r="B672" s="11"/>
      <c r="C672" s="11" t="s">
        <v>249</v>
      </c>
      <c r="D672" s="31" t="s">
        <v>70</v>
      </c>
      <c r="E672" s="26">
        <v>6.666666666666667</v>
      </c>
      <c r="F672" s="25" t="s">
        <v>272</v>
      </c>
      <c r="G672" s="26">
        <v>16.666666666666668</v>
      </c>
      <c r="H672" s="27">
        <v>0.5983151445529389</v>
      </c>
      <c r="I672" s="27">
        <v>0.2111489658301074</v>
      </c>
      <c r="J672" s="27">
        <v>0.18339795889243612</v>
      </c>
      <c r="K672" s="34">
        <v>22990.0</v>
      </c>
      <c r="L672" s="15"/>
    </row>
    <row r="673" ht="14.25" customHeight="1">
      <c r="A673" s="32">
        <v>126.0</v>
      </c>
      <c r="B673" s="32"/>
      <c r="C673" s="32" t="s">
        <v>252</v>
      </c>
      <c r="D673" s="38" t="s">
        <v>108</v>
      </c>
      <c r="E673" s="26">
        <v>7.0</v>
      </c>
      <c r="F673" s="38" t="s">
        <v>271</v>
      </c>
      <c r="G673" s="26">
        <v>17.272727272727273</v>
      </c>
      <c r="H673" s="27">
        <v>0.6114394767560356</v>
      </c>
      <c r="I673" s="27">
        <v>0.2107914732681575</v>
      </c>
      <c r="J673" s="27">
        <v>0.24524677087396496</v>
      </c>
      <c r="K673" s="34">
        <v>22990.0</v>
      </c>
      <c r="L673" s="15"/>
    </row>
    <row r="674" ht="14.25" customHeight="1">
      <c r="A674" s="11">
        <v>57.0</v>
      </c>
      <c r="B674" s="11"/>
      <c r="C674" s="11" t="s">
        <v>260</v>
      </c>
      <c r="D674" s="31" t="s">
        <v>198</v>
      </c>
      <c r="E674" s="26">
        <v>8.333333333333334</v>
      </c>
      <c r="F674" s="37" t="s">
        <v>125</v>
      </c>
      <c r="G674" s="26">
        <v>30.434782608695652</v>
      </c>
      <c r="H674" s="27">
        <v>0.7122343480758185</v>
      </c>
      <c r="I674" s="27">
        <v>0.2092176240756013</v>
      </c>
      <c r="J674" s="27">
        <v>0.16392308690459484</v>
      </c>
      <c r="K674" s="34">
        <v>22990.0</v>
      </c>
      <c r="L674" s="15"/>
    </row>
    <row r="675" ht="14.25" customHeight="1">
      <c r="A675" s="32">
        <v>106.0</v>
      </c>
      <c r="B675" s="32"/>
      <c r="C675" s="32" t="s">
        <v>250</v>
      </c>
      <c r="D675" s="38" t="s">
        <v>106</v>
      </c>
      <c r="E675" s="26">
        <v>9.230769230769232</v>
      </c>
      <c r="F675" s="38" t="s">
        <v>273</v>
      </c>
      <c r="G675" s="26">
        <v>15.789473684210527</v>
      </c>
      <c r="H675" s="27">
        <v>0.6310118031566769</v>
      </c>
      <c r="I675" s="27">
        <v>0.2089245356275172</v>
      </c>
      <c r="J675" s="27">
        <v>0.2637091916365106</v>
      </c>
      <c r="K675" s="34">
        <v>22990.0</v>
      </c>
      <c r="L675" s="15"/>
    </row>
    <row r="676" ht="14.25" customHeight="1">
      <c r="A676" s="11">
        <v>18.0</v>
      </c>
      <c r="B676" s="11"/>
      <c r="C676" s="11" t="s">
        <v>253</v>
      </c>
      <c r="D676" s="31" t="s">
        <v>25</v>
      </c>
      <c r="E676" s="26">
        <v>7.5</v>
      </c>
      <c r="F676" s="25" t="s">
        <v>225</v>
      </c>
      <c r="G676" s="26">
        <v>12.592592592592593</v>
      </c>
      <c r="H676" s="27">
        <v>0.5105622566851745</v>
      </c>
      <c r="I676" s="27">
        <v>0.2087978172448274</v>
      </c>
      <c r="J676" s="27">
        <v>0.21016652534449248</v>
      </c>
      <c r="K676" s="34">
        <v>22950.0</v>
      </c>
      <c r="L676" s="15"/>
    </row>
    <row r="677" ht="14.25" customHeight="1">
      <c r="A677" s="11">
        <v>99.0</v>
      </c>
      <c r="B677" s="11"/>
      <c r="C677" s="11" t="s">
        <v>241</v>
      </c>
      <c r="D677" s="43" t="s">
        <v>154</v>
      </c>
      <c r="E677" s="26">
        <v>8.333333333333334</v>
      </c>
      <c r="F677" s="25" t="s">
        <v>259</v>
      </c>
      <c r="G677" s="26">
        <v>12.631578947368421</v>
      </c>
      <c r="H677" s="27">
        <v>0.5639392198840791</v>
      </c>
      <c r="I677" s="27">
        <v>0.20830911081968986</v>
      </c>
      <c r="J677" s="27">
        <v>0.2579946913263122</v>
      </c>
      <c r="K677" s="34">
        <v>22950.0</v>
      </c>
      <c r="L677" s="15"/>
    </row>
    <row r="678" ht="14.25" customHeight="1">
      <c r="A678" s="11">
        <v>67.0</v>
      </c>
      <c r="B678" s="11"/>
      <c r="C678" s="11" t="s">
        <v>264</v>
      </c>
      <c r="D678" s="37" t="s">
        <v>198</v>
      </c>
      <c r="E678" s="26">
        <v>6.666666666666667</v>
      </c>
      <c r="F678" s="37" t="s">
        <v>122</v>
      </c>
      <c r="G678" s="26">
        <v>20.0</v>
      </c>
      <c r="H678" s="27">
        <v>0.6382028208564682</v>
      </c>
      <c r="I678" s="27">
        <v>0.20830109923894988</v>
      </c>
      <c r="J678" s="27">
        <v>0.18253403087757658</v>
      </c>
      <c r="K678" s="34">
        <v>22950.0</v>
      </c>
      <c r="L678" s="15"/>
    </row>
    <row r="679" ht="14.25" customHeight="1">
      <c r="A679" s="11">
        <v>26.0</v>
      </c>
      <c r="B679" s="11"/>
      <c r="C679" s="20" t="s">
        <v>268</v>
      </c>
      <c r="D679" s="35" t="s">
        <v>99</v>
      </c>
      <c r="E679" s="26">
        <v>5.6521739130434785</v>
      </c>
      <c r="F679" s="35" t="s">
        <v>71</v>
      </c>
      <c r="G679" s="26">
        <v>22.307692307692307</v>
      </c>
      <c r="H679" s="27">
        <v>0.6701129618992917</v>
      </c>
      <c r="I679" s="27">
        <v>0.20820095447970044</v>
      </c>
      <c r="J679" s="27">
        <v>0.34523503724633964</v>
      </c>
      <c r="K679" s="34">
        <v>22950.0</v>
      </c>
      <c r="L679" s="15"/>
    </row>
    <row r="680" ht="14.25" customHeight="1">
      <c r="A680" s="11">
        <v>127.0</v>
      </c>
      <c r="B680" s="11"/>
      <c r="C680" s="11" t="s">
        <v>195</v>
      </c>
      <c r="D680" s="31" t="s">
        <v>106</v>
      </c>
      <c r="E680" s="26">
        <v>7.6923076923076925</v>
      </c>
      <c r="F680" s="25" t="s">
        <v>259</v>
      </c>
      <c r="G680" s="26">
        <v>12.631578947368421</v>
      </c>
      <c r="H680" s="27">
        <v>0.5177532743849658</v>
      </c>
      <c r="I680" s="27">
        <v>0.2080663937750187</v>
      </c>
      <c r="J680" s="27">
        <v>0.2626260259204681</v>
      </c>
      <c r="K680" s="34">
        <v>22950.0</v>
      </c>
      <c r="L680" s="15"/>
    </row>
    <row r="681" ht="14.25" customHeight="1">
      <c r="A681" s="11">
        <v>87.0</v>
      </c>
      <c r="B681" s="11"/>
      <c r="C681" s="11" t="s">
        <v>243</v>
      </c>
      <c r="D681" s="37" t="s">
        <v>96</v>
      </c>
      <c r="E681" s="26">
        <v>5.454545454545455</v>
      </c>
      <c r="F681" s="37" t="s">
        <v>212</v>
      </c>
      <c r="G681" s="26">
        <v>10.704225352112676</v>
      </c>
      <c r="H681" s="27">
        <v>0.3999748852978999</v>
      </c>
      <c r="I681" s="27">
        <v>0.20787035514086624</v>
      </c>
      <c r="J681" s="27">
        <v>0.2571428208701378</v>
      </c>
      <c r="K681" s="34">
        <v>22950.0</v>
      </c>
      <c r="L681" s="15"/>
    </row>
    <row r="682" ht="14.25" customHeight="1">
      <c r="A682" s="32">
        <v>117.0</v>
      </c>
      <c r="B682" s="32"/>
      <c r="C682" s="32" t="s">
        <v>265</v>
      </c>
      <c r="D682" s="38" t="s">
        <v>83</v>
      </c>
      <c r="E682" s="26">
        <v>8.0</v>
      </c>
      <c r="F682" s="38" t="s">
        <v>76</v>
      </c>
      <c r="G682" s="26">
        <v>24.848484848484848</v>
      </c>
      <c r="H682" s="27">
        <v>0.6616305193436043</v>
      </c>
      <c r="I682" s="27">
        <v>0.2078495604637009</v>
      </c>
      <c r="J682" s="27">
        <v>0.14724823138926965</v>
      </c>
      <c r="K682" s="34">
        <v>22950.0</v>
      </c>
      <c r="L682" s="15"/>
    </row>
    <row r="683" ht="14.25" customHeight="1">
      <c r="A683" s="11">
        <v>121.0</v>
      </c>
      <c r="B683" s="11"/>
      <c r="C683" s="11" t="s">
        <v>240</v>
      </c>
      <c r="D683" s="25" t="s">
        <v>246</v>
      </c>
      <c r="E683" s="26">
        <v>6.25</v>
      </c>
      <c r="F683" s="25" t="s">
        <v>267</v>
      </c>
      <c r="G683" s="26">
        <v>16.206896551724135</v>
      </c>
      <c r="H683" s="27">
        <v>0.5993556926304223</v>
      </c>
      <c r="I683" s="27">
        <v>0.20766017277975313</v>
      </c>
      <c r="J683" s="27">
        <v>0.2304698298533387</v>
      </c>
      <c r="K683" s="34">
        <v>22950.0</v>
      </c>
      <c r="L683" s="15"/>
    </row>
    <row r="684" ht="14.25" customHeight="1">
      <c r="A684" s="11">
        <v>106.0</v>
      </c>
      <c r="B684" s="11"/>
      <c r="C684" s="20" t="s">
        <v>250</v>
      </c>
      <c r="D684" s="45" t="s">
        <v>198</v>
      </c>
      <c r="E684" s="26">
        <v>8.333333333333334</v>
      </c>
      <c r="F684" s="45" t="s">
        <v>273</v>
      </c>
      <c r="G684" s="26">
        <v>15.789473684210527</v>
      </c>
      <c r="H684" s="27">
        <v>0.6265991332045324</v>
      </c>
      <c r="I684" s="27">
        <v>0.20746352488886324</v>
      </c>
      <c r="J684" s="27">
        <v>0.1778866736482971</v>
      </c>
      <c r="K684" s="34">
        <v>22490.0</v>
      </c>
      <c r="L684" s="15"/>
    </row>
    <row r="685" ht="14.25" customHeight="1">
      <c r="A685" s="11">
        <v>121.0</v>
      </c>
      <c r="B685" s="11"/>
      <c r="C685" s="20" t="s">
        <v>240</v>
      </c>
      <c r="D685" s="45" t="s">
        <v>246</v>
      </c>
      <c r="E685" s="26">
        <v>6.25</v>
      </c>
      <c r="F685" s="45" t="s">
        <v>193</v>
      </c>
      <c r="G685" s="26">
        <v>15.625</v>
      </c>
      <c r="H685" s="27">
        <v>0.5983151445529389</v>
      </c>
      <c r="I685" s="27">
        <v>0.20729965164645495</v>
      </c>
      <c r="J685" s="27">
        <v>0.23632160287695864</v>
      </c>
      <c r="K685" s="34">
        <v>22490.0</v>
      </c>
      <c r="L685" s="15"/>
    </row>
    <row r="686" ht="14.25" customHeight="1">
      <c r="A686" s="11">
        <v>82.0</v>
      </c>
      <c r="B686" s="11"/>
      <c r="C686" s="11" t="s">
        <v>261</v>
      </c>
      <c r="D686" s="25" t="s">
        <v>70</v>
      </c>
      <c r="E686" s="26">
        <v>6.666666666666667</v>
      </c>
      <c r="F686" s="25" t="s">
        <v>269</v>
      </c>
      <c r="G686" s="26">
        <v>18.92857142857143</v>
      </c>
      <c r="H686" s="27">
        <v>0.72292974707362</v>
      </c>
      <c r="I686" s="27">
        <v>0.2064605076292954</v>
      </c>
      <c r="J686" s="27">
        <v>0.20451189160223235</v>
      </c>
      <c r="K686" s="34">
        <v>22490.0</v>
      </c>
      <c r="L686" s="15"/>
    </row>
    <row r="687" ht="14.25" customHeight="1">
      <c r="A687" s="32">
        <v>110.0</v>
      </c>
      <c r="B687" s="32"/>
      <c r="C687" s="32" t="s">
        <v>213</v>
      </c>
      <c r="D687" s="33" t="s">
        <v>135</v>
      </c>
      <c r="E687" s="26">
        <v>4.545454545454545</v>
      </c>
      <c r="F687" s="38" t="s">
        <v>143</v>
      </c>
      <c r="G687" s="26">
        <v>13.0</v>
      </c>
      <c r="H687" s="27">
        <v>0.4579536457767359</v>
      </c>
      <c r="I687" s="27">
        <v>0.2064555937228886</v>
      </c>
      <c r="J687" s="27">
        <v>0.2669209791028794</v>
      </c>
      <c r="K687" s="34">
        <v>22490.0</v>
      </c>
      <c r="L687" s="15"/>
    </row>
    <row r="688" ht="14.25" customHeight="1">
      <c r="A688" s="11">
        <v>82.0</v>
      </c>
      <c r="B688" s="11"/>
      <c r="C688" s="11" t="s">
        <v>261</v>
      </c>
      <c r="D688" s="25" t="s">
        <v>70</v>
      </c>
      <c r="E688" s="26">
        <v>6.666666666666667</v>
      </c>
      <c r="F688" s="25" t="s">
        <v>105</v>
      </c>
      <c r="G688" s="26">
        <v>19.599999999999998</v>
      </c>
      <c r="H688" s="27">
        <v>0.7205890031852122</v>
      </c>
      <c r="I688" s="27">
        <v>0.20579201781629888</v>
      </c>
      <c r="J688" s="27">
        <v>0.19661957359362958</v>
      </c>
      <c r="K688" s="34">
        <v>22490.0</v>
      </c>
      <c r="L688" s="15"/>
    </row>
    <row r="689" ht="14.25" customHeight="1">
      <c r="A689" s="11">
        <v>78.0</v>
      </c>
      <c r="B689" s="11"/>
      <c r="C689" s="11" t="s">
        <v>244</v>
      </c>
      <c r="D689" s="31" t="s">
        <v>108</v>
      </c>
      <c r="E689" s="26">
        <v>7.0</v>
      </c>
      <c r="F689" s="25" t="s">
        <v>257</v>
      </c>
      <c r="G689" s="26">
        <v>16.785714285714285</v>
      </c>
      <c r="H689" s="27">
        <v>0.6038380535795814</v>
      </c>
      <c r="I689" s="27">
        <v>0.205707349974388</v>
      </c>
      <c r="J689" s="27">
        <v>0.24635013548447915</v>
      </c>
      <c r="K689" s="34">
        <v>22490.0</v>
      </c>
      <c r="L689" s="15"/>
    </row>
    <row r="690" ht="14.25" customHeight="1">
      <c r="A690" s="11">
        <v>18.0</v>
      </c>
      <c r="B690" s="11"/>
      <c r="C690" s="20" t="s">
        <v>253</v>
      </c>
      <c r="D690" s="35" t="s">
        <v>151</v>
      </c>
      <c r="E690" s="26">
        <v>6.666666666666667</v>
      </c>
      <c r="F690" s="45" t="s">
        <v>239</v>
      </c>
      <c r="G690" s="26">
        <v>12.916666666666666</v>
      </c>
      <c r="H690" s="27">
        <v>0.5025847214244686</v>
      </c>
      <c r="I690" s="27">
        <v>0.20553535135037698</v>
      </c>
      <c r="J690" s="27">
        <v>0.26155568432308435</v>
      </c>
      <c r="K690" s="34">
        <v>22200.0</v>
      </c>
      <c r="L690" s="15"/>
    </row>
    <row r="691" ht="14.25" customHeight="1">
      <c r="A691" s="32">
        <v>237.0</v>
      </c>
      <c r="B691" s="32"/>
      <c r="C691" s="32" t="s">
        <v>274</v>
      </c>
      <c r="D691" s="33" t="s">
        <v>115</v>
      </c>
      <c r="E691" s="26">
        <v>7.777777777777778</v>
      </c>
      <c r="F691" s="33" t="s">
        <v>125</v>
      </c>
      <c r="G691" s="26">
        <v>25.217391304347828</v>
      </c>
      <c r="H691" s="27">
        <v>0.6113071305489456</v>
      </c>
      <c r="I691" s="27">
        <v>0.205278158149033</v>
      </c>
      <c r="J691" s="27">
        <v>0.20801520025768677</v>
      </c>
      <c r="K691" s="34">
        <v>22200.0</v>
      </c>
      <c r="L691" s="15"/>
    </row>
    <row r="692" ht="14.25" customHeight="1">
      <c r="A692" s="11">
        <v>101.0</v>
      </c>
      <c r="B692" s="11"/>
      <c r="C692" s="11" t="s">
        <v>275</v>
      </c>
      <c r="D692" s="25" t="s">
        <v>262</v>
      </c>
      <c r="E692" s="26">
        <v>5.714285714285714</v>
      </c>
      <c r="F692" s="25" t="s">
        <v>92</v>
      </c>
      <c r="G692" s="26">
        <v>18.8</v>
      </c>
      <c r="H692" s="27">
        <v>0.6086740336228107</v>
      </c>
      <c r="I692" s="27">
        <v>0.205158048496415</v>
      </c>
      <c r="J692" s="27">
        <v>0.2018675909070039</v>
      </c>
      <c r="K692" s="34">
        <v>22200.0</v>
      </c>
      <c r="L692" s="15"/>
    </row>
    <row r="693" ht="14.25" customHeight="1">
      <c r="A693" s="11">
        <v>78.0</v>
      </c>
      <c r="B693" s="11"/>
      <c r="C693" s="11" t="s">
        <v>244</v>
      </c>
      <c r="D693" s="25" t="s">
        <v>108</v>
      </c>
      <c r="E693" s="26">
        <v>7.0</v>
      </c>
      <c r="F693" s="31" t="s">
        <v>100</v>
      </c>
      <c r="G693" s="26">
        <v>22.0</v>
      </c>
      <c r="H693" s="27">
        <v>0.6008925020987055</v>
      </c>
      <c r="I693" s="27">
        <v>0.20470389948670803</v>
      </c>
      <c r="J693" s="27">
        <v>0.23113994593470577</v>
      </c>
      <c r="K693" s="34">
        <v>22200.0</v>
      </c>
      <c r="L693" s="15"/>
    </row>
    <row r="694" ht="14.25" customHeight="1">
      <c r="A694" s="32">
        <v>26.0</v>
      </c>
      <c r="B694" s="32"/>
      <c r="C694" s="32" t="s">
        <v>268</v>
      </c>
      <c r="D694" s="38" t="s">
        <v>70</v>
      </c>
      <c r="E694" s="26">
        <v>6.666666666666667</v>
      </c>
      <c r="F694" s="38" t="s">
        <v>109</v>
      </c>
      <c r="G694" s="26">
        <v>27.083333333333336</v>
      </c>
      <c r="H694" s="27">
        <v>0.658850559178295</v>
      </c>
      <c r="I694" s="27">
        <v>0.2047017787741592</v>
      </c>
      <c r="J694" s="27">
        <v>0.16616211403741177</v>
      </c>
      <c r="K694" s="34">
        <v>22200.0</v>
      </c>
      <c r="L694" s="15"/>
    </row>
    <row r="695" ht="14.25" customHeight="1">
      <c r="A695" s="11">
        <v>117.0</v>
      </c>
      <c r="B695" s="11"/>
      <c r="C695" s="11" t="s">
        <v>265</v>
      </c>
      <c r="D695" s="31" t="s">
        <v>74</v>
      </c>
      <c r="E695" s="26">
        <v>8.0</v>
      </c>
      <c r="F695" s="25" t="s">
        <v>75</v>
      </c>
      <c r="G695" s="26">
        <v>21.93548387096774</v>
      </c>
      <c r="H695" s="27">
        <v>0.6489207308250501</v>
      </c>
      <c r="I695" s="27">
        <v>0.2038568124269433</v>
      </c>
      <c r="J695" s="27">
        <v>0.1473392685678873</v>
      </c>
      <c r="K695" s="34">
        <v>22200.0</v>
      </c>
      <c r="L695" s="15"/>
    </row>
    <row r="696" ht="14.25" customHeight="1">
      <c r="A696" s="11">
        <v>121.0</v>
      </c>
      <c r="B696" s="11"/>
      <c r="C696" s="11" t="s">
        <v>240</v>
      </c>
      <c r="D696" s="37" t="s">
        <v>139</v>
      </c>
      <c r="E696" s="26">
        <v>6.0</v>
      </c>
      <c r="F696" s="37" t="s">
        <v>36</v>
      </c>
      <c r="G696" s="26">
        <v>25.357142857142854</v>
      </c>
      <c r="H696" s="27">
        <v>0.5878446295232624</v>
      </c>
      <c r="I696" s="27">
        <v>0.203671907742642</v>
      </c>
      <c r="J696" s="27">
        <v>0.14462192105988475</v>
      </c>
      <c r="K696" s="34">
        <v>22100.0</v>
      </c>
      <c r="L696" s="15"/>
    </row>
    <row r="697" ht="14.25" customHeight="1">
      <c r="A697" s="32">
        <v>234.0</v>
      </c>
      <c r="B697" s="32"/>
      <c r="C697" s="32" t="s">
        <v>276</v>
      </c>
      <c r="D697" s="33" t="s">
        <v>139</v>
      </c>
      <c r="E697" s="26">
        <v>8.0</v>
      </c>
      <c r="F697" s="33" t="s">
        <v>71</v>
      </c>
      <c r="G697" s="26">
        <v>18.846153846153847</v>
      </c>
      <c r="H697" s="27">
        <v>0.6726321835605671</v>
      </c>
      <c r="I697" s="27">
        <v>0.2034107671059569</v>
      </c>
      <c r="J697" s="27">
        <v>0.15877035010864962</v>
      </c>
      <c r="K697" s="34">
        <v>22100.0</v>
      </c>
      <c r="L697" s="15"/>
    </row>
    <row r="698" ht="14.25" customHeight="1">
      <c r="A698" s="11">
        <v>87.0</v>
      </c>
      <c r="B698" s="11"/>
      <c r="C698" s="11" t="s">
        <v>243</v>
      </c>
      <c r="D698" s="25" t="s">
        <v>86</v>
      </c>
      <c r="E698" s="26">
        <v>5.555555555555555</v>
      </c>
      <c r="F698" s="25" t="s">
        <v>232</v>
      </c>
      <c r="G698" s="26">
        <v>8.484848484848486</v>
      </c>
      <c r="H698" s="27">
        <v>0.390285571216071</v>
      </c>
      <c r="I698" s="27">
        <v>0.20283473607253133</v>
      </c>
      <c r="J698" s="27">
        <v>0.2429099627147405</v>
      </c>
      <c r="K698" s="34">
        <v>22100.0</v>
      </c>
      <c r="L698" s="15"/>
    </row>
    <row r="699" ht="14.25" customHeight="1">
      <c r="A699" s="11">
        <v>195.0</v>
      </c>
      <c r="B699" s="11"/>
      <c r="C699" s="20" t="s">
        <v>255</v>
      </c>
      <c r="D699" s="35" t="s">
        <v>136</v>
      </c>
      <c r="E699" s="26">
        <v>5.0</v>
      </c>
      <c r="F699" s="35" t="s">
        <v>61</v>
      </c>
      <c r="G699" s="26">
        <v>18.695652173913043</v>
      </c>
      <c r="H699" s="27">
        <v>0.44730675585692287</v>
      </c>
      <c r="I699" s="27">
        <v>0.20270859048879047</v>
      </c>
      <c r="J699" s="27">
        <v>0.16081860278223858</v>
      </c>
      <c r="K699" s="34">
        <v>22100.0</v>
      </c>
      <c r="L699" s="15"/>
    </row>
    <row r="700" ht="14.25" customHeight="1">
      <c r="A700" s="11">
        <v>125.0</v>
      </c>
      <c r="B700" s="11"/>
      <c r="C700" s="20" t="s">
        <v>249</v>
      </c>
      <c r="D700" s="45" t="s">
        <v>198</v>
      </c>
      <c r="E700" s="26">
        <v>6.666666666666667</v>
      </c>
      <c r="F700" s="45" t="s">
        <v>272</v>
      </c>
      <c r="G700" s="26">
        <v>16.666666666666668</v>
      </c>
      <c r="H700" s="27">
        <v>0.5743825387708213</v>
      </c>
      <c r="I700" s="27">
        <v>0.20270300719690312</v>
      </c>
      <c r="J700" s="27">
        <v>0.17152435907960625</v>
      </c>
      <c r="K700" s="34">
        <v>22100.0</v>
      </c>
      <c r="L700" s="15"/>
    </row>
    <row r="701" ht="14.25" customHeight="1">
      <c r="A701" s="11">
        <v>87.0</v>
      </c>
      <c r="B701" s="11"/>
      <c r="C701" s="20" t="s">
        <v>243</v>
      </c>
      <c r="D701" s="35" t="s">
        <v>96</v>
      </c>
      <c r="E701" s="26">
        <v>5.454545454545455</v>
      </c>
      <c r="F701" s="35" t="s">
        <v>107</v>
      </c>
      <c r="G701" s="26">
        <v>10.3125</v>
      </c>
      <c r="H701" s="27">
        <v>0.38770821367030445</v>
      </c>
      <c r="I701" s="27">
        <v>0.2014952614003542</v>
      </c>
      <c r="J701" s="27">
        <v>0.24501823786283072</v>
      </c>
      <c r="K701" s="34">
        <v>22100.0</v>
      </c>
      <c r="L701" s="15"/>
    </row>
    <row r="702" ht="14.25" customHeight="1">
      <c r="A702" s="11">
        <v>121.0</v>
      </c>
      <c r="B702" s="11"/>
      <c r="C702" s="11" t="s">
        <v>240</v>
      </c>
      <c r="D702" s="43" t="s">
        <v>172</v>
      </c>
      <c r="E702" s="26">
        <v>6.0</v>
      </c>
      <c r="F702" s="43" t="s">
        <v>36</v>
      </c>
      <c r="G702" s="26">
        <v>25.357142857142854</v>
      </c>
      <c r="H702" s="27">
        <v>0.5787012044758651</v>
      </c>
      <c r="I702" s="27">
        <v>0.20050396381804483</v>
      </c>
      <c r="J702" s="27">
        <v>0.27668178379150815</v>
      </c>
      <c r="K702" s="34">
        <v>22080.0</v>
      </c>
      <c r="L702" s="15"/>
    </row>
    <row r="703" ht="14.25" customHeight="1">
      <c r="A703" s="11">
        <v>18.0</v>
      </c>
      <c r="B703" s="11"/>
      <c r="C703" s="20" t="s">
        <v>253</v>
      </c>
      <c r="D703" s="45" t="s">
        <v>190</v>
      </c>
      <c r="E703" s="26">
        <v>6.25</v>
      </c>
      <c r="F703" s="45" t="s">
        <v>225</v>
      </c>
      <c r="G703" s="26">
        <v>12.592592592592593</v>
      </c>
      <c r="H703" s="27">
        <v>0.4901397664177676</v>
      </c>
      <c r="I703" s="27">
        <v>0.2004459045550343</v>
      </c>
      <c r="J703" s="27">
        <v>0.21256588948161775</v>
      </c>
      <c r="K703" s="34">
        <v>22080.0</v>
      </c>
      <c r="L703" s="15"/>
    </row>
    <row r="704" ht="14.25" customHeight="1">
      <c r="A704" s="11">
        <v>189.0</v>
      </c>
      <c r="B704" s="11"/>
      <c r="C704" s="11" t="s">
        <v>277</v>
      </c>
      <c r="D704" s="37" t="s">
        <v>129</v>
      </c>
      <c r="E704" s="26">
        <v>3.6363636363636362</v>
      </c>
      <c r="F704" s="37" t="s">
        <v>39</v>
      </c>
      <c r="G704" s="26">
        <v>14.489795918367347</v>
      </c>
      <c r="H704" s="27">
        <v>0.4318350473970409</v>
      </c>
      <c r="I704" s="27">
        <v>0.20023725316843308</v>
      </c>
      <c r="J704" s="27">
        <v>0.2630751141942871</v>
      </c>
      <c r="K704" s="34">
        <v>22080.0</v>
      </c>
      <c r="L704" s="15"/>
    </row>
    <row r="705" ht="14.25" customHeight="1">
      <c r="A705" s="11">
        <v>189.0</v>
      </c>
      <c r="B705" s="11"/>
      <c r="C705" s="47" t="s">
        <v>277</v>
      </c>
      <c r="D705" s="35" t="s">
        <v>135</v>
      </c>
      <c r="E705" s="26">
        <v>3.6363636363636362</v>
      </c>
      <c r="F705" s="35" t="s">
        <v>39</v>
      </c>
      <c r="G705" s="26">
        <v>14.489795918367347</v>
      </c>
      <c r="H705" s="27">
        <v>0.4318350473970409</v>
      </c>
      <c r="I705" s="27">
        <v>0.20023725316843308</v>
      </c>
      <c r="J705" s="27">
        <v>0.2630751141942871</v>
      </c>
      <c r="K705" s="34">
        <v>22080.0</v>
      </c>
      <c r="L705" s="15"/>
    </row>
    <row r="706" ht="14.25" customHeight="1">
      <c r="A706" s="11">
        <v>107.0</v>
      </c>
      <c r="B706" s="11"/>
      <c r="C706" s="11" t="s">
        <v>256</v>
      </c>
      <c r="D706" s="37" t="s">
        <v>115</v>
      </c>
      <c r="E706" s="26">
        <v>8.88888888888889</v>
      </c>
      <c r="F706" s="25" t="s">
        <v>222</v>
      </c>
      <c r="G706" s="26">
        <v>14.210526315789474</v>
      </c>
      <c r="H706" s="27">
        <v>0.6013067202757036</v>
      </c>
      <c r="I706" s="27">
        <v>0.20003289755341347</v>
      </c>
      <c r="J706" s="27">
        <v>0.21151304645647892</v>
      </c>
      <c r="K706" s="34">
        <v>22080.0</v>
      </c>
      <c r="L706" s="15"/>
    </row>
    <row r="707" ht="14.25" customHeight="1">
      <c r="A707" s="11">
        <v>224.0</v>
      </c>
      <c r="B707" s="11"/>
      <c r="C707" s="11" t="s">
        <v>263</v>
      </c>
      <c r="D707" s="37" t="s">
        <v>74</v>
      </c>
      <c r="E707" s="26">
        <v>8.0</v>
      </c>
      <c r="F707" s="37" t="s">
        <v>107</v>
      </c>
      <c r="G707" s="26">
        <v>14.375</v>
      </c>
      <c r="H707" s="27">
        <v>0.6024011991986663</v>
      </c>
      <c r="I707" s="27">
        <v>0.1999243565109952</v>
      </c>
      <c r="J707" s="27">
        <v>0.16502365427503604</v>
      </c>
      <c r="K707" s="34">
        <v>22080.0</v>
      </c>
      <c r="L707" s="15"/>
    </row>
    <row r="708" ht="14.25" customHeight="1">
      <c r="A708" s="11">
        <v>107.0</v>
      </c>
      <c r="B708" s="11"/>
      <c r="C708" s="20" t="s">
        <v>256</v>
      </c>
      <c r="D708" s="35" t="s">
        <v>115</v>
      </c>
      <c r="E708" s="26">
        <v>8.88888888888889</v>
      </c>
      <c r="F708" s="45" t="s">
        <v>271</v>
      </c>
      <c r="G708" s="26">
        <v>13.636363636363635</v>
      </c>
      <c r="H708" s="27">
        <v>0.6001011599098134</v>
      </c>
      <c r="I708" s="27">
        <v>0.19963185142332196</v>
      </c>
      <c r="J708" s="27">
        <v>0.21743858555027926</v>
      </c>
      <c r="K708" s="34">
        <v>22080.0</v>
      </c>
      <c r="L708" s="15"/>
    </row>
    <row r="709" ht="14.25" hidden="1" customHeight="1">
      <c r="A709" s="23">
        <v>144.0</v>
      </c>
      <c r="B709" s="23" t="s">
        <v>23</v>
      </c>
      <c r="C709" s="23" t="s">
        <v>200</v>
      </c>
      <c r="D709" s="25" t="s">
        <v>86</v>
      </c>
      <c r="E709" s="26">
        <v>7.777777777777778</v>
      </c>
      <c r="F709" s="25" t="s">
        <v>232</v>
      </c>
      <c r="G709" s="26">
        <v>12.424242424242424</v>
      </c>
      <c r="H709" s="27">
        <v>0.5268229112511351</v>
      </c>
      <c r="I709" s="27">
        <v>0.38492339757622734</v>
      </c>
      <c r="J709" s="27">
        <v>0.4593888044997567</v>
      </c>
      <c r="K709" s="28"/>
      <c r="L709" s="15"/>
    </row>
    <row r="710" ht="14.25" customHeight="1">
      <c r="A710" s="11">
        <v>82.0</v>
      </c>
      <c r="B710" s="11"/>
      <c r="C710" s="11" t="s">
        <v>261</v>
      </c>
      <c r="D710" s="31" t="s">
        <v>262</v>
      </c>
      <c r="E710" s="26">
        <v>7.142857142857142</v>
      </c>
      <c r="F710" s="31" t="s">
        <v>220</v>
      </c>
      <c r="G710" s="26">
        <v>27.777777777777775</v>
      </c>
      <c r="H710" s="27">
        <v>0.6985733579645125</v>
      </c>
      <c r="I710" s="27">
        <v>0.19950460011568344</v>
      </c>
      <c r="J710" s="27">
        <v>0.1814577689030626</v>
      </c>
      <c r="K710" s="34">
        <v>22080.0</v>
      </c>
      <c r="L710" s="15"/>
    </row>
    <row r="711" ht="14.25" customHeight="1">
      <c r="A711" s="32">
        <v>57.0</v>
      </c>
      <c r="B711" s="32"/>
      <c r="C711" s="32" t="s">
        <v>260</v>
      </c>
      <c r="D711" s="38" t="s">
        <v>149</v>
      </c>
      <c r="E711" s="26">
        <v>7.5</v>
      </c>
      <c r="F711" s="38" t="s">
        <v>150</v>
      </c>
      <c r="G711" s="26">
        <v>23.333333333333336</v>
      </c>
      <c r="H711" s="27">
        <v>0.6788157276382434</v>
      </c>
      <c r="I711" s="27">
        <v>0.1994009613623766</v>
      </c>
      <c r="J711" s="27">
        <v>0.19051337565593926</v>
      </c>
      <c r="K711" s="34">
        <v>22080.0</v>
      </c>
      <c r="L711" s="15"/>
    </row>
    <row r="712" ht="14.25" customHeight="1">
      <c r="A712" s="11">
        <v>164.0</v>
      </c>
      <c r="B712" s="11"/>
      <c r="C712" s="20" t="s">
        <v>226</v>
      </c>
      <c r="D712" s="35" t="s">
        <v>47</v>
      </c>
      <c r="E712" s="26">
        <v>4.545454545454545</v>
      </c>
      <c r="F712" s="35" t="s">
        <v>270</v>
      </c>
      <c r="G712" s="26">
        <v>9.615384615384617</v>
      </c>
      <c r="H712" s="27">
        <v>0.35455712269803785</v>
      </c>
      <c r="I712" s="27">
        <v>0.19917679895177368</v>
      </c>
      <c r="J712" s="27">
        <v>0.24400644265614302</v>
      </c>
      <c r="K712" s="34">
        <v>22080.0</v>
      </c>
      <c r="L712" s="15"/>
    </row>
    <row r="713" ht="14.25" customHeight="1">
      <c r="A713" s="11">
        <v>87.0</v>
      </c>
      <c r="B713" s="11"/>
      <c r="C713" s="11" t="s">
        <v>243</v>
      </c>
      <c r="D713" s="31" t="s">
        <v>97</v>
      </c>
      <c r="E713" s="26">
        <v>5.0</v>
      </c>
      <c r="F713" s="31" t="s">
        <v>232</v>
      </c>
      <c r="G713" s="26">
        <v>8.484848484848486</v>
      </c>
      <c r="H713" s="27">
        <v>0.3829216925138809</v>
      </c>
      <c r="I713" s="27">
        <v>0.19900766558059677</v>
      </c>
      <c r="J713" s="27">
        <v>0.28016005323614745</v>
      </c>
      <c r="K713" s="34">
        <v>22080.0</v>
      </c>
      <c r="L713" s="15"/>
    </row>
    <row r="714" ht="14.25" customHeight="1">
      <c r="A714" s="11">
        <v>42.0</v>
      </c>
      <c r="B714" s="11"/>
      <c r="C714" s="11" t="s">
        <v>278</v>
      </c>
      <c r="D714" s="31" t="s">
        <v>190</v>
      </c>
      <c r="E714" s="26">
        <v>6.25</v>
      </c>
      <c r="F714" s="43" t="s">
        <v>37</v>
      </c>
      <c r="G714" s="26">
        <v>15.0</v>
      </c>
      <c r="H714" s="27">
        <v>0.5522909026642514</v>
      </c>
      <c r="I714" s="27">
        <v>0.19889326945176178</v>
      </c>
      <c r="J714" s="27">
        <v>0.21633748647890708</v>
      </c>
      <c r="K714" s="34">
        <v>22080.0</v>
      </c>
      <c r="L714" s="15"/>
    </row>
    <row r="715" ht="14.25" customHeight="1">
      <c r="A715" s="11">
        <v>101.0</v>
      </c>
      <c r="B715" s="11"/>
      <c r="C715" s="11" t="s">
        <v>275</v>
      </c>
      <c r="D715" s="25" t="s">
        <v>139</v>
      </c>
      <c r="E715" s="26">
        <v>6.0</v>
      </c>
      <c r="F715" s="25" t="s">
        <v>92</v>
      </c>
      <c r="G715" s="26">
        <v>18.8</v>
      </c>
      <c r="H715" s="27">
        <v>0.5896994064713766</v>
      </c>
      <c r="I715" s="27">
        <v>0.198762511209954</v>
      </c>
      <c r="J715" s="27">
        <v>0.153619839172439</v>
      </c>
      <c r="K715" s="34">
        <v>22080.0</v>
      </c>
      <c r="L715" s="15"/>
    </row>
    <row r="716" ht="14.25" customHeight="1">
      <c r="A716" s="11">
        <v>78.0</v>
      </c>
      <c r="B716" s="11"/>
      <c r="C716" s="11" t="s">
        <v>244</v>
      </c>
      <c r="D716" s="25" t="s">
        <v>198</v>
      </c>
      <c r="E716" s="26">
        <v>6.666666666666667</v>
      </c>
      <c r="F716" s="31" t="s">
        <v>100</v>
      </c>
      <c r="G716" s="26">
        <v>22.0</v>
      </c>
      <c r="H716" s="27">
        <v>0.5830853045097731</v>
      </c>
      <c r="I716" s="27">
        <v>0.19863758517482474</v>
      </c>
      <c r="J716" s="27">
        <v>0.16201075239624732</v>
      </c>
      <c r="K716" s="34">
        <v>22080.0</v>
      </c>
      <c r="L716" s="15"/>
    </row>
    <row r="717" ht="14.25" customHeight="1">
      <c r="A717" s="11">
        <v>82.0</v>
      </c>
      <c r="B717" s="11"/>
      <c r="C717" s="11" t="s">
        <v>261</v>
      </c>
      <c r="D717" s="31" t="s">
        <v>70</v>
      </c>
      <c r="E717" s="26">
        <v>6.666666666666667</v>
      </c>
      <c r="F717" s="25" t="s">
        <v>220</v>
      </c>
      <c r="G717" s="26">
        <v>27.777777777777775</v>
      </c>
      <c r="H717" s="27">
        <v>0.694729356418041</v>
      </c>
      <c r="I717" s="27">
        <v>0.19840679702509975</v>
      </c>
      <c r="J717" s="27">
        <v>0.16449727171535547</v>
      </c>
      <c r="K717" s="34">
        <v>22080.0</v>
      </c>
      <c r="L717" s="15"/>
    </row>
    <row r="718" ht="14.25" customHeight="1">
      <c r="A718" s="32">
        <v>78.0</v>
      </c>
      <c r="B718" s="32"/>
      <c r="C718" s="32" t="s">
        <v>244</v>
      </c>
      <c r="D718" s="38" t="s">
        <v>198</v>
      </c>
      <c r="E718" s="26">
        <v>6.666666666666667</v>
      </c>
      <c r="F718" s="38" t="s">
        <v>257</v>
      </c>
      <c r="G718" s="26">
        <v>16.785714285714285</v>
      </c>
      <c r="H718" s="27">
        <v>0.5813872038777826</v>
      </c>
      <c r="I718" s="27">
        <v>0.19805909930609578</v>
      </c>
      <c r="J718" s="27">
        <v>0.17507862508873598</v>
      </c>
      <c r="K718" s="34">
        <v>22080.0</v>
      </c>
      <c r="L718" s="15"/>
    </row>
    <row r="719" ht="14.25" customHeight="1">
      <c r="A719" s="11">
        <v>101.0</v>
      </c>
      <c r="B719" s="11"/>
      <c r="C719" s="20" t="s">
        <v>275</v>
      </c>
      <c r="D719" s="45" t="s">
        <v>262</v>
      </c>
      <c r="E719" s="26">
        <v>5.714285714285714</v>
      </c>
      <c r="F719" s="45" t="s">
        <v>105</v>
      </c>
      <c r="G719" s="26">
        <v>15.2</v>
      </c>
      <c r="H719" s="27">
        <v>0.5852199451627237</v>
      </c>
      <c r="I719" s="27">
        <v>0.19725267591284334</v>
      </c>
      <c r="J719" s="27">
        <v>0.20772124930115898</v>
      </c>
      <c r="K719" s="34">
        <v>22080.0</v>
      </c>
      <c r="L719" s="15"/>
    </row>
    <row r="720" ht="14.25" customHeight="1">
      <c r="A720" s="32">
        <v>107.0</v>
      </c>
      <c r="B720" s="32"/>
      <c r="C720" s="32" t="s">
        <v>256</v>
      </c>
      <c r="D720" s="69" t="s">
        <v>115</v>
      </c>
      <c r="E720" s="26">
        <v>8.88888888888889</v>
      </c>
      <c r="F720" s="38" t="s">
        <v>272</v>
      </c>
      <c r="G720" s="26">
        <v>13.888888888888888</v>
      </c>
      <c r="H720" s="27">
        <v>0.5926169050810062</v>
      </c>
      <c r="I720" s="27">
        <v>0.19714211177972046</v>
      </c>
      <c r="J720" s="27">
        <v>0.20632053141012055</v>
      </c>
      <c r="K720" s="34">
        <v>22080.0</v>
      </c>
      <c r="L720" s="15"/>
    </row>
    <row r="721" ht="14.25" customHeight="1">
      <c r="A721" s="32">
        <v>234.0</v>
      </c>
      <c r="B721" s="32"/>
      <c r="C721" s="32" t="s">
        <v>276</v>
      </c>
      <c r="D721" s="33" t="s">
        <v>139</v>
      </c>
      <c r="E721" s="26">
        <v>8.0</v>
      </c>
      <c r="F721" s="33" t="s">
        <v>189</v>
      </c>
      <c r="G721" s="26">
        <v>21.176470588235293</v>
      </c>
      <c r="H721" s="27">
        <v>0.6515384021877975</v>
      </c>
      <c r="I721" s="27">
        <v>0.1970317945336252</v>
      </c>
      <c r="J721" s="27">
        <v>0.13983078714497835</v>
      </c>
      <c r="K721" s="34">
        <v>22080.0</v>
      </c>
      <c r="L721" s="15"/>
    </row>
    <row r="722" ht="14.25" customHeight="1">
      <c r="A722" s="32">
        <v>75.0</v>
      </c>
      <c r="B722" s="32"/>
      <c r="C722" s="32" t="s">
        <v>279</v>
      </c>
      <c r="D722" s="38" t="s">
        <v>117</v>
      </c>
      <c r="E722" s="26">
        <v>7.777777777777778</v>
      </c>
      <c r="F722" s="38" t="s">
        <v>61</v>
      </c>
      <c r="G722" s="26">
        <v>23.91304347826087</v>
      </c>
      <c r="H722" s="27">
        <v>0.5816532038185533</v>
      </c>
      <c r="I722" s="27">
        <v>0.19678064895971686</v>
      </c>
      <c r="J722" s="27">
        <v>0.19773573495466773</v>
      </c>
      <c r="K722" s="34">
        <v>21970.0</v>
      </c>
      <c r="L722" s="15"/>
    </row>
    <row r="723" ht="14.25" customHeight="1">
      <c r="A723" s="11">
        <v>75.0</v>
      </c>
      <c r="B723" s="11"/>
      <c r="C723" s="20" t="s">
        <v>279</v>
      </c>
      <c r="D723" s="45" t="s">
        <v>117</v>
      </c>
      <c r="E723" s="26">
        <v>7.777777777777778</v>
      </c>
      <c r="F723" s="45" t="s">
        <v>140</v>
      </c>
      <c r="G723" s="26">
        <v>16.296296296296294</v>
      </c>
      <c r="H723" s="27">
        <v>0.5801843825967893</v>
      </c>
      <c r="I723" s="27">
        <v>0.19628372812901052</v>
      </c>
      <c r="J723" s="27">
        <v>0.21173315705271326</v>
      </c>
      <c r="K723" s="34">
        <v>21970.0</v>
      </c>
      <c r="L723" s="15"/>
    </row>
    <row r="724" ht="14.25" customHeight="1">
      <c r="A724" s="11">
        <v>57.0</v>
      </c>
      <c r="B724" s="11"/>
      <c r="C724" s="11" t="s">
        <v>260</v>
      </c>
      <c r="D724" s="25" t="s">
        <v>198</v>
      </c>
      <c r="E724" s="26">
        <v>8.333333333333334</v>
      </c>
      <c r="F724" s="31" t="s">
        <v>150</v>
      </c>
      <c r="G724" s="26">
        <v>23.333333333333336</v>
      </c>
      <c r="H724" s="27">
        <v>0.6659507695893581</v>
      </c>
      <c r="I724" s="27">
        <v>0.19562190189397036</v>
      </c>
      <c r="J724" s="27">
        <v>0.15254145033932795</v>
      </c>
      <c r="K724" s="34">
        <v>21970.0</v>
      </c>
      <c r="L724" s="15"/>
    </row>
    <row r="725" ht="14.25" customHeight="1">
      <c r="A725" s="11">
        <v>107.0</v>
      </c>
      <c r="B725" s="11"/>
      <c r="C725" s="20" t="s">
        <v>256</v>
      </c>
      <c r="D725" s="45" t="s">
        <v>141</v>
      </c>
      <c r="E725" s="26">
        <v>5.555555555555555</v>
      </c>
      <c r="F725" s="35" t="s">
        <v>125</v>
      </c>
      <c r="G725" s="26">
        <v>28.26086956521739</v>
      </c>
      <c r="H725" s="27">
        <v>0.5845486014039332</v>
      </c>
      <c r="I725" s="27">
        <v>0.1944580803055241</v>
      </c>
      <c r="J725" s="27">
        <v>0.20060132056022115</v>
      </c>
      <c r="K725" s="34">
        <v>21970.0</v>
      </c>
      <c r="L725" s="15"/>
    </row>
    <row r="726" ht="14.25" customHeight="1">
      <c r="A726" s="32">
        <v>211.0</v>
      </c>
      <c r="B726" s="32"/>
      <c r="C726" s="32" t="s">
        <v>280</v>
      </c>
      <c r="D726" s="33" t="s">
        <v>74</v>
      </c>
      <c r="E726" s="26">
        <v>8.0</v>
      </c>
      <c r="F726" s="33" t="s">
        <v>127</v>
      </c>
      <c r="G726" s="26">
        <v>21.25</v>
      </c>
      <c r="H726" s="27">
        <v>0.644004664682436</v>
      </c>
      <c r="I726" s="27">
        <v>0.19443013967599254</v>
      </c>
      <c r="J726" s="27">
        <v>0.14134225806011286</v>
      </c>
      <c r="K726" s="34">
        <v>21970.0</v>
      </c>
      <c r="L726" s="15"/>
    </row>
    <row r="727" ht="14.25" customHeight="1">
      <c r="A727" s="11">
        <v>178.0</v>
      </c>
      <c r="B727" s="11"/>
      <c r="C727" s="11" t="s">
        <v>281</v>
      </c>
      <c r="D727" s="37" t="s">
        <v>151</v>
      </c>
      <c r="E727" s="26">
        <v>7.5</v>
      </c>
      <c r="F727" s="37" t="s">
        <v>19</v>
      </c>
      <c r="G727" s="26">
        <v>28.51851851851852</v>
      </c>
      <c r="H727" s="27">
        <v>0.6525298229573276</v>
      </c>
      <c r="I727" s="27">
        <v>0.19434173730780904</v>
      </c>
      <c r="J727" s="27">
        <v>0.23664151380957418</v>
      </c>
      <c r="K727" s="34">
        <v>21970.0</v>
      </c>
      <c r="L727" s="15"/>
    </row>
    <row r="728" ht="14.25" customHeight="1">
      <c r="A728" s="11">
        <v>117.0</v>
      </c>
      <c r="B728" s="11"/>
      <c r="C728" s="47" t="s">
        <v>265</v>
      </c>
      <c r="D728" s="45" t="s">
        <v>83</v>
      </c>
      <c r="E728" s="26">
        <v>8.0</v>
      </c>
      <c r="F728" s="45" t="s">
        <v>75</v>
      </c>
      <c r="G728" s="26">
        <v>21.93548387096774</v>
      </c>
      <c r="H728" s="27">
        <v>0.6185658109839615</v>
      </c>
      <c r="I728" s="27">
        <v>0.19432089084772036</v>
      </c>
      <c r="J728" s="27">
        <v>0.13632357881009308</v>
      </c>
      <c r="K728" s="34">
        <v>21710.0</v>
      </c>
      <c r="L728" s="15"/>
    </row>
    <row r="729" ht="14.25" customHeight="1">
      <c r="A729" s="32">
        <v>207.0</v>
      </c>
      <c r="B729" s="32"/>
      <c r="C729" s="32" t="s">
        <v>282</v>
      </c>
      <c r="D729" s="33" t="s">
        <v>178</v>
      </c>
      <c r="E729" s="26">
        <v>5.0</v>
      </c>
      <c r="F729" s="33" t="s">
        <v>239</v>
      </c>
      <c r="G729" s="26">
        <v>11.25</v>
      </c>
      <c r="H729" s="27">
        <v>0.46668581275129234</v>
      </c>
      <c r="I729" s="27">
        <v>0.19420822799356469</v>
      </c>
      <c r="J729" s="27">
        <v>0.15073864164266468</v>
      </c>
      <c r="K729" s="34">
        <v>21710.0</v>
      </c>
      <c r="L729" s="15"/>
    </row>
    <row r="730" ht="14.25" customHeight="1">
      <c r="A730" s="11">
        <v>162.0</v>
      </c>
      <c r="B730" s="11"/>
      <c r="C730" s="20" t="s">
        <v>283</v>
      </c>
      <c r="D730" s="35" t="s">
        <v>246</v>
      </c>
      <c r="E730" s="26">
        <v>5.0</v>
      </c>
      <c r="F730" s="35" t="s">
        <v>29</v>
      </c>
      <c r="G730" s="26">
        <v>19.736842105263158</v>
      </c>
      <c r="H730" s="27">
        <v>0.5597795928698683</v>
      </c>
      <c r="I730" s="27">
        <v>0.19412382632994302</v>
      </c>
      <c r="J730" s="27">
        <v>0.20602396148247676</v>
      </c>
      <c r="K730" s="34">
        <v>21710.0</v>
      </c>
      <c r="L730" s="15"/>
    </row>
    <row r="731" ht="14.25" customHeight="1">
      <c r="A731" s="11">
        <v>121.0</v>
      </c>
      <c r="B731" s="11"/>
      <c r="C731" s="11" t="s">
        <v>240</v>
      </c>
      <c r="D731" s="37" t="s">
        <v>139</v>
      </c>
      <c r="E731" s="26">
        <v>6.0</v>
      </c>
      <c r="F731" s="31" t="s">
        <v>267</v>
      </c>
      <c r="G731" s="26">
        <v>16.206896551724135</v>
      </c>
      <c r="H731" s="27">
        <v>0.5598412086753576</v>
      </c>
      <c r="I731" s="27">
        <v>0.1939694968317209</v>
      </c>
      <c r="J731" s="27">
        <v>0.15579837578296352</v>
      </c>
      <c r="K731" s="34">
        <v>21710.0</v>
      </c>
      <c r="L731" s="15"/>
    </row>
    <row r="732" ht="14.25" customHeight="1">
      <c r="A732" s="11">
        <v>101.0</v>
      </c>
      <c r="B732" s="11"/>
      <c r="C732" s="11" t="s">
        <v>275</v>
      </c>
      <c r="D732" s="37" t="s">
        <v>99</v>
      </c>
      <c r="E732" s="26">
        <v>5.217391304347826</v>
      </c>
      <c r="F732" s="25" t="s">
        <v>92</v>
      </c>
      <c r="G732" s="26">
        <v>18.8</v>
      </c>
      <c r="H732" s="27">
        <v>0.5743825387708213</v>
      </c>
      <c r="I732" s="27">
        <v>0.193599848581124</v>
      </c>
      <c r="J732" s="27">
        <v>0.318981613112594</v>
      </c>
      <c r="K732" s="34">
        <v>21710.0</v>
      </c>
      <c r="L732" s="15"/>
    </row>
    <row r="733" ht="14.25" customHeight="1">
      <c r="A733" s="11">
        <v>87.0</v>
      </c>
      <c r="B733" s="11"/>
      <c r="C733" s="47" t="s">
        <v>243</v>
      </c>
      <c r="D733" s="45" t="s">
        <v>86</v>
      </c>
      <c r="E733" s="26">
        <v>5.555555555555555</v>
      </c>
      <c r="F733" s="68" t="s">
        <v>284</v>
      </c>
      <c r="G733" s="26">
        <v>8.076923076923077</v>
      </c>
      <c r="H733" s="27">
        <v>0.3721351659641941</v>
      </c>
      <c r="I733" s="27">
        <v>0.19340181584593205</v>
      </c>
      <c r="J733" s="27">
        <v>0.21855417765542395</v>
      </c>
      <c r="K733" s="34">
        <v>21710.0</v>
      </c>
      <c r="L733" s="15"/>
    </row>
    <row r="734" ht="14.25" customHeight="1">
      <c r="A734" s="32">
        <v>237.0</v>
      </c>
      <c r="B734" s="32"/>
      <c r="C734" s="32" t="s">
        <v>274</v>
      </c>
      <c r="D734" s="33" t="s">
        <v>115</v>
      </c>
      <c r="E734" s="26">
        <v>7.777777777777778</v>
      </c>
      <c r="F734" s="33" t="s">
        <v>61</v>
      </c>
      <c r="G734" s="26">
        <v>21.304347826086957</v>
      </c>
      <c r="H734" s="27">
        <v>0.5743825387708213</v>
      </c>
      <c r="I734" s="27">
        <v>0.19287880631452764</v>
      </c>
      <c r="J734" s="27">
        <v>0.1954505237320547</v>
      </c>
      <c r="K734" s="34">
        <v>21710.0</v>
      </c>
      <c r="L734" s="15"/>
    </row>
    <row r="735" ht="14.25" hidden="1" customHeight="1">
      <c r="A735" s="23">
        <v>245.0</v>
      </c>
      <c r="B735" s="23" t="s">
        <v>23</v>
      </c>
      <c r="C735" s="34" t="s">
        <v>227</v>
      </c>
      <c r="D735" s="45" t="s">
        <v>47</v>
      </c>
      <c r="E735" s="26">
        <v>6.363636363636364</v>
      </c>
      <c r="F735" s="45" t="s">
        <v>258</v>
      </c>
      <c r="G735" s="26">
        <v>15.26315789473684</v>
      </c>
      <c r="H735" s="27">
        <v>0.519891030839936</v>
      </c>
      <c r="I735" s="27">
        <v>0.3983345594237187</v>
      </c>
      <c r="J735" s="27">
        <v>0.4753944244409341</v>
      </c>
      <c r="K735" s="28"/>
      <c r="L735" s="15"/>
    </row>
    <row r="736" ht="14.25" hidden="1" customHeight="1">
      <c r="A736" s="23">
        <v>245.0</v>
      </c>
      <c r="B736" s="23" t="s">
        <v>23</v>
      </c>
      <c r="C736" s="34" t="s">
        <v>227</v>
      </c>
      <c r="D736" s="45" t="s">
        <v>163</v>
      </c>
      <c r="E736" s="26">
        <v>6.363636363636364</v>
      </c>
      <c r="F736" s="45" t="s">
        <v>258</v>
      </c>
      <c r="G736" s="26">
        <v>15.26315789473684</v>
      </c>
      <c r="H736" s="27">
        <v>0.519891030839936</v>
      </c>
      <c r="I736" s="27">
        <v>0.3983345594237187</v>
      </c>
      <c r="J736" s="27">
        <v>0.4753944244409341</v>
      </c>
      <c r="K736" s="28"/>
      <c r="L736" s="15"/>
    </row>
    <row r="737" ht="14.25" customHeight="1">
      <c r="A737" s="11">
        <v>57.0</v>
      </c>
      <c r="B737" s="11"/>
      <c r="C737" s="11" t="s">
        <v>260</v>
      </c>
      <c r="D737" s="37" t="s">
        <v>115</v>
      </c>
      <c r="E737" s="26">
        <v>10.0</v>
      </c>
      <c r="F737" s="25" t="s">
        <v>273</v>
      </c>
      <c r="G737" s="26">
        <v>14.736842105263158</v>
      </c>
      <c r="H737" s="27">
        <v>0.6551550832854681</v>
      </c>
      <c r="I737" s="27">
        <v>0.19245068746873606</v>
      </c>
      <c r="J737" s="27">
        <v>0.20349568344520266</v>
      </c>
      <c r="K737" s="34">
        <v>21710.0</v>
      </c>
      <c r="L737" s="15"/>
    </row>
    <row r="738" ht="14.25" customHeight="1">
      <c r="A738" s="11">
        <v>119.0</v>
      </c>
      <c r="B738" s="11"/>
      <c r="C738" s="11" t="s">
        <v>285</v>
      </c>
      <c r="D738" s="31" t="s">
        <v>111</v>
      </c>
      <c r="E738" s="26">
        <v>6.25</v>
      </c>
      <c r="F738" s="37" t="s">
        <v>88</v>
      </c>
      <c r="G738" s="26">
        <v>13.333333333333334</v>
      </c>
      <c r="H738" s="27">
        <v>0.4974034356365876</v>
      </c>
      <c r="I738" s="27">
        <v>0.19231758269465113</v>
      </c>
      <c r="J738" s="27">
        <v>0.20473143965703508</v>
      </c>
      <c r="K738" s="34">
        <v>21710.0</v>
      </c>
      <c r="L738" s="15"/>
    </row>
    <row r="739" ht="14.25" customHeight="1">
      <c r="A739" s="11">
        <v>184.0</v>
      </c>
      <c r="B739" s="11"/>
      <c r="C739" s="11" t="s">
        <v>286</v>
      </c>
      <c r="D739" s="37" t="s">
        <v>154</v>
      </c>
      <c r="E739" s="26">
        <v>4.166666666666667</v>
      </c>
      <c r="F739" s="37" t="s">
        <v>120</v>
      </c>
      <c r="G739" s="26">
        <v>11.724137931034482</v>
      </c>
      <c r="H739" s="27">
        <v>0.40281372848862795</v>
      </c>
      <c r="I739" s="27">
        <v>0.19215308195529104</v>
      </c>
      <c r="J739" s="27">
        <v>0.2541197368592911</v>
      </c>
      <c r="K739" s="34">
        <v>21560.0</v>
      </c>
      <c r="L739" s="15"/>
    </row>
    <row r="740" ht="14.25" customHeight="1">
      <c r="A740" s="11">
        <v>101.0</v>
      </c>
      <c r="B740" s="11"/>
      <c r="C740" s="11" t="s">
        <v>275</v>
      </c>
      <c r="D740" s="25" t="s">
        <v>262</v>
      </c>
      <c r="E740" s="26">
        <v>5.714285714285714</v>
      </c>
      <c r="F740" s="31" t="s">
        <v>29</v>
      </c>
      <c r="G740" s="26">
        <v>19.210526315789473</v>
      </c>
      <c r="H740" s="27">
        <v>0.5696744851743393</v>
      </c>
      <c r="I740" s="27">
        <v>0.19201296457636072</v>
      </c>
      <c r="J740" s="27">
        <v>0.18642347723057764</v>
      </c>
      <c r="K740" s="34">
        <v>21560.0</v>
      </c>
      <c r="L740" s="15"/>
    </row>
    <row r="741" ht="14.25" customHeight="1">
      <c r="A741" s="32">
        <v>85.0</v>
      </c>
      <c r="B741" s="32"/>
      <c r="C741" s="32" t="s">
        <v>287</v>
      </c>
      <c r="D741" s="38" t="s">
        <v>158</v>
      </c>
      <c r="E741" s="26">
        <v>7.777777777777778</v>
      </c>
      <c r="F741" s="38" t="s">
        <v>288</v>
      </c>
      <c r="G741" s="26">
        <v>19.130434782608695</v>
      </c>
      <c r="H741" s="27">
        <v>0.700941403245748</v>
      </c>
      <c r="I741" s="27">
        <v>0.19138172703218773</v>
      </c>
      <c r="J741" s="27">
        <v>0.2158882173615924</v>
      </c>
      <c r="K741" s="34">
        <v>21560.0</v>
      </c>
      <c r="L741" s="15"/>
    </row>
    <row r="742" ht="14.25" customHeight="1">
      <c r="A742" s="11">
        <v>24.0</v>
      </c>
      <c r="B742" s="11"/>
      <c r="C742" s="20" t="s">
        <v>289</v>
      </c>
      <c r="D742" s="45" t="s">
        <v>119</v>
      </c>
      <c r="E742" s="26">
        <v>7.5</v>
      </c>
      <c r="F742" s="45" t="s">
        <v>112</v>
      </c>
      <c r="G742" s="26">
        <v>23.548387096774192</v>
      </c>
      <c r="H742" s="27">
        <v>0.6424575063288447</v>
      </c>
      <c r="I742" s="27">
        <v>0.19114029329395643</v>
      </c>
      <c r="J742" s="27">
        <v>0.1890216298020234</v>
      </c>
      <c r="K742" s="34">
        <v>21560.0</v>
      </c>
      <c r="L742" s="15"/>
    </row>
    <row r="743" ht="14.25" customHeight="1">
      <c r="A743" s="11">
        <v>82.0</v>
      </c>
      <c r="B743" s="11"/>
      <c r="C743" s="11" t="s">
        <v>261</v>
      </c>
      <c r="D743" s="37" t="s">
        <v>94</v>
      </c>
      <c r="E743" s="26">
        <v>5.454545454545455</v>
      </c>
      <c r="F743" s="31" t="s">
        <v>269</v>
      </c>
      <c r="G743" s="26">
        <v>18.92857142857143</v>
      </c>
      <c r="H743" s="27">
        <v>0.6685436107004643</v>
      </c>
      <c r="I743" s="27">
        <v>0.19092844608520962</v>
      </c>
      <c r="J743" s="27">
        <v>0.2511047591634133</v>
      </c>
      <c r="K743" s="34">
        <v>21560.0</v>
      </c>
      <c r="L743" s="15"/>
    </row>
    <row r="744" ht="14.25" customHeight="1">
      <c r="A744" s="11">
        <v>119.0</v>
      </c>
      <c r="B744" s="11"/>
      <c r="C744" s="11" t="s">
        <v>285</v>
      </c>
      <c r="D744" s="25" t="s">
        <v>111</v>
      </c>
      <c r="E744" s="26">
        <v>6.25</v>
      </c>
      <c r="F744" s="25" t="s">
        <v>257</v>
      </c>
      <c r="G744" s="26">
        <v>13.928571428571429</v>
      </c>
      <c r="H744" s="27">
        <v>0.49321978872711836</v>
      </c>
      <c r="I744" s="27">
        <v>0.19070000468285603</v>
      </c>
      <c r="J744" s="27">
        <v>0.1960844754033131</v>
      </c>
      <c r="K744" s="34">
        <v>21560.0</v>
      </c>
      <c r="L744" s="15"/>
    </row>
    <row r="745" ht="14.25" customHeight="1">
      <c r="A745" s="11">
        <v>99.0</v>
      </c>
      <c r="B745" s="11"/>
      <c r="C745" s="11" t="s">
        <v>241</v>
      </c>
      <c r="D745" s="31" t="s">
        <v>136</v>
      </c>
      <c r="E745" s="26">
        <v>6.666666666666667</v>
      </c>
      <c r="F745" s="31" t="s">
        <v>259</v>
      </c>
      <c r="G745" s="26">
        <v>12.631578947368421</v>
      </c>
      <c r="H745" s="27">
        <v>0.5157720756309416</v>
      </c>
      <c r="I745" s="27">
        <v>0.19051702501271708</v>
      </c>
      <c r="J745" s="27">
        <v>0.1679255387331026</v>
      </c>
      <c r="K745" s="34">
        <v>21560.0</v>
      </c>
      <c r="L745" s="15"/>
    </row>
    <row r="746" ht="14.25" customHeight="1">
      <c r="A746" s="11">
        <v>101.0</v>
      </c>
      <c r="B746" s="11"/>
      <c r="C746" s="11" t="s">
        <v>275</v>
      </c>
      <c r="D746" s="31" t="s">
        <v>139</v>
      </c>
      <c r="E746" s="26">
        <v>6.0</v>
      </c>
      <c r="F746" s="25" t="s">
        <v>105</v>
      </c>
      <c r="G746" s="26">
        <v>15.2</v>
      </c>
      <c r="H746" s="27">
        <v>0.5648094964579743</v>
      </c>
      <c r="I746" s="27">
        <v>0.19037318443810525</v>
      </c>
      <c r="J746" s="27">
        <v>0.15783667655232003</v>
      </c>
      <c r="K746" s="34">
        <v>21560.0</v>
      </c>
      <c r="L746" s="15"/>
    </row>
    <row r="747" ht="14.25" customHeight="1">
      <c r="A747" s="11">
        <v>215.0</v>
      </c>
      <c r="B747" s="11"/>
      <c r="C747" s="11" t="s">
        <v>290</v>
      </c>
      <c r="D747" s="37" t="s">
        <v>158</v>
      </c>
      <c r="E747" s="26">
        <v>7.777777777777778</v>
      </c>
      <c r="F747" s="37" t="s">
        <v>168</v>
      </c>
      <c r="G747" s="26">
        <v>21.11111111111111</v>
      </c>
      <c r="H747" s="27">
        <v>0.702023102942115</v>
      </c>
      <c r="I747" s="27">
        <v>0.19024499914626594</v>
      </c>
      <c r="J747" s="27">
        <v>0.21197252755554988</v>
      </c>
      <c r="K747" s="34">
        <v>21560.0</v>
      </c>
      <c r="L747" s="15"/>
    </row>
    <row r="748" ht="14.25" customHeight="1">
      <c r="A748" s="11">
        <v>207.0</v>
      </c>
      <c r="B748" s="11"/>
      <c r="C748" s="20" t="s">
        <v>282</v>
      </c>
      <c r="D748" s="35" t="s">
        <v>178</v>
      </c>
      <c r="E748" s="26">
        <v>5.0</v>
      </c>
      <c r="F748" s="35" t="s">
        <v>291</v>
      </c>
      <c r="G748" s="26">
        <v>10.212765957446807</v>
      </c>
      <c r="H748" s="27">
        <v>0.4567379223960748</v>
      </c>
      <c r="I748" s="27">
        <v>0.1900684789260466</v>
      </c>
      <c r="J748" s="27">
        <v>0.16946317527427596</v>
      </c>
      <c r="K748" s="34">
        <v>21560.0</v>
      </c>
      <c r="L748" s="15"/>
    </row>
    <row r="749" ht="14.25" customHeight="1">
      <c r="A749" s="11">
        <v>85.0</v>
      </c>
      <c r="B749" s="11"/>
      <c r="C749" s="11" t="s">
        <v>287</v>
      </c>
      <c r="D749" s="25" t="s">
        <v>25</v>
      </c>
      <c r="E749" s="26">
        <v>8.75</v>
      </c>
      <c r="F749" s="25" t="s">
        <v>288</v>
      </c>
      <c r="G749" s="26">
        <v>19.130434782608695</v>
      </c>
      <c r="H749" s="27">
        <v>0.6957309624547978</v>
      </c>
      <c r="I749" s="27">
        <v>0.1899590929110565</v>
      </c>
      <c r="J749" s="27">
        <v>0.1943164484072153</v>
      </c>
      <c r="K749" s="34">
        <v>21560.0</v>
      </c>
      <c r="L749" s="15"/>
    </row>
    <row r="750" ht="14.25" customHeight="1">
      <c r="A750" s="11">
        <v>15.0</v>
      </c>
      <c r="B750" s="11"/>
      <c r="C750" s="20" t="s">
        <v>292</v>
      </c>
      <c r="D750" s="45" t="s">
        <v>111</v>
      </c>
      <c r="E750" s="26">
        <v>7.5</v>
      </c>
      <c r="F750" s="45" t="s">
        <v>144</v>
      </c>
      <c r="G750" s="26">
        <v>20.0</v>
      </c>
      <c r="H750" s="27">
        <v>0.6205972257983587</v>
      </c>
      <c r="I750" s="27">
        <v>0.18989518314240475</v>
      </c>
      <c r="J750" s="27">
        <v>0.1881029139981394</v>
      </c>
      <c r="K750" s="34">
        <v>21480.0</v>
      </c>
      <c r="L750" s="15"/>
    </row>
    <row r="751" ht="14.25" customHeight="1">
      <c r="A751" s="11">
        <v>192.0</v>
      </c>
      <c r="B751" s="11"/>
      <c r="C751" s="20" t="s">
        <v>247</v>
      </c>
      <c r="D751" s="35" t="s">
        <v>129</v>
      </c>
      <c r="E751" s="26">
        <v>4.545454545454545</v>
      </c>
      <c r="F751" s="35" t="s">
        <v>152</v>
      </c>
      <c r="G751" s="26">
        <v>26.153846153846153</v>
      </c>
      <c r="H751" s="27">
        <v>0.5441518788355151</v>
      </c>
      <c r="I751" s="27">
        <v>0.18955821692888652</v>
      </c>
      <c r="J751" s="27">
        <v>0.22344658387372413</v>
      </c>
      <c r="K751" s="34">
        <v>21480.0</v>
      </c>
      <c r="L751" s="15"/>
    </row>
    <row r="752" ht="14.25" customHeight="1">
      <c r="A752" s="11">
        <v>211.0</v>
      </c>
      <c r="B752" s="11"/>
      <c r="C752" s="11" t="s">
        <v>280</v>
      </c>
      <c r="D752" s="37" t="s">
        <v>74</v>
      </c>
      <c r="E752" s="26">
        <v>8.0</v>
      </c>
      <c r="F752" s="37" t="s">
        <v>101</v>
      </c>
      <c r="G752" s="26">
        <v>16.31578947368421</v>
      </c>
      <c r="H752" s="27">
        <v>0.6275661071755271</v>
      </c>
      <c r="I752" s="27">
        <v>0.1894672081827615</v>
      </c>
      <c r="J752" s="27">
        <v>0.1453408266134679</v>
      </c>
      <c r="K752" s="34">
        <v>21480.0</v>
      </c>
      <c r="L752" s="15"/>
    </row>
    <row r="753" ht="14.25" customHeight="1">
      <c r="A753" s="32">
        <v>122.0</v>
      </c>
      <c r="B753" s="32"/>
      <c r="C753" s="32" t="s">
        <v>293</v>
      </c>
      <c r="D753" s="38" t="s">
        <v>18</v>
      </c>
      <c r="E753" s="26">
        <v>8.125</v>
      </c>
      <c r="F753" s="38" t="s">
        <v>37</v>
      </c>
      <c r="G753" s="26">
        <v>18.0</v>
      </c>
      <c r="H753" s="27">
        <v>0.6477079692522028</v>
      </c>
      <c r="I753" s="27">
        <v>0.18945002021698962</v>
      </c>
      <c r="J753" s="27">
        <v>0.27905792668663376</v>
      </c>
      <c r="K753" s="34">
        <v>21480.0</v>
      </c>
      <c r="L753" s="15"/>
    </row>
    <row r="754" ht="14.25" customHeight="1">
      <c r="A754" s="11">
        <v>184.0</v>
      </c>
      <c r="B754" s="11"/>
      <c r="C754" s="11" t="s">
        <v>286</v>
      </c>
      <c r="D754" s="37" t="s">
        <v>154</v>
      </c>
      <c r="E754" s="26">
        <v>4.166666666666667</v>
      </c>
      <c r="F754" s="37" t="s">
        <v>76</v>
      </c>
      <c r="G754" s="26">
        <v>14.84848484848485</v>
      </c>
      <c r="H754" s="27">
        <v>0.39627942597366744</v>
      </c>
      <c r="I754" s="27">
        <v>0.18903604229681445</v>
      </c>
      <c r="J754" s="27">
        <v>0.23991059659261735</v>
      </c>
      <c r="K754" s="34">
        <v>21480.0</v>
      </c>
      <c r="L754" s="15"/>
    </row>
    <row r="755" ht="14.25" customHeight="1">
      <c r="A755" s="11">
        <v>178.0</v>
      </c>
      <c r="B755" s="11"/>
      <c r="C755" s="11" t="s">
        <v>281</v>
      </c>
      <c r="D755" s="37" t="s">
        <v>158</v>
      </c>
      <c r="E755" s="26">
        <v>6.666666666666667</v>
      </c>
      <c r="F755" s="37" t="s">
        <v>19</v>
      </c>
      <c r="G755" s="26">
        <v>28.51851851851852</v>
      </c>
      <c r="H755" s="27">
        <v>0.6339481353840917</v>
      </c>
      <c r="I755" s="27">
        <v>0.1888075880351715</v>
      </c>
      <c r="J755" s="27">
        <v>0.1961686939990744</v>
      </c>
      <c r="K755" s="34">
        <v>21480.0</v>
      </c>
      <c r="L755" s="15"/>
    </row>
    <row r="756" ht="14.25" customHeight="1">
      <c r="A756" s="11">
        <v>15.0</v>
      </c>
      <c r="B756" s="11"/>
      <c r="C756" s="20" t="s">
        <v>292</v>
      </c>
      <c r="D756" s="45" t="s">
        <v>184</v>
      </c>
      <c r="E756" s="26">
        <v>6.0</v>
      </c>
      <c r="F756" s="45" t="s">
        <v>144</v>
      </c>
      <c r="G756" s="26">
        <v>20.0</v>
      </c>
      <c r="H756" s="27">
        <v>0.6166165489745582</v>
      </c>
      <c r="I756" s="27">
        <v>0.1886771445771922</v>
      </c>
      <c r="J756" s="27">
        <v>0.14553484823506407</v>
      </c>
      <c r="K756" s="34">
        <v>21480.0</v>
      </c>
      <c r="L756" s="15"/>
    </row>
    <row r="757" ht="14.25" customHeight="1">
      <c r="A757" s="11">
        <v>87.0</v>
      </c>
      <c r="B757" s="11"/>
      <c r="C757" s="11" t="s">
        <v>243</v>
      </c>
      <c r="D757" s="25" t="s">
        <v>97</v>
      </c>
      <c r="E757" s="26">
        <v>5.0</v>
      </c>
      <c r="F757" s="25" t="s">
        <v>284</v>
      </c>
      <c r="G757" s="26">
        <v>8.076923076923077</v>
      </c>
      <c r="H757" s="27">
        <v>0.36130514535583924</v>
      </c>
      <c r="I757" s="27">
        <v>0.18777336187846627</v>
      </c>
      <c r="J757" s="27">
        <v>0.24923607920319246</v>
      </c>
      <c r="K757" s="34">
        <v>21480.0</v>
      </c>
      <c r="L757" s="15"/>
    </row>
    <row r="758" ht="14.25" customHeight="1">
      <c r="A758" s="11">
        <v>67.0</v>
      </c>
      <c r="B758" s="11"/>
      <c r="C758" s="20" t="s">
        <v>264</v>
      </c>
      <c r="D758" s="45" t="s">
        <v>149</v>
      </c>
      <c r="E758" s="26">
        <v>6.25</v>
      </c>
      <c r="F758" s="45" t="s">
        <v>150</v>
      </c>
      <c r="G758" s="26">
        <v>20.0</v>
      </c>
      <c r="H758" s="27">
        <v>0.5743825387708213</v>
      </c>
      <c r="I758" s="27">
        <v>0.1874709893150549</v>
      </c>
      <c r="J758" s="27">
        <v>0.1791151395055839</v>
      </c>
      <c r="K758" s="34">
        <v>21480.0</v>
      </c>
      <c r="L758" s="15"/>
    </row>
    <row r="759" ht="14.25" customHeight="1">
      <c r="A759" s="32">
        <v>119.0</v>
      </c>
      <c r="B759" s="32"/>
      <c r="C759" s="32" t="s">
        <v>285</v>
      </c>
      <c r="D759" s="38" t="s">
        <v>111</v>
      </c>
      <c r="E759" s="26">
        <v>6.25</v>
      </c>
      <c r="F759" s="33" t="s">
        <v>107</v>
      </c>
      <c r="G759" s="26">
        <v>12.8125</v>
      </c>
      <c r="H759" s="27">
        <v>0.4846352670878805</v>
      </c>
      <c r="I759" s="27">
        <v>0.18738085903173038</v>
      </c>
      <c r="J759" s="27">
        <v>0.19813489094137748</v>
      </c>
      <c r="K759" s="34">
        <v>21400.0</v>
      </c>
      <c r="L759" s="15"/>
    </row>
    <row r="760" ht="14.25" customHeight="1">
      <c r="A760" s="11">
        <v>224.0</v>
      </c>
      <c r="B760" s="11"/>
      <c r="C760" s="11" t="s">
        <v>263</v>
      </c>
      <c r="D760" s="43" t="s">
        <v>74</v>
      </c>
      <c r="E760" s="26">
        <v>8.0</v>
      </c>
      <c r="F760" s="43" t="s">
        <v>212</v>
      </c>
      <c r="G760" s="26">
        <v>12.394366197183098</v>
      </c>
      <c r="H760" s="27">
        <v>0.5643056521257193</v>
      </c>
      <c r="I760" s="27">
        <v>0.18728124135016114</v>
      </c>
      <c r="J760" s="27">
        <v>0.15933924795984902</v>
      </c>
      <c r="K760" s="34">
        <v>21400.0</v>
      </c>
      <c r="L760" s="15"/>
    </row>
    <row r="761" ht="14.25" customHeight="1">
      <c r="A761" s="11">
        <v>122.0</v>
      </c>
      <c r="B761" s="11"/>
      <c r="C761" s="11" t="s">
        <v>293</v>
      </c>
      <c r="D761" s="25" t="s">
        <v>18</v>
      </c>
      <c r="E761" s="26">
        <v>8.125</v>
      </c>
      <c r="F761" s="25" t="s">
        <v>36</v>
      </c>
      <c r="G761" s="26">
        <v>23.214285714285715</v>
      </c>
      <c r="H761" s="27">
        <v>0.6400262574874868</v>
      </c>
      <c r="I761" s="27">
        <v>0.18720317361603342</v>
      </c>
      <c r="J761" s="27">
        <v>0.2655789023032794</v>
      </c>
      <c r="K761" s="34">
        <v>21400.0</v>
      </c>
      <c r="L761" s="15"/>
    </row>
    <row r="762" ht="14.25" customHeight="1">
      <c r="A762" s="11">
        <v>49.0</v>
      </c>
      <c r="B762" s="11"/>
      <c r="C762" s="11" t="s">
        <v>294</v>
      </c>
      <c r="D762" s="25" t="s">
        <v>184</v>
      </c>
      <c r="E762" s="26">
        <v>6.0</v>
      </c>
      <c r="F762" s="25" t="s">
        <v>231</v>
      </c>
      <c r="G762" s="26">
        <v>14.594594594594595</v>
      </c>
      <c r="H762" s="27">
        <v>0.5673778736638602</v>
      </c>
      <c r="I762" s="27">
        <v>0.18696538040860017</v>
      </c>
      <c r="J762" s="27">
        <v>0.1652720922987796</v>
      </c>
      <c r="K762" s="34">
        <v>21400.0</v>
      </c>
      <c r="L762" s="15"/>
    </row>
    <row r="763" ht="14.25" customHeight="1">
      <c r="A763" s="11">
        <v>26.0</v>
      </c>
      <c r="B763" s="11"/>
      <c r="C763" s="11" t="s">
        <v>268</v>
      </c>
      <c r="D763" s="25" t="s">
        <v>262</v>
      </c>
      <c r="E763" s="26">
        <v>5.714285714285714</v>
      </c>
      <c r="F763" s="25" t="s">
        <v>109</v>
      </c>
      <c r="G763" s="26">
        <v>27.083333333333336</v>
      </c>
      <c r="H763" s="27">
        <v>0.6009743229731741</v>
      </c>
      <c r="I763" s="27">
        <v>0.1867199036206837</v>
      </c>
      <c r="J763" s="27">
        <v>0.1665866270563665</v>
      </c>
      <c r="K763" s="34">
        <v>21400.0</v>
      </c>
      <c r="L763" s="15"/>
    </row>
    <row r="764" ht="14.25" customHeight="1">
      <c r="A764" s="11">
        <v>101.0</v>
      </c>
      <c r="B764" s="11"/>
      <c r="C764" s="11" t="s">
        <v>275</v>
      </c>
      <c r="D764" s="25" t="s">
        <v>139</v>
      </c>
      <c r="E764" s="26">
        <v>6.0</v>
      </c>
      <c r="F764" s="31" t="s">
        <v>29</v>
      </c>
      <c r="G764" s="26">
        <v>19.210526315789473</v>
      </c>
      <c r="H764" s="27">
        <v>0.5535715772211539</v>
      </c>
      <c r="I764" s="27">
        <v>0.18658536131369197</v>
      </c>
      <c r="J764" s="27">
        <v>0.1402800910005736</v>
      </c>
      <c r="K764" s="34">
        <v>21400.0</v>
      </c>
      <c r="L764" s="15"/>
    </row>
    <row r="765" ht="14.25" customHeight="1">
      <c r="A765" s="32">
        <v>237.0</v>
      </c>
      <c r="B765" s="32"/>
      <c r="C765" s="32" t="s">
        <v>274</v>
      </c>
      <c r="D765" s="33" t="s">
        <v>106</v>
      </c>
      <c r="E765" s="26">
        <v>6.923076923076923</v>
      </c>
      <c r="F765" s="33" t="s">
        <v>125</v>
      </c>
      <c r="G765" s="26">
        <v>25.217391304347828</v>
      </c>
      <c r="H765" s="27">
        <v>0.5556118675691605</v>
      </c>
      <c r="I765" s="27">
        <v>0.18657557735000058</v>
      </c>
      <c r="J765" s="27">
        <v>0.23265424272662807</v>
      </c>
      <c r="K765" s="34">
        <v>21340.0</v>
      </c>
      <c r="L765" s="15"/>
    </row>
    <row r="766" ht="14.25" customHeight="1">
      <c r="A766" s="11">
        <v>57.0</v>
      </c>
      <c r="B766" s="11"/>
      <c r="C766" s="11" t="s">
        <v>260</v>
      </c>
      <c r="D766" s="43" t="s">
        <v>115</v>
      </c>
      <c r="E766" s="26">
        <v>10.0</v>
      </c>
      <c r="F766" s="25" t="s">
        <v>237</v>
      </c>
      <c r="G766" s="26">
        <v>13.181818181818182</v>
      </c>
      <c r="H766" s="27">
        <v>0.6343926547618026</v>
      </c>
      <c r="I766" s="27">
        <v>0.18635175952809935</v>
      </c>
      <c r="J766" s="27">
        <v>0.20297393786461645</v>
      </c>
      <c r="K766" s="34">
        <v>21340.0</v>
      </c>
      <c r="L766" s="15"/>
    </row>
    <row r="767" ht="14.25" customHeight="1">
      <c r="A767" s="11">
        <v>119.0</v>
      </c>
      <c r="B767" s="11"/>
      <c r="C767" s="11" t="s">
        <v>285</v>
      </c>
      <c r="D767" s="31" t="s">
        <v>111</v>
      </c>
      <c r="E767" s="26">
        <v>6.25</v>
      </c>
      <c r="F767" s="25" t="s">
        <v>113</v>
      </c>
      <c r="G767" s="26">
        <v>20.0</v>
      </c>
      <c r="H767" s="27">
        <v>0.4813487472797729</v>
      </c>
      <c r="I767" s="27">
        <v>0.18611014898091532</v>
      </c>
      <c r="J767" s="27">
        <v>0.17389616690926735</v>
      </c>
      <c r="K767" s="34">
        <v>21340.0</v>
      </c>
      <c r="L767" s="15"/>
    </row>
    <row r="768" ht="14.25" customHeight="1">
      <c r="A768" s="11">
        <v>85.0</v>
      </c>
      <c r="B768" s="11"/>
      <c r="C768" s="11" t="s">
        <v>287</v>
      </c>
      <c r="D768" s="31" t="s">
        <v>25</v>
      </c>
      <c r="E768" s="26">
        <v>8.75</v>
      </c>
      <c r="F768" s="37" t="s">
        <v>43</v>
      </c>
      <c r="G768" s="26">
        <v>33.0</v>
      </c>
      <c r="H768" s="27">
        <v>0.6811587799525766</v>
      </c>
      <c r="I768" s="27">
        <v>0.18598037309084126</v>
      </c>
      <c r="J768" s="27">
        <v>0.17092893824534994</v>
      </c>
      <c r="K768" s="34">
        <v>21340.0</v>
      </c>
      <c r="L768" s="15"/>
    </row>
    <row r="769" ht="14.25" customHeight="1">
      <c r="A769" s="11">
        <v>122.0</v>
      </c>
      <c r="B769" s="11"/>
      <c r="C769" s="11" t="s">
        <v>293</v>
      </c>
      <c r="D769" s="31" t="s">
        <v>54</v>
      </c>
      <c r="E769" s="26">
        <v>7.2727272727272725</v>
      </c>
      <c r="F769" s="25" t="s">
        <v>37</v>
      </c>
      <c r="G769" s="26">
        <v>18.0</v>
      </c>
      <c r="H769" s="27">
        <v>0.6351995134642024</v>
      </c>
      <c r="I769" s="27">
        <v>0.18579138497639516</v>
      </c>
      <c r="J769" s="27">
        <v>0.23418777501414878</v>
      </c>
      <c r="K769" s="34">
        <v>21340.0</v>
      </c>
      <c r="L769" s="15"/>
    </row>
    <row r="770" ht="14.25" customHeight="1">
      <c r="A770" s="11">
        <v>121.0</v>
      </c>
      <c r="B770" s="11"/>
      <c r="C770" s="47" t="s">
        <v>240</v>
      </c>
      <c r="D770" s="35" t="s">
        <v>172</v>
      </c>
      <c r="E770" s="26">
        <v>6.0</v>
      </c>
      <c r="F770" s="45" t="s">
        <v>267</v>
      </c>
      <c r="G770" s="26">
        <v>16.206896551724135</v>
      </c>
      <c r="H770" s="27">
        <v>0.535660120426721</v>
      </c>
      <c r="I770" s="27">
        <v>0.1855914184628037</v>
      </c>
      <c r="J770" s="27">
        <v>0.2656804983031543</v>
      </c>
      <c r="K770" s="34">
        <v>21340.0</v>
      </c>
      <c r="L770" s="15"/>
    </row>
    <row r="771" ht="14.25" customHeight="1">
      <c r="A771" s="32">
        <v>75.0</v>
      </c>
      <c r="B771" s="32"/>
      <c r="C771" s="32" t="s">
        <v>279</v>
      </c>
      <c r="D771" s="33" t="s">
        <v>117</v>
      </c>
      <c r="E771" s="26">
        <v>7.777777777777778</v>
      </c>
      <c r="F771" s="33" t="s">
        <v>126</v>
      </c>
      <c r="G771" s="26">
        <v>13.333333333333334</v>
      </c>
      <c r="H771" s="27">
        <v>0.5482742415539659</v>
      </c>
      <c r="I771" s="27">
        <v>0.18548812308191492</v>
      </c>
      <c r="J771" s="27">
        <v>0.20008783341481404</v>
      </c>
      <c r="K771" s="34">
        <v>21340.0</v>
      </c>
      <c r="L771" s="15"/>
    </row>
    <row r="772" ht="14.25" customHeight="1">
      <c r="A772" s="11">
        <v>107.0</v>
      </c>
      <c r="B772" s="11"/>
      <c r="C772" s="11" t="s">
        <v>256</v>
      </c>
      <c r="D772" s="37" t="s">
        <v>106</v>
      </c>
      <c r="E772" s="26">
        <v>7.6923076923076925</v>
      </c>
      <c r="F772" s="37" t="s">
        <v>236</v>
      </c>
      <c r="G772" s="26">
        <v>16.25</v>
      </c>
      <c r="H772" s="27">
        <v>0.5574889346893267</v>
      </c>
      <c r="I772" s="27">
        <v>0.18545631239368274</v>
      </c>
      <c r="J772" s="27">
        <v>0.22819957677394104</v>
      </c>
      <c r="K772" s="34">
        <v>21340.0</v>
      </c>
      <c r="L772" s="15"/>
    </row>
    <row r="773" ht="14.25" customHeight="1">
      <c r="A773" s="32">
        <v>192.0</v>
      </c>
      <c r="B773" s="32"/>
      <c r="C773" s="32" t="s">
        <v>247</v>
      </c>
      <c r="D773" s="33" t="s">
        <v>129</v>
      </c>
      <c r="E773" s="26">
        <v>4.545454545454545</v>
      </c>
      <c r="F773" s="33" t="s">
        <v>144</v>
      </c>
      <c r="G773" s="26">
        <v>18.260869565217394</v>
      </c>
      <c r="H773" s="27">
        <v>0.5315181702058347</v>
      </c>
      <c r="I773" s="27">
        <v>0.1851571969670218</v>
      </c>
      <c r="J773" s="27">
        <v>0.2258252567559461</v>
      </c>
      <c r="K773" s="34">
        <v>21340.0</v>
      </c>
      <c r="L773" s="15"/>
    </row>
    <row r="774" ht="14.25" customHeight="1">
      <c r="A774" s="32">
        <v>203.0</v>
      </c>
      <c r="B774" s="32"/>
      <c r="C774" s="32" t="s">
        <v>295</v>
      </c>
      <c r="D774" s="33" t="s">
        <v>139</v>
      </c>
      <c r="E774" s="26">
        <v>8.0</v>
      </c>
      <c r="F774" s="33" t="s">
        <v>36</v>
      </c>
      <c r="G774" s="26">
        <v>21.78571428571429</v>
      </c>
      <c r="H774" s="27">
        <v>0.6327182653647329</v>
      </c>
      <c r="I774" s="27">
        <v>0.18486706909838171</v>
      </c>
      <c r="J774" s="27">
        <v>0.13126911300650052</v>
      </c>
      <c r="K774" s="34">
        <v>21340.0</v>
      </c>
      <c r="L774" s="15"/>
    </row>
    <row r="775" ht="14.25" customHeight="1">
      <c r="A775" s="11">
        <v>119.0</v>
      </c>
      <c r="B775" s="11"/>
      <c r="C775" s="11" t="s">
        <v>285</v>
      </c>
      <c r="D775" s="37" t="s">
        <v>296</v>
      </c>
      <c r="E775" s="26">
        <v>5.0</v>
      </c>
      <c r="F775" s="37" t="s">
        <v>88</v>
      </c>
      <c r="G775" s="26">
        <v>13.333333333333334</v>
      </c>
      <c r="H775" s="27">
        <v>0.47749873705044177</v>
      </c>
      <c r="I775" s="27">
        <v>0.18462156927356563</v>
      </c>
      <c r="J775" s="27">
        <v>0.22947642541431568</v>
      </c>
      <c r="K775" s="34">
        <v>21200.0</v>
      </c>
      <c r="L775" s="15"/>
    </row>
    <row r="776" ht="14.25" customHeight="1">
      <c r="A776" s="32">
        <v>82.0</v>
      </c>
      <c r="B776" s="32"/>
      <c r="C776" s="32" t="s">
        <v>261</v>
      </c>
      <c r="D776" s="33" t="s">
        <v>94</v>
      </c>
      <c r="E776" s="26">
        <v>5.454545454545455</v>
      </c>
      <c r="F776" s="38" t="s">
        <v>220</v>
      </c>
      <c r="G776" s="26">
        <v>27.777777777777775</v>
      </c>
      <c r="H776" s="27">
        <v>0.6461803561171741</v>
      </c>
      <c r="I776" s="27">
        <v>0.18454175510700718</v>
      </c>
      <c r="J776" s="27">
        <v>0.22100273217663405</v>
      </c>
      <c r="K776" s="34">
        <v>21200.0</v>
      </c>
      <c r="L776" s="15"/>
    </row>
    <row r="777" ht="14.25" customHeight="1">
      <c r="A777" s="11">
        <v>67.0</v>
      </c>
      <c r="B777" s="11"/>
      <c r="C777" s="20" t="s">
        <v>264</v>
      </c>
      <c r="D777" s="45" t="s">
        <v>149</v>
      </c>
      <c r="E777" s="26">
        <v>6.25</v>
      </c>
      <c r="F777" s="45" t="s">
        <v>156</v>
      </c>
      <c r="G777" s="26">
        <v>16.363636363636363</v>
      </c>
      <c r="H777" s="27">
        <v>0.5651183042745177</v>
      </c>
      <c r="I777" s="27">
        <v>0.1844472636809411</v>
      </c>
      <c r="J777" s="27">
        <v>0.1910143970251856</v>
      </c>
      <c r="K777" s="34">
        <v>21200.0</v>
      </c>
      <c r="L777" s="15"/>
    </row>
    <row r="778" ht="14.25" customHeight="1">
      <c r="A778" s="11">
        <v>224.0</v>
      </c>
      <c r="B778" s="11"/>
      <c r="C778" s="11" t="s">
        <v>263</v>
      </c>
      <c r="D778" s="37" t="s">
        <v>136</v>
      </c>
      <c r="E778" s="26">
        <v>5.0</v>
      </c>
      <c r="F778" s="37" t="s">
        <v>112</v>
      </c>
      <c r="G778" s="26">
        <v>23.225806451612904</v>
      </c>
      <c r="H778" s="27">
        <v>0.5553946862494719</v>
      </c>
      <c r="I778" s="27">
        <v>0.18432387818244161</v>
      </c>
      <c r="J778" s="27">
        <v>0.1537453409311323</v>
      </c>
      <c r="K778" s="34">
        <v>21200.0</v>
      </c>
      <c r="L778" s="15"/>
    </row>
    <row r="779" ht="14.25" customHeight="1">
      <c r="A779" s="11">
        <v>85.0</v>
      </c>
      <c r="B779" s="11"/>
      <c r="C779" s="47" t="s">
        <v>287</v>
      </c>
      <c r="D779" s="35" t="s">
        <v>158</v>
      </c>
      <c r="E779" s="26">
        <v>7.777777777777778</v>
      </c>
      <c r="F779" s="35" t="s">
        <v>43</v>
      </c>
      <c r="G779" s="26">
        <v>33.0</v>
      </c>
      <c r="H779" s="27">
        <v>0.6731045376220562</v>
      </c>
      <c r="I779" s="27">
        <v>0.1837812808414563</v>
      </c>
      <c r="J779" s="27">
        <v>0.1843117835078028</v>
      </c>
      <c r="K779" s="34">
        <v>21200.0</v>
      </c>
      <c r="L779" s="15"/>
    </row>
    <row r="780" ht="14.25" customHeight="1">
      <c r="A780" s="11">
        <v>234.0</v>
      </c>
      <c r="B780" s="11"/>
      <c r="C780" s="11" t="s">
        <v>276</v>
      </c>
      <c r="D780" s="37" t="s">
        <v>139</v>
      </c>
      <c r="E780" s="26">
        <v>8.0</v>
      </c>
      <c r="F780" s="37" t="s">
        <v>113</v>
      </c>
      <c r="G780" s="26">
        <v>22.272727272727273</v>
      </c>
      <c r="H780" s="27">
        <v>0.6073389139461963</v>
      </c>
      <c r="I780" s="27">
        <v>0.1836654227948795</v>
      </c>
      <c r="J780" s="27">
        <v>0.12567865683794263</v>
      </c>
      <c r="K780" s="34">
        <v>21200.0</v>
      </c>
      <c r="L780" s="15"/>
    </row>
    <row r="781" ht="14.25" customHeight="1">
      <c r="A781" s="11">
        <v>15.0</v>
      </c>
      <c r="B781" s="11"/>
      <c r="C781" s="20" t="s">
        <v>292</v>
      </c>
      <c r="D781" s="35" t="s">
        <v>135</v>
      </c>
      <c r="E781" s="26">
        <v>5.454545454545455</v>
      </c>
      <c r="F781" s="35" t="s">
        <v>144</v>
      </c>
      <c r="G781" s="26">
        <v>20.0</v>
      </c>
      <c r="H781" s="27">
        <v>0.6001011599098134</v>
      </c>
      <c r="I781" s="27">
        <v>0.18362363692239522</v>
      </c>
      <c r="J781" s="27">
        <v>0.22395486448115842</v>
      </c>
      <c r="K781" s="34">
        <v>21200.0</v>
      </c>
      <c r="L781" s="15"/>
    </row>
    <row r="782" ht="14.25" customHeight="1">
      <c r="A782" s="11">
        <v>207.0</v>
      </c>
      <c r="B782" s="11"/>
      <c r="C782" s="11" t="s">
        <v>282</v>
      </c>
      <c r="D782" s="37" t="s">
        <v>190</v>
      </c>
      <c r="E782" s="26">
        <v>5.0</v>
      </c>
      <c r="F782" s="37" t="s">
        <v>239</v>
      </c>
      <c r="G782" s="26">
        <v>11.25</v>
      </c>
      <c r="H782" s="27">
        <v>0.441043735127595</v>
      </c>
      <c r="I782" s="27">
        <v>0.18353744623567653</v>
      </c>
      <c r="J782" s="27">
        <v>0.20029112081513828</v>
      </c>
      <c r="K782" s="34">
        <v>21200.0</v>
      </c>
      <c r="L782" s="15"/>
    </row>
    <row r="783" ht="14.25" customHeight="1">
      <c r="A783" s="32">
        <v>215.0</v>
      </c>
      <c r="B783" s="32"/>
      <c r="C783" s="32" t="s">
        <v>290</v>
      </c>
      <c r="D783" s="33" t="s">
        <v>158</v>
      </c>
      <c r="E783" s="26">
        <v>7.777777777777778</v>
      </c>
      <c r="F783" s="33" t="s">
        <v>159</v>
      </c>
      <c r="G783" s="26">
        <v>22.5</v>
      </c>
      <c r="H783" s="27">
        <v>0.6752875793656954</v>
      </c>
      <c r="I783" s="27">
        <v>0.18299979647607642</v>
      </c>
      <c r="J783" s="27">
        <v>0.19237212250120636</v>
      </c>
      <c r="K783" s="34">
        <v>21200.0</v>
      </c>
      <c r="L783" s="15"/>
    </row>
    <row r="784" ht="14.25" customHeight="1">
      <c r="A784" s="11">
        <v>42.0</v>
      </c>
      <c r="B784" s="11"/>
      <c r="C784" s="11" t="s">
        <v>278</v>
      </c>
      <c r="D784" s="37" t="s">
        <v>60</v>
      </c>
      <c r="E784" s="26">
        <v>6.0</v>
      </c>
      <c r="F784" s="37" t="s">
        <v>37</v>
      </c>
      <c r="G784" s="26">
        <v>15.0</v>
      </c>
      <c r="H784" s="27">
        <v>0.5078750869131473</v>
      </c>
      <c r="I784" s="27">
        <v>0.18289806336111478</v>
      </c>
      <c r="J784" s="27">
        <v>0.14085589519650654</v>
      </c>
      <c r="K784" s="34">
        <v>21200.0</v>
      </c>
      <c r="L784" s="15"/>
    </row>
    <row r="785" ht="14.25" customHeight="1">
      <c r="A785" s="32">
        <v>117.0</v>
      </c>
      <c r="B785" s="32"/>
      <c r="C785" s="32" t="s">
        <v>265</v>
      </c>
      <c r="D785" s="38" t="s">
        <v>74</v>
      </c>
      <c r="E785" s="26">
        <v>8.0</v>
      </c>
      <c r="F785" s="38" t="s">
        <v>89</v>
      </c>
      <c r="G785" s="26">
        <v>13.055555555555557</v>
      </c>
      <c r="H785" s="27">
        <v>0.5810614055007146</v>
      </c>
      <c r="I785" s="27">
        <v>0.18253897636941174</v>
      </c>
      <c r="J785" s="27">
        <v>0.1559574836013693</v>
      </c>
      <c r="K785" s="34">
        <v>21200.0</v>
      </c>
      <c r="L785" s="15"/>
    </row>
    <row r="786" ht="14.25" customHeight="1">
      <c r="A786" s="11">
        <v>49.0</v>
      </c>
      <c r="B786" s="11"/>
      <c r="C786" s="11" t="s">
        <v>294</v>
      </c>
      <c r="D786" s="37" t="s">
        <v>135</v>
      </c>
      <c r="E786" s="26">
        <v>5.454545454545455</v>
      </c>
      <c r="F786" s="25" t="s">
        <v>231</v>
      </c>
      <c r="G786" s="26">
        <v>14.594594594594595</v>
      </c>
      <c r="H786" s="27">
        <v>0.5531091114089391</v>
      </c>
      <c r="I786" s="27">
        <v>0.18226346183408115</v>
      </c>
      <c r="J786" s="27">
        <v>0.24795886653052016</v>
      </c>
      <c r="K786" s="34">
        <v>21200.0</v>
      </c>
      <c r="L786" s="15"/>
    </row>
    <row r="787" ht="14.25" customHeight="1">
      <c r="A787" s="32">
        <v>119.0</v>
      </c>
      <c r="B787" s="32"/>
      <c r="C787" s="32" t="s">
        <v>285</v>
      </c>
      <c r="D787" s="38" t="s">
        <v>296</v>
      </c>
      <c r="E787" s="26">
        <v>5.0</v>
      </c>
      <c r="F787" s="38" t="s">
        <v>257</v>
      </c>
      <c r="G787" s="26">
        <v>13.928571428571429</v>
      </c>
      <c r="H787" s="27">
        <v>0.4712882369401611</v>
      </c>
      <c r="I787" s="27">
        <v>0.1822203225531737</v>
      </c>
      <c r="J787" s="27">
        <v>0.21822264082731588</v>
      </c>
      <c r="K787" s="34">
        <v>21200.0</v>
      </c>
      <c r="L787" s="15"/>
    </row>
    <row r="788" ht="14.25" customHeight="1">
      <c r="A788" s="11">
        <v>203.0</v>
      </c>
      <c r="B788" s="11"/>
      <c r="C788" s="11" t="s">
        <v>295</v>
      </c>
      <c r="D788" s="43" t="s">
        <v>18</v>
      </c>
      <c r="E788" s="26">
        <v>8.125</v>
      </c>
      <c r="F788" s="43" t="s">
        <v>36</v>
      </c>
      <c r="G788" s="26">
        <v>21.78571428571429</v>
      </c>
      <c r="H788" s="27">
        <v>0.6236153278083204</v>
      </c>
      <c r="I788" s="27">
        <v>0.18220738076890144</v>
      </c>
      <c r="J788" s="27">
        <v>0.2584915375174815</v>
      </c>
      <c r="K788" s="34">
        <v>21150.0</v>
      </c>
      <c r="L788" s="15"/>
    </row>
    <row r="789" ht="14.25" customHeight="1">
      <c r="A789" s="11">
        <v>26.0</v>
      </c>
      <c r="B789" s="11"/>
      <c r="C789" s="11" t="s">
        <v>268</v>
      </c>
      <c r="D789" s="25" t="s">
        <v>70</v>
      </c>
      <c r="E789" s="26">
        <v>6.666666666666667</v>
      </c>
      <c r="F789" s="25" t="s">
        <v>272</v>
      </c>
      <c r="G789" s="26">
        <v>16.11111111111111</v>
      </c>
      <c r="H789" s="27">
        <v>0.5863488416618802</v>
      </c>
      <c r="I789" s="27">
        <v>0.18217583516973784</v>
      </c>
      <c r="J789" s="27">
        <v>0.15823272540457234</v>
      </c>
      <c r="K789" s="34">
        <v>21150.0</v>
      </c>
      <c r="L789" s="15"/>
    </row>
    <row r="790" ht="14.25" customHeight="1">
      <c r="A790" s="11">
        <v>211.0</v>
      </c>
      <c r="B790" s="11"/>
      <c r="C790" s="11" t="s">
        <v>280</v>
      </c>
      <c r="D790" s="37" t="s">
        <v>297</v>
      </c>
      <c r="E790" s="26">
        <v>6.666666666666667</v>
      </c>
      <c r="F790" s="37" t="s">
        <v>127</v>
      </c>
      <c r="G790" s="26">
        <v>21.25</v>
      </c>
      <c r="H790" s="27">
        <v>0.6026308603497141</v>
      </c>
      <c r="I790" s="27">
        <v>0.18193905848280736</v>
      </c>
      <c r="J790" s="27">
        <v>0.15266415839389957</v>
      </c>
      <c r="K790" s="34">
        <v>21150.0</v>
      </c>
      <c r="L790" s="15"/>
    </row>
    <row r="791" ht="14.25" customHeight="1">
      <c r="A791" s="11">
        <v>211.0</v>
      </c>
      <c r="B791" s="11"/>
      <c r="C791" s="11" t="s">
        <v>280</v>
      </c>
      <c r="D791" s="37" t="s">
        <v>74</v>
      </c>
      <c r="E791" s="26">
        <v>8.0</v>
      </c>
      <c r="F791" s="43" t="s">
        <v>88</v>
      </c>
      <c r="G791" s="26">
        <v>14.242424242424242</v>
      </c>
      <c r="H791" s="27">
        <v>0.6020636249766441</v>
      </c>
      <c r="I791" s="27">
        <v>0.1817678056039644</v>
      </c>
      <c r="J791" s="27">
        <v>0.15136519046202077</v>
      </c>
      <c r="K791" s="34">
        <v>21150.0</v>
      </c>
      <c r="L791" s="15"/>
    </row>
    <row r="792" ht="14.25" customHeight="1">
      <c r="A792" s="11">
        <v>75.0</v>
      </c>
      <c r="B792" s="11"/>
      <c r="C792" s="11" t="s">
        <v>279</v>
      </c>
      <c r="D792" s="25" t="s">
        <v>117</v>
      </c>
      <c r="E792" s="26">
        <v>7.777777777777778</v>
      </c>
      <c r="F792" s="25" t="s">
        <v>291</v>
      </c>
      <c r="G792" s="26">
        <v>11.702127659574467</v>
      </c>
      <c r="H792" s="27">
        <v>0.5357685865845477</v>
      </c>
      <c r="I792" s="27">
        <v>0.18125730154703332</v>
      </c>
      <c r="J792" s="27">
        <v>0.2193031485205845</v>
      </c>
      <c r="K792" s="34">
        <v>21150.0</v>
      </c>
      <c r="L792" s="15"/>
    </row>
    <row r="793" ht="14.25" customHeight="1">
      <c r="A793" s="32">
        <v>203.0</v>
      </c>
      <c r="B793" s="32"/>
      <c r="C793" s="32" t="s">
        <v>295</v>
      </c>
      <c r="D793" s="33" t="s">
        <v>139</v>
      </c>
      <c r="E793" s="26">
        <v>8.0</v>
      </c>
      <c r="F793" s="33" t="s">
        <v>92</v>
      </c>
      <c r="G793" s="26">
        <v>16.400000000000002</v>
      </c>
      <c r="H793" s="27">
        <v>0.6203331418724871</v>
      </c>
      <c r="I793" s="27">
        <v>0.18124839455432828</v>
      </c>
      <c r="J793" s="27">
        <v>0.14008350494368424</v>
      </c>
      <c r="K793" s="34">
        <v>21150.0</v>
      </c>
      <c r="L793" s="15"/>
    </row>
    <row r="794" ht="14.25" customHeight="1">
      <c r="A794" s="11">
        <v>207.0</v>
      </c>
      <c r="B794" s="11"/>
      <c r="C794" s="20" t="s">
        <v>282</v>
      </c>
      <c r="D794" s="35" t="s">
        <v>190</v>
      </c>
      <c r="E794" s="26">
        <v>5.0</v>
      </c>
      <c r="F794" s="35" t="s">
        <v>291</v>
      </c>
      <c r="G794" s="26">
        <v>10.212765957446807</v>
      </c>
      <c r="H794" s="27">
        <v>0.43532150306841194</v>
      </c>
      <c r="I794" s="27">
        <v>0.18115617704338988</v>
      </c>
      <c r="J794" s="27">
        <v>0.2226293784260894</v>
      </c>
      <c r="K794" s="34">
        <v>21100.0</v>
      </c>
      <c r="L794" s="15"/>
    </row>
    <row r="795" ht="14.25" customHeight="1">
      <c r="A795" s="11">
        <v>47.0</v>
      </c>
      <c r="B795" s="11"/>
      <c r="C795" s="11" t="s">
        <v>299</v>
      </c>
      <c r="D795" s="25" t="s">
        <v>178</v>
      </c>
      <c r="E795" s="26">
        <v>5.0</v>
      </c>
      <c r="F795" s="25" t="s">
        <v>39</v>
      </c>
      <c r="G795" s="26">
        <v>20.408163265306122</v>
      </c>
      <c r="H795" s="27">
        <v>0.6578398307289749</v>
      </c>
      <c r="I795" s="27">
        <v>0.18085219107296518</v>
      </c>
      <c r="J795" s="27">
        <v>0.13485431304157708</v>
      </c>
      <c r="K795" s="34">
        <v>21100.0</v>
      </c>
      <c r="L795" s="15"/>
    </row>
    <row r="796" ht="14.25" customHeight="1">
      <c r="A796" s="32">
        <v>107.0</v>
      </c>
      <c r="B796" s="32"/>
      <c r="C796" s="32" t="s">
        <v>256</v>
      </c>
      <c r="D796" s="38" t="s">
        <v>106</v>
      </c>
      <c r="E796" s="26">
        <v>7.6923076923076925</v>
      </c>
      <c r="F796" s="38" t="s">
        <v>271</v>
      </c>
      <c r="G796" s="26">
        <v>13.636363636363635</v>
      </c>
      <c r="H796" s="27">
        <v>0.5433348339723986</v>
      </c>
      <c r="I796" s="27">
        <v>0.18074775736976448</v>
      </c>
      <c r="J796" s="27">
        <v>0.2336839971143806</v>
      </c>
      <c r="K796" s="34">
        <v>21100.0</v>
      </c>
      <c r="L796" s="15"/>
    </row>
    <row r="797" ht="14.25" customHeight="1">
      <c r="A797" s="11">
        <v>211.0</v>
      </c>
      <c r="B797" s="11"/>
      <c r="C797" s="11" t="s">
        <v>280</v>
      </c>
      <c r="D797" s="37" t="s">
        <v>297</v>
      </c>
      <c r="E797" s="26">
        <v>6.666666666666667</v>
      </c>
      <c r="F797" s="37" t="s">
        <v>101</v>
      </c>
      <c r="G797" s="26">
        <v>16.31578947368421</v>
      </c>
      <c r="H797" s="27">
        <v>0.5978267240267733</v>
      </c>
      <c r="I797" s="27">
        <v>0.18048865144770848</v>
      </c>
      <c r="J797" s="27">
        <v>0.15908632851864296</v>
      </c>
      <c r="K797" s="34">
        <v>21100.0</v>
      </c>
      <c r="L797" s="15"/>
    </row>
    <row r="798" ht="14.25" customHeight="1">
      <c r="A798" s="11">
        <v>107.0</v>
      </c>
      <c r="B798" s="11"/>
      <c r="C798" s="11" t="s">
        <v>256</v>
      </c>
      <c r="D798" s="31" t="s">
        <v>106</v>
      </c>
      <c r="E798" s="26">
        <v>7.6923076923076925</v>
      </c>
      <c r="F798" s="31" t="s">
        <v>222</v>
      </c>
      <c r="G798" s="26">
        <v>14.210526315789474</v>
      </c>
      <c r="H798" s="27">
        <v>0.542022959121761</v>
      </c>
      <c r="I798" s="27">
        <v>0.18031134427349949</v>
      </c>
      <c r="J798" s="27">
        <v>0.22759298566077263</v>
      </c>
      <c r="K798" s="34">
        <v>21100.0</v>
      </c>
      <c r="L798" s="15"/>
    </row>
    <row r="799" ht="14.25" customHeight="1">
      <c r="A799" s="11">
        <v>101.0</v>
      </c>
      <c r="B799" s="11"/>
      <c r="C799" s="11" t="s">
        <v>275</v>
      </c>
      <c r="D799" s="37" t="s">
        <v>99</v>
      </c>
      <c r="E799" s="26">
        <v>5.217391304347826</v>
      </c>
      <c r="F799" s="25" t="s">
        <v>29</v>
      </c>
      <c r="G799" s="26">
        <v>19.210526315789473</v>
      </c>
      <c r="H799" s="27">
        <v>0.5346175937789953</v>
      </c>
      <c r="I799" s="27">
        <v>0.18019678214089235</v>
      </c>
      <c r="J799" s="27">
        <v>0.3096250795742637</v>
      </c>
      <c r="K799" s="34">
        <v>21100.0</v>
      </c>
      <c r="L799" s="15"/>
    </row>
    <row r="800" ht="14.25" customHeight="1">
      <c r="A800" s="32">
        <v>234.0</v>
      </c>
      <c r="B800" s="32"/>
      <c r="C800" s="32" t="s">
        <v>276</v>
      </c>
      <c r="D800" s="33" t="s">
        <v>54</v>
      </c>
      <c r="E800" s="26">
        <v>6.363636363636364</v>
      </c>
      <c r="F800" s="33" t="s">
        <v>71</v>
      </c>
      <c r="G800" s="26">
        <v>18.846153846153847</v>
      </c>
      <c r="H800" s="27">
        <v>0.5956559661327037</v>
      </c>
      <c r="I800" s="27">
        <v>0.1801323813572519</v>
      </c>
      <c r="J800" s="27">
        <v>0.22067560987766024</v>
      </c>
      <c r="K800" s="34">
        <v>21100.0</v>
      </c>
      <c r="L800" s="15"/>
    </row>
    <row r="801" ht="14.25" customHeight="1">
      <c r="A801" s="11">
        <v>67.0</v>
      </c>
      <c r="B801" s="11"/>
      <c r="C801" s="20" t="s">
        <v>264</v>
      </c>
      <c r="D801" s="45" t="s">
        <v>198</v>
      </c>
      <c r="E801" s="26">
        <v>6.666666666666667</v>
      </c>
      <c r="F801" s="45" t="s">
        <v>150</v>
      </c>
      <c r="G801" s="26">
        <v>20.0</v>
      </c>
      <c r="H801" s="27">
        <v>0.5494093849112204</v>
      </c>
      <c r="I801" s="27">
        <v>0.17932007673613948</v>
      </c>
      <c r="J801" s="27">
        <v>0.1398296628110506</v>
      </c>
      <c r="K801" s="34">
        <v>21100.0</v>
      </c>
      <c r="L801" s="15"/>
    </row>
    <row r="802" ht="14.25" customHeight="1">
      <c r="A802" s="11">
        <v>119.0</v>
      </c>
      <c r="B802" s="11"/>
      <c r="C802" s="20" t="s">
        <v>285</v>
      </c>
      <c r="D802" s="35" t="s">
        <v>296</v>
      </c>
      <c r="E802" s="26">
        <v>5.0</v>
      </c>
      <c r="F802" s="35" t="s">
        <v>107</v>
      </c>
      <c r="G802" s="26">
        <v>12.8125</v>
      </c>
      <c r="H802" s="27">
        <v>0.4623078970594416</v>
      </c>
      <c r="I802" s="27">
        <v>0.17874813652891353</v>
      </c>
      <c r="J802" s="27">
        <v>0.2205858191778592</v>
      </c>
      <c r="K802" s="34">
        <v>21100.0</v>
      </c>
      <c r="L802" s="15"/>
    </row>
    <row r="803" ht="14.25" customHeight="1">
      <c r="A803" s="11">
        <v>85.0</v>
      </c>
      <c r="B803" s="11"/>
      <c r="C803" s="11" t="s">
        <v>287</v>
      </c>
      <c r="D803" s="25" t="s">
        <v>25</v>
      </c>
      <c r="E803" s="26">
        <v>8.75</v>
      </c>
      <c r="F803" s="31" t="s">
        <v>239</v>
      </c>
      <c r="G803" s="26">
        <v>16.666666666666668</v>
      </c>
      <c r="H803" s="27">
        <v>0.6541578913778799</v>
      </c>
      <c r="I803" s="27">
        <v>0.17860817812147461</v>
      </c>
      <c r="J803" s="27">
        <v>0.18440451899636018</v>
      </c>
      <c r="K803" s="34">
        <v>21100.0</v>
      </c>
      <c r="L803" s="15"/>
    </row>
    <row r="804" ht="14.25" customHeight="1">
      <c r="A804" s="11">
        <v>75.0</v>
      </c>
      <c r="B804" s="11"/>
      <c r="C804" s="20" t="s">
        <v>279</v>
      </c>
      <c r="D804" s="35" t="s">
        <v>103</v>
      </c>
      <c r="E804" s="26">
        <v>6.428571428571429</v>
      </c>
      <c r="F804" s="45" t="s">
        <v>140</v>
      </c>
      <c r="G804" s="26">
        <v>16.296296296296294</v>
      </c>
      <c r="H804" s="27">
        <v>0.5270107829959083</v>
      </c>
      <c r="I804" s="27">
        <v>0.17829442562316616</v>
      </c>
      <c r="J804" s="27">
        <v>0.24228322685603326</v>
      </c>
      <c r="K804" s="34">
        <v>21010.0</v>
      </c>
      <c r="L804" s="15"/>
    </row>
    <row r="805" ht="14.25" customHeight="1">
      <c r="A805" s="11">
        <v>47.0</v>
      </c>
      <c r="B805" s="11"/>
      <c r="C805" s="11" t="s">
        <v>299</v>
      </c>
      <c r="D805" s="31" t="s">
        <v>184</v>
      </c>
      <c r="E805" s="26">
        <v>6.0</v>
      </c>
      <c r="F805" s="25" t="s">
        <v>39</v>
      </c>
      <c r="G805" s="26">
        <v>20.408163265306122</v>
      </c>
      <c r="H805" s="27">
        <v>0.6472519653312988</v>
      </c>
      <c r="I805" s="27">
        <v>0.1779413933886209</v>
      </c>
      <c r="J805" s="27">
        <v>0.14673321054815505</v>
      </c>
      <c r="K805" s="34">
        <v>21010.0</v>
      </c>
      <c r="L805" s="15"/>
    </row>
    <row r="806" ht="14.25" customHeight="1">
      <c r="A806" s="11">
        <v>57.0</v>
      </c>
      <c r="B806" s="11"/>
      <c r="C806" s="47" t="s">
        <v>260</v>
      </c>
      <c r="D806" s="45" t="s">
        <v>198</v>
      </c>
      <c r="E806" s="26">
        <v>8.333333333333334</v>
      </c>
      <c r="F806" s="45" t="s">
        <v>273</v>
      </c>
      <c r="G806" s="26">
        <v>14.736842105263158</v>
      </c>
      <c r="H806" s="27">
        <v>0.605712495431048</v>
      </c>
      <c r="I806" s="27">
        <v>0.17792701167719757</v>
      </c>
      <c r="J806" s="27">
        <v>0.1525610069355253</v>
      </c>
      <c r="K806" s="34">
        <v>21010.0</v>
      </c>
      <c r="L806" s="15"/>
    </row>
    <row r="807" ht="14.25" customHeight="1">
      <c r="A807" s="11">
        <v>85.0</v>
      </c>
      <c r="B807" s="11"/>
      <c r="C807" s="11" t="s">
        <v>287</v>
      </c>
      <c r="D807" s="31" t="s">
        <v>158</v>
      </c>
      <c r="E807" s="26">
        <v>7.777777777777778</v>
      </c>
      <c r="F807" s="31" t="s">
        <v>239</v>
      </c>
      <c r="G807" s="26">
        <v>16.666666666666668</v>
      </c>
      <c r="H807" s="27">
        <v>0.6509668772735976</v>
      </c>
      <c r="I807" s="27">
        <v>0.17773691871600397</v>
      </c>
      <c r="J807" s="27">
        <v>0.20262008733624454</v>
      </c>
      <c r="K807" s="34">
        <v>21010.0</v>
      </c>
      <c r="L807" s="15"/>
    </row>
    <row r="808" ht="14.25" customHeight="1">
      <c r="A808" s="32">
        <v>219.0</v>
      </c>
      <c r="B808" s="32"/>
      <c r="C808" s="32" t="s">
        <v>301</v>
      </c>
      <c r="D808" s="33" t="s">
        <v>117</v>
      </c>
      <c r="E808" s="26">
        <v>6.666666666666667</v>
      </c>
      <c r="F808" s="33" t="s">
        <v>46</v>
      </c>
      <c r="G808" s="26">
        <v>18.75</v>
      </c>
      <c r="H808" s="27">
        <v>0.5415606794124888</v>
      </c>
      <c r="I808" s="27">
        <v>0.1776081611683975</v>
      </c>
      <c r="J808" s="27">
        <v>0.1908839227102777</v>
      </c>
      <c r="K808" s="34">
        <v>21010.0</v>
      </c>
      <c r="L808" s="15"/>
    </row>
    <row r="809" ht="14.25" customHeight="1">
      <c r="A809" s="11">
        <v>67.0</v>
      </c>
      <c r="B809" s="11"/>
      <c r="C809" s="11" t="s">
        <v>264</v>
      </c>
      <c r="D809" s="25" t="s">
        <v>198</v>
      </c>
      <c r="E809" s="26">
        <v>6.666666666666667</v>
      </c>
      <c r="F809" s="25" t="s">
        <v>156</v>
      </c>
      <c r="G809" s="26">
        <v>16.363636363636363</v>
      </c>
      <c r="H809" s="27">
        <v>0.5441518788355151</v>
      </c>
      <c r="I809" s="27">
        <v>0.17760409514057834</v>
      </c>
      <c r="J809" s="27">
        <v>0.14867264543941747</v>
      </c>
      <c r="K809" s="34">
        <v>21010.0</v>
      </c>
      <c r="L809" s="15"/>
    </row>
    <row r="810" ht="14.25" customHeight="1">
      <c r="A810" s="11">
        <v>107.0</v>
      </c>
      <c r="B810" s="11"/>
      <c r="C810" s="11" t="s">
        <v>256</v>
      </c>
      <c r="D810" s="25" t="s">
        <v>106</v>
      </c>
      <c r="E810" s="26">
        <v>7.6923076923076925</v>
      </c>
      <c r="F810" s="25" t="s">
        <v>272</v>
      </c>
      <c r="G810" s="26">
        <v>13.888888888888888</v>
      </c>
      <c r="H810" s="27">
        <v>0.5333552145729056</v>
      </c>
      <c r="I810" s="27">
        <v>0.1774279006017484</v>
      </c>
      <c r="J810" s="27">
        <v>0.22209798381207094</v>
      </c>
      <c r="K810" s="34">
        <v>21010.0</v>
      </c>
      <c r="L810" s="15"/>
    </row>
    <row r="811" ht="14.25" customHeight="1">
      <c r="A811" s="11">
        <v>75.0</v>
      </c>
      <c r="B811" s="11"/>
      <c r="C811" s="11" t="s">
        <v>279</v>
      </c>
      <c r="D811" s="37" t="s">
        <v>103</v>
      </c>
      <c r="E811" s="26">
        <v>6.428571428571429</v>
      </c>
      <c r="F811" s="25" t="s">
        <v>61</v>
      </c>
      <c r="G811" s="26">
        <v>23.91304347826087</v>
      </c>
      <c r="H811" s="27">
        <v>0.5242686259921591</v>
      </c>
      <c r="I811" s="27">
        <v>0.17736671916301994</v>
      </c>
      <c r="J811" s="27">
        <v>0.2302006564816089</v>
      </c>
      <c r="K811" s="34">
        <v>21010.0</v>
      </c>
      <c r="L811" s="15"/>
    </row>
    <row r="812" ht="14.25" customHeight="1">
      <c r="A812" s="11">
        <v>206.0</v>
      </c>
      <c r="B812" s="11"/>
      <c r="C812" s="11" t="s">
        <v>302</v>
      </c>
      <c r="D812" s="37" t="s">
        <v>60</v>
      </c>
      <c r="E812" s="26">
        <v>6.0</v>
      </c>
      <c r="F812" s="37" t="s">
        <v>140</v>
      </c>
      <c r="G812" s="26">
        <v>11.11111111111111</v>
      </c>
      <c r="H812" s="27">
        <v>0.43078690407811604</v>
      </c>
      <c r="I812" s="27">
        <v>0.17710600673273216</v>
      </c>
      <c r="J812" s="27">
        <v>0.1331532472123939</v>
      </c>
      <c r="K812" s="34">
        <v>21010.0</v>
      </c>
      <c r="L812" s="15"/>
    </row>
    <row r="813" ht="14.25" customHeight="1">
      <c r="A813" s="11">
        <v>117.0</v>
      </c>
      <c r="B813" s="11"/>
      <c r="C813" s="11" t="s">
        <v>265</v>
      </c>
      <c r="D813" s="25" t="s">
        <v>83</v>
      </c>
      <c r="E813" s="26">
        <v>8.0</v>
      </c>
      <c r="F813" s="25" t="s">
        <v>89</v>
      </c>
      <c r="G813" s="26">
        <v>13.055555555555557</v>
      </c>
      <c r="H813" s="27">
        <v>0.5630086271119932</v>
      </c>
      <c r="I813" s="27">
        <v>0.17686774152829995</v>
      </c>
      <c r="J813" s="27">
        <v>0.14253404556128405</v>
      </c>
      <c r="K813" s="34">
        <v>21000.0</v>
      </c>
      <c r="L813" s="15"/>
    </row>
    <row r="814" ht="14.25" customHeight="1">
      <c r="A814" s="11">
        <v>237.0</v>
      </c>
      <c r="B814" s="11"/>
      <c r="C814" s="11" t="s">
        <v>274</v>
      </c>
      <c r="D814" s="43" t="s">
        <v>115</v>
      </c>
      <c r="E814" s="26">
        <v>7.777777777777778</v>
      </c>
      <c r="F814" s="37" t="s">
        <v>221</v>
      </c>
      <c r="G814" s="26">
        <v>11.818181818181818</v>
      </c>
      <c r="H814" s="27">
        <v>0.5265173272065862</v>
      </c>
      <c r="I814" s="27">
        <v>0.17680557245498368</v>
      </c>
      <c r="J814" s="27">
        <v>0.2015583525986814</v>
      </c>
      <c r="K814" s="34">
        <v>21000.0</v>
      </c>
      <c r="L814" s="15"/>
    </row>
    <row r="815" ht="14.25" customHeight="1">
      <c r="A815" s="11">
        <v>122.0</v>
      </c>
      <c r="B815" s="11"/>
      <c r="C815" s="11" t="s">
        <v>293</v>
      </c>
      <c r="D815" s="25" t="s">
        <v>54</v>
      </c>
      <c r="E815" s="26">
        <v>7.2727272727272725</v>
      </c>
      <c r="F815" s="25" t="s">
        <v>36</v>
      </c>
      <c r="G815" s="26">
        <v>23.214285714285715</v>
      </c>
      <c r="H815" s="27">
        <v>0.6035178849403557</v>
      </c>
      <c r="I815" s="27">
        <v>0.17652473171708835</v>
      </c>
      <c r="J815" s="27">
        <v>0.20685937276523159</v>
      </c>
      <c r="K815" s="34">
        <v>21000.0</v>
      </c>
      <c r="L815" s="15"/>
    </row>
    <row r="816" ht="14.25" customHeight="1">
      <c r="A816" s="11">
        <v>22.0</v>
      </c>
      <c r="B816" s="11"/>
      <c r="C816" s="20" t="s">
        <v>303</v>
      </c>
      <c r="D816" s="35" t="s">
        <v>296</v>
      </c>
      <c r="E816" s="26">
        <v>7.0</v>
      </c>
      <c r="F816" s="35" t="s">
        <v>87</v>
      </c>
      <c r="G816" s="26">
        <v>21.5</v>
      </c>
      <c r="H816" s="27">
        <v>0.6400262574874868</v>
      </c>
      <c r="I816" s="27">
        <v>0.1762562069185293</v>
      </c>
      <c r="J816" s="27">
        <v>0.19740695174875283</v>
      </c>
      <c r="K816" s="34">
        <v>21000.0</v>
      </c>
      <c r="L816" s="15"/>
    </row>
    <row r="817" ht="14.25" customHeight="1">
      <c r="A817" s="11">
        <v>75.0</v>
      </c>
      <c r="B817" s="11"/>
      <c r="C817" s="20" t="s">
        <v>279</v>
      </c>
      <c r="D817" s="45" t="s">
        <v>136</v>
      </c>
      <c r="E817" s="26">
        <v>5.0</v>
      </c>
      <c r="F817" s="45" t="s">
        <v>140</v>
      </c>
      <c r="G817" s="26">
        <v>16.296296296296294</v>
      </c>
      <c r="H817" s="27">
        <v>0.520773501818878</v>
      </c>
      <c r="I817" s="27">
        <v>0.1761842743685998</v>
      </c>
      <c r="J817" s="27">
        <v>0.15752946884721863</v>
      </c>
      <c r="K817" s="34">
        <v>21000.0</v>
      </c>
      <c r="L817" s="15"/>
    </row>
    <row r="818" ht="14.25" customHeight="1">
      <c r="A818" s="11">
        <v>49.0</v>
      </c>
      <c r="B818" s="11"/>
      <c r="C818" s="11" t="s">
        <v>294</v>
      </c>
      <c r="D818" s="25" t="s">
        <v>18</v>
      </c>
      <c r="E818" s="26">
        <v>6.25</v>
      </c>
      <c r="F818" s="25" t="s">
        <v>231</v>
      </c>
      <c r="G818" s="26">
        <v>14.594594594594595</v>
      </c>
      <c r="H818" s="27">
        <v>0.5345738479649228</v>
      </c>
      <c r="I818" s="27">
        <v>0.17615562305213175</v>
      </c>
      <c r="J818" s="27">
        <v>0.26908866916381363</v>
      </c>
      <c r="K818" s="34">
        <v>21000.0</v>
      </c>
      <c r="L818" s="15"/>
    </row>
    <row r="819" ht="14.25" customHeight="1">
      <c r="A819" s="32">
        <v>162.0</v>
      </c>
      <c r="B819" s="32"/>
      <c r="C819" s="32" t="s">
        <v>283</v>
      </c>
      <c r="D819" s="33" t="s">
        <v>147</v>
      </c>
      <c r="E819" s="26">
        <v>4.285714285714286</v>
      </c>
      <c r="F819" s="33" t="s">
        <v>29</v>
      </c>
      <c r="G819" s="26">
        <v>19.736842105263158</v>
      </c>
      <c r="H819" s="27">
        <v>0.5075938714718886</v>
      </c>
      <c r="I819" s="27">
        <v>0.17602653938593818</v>
      </c>
      <c r="J819" s="27">
        <v>0.1687788940967959</v>
      </c>
      <c r="K819" s="34">
        <v>21000.0</v>
      </c>
      <c r="L819" s="15"/>
    </row>
    <row r="820" ht="14.25" customHeight="1">
      <c r="A820" s="32">
        <v>24.0</v>
      </c>
      <c r="B820" s="32"/>
      <c r="C820" s="32" t="s">
        <v>289</v>
      </c>
      <c r="D820" s="38" t="s">
        <v>119</v>
      </c>
      <c r="E820" s="26">
        <v>7.5</v>
      </c>
      <c r="F820" s="38" t="s">
        <v>127</v>
      </c>
      <c r="G820" s="26">
        <v>19.375</v>
      </c>
      <c r="H820" s="27">
        <v>0.5912761428523161</v>
      </c>
      <c r="I820" s="27">
        <v>0.17591310592402495</v>
      </c>
      <c r="J820" s="27">
        <v>0.17483056373372324</v>
      </c>
      <c r="K820" s="34">
        <v>21000.0</v>
      </c>
      <c r="L820" s="15"/>
    </row>
    <row r="821" ht="14.25" customHeight="1">
      <c r="A821" s="32">
        <v>15.0</v>
      </c>
      <c r="B821" s="32"/>
      <c r="C821" s="32" t="s">
        <v>292</v>
      </c>
      <c r="D821" s="38" t="s">
        <v>111</v>
      </c>
      <c r="E821" s="26">
        <v>7.5</v>
      </c>
      <c r="F821" s="38" t="s">
        <v>180</v>
      </c>
      <c r="G821" s="26">
        <v>16.25</v>
      </c>
      <c r="H821" s="27">
        <v>0.5743825387708213</v>
      </c>
      <c r="I821" s="27">
        <v>0.175754052482864</v>
      </c>
      <c r="J821" s="27">
        <v>0.1700021016743339</v>
      </c>
      <c r="K821" s="34">
        <v>21000.0</v>
      </c>
      <c r="L821" s="15"/>
    </row>
    <row r="822" ht="14.25" customHeight="1">
      <c r="A822" s="11">
        <v>203.0</v>
      </c>
      <c r="B822" s="11"/>
      <c r="C822" s="11" t="s">
        <v>295</v>
      </c>
      <c r="D822" s="37" t="s">
        <v>18</v>
      </c>
      <c r="E822" s="26">
        <v>8.125</v>
      </c>
      <c r="F822" s="37" t="s">
        <v>92</v>
      </c>
      <c r="G822" s="26">
        <v>16.400000000000002</v>
      </c>
      <c r="H822" s="27">
        <v>0.600197484333555</v>
      </c>
      <c r="I822" s="27">
        <v>0.17536517575481203</v>
      </c>
      <c r="J822" s="27">
        <v>0.2510412801704865</v>
      </c>
      <c r="K822" s="34">
        <v>21000.0</v>
      </c>
      <c r="L822" s="15"/>
    </row>
    <row r="823" ht="14.25" customHeight="1">
      <c r="A823" s="11">
        <v>237.0</v>
      </c>
      <c r="B823" s="11"/>
      <c r="C823" s="11" t="s">
        <v>274</v>
      </c>
      <c r="D823" s="37" t="s">
        <v>106</v>
      </c>
      <c r="E823" s="26">
        <v>6.923076923076923</v>
      </c>
      <c r="F823" s="37" t="s">
        <v>61</v>
      </c>
      <c r="G823" s="26">
        <v>21.304347826086957</v>
      </c>
      <c r="H823" s="27">
        <v>0.5218246594061711</v>
      </c>
      <c r="I823" s="27">
        <v>0.17522976521385192</v>
      </c>
      <c r="J823" s="27">
        <v>0.21850634958784662</v>
      </c>
      <c r="K823" s="34">
        <v>20900.0</v>
      </c>
      <c r="L823" s="15"/>
    </row>
    <row r="824" ht="14.25" customHeight="1">
      <c r="A824" s="11">
        <v>206.0</v>
      </c>
      <c r="B824" s="11"/>
      <c r="C824" s="11" t="s">
        <v>302</v>
      </c>
      <c r="D824" s="37" t="s">
        <v>60</v>
      </c>
      <c r="E824" s="26">
        <v>6.0</v>
      </c>
      <c r="F824" s="37" t="s">
        <v>257</v>
      </c>
      <c r="G824" s="26">
        <v>10.714285714285714</v>
      </c>
      <c r="H824" s="27">
        <v>0.42615478682996427</v>
      </c>
      <c r="I824" s="27">
        <v>0.17520164106893937</v>
      </c>
      <c r="J824" s="27">
        <v>0.13279626799734728</v>
      </c>
      <c r="K824" s="34">
        <v>20900.0</v>
      </c>
      <c r="L824" s="15"/>
    </row>
    <row r="825" ht="14.25" customHeight="1">
      <c r="A825" s="11">
        <v>26.0</v>
      </c>
      <c r="B825" s="11"/>
      <c r="C825" s="20" t="s">
        <v>268</v>
      </c>
      <c r="D825" s="45" t="s">
        <v>262</v>
      </c>
      <c r="E825" s="26">
        <v>5.714285714285714</v>
      </c>
      <c r="F825" s="45" t="s">
        <v>272</v>
      </c>
      <c r="G825" s="26">
        <v>16.11111111111111</v>
      </c>
      <c r="H825" s="27">
        <v>0.5618959618410209</v>
      </c>
      <c r="I825" s="27">
        <v>0.17457844009167425</v>
      </c>
      <c r="J825" s="27">
        <v>0.167212664811094</v>
      </c>
      <c r="K825" s="34">
        <v>20900.0</v>
      </c>
      <c r="L825" s="15"/>
    </row>
    <row r="826" ht="14.25" customHeight="1">
      <c r="A826" s="11">
        <v>42.0</v>
      </c>
      <c r="B826" s="11"/>
      <c r="C826" s="11" t="s">
        <v>278</v>
      </c>
      <c r="D826" s="25" t="s">
        <v>190</v>
      </c>
      <c r="E826" s="26">
        <v>6.25</v>
      </c>
      <c r="F826" s="25" t="s">
        <v>225</v>
      </c>
      <c r="G826" s="26">
        <v>12.222222222222223</v>
      </c>
      <c r="H826" s="27">
        <v>0.48248133256749</v>
      </c>
      <c r="I826" s="27">
        <v>0.17375316019305906</v>
      </c>
      <c r="J826" s="27">
        <v>0.18425916522798824</v>
      </c>
      <c r="K826" s="34">
        <v>20900.0</v>
      </c>
      <c r="L826" s="15"/>
    </row>
    <row r="827" ht="14.25" customHeight="1">
      <c r="A827" s="11">
        <v>105.0</v>
      </c>
      <c r="B827" s="11"/>
      <c r="C827" s="11" t="s">
        <v>304</v>
      </c>
      <c r="D827" s="25" t="s">
        <v>103</v>
      </c>
      <c r="E827" s="26">
        <v>5.714285714285714</v>
      </c>
      <c r="F827" s="25" t="s">
        <v>85</v>
      </c>
      <c r="G827" s="26">
        <v>16.11111111111111</v>
      </c>
      <c r="H827" s="27">
        <v>0.46092425950744925</v>
      </c>
      <c r="I827" s="27">
        <v>0.1735842493657916</v>
      </c>
      <c r="J827" s="27">
        <v>0.23615130145763824</v>
      </c>
      <c r="K827" s="34">
        <v>20900.0</v>
      </c>
      <c r="L827" s="15"/>
    </row>
    <row r="828" ht="14.25" customHeight="1">
      <c r="A828" s="11">
        <v>215.0</v>
      </c>
      <c r="B828" s="11"/>
      <c r="C828" s="11" t="s">
        <v>290</v>
      </c>
      <c r="D828" s="43" t="s">
        <v>97</v>
      </c>
      <c r="E828" s="26">
        <v>6.666666666666667</v>
      </c>
      <c r="F828" s="43" t="s">
        <v>168</v>
      </c>
      <c r="G828" s="26">
        <v>21.11111111111111</v>
      </c>
      <c r="H828" s="27">
        <v>0.6404035202387319</v>
      </c>
      <c r="I828" s="27">
        <v>0.17354637853154667</v>
      </c>
      <c r="J828" s="27">
        <v>0.22173693813537904</v>
      </c>
      <c r="K828" s="34">
        <v>20900.0</v>
      </c>
      <c r="L828" s="15"/>
    </row>
    <row r="829" ht="14.25" customHeight="1">
      <c r="A829" s="11">
        <v>117.0</v>
      </c>
      <c r="B829" s="11"/>
      <c r="C829" s="11" t="s">
        <v>265</v>
      </c>
      <c r="D829" s="25" t="s">
        <v>74</v>
      </c>
      <c r="E829" s="26">
        <v>8.0</v>
      </c>
      <c r="F829" s="37" t="s">
        <v>212</v>
      </c>
      <c r="G829" s="26">
        <v>11.830985915492958</v>
      </c>
      <c r="H829" s="27">
        <v>0.550869803265583</v>
      </c>
      <c r="I829" s="27">
        <v>0.1730543606045697</v>
      </c>
      <c r="J829" s="27">
        <v>0.1472349898799992</v>
      </c>
      <c r="K829" s="34">
        <v>20800.0</v>
      </c>
      <c r="L829" s="15"/>
    </row>
    <row r="830" ht="14.25" customHeight="1">
      <c r="A830" s="11">
        <v>67.0</v>
      </c>
      <c r="B830" s="11"/>
      <c r="C830" s="11" t="s">
        <v>264</v>
      </c>
      <c r="D830" s="25" t="s">
        <v>198</v>
      </c>
      <c r="E830" s="26">
        <v>6.666666666666667</v>
      </c>
      <c r="F830" s="25" t="s">
        <v>236</v>
      </c>
      <c r="G830" s="26">
        <v>15.0</v>
      </c>
      <c r="H830" s="27">
        <v>0.5301992665576813</v>
      </c>
      <c r="I830" s="27">
        <v>0.17305014398312762</v>
      </c>
      <c r="J830" s="27">
        <v>0.14247795187944173</v>
      </c>
      <c r="K830" s="34">
        <v>20800.0</v>
      </c>
      <c r="L830" s="15"/>
    </row>
    <row r="831" ht="14.25" customHeight="1">
      <c r="A831" s="11">
        <v>57.0</v>
      </c>
      <c r="B831" s="11"/>
      <c r="C831" s="20" t="s">
        <v>260</v>
      </c>
      <c r="D831" s="45" t="s">
        <v>149</v>
      </c>
      <c r="E831" s="26">
        <v>7.5</v>
      </c>
      <c r="F831" s="45" t="s">
        <v>273</v>
      </c>
      <c r="G831" s="26">
        <v>14.736842105263158</v>
      </c>
      <c r="H831" s="27">
        <v>0.5856449414918179</v>
      </c>
      <c r="I831" s="27">
        <v>0.17203220195969746</v>
      </c>
      <c r="J831" s="27">
        <v>0.1766349178266986</v>
      </c>
      <c r="K831" s="34">
        <v>20800.0</v>
      </c>
      <c r="L831" s="15"/>
    </row>
    <row r="832" ht="14.25" customHeight="1">
      <c r="A832" s="11">
        <v>184.0</v>
      </c>
      <c r="B832" s="11"/>
      <c r="C832" s="20" t="s">
        <v>286</v>
      </c>
      <c r="D832" s="35" t="s">
        <v>106</v>
      </c>
      <c r="E832" s="26">
        <v>3.8461538461538463</v>
      </c>
      <c r="F832" s="35" t="s">
        <v>120</v>
      </c>
      <c r="G832" s="26">
        <v>11.724137931034482</v>
      </c>
      <c r="H832" s="27">
        <v>0.36051669986679213</v>
      </c>
      <c r="I832" s="27">
        <v>0.17197625124564364</v>
      </c>
      <c r="J832" s="27">
        <v>0.22964454932689315</v>
      </c>
      <c r="K832" s="34">
        <v>20800.0</v>
      </c>
      <c r="L832" s="15"/>
    </row>
    <row r="833" ht="14.25" customHeight="1">
      <c r="A833" s="11">
        <v>2.0</v>
      </c>
      <c r="B833" s="11"/>
      <c r="C833" s="20" t="s">
        <v>305</v>
      </c>
      <c r="D833" s="45" t="s">
        <v>132</v>
      </c>
      <c r="E833" s="26">
        <v>6.666666666666667</v>
      </c>
      <c r="F833" s="45" t="s">
        <v>39</v>
      </c>
      <c r="G833" s="26">
        <v>18.571428571428573</v>
      </c>
      <c r="H833" s="27">
        <v>0.604813401752057</v>
      </c>
      <c r="I833" s="27">
        <v>0.17196858058323308</v>
      </c>
      <c r="J833" s="27">
        <v>0.1544823037787227</v>
      </c>
      <c r="K833" s="34">
        <v>20800.0</v>
      </c>
      <c r="L833" s="15"/>
    </row>
    <row r="834" ht="14.25" customHeight="1">
      <c r="A834" s="11">
        <v>75.0</v>
      </c>
      <c r="B834" s="11"/>
      <c r="C834" s="20" t="s">
        <v>279</v>
      </c>
      <c r="D834" s="45" t="s">
        <v>136</v>
      </c>
      <c r="E834" s="26">
        <v>5.0</v>
      </c>
      <c r="F834" s="45" t="s">
        <v>61</v>
      </c>
      <c r="G834" s="26">
        <v>23.91304347826087</v>
      </c>
      <c r="H834" s="27">
        <v>0.5083031316555942</v>
      </c>
      <c r="I834" s="27">
        <v>0.171965390130726</v>
      </c>
      <c r="J834" s="27">
        <v>0.1364285238284226</v>
      </c>
      <c r="K834" s="34">
        <v>20800.0</v>
      </c>
      <c r="L834" s="15"/>
    </row>
    <row r="835" ht="14.25" customHeight="1">
      <c r="A835" s="11">
        <v>67.0</v>
      </c>
      <c r="B835" s="11"/>
      <c r="C835" s="11" t="s">
        <v>264</v>
      </c>
      <c r="D835" s="31" t="s">
        <v>149</v>
      </c>
      <c r="E835" s="26">
        <v>6.25</v>
      </c>
      <c r="F835" s="31" t="s">
        <v>236</v>
      </c>
      <c r="G835" s="26">
        <v>15.0</v>
      </c>
      <c r="H835" s="27">
        <v>0.5265173272065862</v>
      </c>
      <c r="I835" s="27">
        <v>0.17184840687213365</v>
      </c>
      <c r="J835" s="27">
        <v>0.16943324007284963</v>
      </c>
      <c r="K835" s="34">
        <v>20800.0</v>
      </c>
      <c r="L835" s="15"/>
    </row>
    <row r="836" ht="14.25" customHeight="1">
      <c r="A836" s="11">
        <v>57.0</v>
      </c>
      <c r="B836" s="11"/>
      <c r="C836" s="11" t="s">
        <v>260</v>
      </c>
      <c r="D836" s="25" t="s">
        <v>198</v>
      </c>
      <c r="E836" s="26">
        <v>8.333333333333334</v>
      </c>
      <c r="F836" s="25" t="s">
        <v>237</v>
      </c>
      <c r="G836" s="26">
        <v>13.181818181818182</v>
      </c>
      <c r="H836" s="27">
        <v>0.5842856859910078</v>
      </c>
      <c r="I836" s="27">
        <v>0.1716329229763692</v>
      </c>
      <c r="J836" s="27">
        <v>0.15283998474340116</v>
      </c>
      <c r="K836" s="34">
        <v>20800.0</v>
      </c>
      <c r="L836" s="15"/>
    </row>
    <row r="837" ht="14.25" customHeight="1">
      <c r="A837" s="11">
        <v>234.0</v>
      </c>
      <c r="B837" s="11"/>
      <c r="C837" s="11" t="s">
        <v>276</v>
      </c>
      <c r="D837" s="37" t="s">
        <v>54</v>
      </c>
      <c r="E837" s="26">
        <v>6.363636363636364</v>
      </c>
      <c r="F837" s="37" t="s">
        <v>189</v>
      </c>
      <c r="G837" s="26">
        <v>21.176470588235293</v>
      </c>
      <c r="H837" s="27">
        <v>0.5664050035101155</v>
      </c>
      <c r="I837" s="27">
        <v>0.171286594772744</v>
      </c>
      <c r="J837" s="27">
        <v>0.19526671804092816</v>
      </c>
      <c r="K837" s="34">
        <v>20160.0</v>
      </c>
      <c r="L837" s="15"/>
    </row>
    <row r="838" ht="14.25" customHeight="1">
      <c r="A838" s="11">
        <v>119.0</v>
      </c>
      <c r="B838" s="11"/>
      <c r="C838" s="20" t="s">
        <v>285</v>
      </c>
      <c r="D838" s="45" t="s">
        <v>296</v>
      </c>
      <c r="E838" s="26">
        <v>5.0</v>
      </c>
      <c r="F838" s="45" t="s">
        <v>113</v>
      </c>
      <c r="G838" s="26">
        <v>20.0</v>
      </c>
      <c r="H838" s="27">
        <v>0.4425570380693214</v>
      </c>
      <c r="I838" s="27">
        <v>0.17111160411883575</v>
      </c>
      <c r="J838" s="27">
        <v>0.18556102846664854</v>
      </c>
      <c r="K838" s="34">
        <v>20160.0</v>
      </c>
      <c r="L838" s="15"/>
    </row>
    <row r="839" ht="14.25" customHeight="1">
      <c r="A839" s="11">
        <v>178.0</v>
      </c>
      <c r="B839" s="11"/>
      <c r="C839" s="11" t="s">
        <v>281</v>
      </c>
      <c r="D839" s="43" t="s">
        <v>151</v>
      </c>
      <c r="E839" s="26">
        <v>7.5</v>
      </c>
      <c r="F839" s="37" t="s">
        <v>239</v>
      </c>
      <c r="G839" s="26">
        <v>15.0</v>
      </c>
      <c r="H839" s="27">
        <v>0.5743825387708213</v>
      </c>
      <c r="I839" s="27">
        <v>0.17106727774998762</v>
      </c>
      <c r="J839" s="27">
        <v>0.21769305670882144</v>
      </c>
      <c r="K839" s="34">
        <v>20160.0</v>
      </c>
      <c r="L839" s="15"/>
    </row>
    <row r="840" ht="14.25" hidden="1" customHeight="1">
      <c r="A840" s="23">
        <v>245.0</v>
      </c>
      <c r="B840" s="23" t="s">
        <v>23</v>
      </c>
      <c r="C840" s="34" t="s">
        <v>227</v>
      </c>
      <c r="D840" s="45" t="s">
        <v>47</v>
      </c>
      <c r="E840" s="26">
        <v>6.363636363636364</v>
      </c>
      <c r="F840" s="45" t="s">
        <v>107</v>
      </c>
      <c r="G840" s="26">
        <v>13.75</v>
      </c>
      <c r="H840" s="27">
        <v>0.4909683574001051</v>
      </c>
      <c r="I840" s="27">
        <v>0.3761743379569279</v>
      </c>
      <c r="J840" s="27">
        <v>0.4789771070599092</v>
      </c>
      <c r="K840" s="28"/>
      <c r="L840" s="15"/>
    </row>
    <row r="841" ht="14.25" hidden="1" customHeight="1">
      <c r="A841" s="23">
        <v>245.0</v>
      </c>
      <c r="B841" s="23" t="s">
        <v>23</v>
      </c>
      <c r="C841" s="34" t="s">
        <v>227</v>
      </c>
      <c r="D841" s="45" t="s">
        <v>163</v>
      </c>
      <c r="E841" s="26">
        <v>6.363636363636364</v>
      </c>
      <c r="F841" s="45" t="s">
        <v>107</v>
      </c>
      <c r="G841" s="26">
        <v>13.75</v>
      </c>
      <c r="H841" s="27">
        <v>0.4909683574001051</v>
      </c>
      <c r="I841" s="27">
        <v>0.3761743379569279</v>
      </c>
      <c r="J841" s="27">
        <v>0.4789771070599092</v>
      </c>
      <c r="K841" s="28"/>
      <c r="L841" s="15"/>
    </row>
    <row r="842" ht="14.25" customHeight="1">
      <c r="A842" s="11">
        <v>178.0</v>
      </c>
      <c r="B842" s="11"/>
      <c r="C842" s="11" t="s">
        <v>281</v>
      </c>
      <c r="D842" s="37" t="s">
        <v>158</v>
      </c>
      <c r="E842" s="26">
        <v>6.666666666666667</v>
      </c>
      <c r="F842" s="37" t="s">
        <v>239</v>
      </c>
      <c r="G842" s="26">
        <v>15.0</v>
      </c>
      <c r="H842" s="27">
        <v>0.5743825387708213</v>
      </c>
      <c r="I842" s="27">
        <v>0.17106727774998762</v>
      </c>
      <c r="J842" s="27">
        <v>0.19501669663498586</v>
      </c>
      <c r="K842" s="34">
        <v>20160.0</v>
      </c>
      <c r="L842" s="15"/>
    </row>
    <row r="843" ht="14.25" customHeight="1">
      <c r="A843" s="11">
        <v>203.0</v>
      </c>
      <c r="B843" s="11"/>
      <c r="C843" s="11" t="s">
        <v>295</v>
      </c>
      <c r="D843" s="43" t="s">
        <v>139</v>
      </c>
      <c r="E843" s="26">
        <v>8.0</v>
      </c>
      <c r="F843" s="37" t="s">
        <v>307</v>
      </c>
      <c r="G843" s="26">
        <v>14.230769230769232</v>
      </c>
      <c r="H843" s="27">
        <v>0.5819402037546478</v>
      </c>
      <c r="I843" s="27">
        <v>0.1700307794917553</v>
      </c>
      <c r="J843" s="27">
        <v>0.13271591653302414</v>
      </c>
      <c r="K843" s="34">
        <v>20160.0</v>
      </c>
      <c r="L843" s="15"/>
    </row>
    <row r="844" ht="14.25" customHeight="1">
      <c r="A844" s="32">
        <v>215.0</v>
      </c>
      <c r="B844" s="32"/>
      <c r="C844" s="32" t="s">
        <v>290</v>
      </c>
      <c r="D844" s="33" t="s">
        <v>158</v>
      </c>
      <c r="E844" s="26">
        <v>7.777777777777778</v>
      </c>
      <c r="F844" s="33" t="s">
        <v>222</v>
      </c>
      <c r="G844" s="26">
        <v>16.842105263157894</v>
      </c>
      <c r="H844" s="27">
        <v>0.6265991332045324</v>
      </c>
      <c r="I844" s="27">
        <v>0.169805453783444</v>
      </c>
      <c r="J844" s="27">
        <v>0.183170786274786</v>
      </c>
      <c r="K844" s="34">
        <v>20160.0</v>
      </c>
      <c r="L844" s="15"/>
    </row>
    <row r="845" ht="14.25" customHeight="1">
      <c r="A845" s="11">
        <v>122.0</v>
      </c>
      <c r="B845" s="11"/>
      <c r="C845" s="11" t="s">
        <v>293</v>
      </c>
      <c r="D845" s="25" t="s">
        <v>18</v>
      </c>
      <c r="E845" s="26">
        <v>8.125</v>
      </c>
      <c r="F845" s="31" t="s">
        <v>193</v>
      </c>
      <c r="G845" s="26">
        <v>14.0625</v>
      </c>
      <c r="H845" s="27">
        <v>0.5803656902163508</v>
      </c>
      <c r="I845" s="27">
        <v>0.16975287778483797</v>
      </c>
      <c r="J845" s="27">
        <v>0.25275857067717916</v>
      </c>
      <c r="K845" s="34">
        <v>20160.0</v>
      </c>
      <c r="L845" s="15"/>
    </row>
    <row r="846" ht="14.25" customHeight="1">
      <c r="A846" s="32">
        <v>75.0</v>
      </c>
      <c r="B846" s="32"/>
      <c r="C846" s="32" t="s">
        <v>279</v>
      </c>
      <c r="D846" s="33" t="s">
        <v>103</v>
      </c>
      <c r="E846" s="26">
        <v>6.428571428571429</v>
      </c>
      <c r="F846" s="33" t="s">
        <v>126</v>
      </c>
      <c r="G846" s="26">
        <v>13.333333333333334</v>
      </c>
      <c r="H846" s="27">
        <v>0.5014450735300822</v>
      </c>
      <c r="I846" s="27">
        <v>0.1696452221686448</v>
      </c>
      <c r="J846" s="27">
        <v>0.22720596468348844</v>
      </c>
      <c r="K846" s="34">
        <v>20160.0</v>
      </c>
      <c r="L846" s="15"/>
    </row>
    <row r="847" ht="14.25" customHeight="1">
      <c r="A847" s="11">
        <v>85.0</v>
      </c>
      <c r="B847" s="11"/>
      <c r="C847" s="20" t="s">
        <v>287</v>
      </c>
      <c r="D847" s="45" t="s">
        <v>25</v>
      </c>
      <c r="E847" s="26">
        <v>8.75</v>
      </c>
      <c r="F847" s="45" t="s">
        <v>225</v>
      </c>
      <c r="G847" s="26">
        <v>16.296296296296294</v>
      </c>
      <c r="H847" s="27">
        <v>0.6207972893785645</v>
      </c>
      <c r="I847" s="27">
        <v>0.16949955706428185</v>
      </c>
      <c r="J847" s="27">
        <v>0.1706106578396865</v>
      </c>
      <c r="K847" s="34">
        <v>20160.0</v>
      </c>
      <c r="L847" s="15"/>
    </row>
    <row r="848" ht="14.25" customHeight="1">
      <c r="A848" s="11">
        <v>49.0</v>
      </c>
      <c r="B848" s="11"/>
      <c r="C848" s="20" t="s">
        <v>294</v>
      </c>
      <c r="D848" s="45" t="s">
        <v>184</v>
      </c>
      <c r="E848" s="26">
        <v>6.0</v>
      </c>
      <c r="F848" s="45" t="s">
        <v>36</v>
      </c>
      <c r="G848" s="26">
        <v>17.857142857142858</v>
      </c>
      <c r="H848" s="27">
        <v>0.5133861629721501</v>
      </c>
      <c r="I848" s="27">
        <v>0.1691737441870454</v>
      </c>
      <c r="J848" s="27">
        <v>0.12286377294531467</v>
      </c>
      <c r="K848" s="34">
        <v>20160.0</v>
      </c>
      <c r="L848" s="15"/>
    </row>
    <row r="849" ht="14.25" customHeight="1">
      <c r="A849" s="11">
        <v>211.0</v>
      </c>
      <c r="B849" s="11"/>
      <c r="C849" s="20" t="s">
        <v>280</v>
      </c>
      <c r="D849" s="35" t="s">
        <v>297</v>
      </c>
      <c r="E849" s="26">
        <v>6.666666666666667</v>
      </c>
      <c r="F849" s="35" t="s">
        <v>88</v>
      </c>
      <c r="G849" s="26">
        <v>14.242424242424242</v>
      </c>
      <c r="H849" s="27">
        <v>0.5602002538628997</v>
      </c>
      <c r="I849" s="27">
        <v>0.16912892029873625</v>
      </c>
      <c r="J849" s="27">
        <v>0.159564388254256</v>
      </c>
      <c r="K849" s="34">
        <v>20040.0</v>
      </c>
      <c r="L849" s="15"/>
    </row>
    <row r="850" ht="14.25" customHeight="1">
      <c r="A850" s="11">
        <v>101.0</v>
      </c>
      <c r="B850" s="11"/>
      <c r="C850" s="20" t="s">
        <v>275</v>
      </c>
      <c r="D850" s="35" t="s">
        <v>99</v>
      </c>
      <c r="E850" s="26">
        <v>5.217391304347826</v>
      </c>
      <c r="F850" s="45" t="s">
        <v>105</v>
      </c>
      <c r="G850" s="26">
        <v>15.2</v>
      </c>
      <c r="H850" s="27">
        <v>0.5015734845604355</v>
      </c>
      <c r="I850" s="27">
        <v>0.16905902270464349</v>
      </c>
      <c r="J850" s="27">
        <v>0.2785473241264905</v>
      </c>
      <c r="K850" s="34">
        <v>20040.0</v>
      </c>
      <c r="L850" s="15"/>
    </row>
    <row r="851" ht="14.25" customHeight="1">
      <c r="A851" s="11">
        <v>107.0</v>
      </c>
      <c r="B851" s="11"/>
      <c r="C851" s="11" t="s">
        <v>256</v>
      </c>
      <c r="D851" s="37" t="s">
        <v>141</v>
      </c>
      <c r="E851" s="26">
        <v>5.555555555555555</v>
      </c>
      <c r="F851" s="37" t="s">
        <v>236</v>
      </c>
      <c r="G851" s="26">
        <v>16.25</v>
      </c>
      <c r="H851" s="27">
        <v>0.5081076304511112</v>
      </c>
      <c r="I851" s="27">
        <v>0.16902894672710939</v>
      </c>
      <c r="J851" s="27">
        <v>0.1757901045961938</v>
      </c>
      <c r="K851" s="34">
        <v>20040.0</v>
      </c>
      <c r="L851" s="15"/>
    </row>
    <row r="852" ht="14.25" customHeight="1">
      <c r="A852" s="11">
        <v>117.0</v>
      </c>
      <c r="B852" s="11"/>
      <c r="C852" s="11" t="s">
        <v>265</v>
      </c>
      <c r="D852" s="37" t="s">
        <v>83</v>
      </c>
      <c r="E852" s="26">
        <v>8.0</v>
      </c>
      <c r="F852" s="37" t="s">
        <v>212</v>
      </c>
      <c r="G852" s="26">
        <v>11.830985915492958</v>
      </c>
      <c r="H852" s="27">
        <v>0.537233419347833</v>
      </c>
      <c r="I852" s="27">
        <v>0.16877052495800593</v>
      </c>
      <c r="J852" s="27">
        <v>0.13551319523040725</v>
      </c>
      <c r="K852" s="34">
        <v>20040.0</v>
      </c>
      <c r="L852" s="15"/>
    </row>
    <row r="853" ht="14.25" customHeight="1">
      <c r="A853" s="11">
        <v>219.0</v>
      </c>
      <c r="B853" s="11"/>
      <c r="C853" s="11" t="s">
        <v>301</v>
      </c>
      <c r="D853" s="43" t="s">
        <v>108</v>
      </c>
      <c r="E853" s="26">
        <v>5.0</v>
      </c>
      <c r="F853" s="43" t="s">
        <v>46</v>
      </c>
      <c r="G853" s="26">
        <v>18.75</v>
      </c>
      <c r="H853" s="27">
        <v>0.5128415524739477</v>
      </c>
      <c r="I853" s="27">
        <v>0.16818954656098248</v>
      </c>
      <c r="J853" s="27">
        <v>0.1988374194898726</v>
      </c>
      <c r="K853" s="34">
        <v>20040.0</v>
      </c>
      <c r="L853" s="15"/>
    </row>
    <row r="854" ht="14.25" customHeight="1">
      <c r="A854" s="11">
        <v>111.0</v>
      </c>
      <c r="B854" s="11"/>
      <c r="C854" s="11" t="s">
        <v>308</v>
      </c>
      <c r="D854" s="25" t="s">
        <v>103</v>
      </c>
      <c r="E854" s="26">
        <v>5.714285714285714</v>
      </c>
      <c r="F854" s="25" t="s">
        <v>194</v>
      </c>
      <c r="G854" s="26">
        <v>10.857142857142858</v>
      </c>
      <c r="H854" s="27">
        <v>0.42668417165832445</v>
      </c>
      <c r="I854" s="27">
        <v>0.1681882589855064</v>
      </c>
      <c r="J854" s="27">
        <v>0.2386030767474384</v>
      </c>
      <c r="K854" s="34">
        <v>20040.0</v>
      </c>
      <c r="L854" s="15"/>
    </row>
    <row r="855" ht="14.25" customHeight="1">
      <c r="A855" s="11">
        <v>15.0</v>
      </c>
      <c r="B855" s="11"/>
      <c r="C855" s="11" t="s">
        <v>292</v>
      </c>
      <c r="D855" s="25" t="s">
        <v>184</v>
      </c>
      <c r="E855" s="26">
        <v>6.0</v>
      </c>
      <c r="F855" s="25" t="s">
        <v>180</v>
      </c>
      <c r="G855" s="26">
        <v>16.25</v>
      </c>
      <c r="H855" s="27">
        <v>0.5494093849112204</v>
      </c>
      <c r="I855" s="27">
        <v>0.16811257194013077</v>
      </c>
      <c r="J855" s="27">
        <v>0.12639173150595637</v>
      </c>
      <c r="K855" s="34">
        <v>20020.0</v>
      </c>
      <c r="L855" s="15"/>
    </row>
    <row r="856" ht="14.25" customHeight="1">
      <c r="A856" s="11">
        <v>2.0</v>
      </c>
      <c r="B856" s="11"/>
      <c r="C856" s="11" t="s">
        <v>305</v>
      </c>
      <c r="D856" s="25" t="s">
        <v>132</v>
      </c>
      <c r="E856" s="26">
        <v>6.666666666666667</v>
      </c>
      <c r="F856" s="31" t="s">
        <v>208</v>
      </c>
      <c r="G856" s="26">
        <v>17.69230769230769</v>
      </c>
      <c r="H856" s="27">
        <v>0.5887421022400919</v>
      </c>
      <c r="I856" s="27">
        <v>0.1673989752186786</v>
      </c>
      <c r="J856" s="27">
        <v>0.14539796704708083</v>
      </c>
      <c r="K856" s="34">
        <v>20020.0</v>
      </c>
      <c r="L856" s="15"/>
    </row>
    <row r="857" ht="14.25" customHeight="1">
      <c r="A857" s="11">
        <v>119.0</v>
      </c>
      <c r="B857" s="11"/>
      <c r="C857" s="11" t="s">
        <v>285</v>
      </c>
      <c r="D857" s="31" t="s">
        <v>111</v>
      </c>
      <c r="E857" s="26">
        <v>6.25</v>
      </c>
      <c r="F857" s="31" t="s">
        <v>232</v>
      </c>
      <c r="G857" s="26">
        <v>9.09090909090909</v>
      </c>
      <c r="H857" s="27">
        <v>0.4327539675670572</v>
      </c>
      <c r="I857" s="27">
        <v>0.16732131501564965</v>
      </c>
      <c r="J857" s="27">
        <v>0.19239350377343506</v>
      </c>
      <c r="K857" s="34">
        <v>20020.0</v>
      </c>
      <c r="L857" s="15"/>
    </row>
    <row r="858" ht="14.25" customHeight="1">
      <c r="A858" s="11">
        <v>47.0</v>
      </c>
      <c r="B858" s="11"/>
      <c r="C858" s="20" t="s">
        <v>299</v>
      </c>
      <c r="D858" s="35" t="s">
        <v>160</v>
      </c>
      <c r="E858" s="26">
        <v>6.0</v>
      </c>
      <c r="F858" s="45" t="s">
        <v>39</v>
      </c>
      <c r="G858" s="26">
        <v>20.408163265306122</v>
      </c>
      <c r="H858" s="27">
        <v>0.607950349478207</v>
      </c>
      <c r="I858" s="27">
        <v>0.16713666097850938</v>
      </c>
      <c r="J858" s="27">
        <v>0.24919330956592023</v>
      </c>
      <c r="K858" s="34">
        <v>20020.0</v>
      </c>
      <c r="L858" s="15"/>
    </row>
    <row r="859" ht="14.25" customHeight="1">
      <c r="A859" s="11">
        <v>189.0</v>
      </c>
      <c r="B859" s="11"/>
      <c r="C859" s="20" t="s">
        <v>277</v>
      </c>
      <c r="D859" s="35" t="s">
        <v>129</v>
      </c>
      <c r="E859" s="26">
        <v>3.6363636363636362</v>
      </c>
      <c r="F859" s="35" t="s">
        <v>309</v>
      </c>
      <c r="G859" s="26">
        <v>9.230769230769232</v>
      </c>
      <c r="H859" s="27">
        <v>0.3598541206756953</v>
      </c>
      <c r="I859" s="27">
        <v>0.16686047392349013</v>
      </c>
      <c r="J859" s="27">
        <v>0.23006685672336083</v>
      </c>
      <c r="K859" s="34">
        <v>20020.0</v>
      </c>
      <c r="L859" s="15"/>
    </row>
    <row r="860" ht="14.25" customHeight="1">
      <c r="A860" s="11">
        <v>189.0</v>
      </c>
      <c r="B860" s="11"/>
      <c r="C860" s="47" t="s">
        <v>277</v>
      </c>
      <c r="D860" s="43" t="s">
        <v>135</v>
      </c>
      <c r="E860" s="26">
        <v>3.6363636363636362</v>
      </c>
      <c r="F860" s="75" t="s">
        <v>309</v>
      </c>
      <c r="G860" s="26">
        <v>9.230769230769232</v>
      </c>
      <c r="H860" s="27">
        <v>0.3598541206756953</v>
      </c>
      <c r="I860" s="27">
        <v>0.16686047392349013</v>
      </c>
      <c r="J860" s="27">
        <v>0.23006685672336083</v>
      </c>
      <c r="K860" s="34">
        <v>20020.0</v>
      </c>
      <c r="L860" s="15"/>
    </row>
    <row r="861" ht="14.25" customHeight="1">
      <c r="A861" s="11">
        <v>224.0</v>
      </c>
      <c r="B861" s="11"/>
      <c r="C861" s="11" t="s">
        <v>263</v>
      </c>
      <c r="D861" s="43" t="s">
        <v>136</v>
      </c>
      <c r="E861" s="26">
        <v>5.0</v>
      </c>
      <c r="F861" s="43" t="s">
        <v>107</v>
      </c>
      <c r="G861" s="26">
        <v>14.375</v>
      </c>
      <c r="H861" s="27">
        <v>0.5025847214244686</v>
      </c>
      <c r="I861" s="27">
        <v>0.16679735557748726</v>
      </c>
      <c r="J861" s="27">
        <v>0.15601968029401883</v>
      </c>
      <c r="K861" s="34">
        <v>20020.0</v>
      </c>
      <c r="L861" s="15"/>
    </row>
    <row r="862" ht="14.25" customHeight="1">
      <c r="A862" s="11">
        <v>105.0</v>
      </c>
      <c r="B862" s="11"/>
      <c r="C862" s="11" t="s">
        <v>304</v>
      </c>
      <c r="D862" s="25" t="s">
        <v>106</v>
      </c>
      <c r="E862" s="26">
        <v>5.384615384615384</v>
      </c>
      <c r="F862" s="25" t="s">
        <v>85</v>
      </c>
      <c r="G862" s="26">
        <v>16.11111111111111</v>
      </c>
      <c r="H862" s="27">
        <v>0.4428973792931635</v>
      </c>
      <c r="I862" s="27">
        <v>0.16679531950180973</v>
      </c>
      <c r="J862" s="27">
        <v>0.2180611140761484</v>
      </c>
      <c r="K862" s="34">
        <v>20020.0</v>
      </c>
      <c r="L862" s="15"/>
    </row>
    <row r="863" ht="14.25" customHeight="1">
      <c r="A863" s="11">
        <v>22.0</v>
      </c>
      <c r="B863" s="11"/>
      <c r="C863" s="11" t="s">
        <v>303</v>
      </c>
      <c r="D863" s="31" t="s">
        <v>25</v>
      </c>
      <c r="E863" s="26">
        <v>7.5</v>
      </c>
      <c r="F863" s="37" t="s">
        <v>87</v>
      </c>
      <c r="G863" s="26">
        <v>21.5</v>
      </c>
      <c r="H863" s="27">
        <v>0.6055989810953226</v>
      </c>
      <c r="I863" s="27">
        <v>0.16677531284515248</v>
      </c>
      <c r="J863" s="27">
        <v>0.159738765399083</v>
      </c>
      <c r="K863" s="34">
        <v>19800.0</v>
      </c>
      <c r="L863" s="15"/>
    </row>
    <row r="864" ht="14.25" customHeight="1">
      <c r="A864" s="11">
        <v>85.0</v>
      </c>
      <c r="B864" s="11"/>
      <c r="C864" s="11" t="s">
        <v>287</v>
      </c>
      <c r="D864" s="25" t="s">
        <v>158</v>
      </c>
      <c r="E864" s="26">
        <v>7.777777777777778</v>
      </c>
      <c r="F864" s="25" t="s">
        <v>225</v>
      </c>
      <c r="G864" s="26">
        <v>16.296296296296294</v>
      </c>
      <c r="H864" s="27">
        <v>0.6098382510406252</v>
      </c>
      <c r="I864" s="27">
        <v>0.16650735304549394</v>
      </c>
      <c r="J864" s="27">
        <v>0.18552384893177568</v>
      </c>
      <c r="K864" s="34">
        <v>19800.0</v>
      </c>
      <c r="L864" s="15"/>
    </row>
    <row r="865" ht="14.25" customHeight="1">
      <c r="A865" s="11">
        <v>184.0</v>
      </c>
      <c r="B865" s="11"/>
      <c r="C865" s="11" t="s">
        <v>286</v>
      </c>
      <c r="D865" s="37" t="s">
        <v>106</v>
      </c>
      <c r="E865" s="26">
        <v>3.8461538461538463</v>
      </c>
      <c r="F865" s="37" t="s">
        <v>76</v>
      </c>
      <c r="G865" s="26">
        <v>14.84848484848485</v>
      </c>
      <c r="H865" s="27">
        <v>0.348858106370008</v>
      </c>
      <c r="I865" s="27">
        <v>0.16641478570156595</v>
      </c>
      <c r="J865" s="27">
        <v>0.21530510342255865</v>
      </c>
      <c r="K865" s="34">
        <v>19800.0</v>
      </c>
      <c r="L865" s="15"/>
    </row>
    <row r="866" ht="14.25" customHeight="1">
      <c r="A866" s="11">
        <v>207.0</v>
      </c>
      <c r="B866" s="11"/>
      <c r="C866" s="11" t="s">
        <v>282</v>
      </c>
      <c r="D866" s="37" t="s">
        <v>178</v>
      </c>
      <c r="E866" s="26">
        <v>5.0</v>
      </c>
      <c r="F866" s="43" t="s">
        <v>237</v>
      </c>
      <c r="G866" s="26">
        <v>9.09090909090909</v>
      </c>
      <c r="H866" s="27">
        <v>0.3995704617536149</v>
      </c>
      <c r="I866" s="27">
        <v>0.1662786166098748</v>
      </c>
      <c r="J866" s="27">
        <v>0.12501291261680048</v>
      </c>
      <c r="K866" s="34">
        <v>19800.0</v>
      </c>
      <c r="L866" s="15"/>
    </row>
    <row r="867" ht="14.25" customHeight="1">
      <c r="A867" s="11">
        <v>75.0</v>
      </c>
      <c r="B867" s="11"/>
      <c r="C867" s="20" t="s">
        <v>279</v>
      </c>
      <c r="D867" s="35" t="s">
        <v>103</v>
      </c>
      <c r="E867" s="26">
        <v>6.428571428571429</v>
      </c>
      <c r="F867" s="45" t="s">
        <v>291</v>
      </c>
      <c r="G867" s="26">
        <v>11.702127659574467</v>
      </c>
      <c r="H867" s="27">
        <v>0.4909252468126679</v>
      </c>
      <c r="I867" s="27">
        <v>0.16608623149377813</v>
      </c>
      <c r="J867" s="27">
        <v>0.249255488682308</v>
      </c>
      <c r="K867" s="34">
        <v>19800.0</v>
      </c>
      <c r="L867" s="15"/>
    </row>
    <row r="868" ht="14.25" customHeight="1">
      <c r="A868" s="11">
        <v>203.0</v>
      </c>
      <c r="B868" s="11"/>
      <c r="C868" s="11" t="s">
        <v>295</v>
      </c>
      <c r="D868" s="37" t="s">
        <v>18</v>
      </c>
      <c r="E868" s="26">
        <v>8.125</v>
      </c>
      <c r="F868" s="37" t="s">
        <v>307</v>
      </c>
      <c r="G868" s="26">
        <v>14.230769230769232</v>
      </c>
      <c r="H868" s="27">
        <v>0.5680005105622566</v>
      </c>
      <c r="I868" s="27">
        <v>0.16595789213307835</v>
      </c>
      <c r="J868" s="27">
        <v>0.2389793646716329</v>
      </c>
      <c r="K868" s="34">
        <v>19800.0</v>
      </c>
      <c r="L868" s="15"/>
    </row>
    <row r="869" ht="14.25" customHeight="1">
      <c r="A869" s="11">
        <v>184.0</v>
      </c>
      <c r="B869" s="11"/>
      <c r="C869" s="47" t="s">
        <v>286</v>
      </c>
      <c r="D869" s="35" t="s">
        <v>154</v>
      </c>
      <c r="E869" s="26">
        <v>4.166666666666667</v>
      </c>
      <c r="F869" s="35" t="s">
        <v>88</v>
      </c>
      <c r="G869" s="26">
        <v>8.787878787878787</v>
      </c>
      <c r="H869" s="27">
        <v>0.34746598024407715</v>
      </c>
      <c r="I869" s="27">
        <v>0.16575070375338663</v>
      </c>
      <c r="J869" s="27">
        <v>0.2254942170841653</v>
      </c>
      <c r="K869" s="34">
        <v>19800.0</v>
      </c>
      <c r="L869" s="15"/>
    </row>
    <row r="870" ht="14.25" customHeight="1">
      <c r="A870" s="11">
        <v>57.0</v>
      </c>
      <c r="B870" s="11"/>
      <c r="C870" s="11" t="s">
        <v>260</v>
      </c>
      <c r="D870" s="25" t="s">
        <v>149</v>
      </c>
      <c r="E870" s="26">
        <v>7.5</v>
      </c>
      <c r="F870" s="25" t="s">
        <v>237</v>
      </c>
      <c r="G870" s="26">
        <v>13.181818181818182</v>
      </c>
      <c r="H870" s="27">
        <v>0.5637458250898802</v>
      </c>
      <c r="I870" s="27">
        <v>0.16559937389496518</v>
      </c>
      <c r="J870" s="27">
        <v>0.17652463128959403</v>
      </c>
      <c r="K870" s="34">
        <v>19800.0</v>
      </c>
      <c r="L870" s="15"/>
    </row>
    <row r="871" ht="14.25" customHeight="1">
      <c r="A871" s="11">
        <v>215.0</v>
      </c>
      <c r="B871" s="11"/>
      <c r="C871" s="20" t="s">
        <v>290</v>
      </c>
      <c r="D871" s="35" t="s">
        <v>97</v>
      </c>
      <c r="E871" s="26">
        <v>6.666666666666667</v>
      </c>
      <c r="F871" s="35" t="s">
        <v>159</v>
      </c>
      <c r="G871" s="26">
        <v>22.5</v>
      </c>
      <c r="H871" s="27">
        <v>0.6102814474439977</v>
      </c>
      <c r="I871" s="27">
        <v>0.16538343675783346</v>
      </c>
      <c r="J871" s="27">
        <v>0.20110625909752547</v>
      </c>
      <c r="K871" s="34">
        <v>19800.0</v>
      </c>
      <c r="L871" s="15"/>
    </row>
    <row r="872" ht="14.25" customHeight="1">
      <c r="A872" s="11">
        <v>237.0</v>
      </c>
      <c r="B872" s="11"/>
      <c r="C872" s="20" t="s">
        <v>274</v>
      </c>
      <c r="D872" s="35" t="s">
        <v>106</v>
      </c>
      <c r="E872" s="26">
        <v>6.923076923076923</v>
      </c>
      <c r="F872" s="35" t="s">
        <v>221</v>
      </c>
      <c r="G872" s="26">
        <v>11.818181818181818</v>
      </c>
      <c r="H872" s="27">
        <v>0.49232789037498975</v>
      </c>
      <c r="I872" s="27">
        <v>0.16532469112673798</v>
      </c>
      <c r="J872" s="27">
        <v>0.22593363293797147</v>
      </c>
      <c r="K872" s="34">
        <v>19800.0</v>
      </c>
      <c r="L872" s="15"/>
    </row>
    <row r="873" ht="14.25" customHeight="1">
      <c r="A873" s="11">
        <v>189.0</v>
      </c>
      <c r="B873" s="11"/>
      <c r="C873" s="20" t="s">
        <v>277</v>
      </c>
      <c r="D873" s="35" t="s">
        <v>129</v>
      </c>
      <c r="E873" s="26">
        <v>3.6363636363636362</v>
      </c>
      <c r="F873" s="35" t="s">
        <v>48</v>
      </c>
      <c r="G873" s="26">
        <v>9.428571428571429</v>
      </c>
      <c r="H873" s="27">
        <v>0.3562625873388639</v>
      </c>
      <c r="I873" s="27">
        <v>0.16519511865794412</v>
      </c>
      <c r="J873" s="27">
        <v>0.2216383223290048</v>
      </c>
      <c r="K873" s="34">
        <v>19630.0</v>
      </c>
      <c r="L873" s="15"/>
    </row>
    <row r="874" ht="14.25" customHeight="1">
      <c r="A874" s="11">
        <v>189.0</v>
      </c>
      <c r="B874" s="11"/>
      <c r="C874" s="11" t="s">
        <v>277</v>
      </c>
      <c r="D874" s="37" t="s">
        <v>135</v>
      </c>
      <c r="E874" s="26">
        <v>3.6363636363636362</v>
      </c>
      <c r="F874" s="37" t="s">
        <v>48</v>
      </c>
      <c r="G874" s="26">
        <v>9.428571428571429</v>
      </c>
      <c r="H874" s="27">
        <v>0.3562625873388639</v>
      </c>
      <c r="I874" s="27">
        <v>0.16519511865794412</v>
      </c>
      <c r="J874" s="27">
        <v>0.2216383223290048</v>
      </c>
      <c r="K874" s="34">
        <v>19630.0</v>
      </c>
      <c r="L874" s="15"/>
    </row>
    <row r="875" ht="14.25" customHeight="1">
      <c r="A875" s="11">
        <v>107.0</v>
      </c>
      <c r="B875" s="11"/>
      <c r="C875" s="20" t="s">
        <v>256</v>
      </c>
      <c r="D875" s="45" t="s">
        <v>141</v>
      </c>
      <c r="E875" s="26">
        <v>5.555555555555555</v>
      </c>
      <c r="F875" s="45" t="s">
        <v>271</v>
      </c>
      <c r="G875" s="26">
        <v>13.636363636363635</v>
      </c>
      <c r="H875" s="27">
        <v>0.4951573610093287</v>
      </c>
      <c r="I875" s="27">
        <v>0.16472086262761787</v>
      </c>
      <c r="J875" s="27">
        <v>0.18382014239557964</v>
      </c>
      <c r="K875" s="34">
        <v>19630.0</v>
      </c>
      <c r="L875" s="15"/>
    </row>
    <row r="876" ht="14.25" customHeight="1">
      <c r="A876" s="32">
        <v>42.0</v>
      </c>
      <c r="B876" s="32"/>
      <c r="C876" s="32" t="s">
        <v>278</v>
      </c>
      <c r="D876" s="38" t="s">
        <v>190</v>
      </c>
      <c r="E876" s="26">
        <v>6.25</v>
      </c>
      <c r="F876" s="38" t="s">
        <v>310</v>
      </c>
      <c r="G876" s="26">
        <v>11.176470588235295</v>
      </c>
      <c r="H876" s="27">
        <v>0.4571616124910619</v>
      </c>
      <c r="I876" s="27">
        <v>0.16463491855027462</v>
      </c>
      <c r="J876" s="27">
        <v>0.16459072125670407</v>
      </c>
      <c r="K876" s="34">
        <v>19630.0</v>
      </c>
      <c r="L876" s="15"/>
    </row>
    <row r="877" ht="14.25" customHeight="1">
      <c r="A877" s="11">
        <v>105.0</v>
      </c>
      <c r="B877" s="11"/>
      <c r="C877" s="47" t="s">
        <v>304</v>
      </c>
      <c r="D877" s="45" t="s">
        <v>103</v>
      </c>
      <c r="E877" s="26">
        <v>5.714285714285714</v>
      </c>
      <c r="F877" s="68" t="s">
        <v>291</v>
      </c>
      <c r="G877" s="26">
        <v>10.425531914893618</v>
      </c>
      <c r="H877" s="27">
        <v>0.4369234696632744</v>
      </c>
      <c r="I877" s="27">
        <v>0.16454554288993972</v>
      </c>
      <c r="J877" s="27">
        <v>0.246943285633307</v>
      </c>
      <c r="K877" s="34">
        <v>19630.0</v>
      </c>
      <c r="L877" s="15"/>
    </row>
    <row r="878" ht="14.25" customHeight="1">
      <c r="A878" s="32">
        <v>122.0</v>
      </c>
      <c r="B878" s="32"/>
      <c r="C878" s="32" t="s">
        <v>293</v>
      </c>
      <c r="D878" s="38" t="s">
        <v>54</v>
      </c>
      <c r="E878" s="26">
        <v>7.2727272727272725</v>
      </c>
      <c r="F878" s="38" t="s">
        <v>193</v>
      </c>
      <c r="G878" s="26">
        <v>14.0625</v>
      </c>
      <c r="H878" s="27">
        <v>0.5611783424772393</v>
      </c>
      <c r="I878" s="27">
        <v>0.16414071367748287</v>
      </c>
      <c r="J878" s="27">
        <v>0.20971949735952017</v>
      </c>
      <c r="K878" s="34">
        <v>19630.0</v>
      </c>
      <c r="L878" s="15"/>
    </row>
    <row r="879" ht="14.25" customHeight="1">
      <c r="A879" s="32">
        <v>105.0</v>
      </c>
      <c r="B879" s="32"/>
      <c r="C879" s="32" t="s">
        <v>304</v>
      </c>
      <c r="D879" s="38" t="s">
        <v>103</v>
      </c>
      <c r="E879" s="26">
        <v>5.714285714285714</v>
      </c>
      <c r="F879" s="38" t="s">
        <v>311</v>
      </c>
      <c r="G879" s="26">
        <v>12.5</v>
      </c>
      <c r="H879" s="27">
        <v>0.43573847768820934</v>
      </c>
      <c r="I879" s="27">
        <v>0.16409927446675895</v>
      </c>
      <c r="J879" s="27">
        <v>0.20966655126071693</v>
      </c>
      <c r="K879" s="34">
        <v>19620.0</v>
      </c>
      <c r="L879" s="15"/>
    </row>
    <row r="880" ht="14.25" customHeight="1">
      <c r="A880" s="11">
        <v>219.0</v>
      </c>
      <c r="B880" s="11"/>
      <c r="C880" s="20" t="s">
        <v>301</v>
      </c>
      <c r="D880" s="35" t="s">
        <v>117</v>
      </c>
      <c r="E880" s="26">
        <v>6.666666666666667</v>
      </c>
      <c r="F880" s="35" t="s">
        <v>61</v>
      </c>
      <c r="G880" s="26">
        <v>20.434782608695652</v>
      </c>
      <c r="H880" s="27">
        <v>0.49804055576963624</v>
      </c>
      <c r="I880" s="27">
        <v>0.1633354685083364</v>
      </c>
      <c r="J880" s="27">
        <v>0.1641282264308036</v>
      </c>
      <c r="K880" s="34">
        <v>19620.0</v>
      </c>
      <c r="L880" s="15"/>
    </row>
    <row r="881" ht="14.25" customHeight="1">
      <c r="A881" s="32">
        <v>2.0</v>
      </c>
      <c r="B881" s="32"/>
      <c r="C881" s="32" t="s">
        <v>305</v>
      </c>
      <c r="D881" s="38" t="s">
        <v>132</v>
      </c>
      <c r="E881" s="26">
        <v>6.666666666666667</v>
      </c>
      <c r="F881" s="38" t="s">
        <v>144</v>
      </c>
      <c r="G881" s="26">
        <v>17.82608695652174</v>
      </c>
      <c r="H881" s="27">
        <v>0.5743825387708213</v>
      </c>
      <c r="I881" s="27">
        <v>0.1633160733840767</v>
      </c>
      <c r="J881" s="27">
        <v>0.13801092584023347</v>
      </c>
      <c r="K881" s="34">
        <v>19620.0</v>
      </c>
      <c r="L881" s="15"/>
    </row>
    <row r="882" ht="14.25" customHeight="1">
      <c r="A882" s="11">
        <v>107.0</v>
      </c>
      <c r="B882" s="11"/>
      <c r="C882" s="11" t="s">
        <v>256</v>
      </c>
      <c r="D882" s="25" t="s">
        <v>141</v>
      </c>
      <c r="E882" s="26">
        <v>5.555555555555555</v>
      </c>
      <c r="F882" s="25" t="s">
        <v>222</v>
      </c>
      <c r="G882" s="26">
        <v>14.210526315789474</v>
      </c>
      <c r="H882" s="27">
        <v>0.4908359876768837</v>
      </c>
      <c r="I882" s="27">
        <v>0.16328329873559502</v>
      </c>
      <c r="J882" s="27">
        <v>0.17613527450704186</v>
      </c>
      <c r="K882" s="34">
        <v>19620.0</v>
      </c>
      <c r="L882" s="15"/>
    </row>
    <row r="883" ht="14.25" customHeight="1">
      <c r="A883" s="11">
        <v>26.0</v>
      </c>
      <c r="B883" s="11"/>
      <c r="C883" s="11" t="s">
        <v>268</v>
      </c>
      <c r="D883" s="31" t="s">
        <v>70</v>
      </c>
      <c r="E883" s="26">
        <v>6.666666666666667</v>
      </c>
      <c r="F883" s="31" t="s">
        <v>236</v>
      </c>
      <c r="G883" s="26">
        <v>13.75</v>
      </c>
      <c r="H883" s="27">
        <v>0.5244362310516196</v>
      </c>
      <c r="I883" s="27">
        <v>0.16293987741889598</v>
      </c>
      <c r="J883" s="27">
        <v>0.13726212324252055</v>
      </c>
      <c r="K883" s="34">
        <v>19620.0</v>
      </c>
      <c r="L883" s="15"/>
    </row>
    <row r="884" ht="14.25" customHeight="1">
      <c r="A884" s="11">
        <v>105.0</v>
      </c>
      <c r="B884" s="11"/>
      <c r="C884" s="20" t="s">
        <v>304</v>
      </c>
      <c r="D884" s="45" t="s">
        <v>106</v>
      </c>
      <c r="E884" s="26">
        <v>5.384615384615384</v>
      </c>
      <c r="F884" s="45" t="s">
        <v>291</v>
      </c>
      <c r="G884" s="26">
        <v>10.425531914893618</v>
      </c>
      <c r="H884" s="27">
        <v>0.43078690407811604</v>
      </c>
      <c r="I884" s="27">
        <v>0.16223450998418212</v>
      </c>
      <c r="J884" s="27">
        <v>0.23809312913540664</v>
      </c>
      <c r="K884" s="34">
        <v>19620.0</v>
      </c>
      <c r="L884" s="15"/>
    </row>
    <row r="885" ht="14.25" customHeight="1">
      <c r="A885" s="11">
        <v>49.0</v>
      </c>
      <c r="B885" s="11"/>
      <c r="C885" s="11" t="s">
        <v>294</v>
      </c>
      <c r="D885" s="43" t="s">
        <v>135</v>
      </c>
      <c r="E885" s="26">
        <v>5.454545454545455</v>
      </c>
      <c r="F885" s="37" t="s">
        <v>312</v>
      </c>
      <c r="G885" s="26">
        <v>11.35135135135135</v>
      </c>
      <c r="H885" s="27">
        <v>0.49232789037498975</v>
      </c>
      <c r="I885" s="27">
        <v>0.16223450998418212</v>
      </c>
      <c r="J885" s="27">
        <v>0.2301566914975597</v>
      </c>
      <c r="K885" s="34">
        <v>19500.0</v>
      </c>
      <c r="L885" s="15"/>
    </row>
    <row r="886" ht="14.25" customHeight="1">
      <c r="A886" s="11">
        <v>49.0</v>
      </c>
      <c r="B886" s="11"/>
      <c r="C886" s="20" t="s">
        <v>294</v>
      </c>
      <c r="D886" s="45" t="s">
        <v>18</v>
      </c>
      <c r="E886" s="26">
        <v>6.25</v>
      </c>
      <c r="F886" s="45" t="s">
        <v>36</v>
      </c>
      <c r="G886" s="26">
        <v>17.857142857142858</v>
      </c>
      <c r="H886" s="27">
        <v>0.49232789037498975</v>
      </c>
      <c r="I886" s="27">
        <v>0.16223450998418212</v>
      </c>
      <c r="J886" s="27">
        <v>0.2301566914975597</v>
      </c>
      <c r="K886" s="34">
        <v>19500.0</v>
      </c>
      <c r="L886" s="15"/>
    </row>
    <row r="887" ht="14.25" customHeight="1">
      <c r="A887" s="32">
        <v>24.0</v>
      </c>
      <c r="B887" s="32"/>
      <c r="C887" s="32" t="s">
        <v>289</v>
      </c>
      <c r="D887" s="55" t="s">
        <v>60</v>
      </c>
      <c r="E887" s="26">
        <v>6.0</v>
      </c>
      <c r="F887" s="38" t="s">
        <v>112</v>
      </c>
      <c r="G887" s="26">
        <v>23.548387096774192</v>
      </c>
      <c r="H887" s="27">
        <v>0.5449270239620613</v>
      </c>
      <c r="I887" s="27">
        <v>0.16212358040470576</v>
      </c>
      <c r="J887" s="27">
        <v>0.11373592717622436</v>
      </c>
      <c r="K887" s="34">
        <v>19500.0</v>
      </c>
      <c r="L887" s="15"/>
    </row>
    <row r="888" ht="14.25" customHeight="1">
      <c r="A888" s="11">
        <v>42.0</v>
      </c>
      <c r="B888" s="11"/>
      <c r="C888" s="11" t="s">
        <v>278</v>
      </c>
      <c r="D888" s="25" t="s">
        <v>60</v>
      </c>
      <c r="E888" s="26">
        <v>6.0</v>
      </c>
      <c r="F888" s="25" t="s">
        <v>225</v>
      </c>
      <c r="G888" s="26">
        <v>12.222222222222223</v>
      </c>
      <c r="H888" s="27">
        <v>0.44951676947281677</v>
      </c>
      <c r="I888" s="27">
        <v>0.16188182626682526</v>
      </c>
      <c r="J888" s="27">
        <v>0.12170728271587548</v>
      </c>
      <c r="K888" s="34">
        <v>19500.0</v>
      </c>
      <c r="L888" s="15"/>
    </row>
    <row r="889" ht="14.25" customHeight="1">
      <c r="A889" s="11">
        <v>42.0</v>
      </c>
      <c r="B889" s="11"/>
      <c r="C889" s="11" t="s">
        <v>278</v>
      </c>
      <c r="D889" s="25" t="s">
        <v>190</v>
      </c>
      <c r="E889" s="26">
        <v>6.25</v>
      </c>
      <c r="F889" s="25" t="s">
        <v>313</v>
      </c>
      <c r="G889" s="26">
        <v>10.0</v>
      </c>
      <c r="H889" s="27">
        <v>0.44906271212991483</v>
      </c>
      <c r="I889" s="27">
        <v>0.16171830927059608</v>
      </c>
      <c r="J889" s="27">
        <v>0.1744471052260882</v>
      </c>
      <c r="K889" s="34">
        <v>19500.0</v>
      </c>
      <c r="L889" s="15"/>
    </row>
    <row r="890" ht="14.25" customHeight="1">
      <c r="A890" s="11">
        <v>75.0</v>
      </c>
      <c r="B890" s="11"/>
      <c r="C890" s="11" t="s">
        <v>279</v>
      </c>
      <c r="D890" s="25" t="s">
        <v>136</v>
      </c>
      <c r="E890" s="26">
        <v>5.0</v>
      </c>
      <c r="F890" s="25" t="s">
        <v>291</v>
      </c>
      <c r="G890" s="26">
        <v>11.702127659574467</v>
      </c>
      <c r="H890" s="27">
        <v>0.47764442697784093</v>
      </c>
      <c r="I890" s="27">
        <v>0.16159316186284114</v>
      </c>
      <c r="J890" s="27">
        <v>0.16970220053086738</v>
      </c>
      <c r="K890" s="34">
        <v>19500.0</v>
      </c>
      <c r="L890" s="15"/>
    </row>
    <row r="891" ht="14.25" customHeight="1">
      <c r="A891" s="11">
        <v>111.0</v>
      </c>
      <c r="B891" s="11"/>
      <c r="C891" s="11" t="s">
        <v>308</v>
      </c>
      <c r="D891" s="25" t="s">
        <v>103</v>
      </c>
      <c r="E891" s="26">
        <v>5.714285714285714</v>
      </c>
      <c r="F891" s="25" t="s">
        <v>189</v>
      </c>
      <c r="G891" s="26">
        <v>12.941176470588236</v>
      </c>
      <c r="H891" s="27">
        <v>0.4093300851010451</v>
      </c>
      <c r="I891" s="27">
        <v>0.16134771087469005</v>
      </c>
      <c r="J891" s="27">
        <v>0.20615093030018372</v>
      </c>
      <c r="K891" s="34">
        <v>19500.0</v>
      </c>
      <c r="L891" s="15"/>
    </row>
    <row r="892" ht="14.25" customHeight="1">
      <c r="A892" s="11">
        <v>2.0</v>
      </c>
      <c r="B892" s="11"/>
      <c r="C892" s="11" t="s">
        <v>305</v>
      </c>
      <c r="D892" s="25" t="s">
        <v>146</v>
      </c>
      <c r="E892" s="26">
        <v>7.0</v>
      </c>
      <c r="F892" s="25" t="s">
        <v>39</v>
      </c>
      <c r="G892" s="26">
        <v>18.571428571428573</v>
      </c>
      <c r="H892" s="27">
        <v>0.5657235055230201</v>
      </c>
      <c r="I892" s="27">
        <v>0.1608540220265278</v>
      </c>
      <c r="J892" s="27">
        <v>0.18749566313134539</v>
      </c>
      <c r="K892" s="34">
        <v>19500.0</v>
      </c>
      <c r="L892" s="15"/>
    </row>
    <row r="893" ht="14.25" customHeight="1">
      <c r="A893" s="32">
        <v>108.0</v>
      </c>
      <c r="B893" s="32"/>
      <c r="C893" s="32" t="s">
        <v>314</v>
      </c>
      <c r="D893" s="38" t="s">
        <v>58</v>
      </c>
      <c r="E893" s="26">
        <v>4.0</v>
      </c>
      <c r="F893" s="38" t="s">
        <v>29</v>
      </c>
      <c r="G893" s="26">
        <v>14.473684210526315</v>
      </c>
      <c r="H893" s="27">
        <v>0.4156101296797</v>
      </c>
      <c r="I893" s="27">
        <v>0.16082320164529534</v>
      </c>
      <c r="J893" s="27">
        <v>0.1245031295221715</v>
      </c>
      <c r="K893" s="34">
        <v>19500.0</v>
      </c>
      <c r="L893" s="15"/>
    </row>
    <row r="894" ht="14.25" customHeight="1">
      <c r="A894" s="11">
        <v>49.0</v>
      </c>
      <c r="B894" s="11"/>
      <c r="C894" s="11" t="s">
        <v>294</v>
      </c>
      <c r="D894" s="25" t="s">
        <v>18</v>
      </c>
      <c r="E894" s="26">
        <v>6.25</v>
      </c>
      <c r="F894" s="37" t="s">
        <v>312</v>
      </c>
      <c r="G894" s="26">
        <v>11.35135135135135</v>
      </c>
      <c r="H894" s="27">
        <v>0.4865357975470487</v>
      </c>
      <c r="I894" s="27">
        <v>0.1603258686902506</v>
      </c>
      <c r="J894" s="27">
        <v>0.251080027088247</v>
      </c>
      <c r="K894" s="34">
        <v>19272.0</v>
      </c>
      <c r="L894" s="15"/>
    </row>
    <row r="895" ht="14.25" customHeight="1">
      <c r="A895" s="11">
        <v>206.0</v>
      </c>
      <c r="B895" s="11"/>
      <c r="C895" s="20" t="s">
        <v>302</v>
      </c>
      <c r="D895" s="35" t="s">
        <v>60</v>
      </c>
      <c r="E895" s="26">
        <v>6.0</v>
      </c>
      <c r="F895" s="35" t="s">
        <v>291</v>
      </c>
      <c r="G895" s="26">
        <v>7.872340425531916</v>
      </c>
      <c r="H895" s="27">
        <v>0.3897595798802002</v>
      </c>
      <c r="I895" s="27">
        <v>0.16023876799628148</v>
      </c>
      <c r="J895" s="27">
        <v>0.13917881563105594</v>
      </c>
      <c r="K895" s="34">
        <v>19272.0</v>
      </c>
      <c r="L895" s="15"/>
    </row>
    <row r="896" ht="14.25" customHeight="1">
      <c r="A896" s="11">
        <v>49.0</v>
      </c>
      <c r="B896" s="11"/>
      <c r="C896" s="20" t="s">
        <v>294</v>
      </c>
      <c r="D896" s="35" t="s">
        <v>135</v>
      </c>
      <c r="E896" s="26">
        <v>5.454545454545455</v>
      </c>
      <c r="F896" s="45" t="s">
        <v>36</v>
      </c>
      <c r="G896" s="26">
        <v>17.857142857142858</v>
      </c>
      <c r="H896" s="27">
        <v>0.48525421378914213</v>
      </c>
      <c r="I896" s="27">
        <v>0.15990355438096113</v>
      </c>
      <c r="J896" s="27">
        <v>0.19050131559764233</v>
      </c>
      <c r="K896" s="34">
        <v>19272.0</v>
      </c>
      <c r="L896" s="15"/>
    </row>
    <row r="897" ht="14.25" customHeight="1">
      <c r="A897" s="11">
        <v>207.0</v>
      </c>
      <c r="B897" s="11"/>
      <c r="C897" s="11" t="s">
        <v>282</v>
      </c>
      <c r="D897" s="37" t="s">
        <v>190</v>
      </c>
      <c r="E897" s="26">
        <v>5.0</v>
      </c>
      <c r="F897" s="37" t="s">
        <v>237</v>
      </c>
      <c r="G897" s="26">
        <v>9.09090909090909</v>
      </c>
      <c r="H897" s="27">
        <v>0.3829216925138809</v>
      </c>
      <c r="I897" s="27">
        <v>0.15935034091779668</v>
      </c>
      <c r="J897" s="27">
        <v>0.1698633244484773</v>
      </c>
      <c r="K897" s="34">
        <v>19272.0</v>
      </c>
      <c r="L897" s="15"/>
    </row>
    <row r="898" ht="14.25" customHeight="1">
      <c r="A898" s="11">
        <v>107.0</v>
      </c>
      <c r="B898" s="11"/>
      <c r="C898" s="11" t="s">
        <v>256</v>
      </c>
      <c r="D898" s="25" t="s">
        <v>141</v>
      </c>
      <c r="E898" s="26">
        <v>5.555555555555555</v>
      </c>
      <c r="F898" s="25" t="s">
        <v>272</v>
      </c>
      <c r="G898" s="26">
        <v>13.888888888888888</v>
      </c>
      <c r="H898" s="27">
        <v>0.47865211564235116</v>
      </c>
      <c r="I898" s="27">
        <v>0.1592301672066973</v>
      </c>
      <c r="J898" s="27">
        <v>0.16973522239384042</v>
      </c>
      <c r="K898" s="34">
        <v>19272.0</v>
      </c>
      <c r="L898" s="15"/>
    </row>
    <row r="899" ht="14.25" customHeight="1">
      <c r="A899" s="11">
        <v>24.0</v>
      </c>
      <c r="B899" s="11"/>
      <c r="C899" s="11" t="s">
        <v>289</v>
      </c>
      <c r="D899" s="25" t="s">
        <v>119</v>
      </c>
      <c r="E899" s="26">
        <v>7.5</v>
      </c>
      <c r="F899" s="25" t="s">
        <v>143</v>
      </c>
      <c r="G899" s="26">
        <v>12.666666666666666</v>
      </c>
      <c r="H899" s="27">
        <v>0.5343093383914618</v>
      </c>
      <c r="I899" s="27">
        <v>0.15896466714729166</v>
      </c>
      <c r="J899" s="27">
        <v>0.16894196170320294</v>
      </c>
      <c r="K899" s="34">
        <v>19272.0</v>
      </c>
      <c r="L899" s="15"/>
    </row>
    <row r="900" ht="14.25" customHeight="1">
      <c r="A900" s="11">
        <v>20.0</v>
      </c>
      <c r="B900" s="11"/>
      <c r="C900" s="11" t="s">
        <v>315</v>
      </c>
      <c r="D900" s="25" t="s">
        <v>246</v>
      </c>
      <c r="E900" s="26">
        <v>6.25</v>
      </c>
      <c r="F900" s="25" t="s">
        <v>29</v>
      </c>
      <c r="G900" s="26">
        <v>21.315789473684212</v>
      </c>
      <c r="H900" s="27">
        <v>0.6376619710082847</v>
      </c>
      <c r="I900" s="27">
        <v>0.1584948670421739</v>
      </c>
      <c r="J900" s="27">
        <v>0.1682108837436941</v>
      </c>
      <c r="K900" s="34">
        <v>19260.0</v>
      </c>
      <c r="L900" s="15"/>
    </row>
    <row r="901" ht="14.25" customHeight="1">
      <c r="A901" s="11">
        <v>215.0</v>
      </c>
      <c r="B901" s="11"/>
      <c r="C901" s="11" t="s">
        <v>290</v>
      </c>
      <c r="D901" s="43" t="s">
        <v>97</v>
      </c>
      <c r="E901" s="26">
        <v>6.666666666666667</v>
      </c>
      <c r="F901" s="37" t="s">
        <v>222</v>
      </c>
      <c r="G901" s="26">
        <v>16.842105263157894</v>
      </c>
      <c r="H901" s="27">
        <v>0.5848258576575636</v>
      </c>
      <c r="I901" s="27">
        <v>0.15848509019788104</v>
      </c>
      <c r="J901" s="27">
        <v>0.19628671911915338</v>
      </c>
      <c r="K901" s="34">
        <v>19260.0</v>
      </c>
      <c r="L901" s="15"/>
    </row>
    <row r="902" ht="14.25" customHeight="1">
      <c r="A902" s="11">
        <v>15.0</v>
      </c>
      <c r="B902" s="11"/>
      <c r="C902" s="11" t="s">
        <v>292</v>
      </c>
      <c r="D902" s="37" t="s">
        <v>135</v>
      </c>
      <c r="E902" s="26">
        <v>5.454545454545455</v>
      </c>
      <c r="F902" s="37" t="s">
        <v>180</v>
      </c>
      <c r="G902" s="26">
        <v>16.25</v>
      </c>
      <c r="H902" s="27">
        <v>0.5157720756309416</v>
      </c>
      <c r="I902" s="27">
        <v>0.1578199654948166</v>
      </c>
      <c r="J902" s="27">
        <v>0.18223924077603013</v>
      </c>
      <c r="K902" s="34">
        <v>19260.0</v>
      </c>
      <c r="L902" s="15"/>
    </row>
    <row r="903" ht="14.25" customHeight="1">
      <c r="A903" s="11">
        <v>2.0</v>
      </c>
      <c r="B903" s="11"/>
      <c r="C903" s="20" t="s">
        <v>305</v>
      </c>
      <c r="D903" s="45" t="s">
        <v>146</v>
      </c>
      <c r="E903" s="26">
        <v>7.0</v>
      </c>
      <c r="F903" s="45" t="s">
        <v>208</v>
      </c>
      <c r="G903" s="26">
        <v>17.69230769230769</v>
      </c>
      <c r="H903" s="27">
        <v>0.5527077259870168</v>
      </c>
      <c r="I903" s="27">
        <v>0.15715320269033792</v>
      </c>
      <c r="J903" s="27">
        <v>0.17706660152075002</v>
      </c>
      <c r="K903" s="34">
        <v>19260.0</v>
      </c>
      <c r="L903" s="15"/>
    </row>
    <row r="904" ht="14.25" customHeight="1">
      <c r="A904" s="11">
        <v>53.0</v>
      </c>
      <c r="B904" s="11"/>
      <c r="C904" s="20" t="s">
        <v>316</v>
      </c>
      <c r="D904" s="35" t="s">
        <v>317</v>
      </c>
      <c r="E904" s="26">
        <v>8.0</v>
      </c>
      <c r="F904" s="35" t="s">
        <v>159</v>
      </c>
      <c r="G904" s="26">
        <v>15.0</v>
      </c>
      <c r="H904" s="27">
        <v>0.5541102138730276</v>
      </c>
      <c r="I904" s="27">
        <v>0.15711723060389673</v>
      </c>
      <c r="J904" s="27">
        <v>0.11123039010423813</v>
      </c>
      <c r="K904" s="34">
        <v>19260.0</v>
      </c>
      <c r="L904" s="15"/>
    </row>
    <row r="905" ht="14.25" customHeight="1">
      <c r="A905" s="11">
        <v>49.0</v>
      </c>
      <c r="B905" s="11"/>
      <c r="C905" s="20" t="s">
        <v>294</v>
      </c>
      <c r="D905" s="45" t="s">
        <v>184</v>
      </c>
      <c r="E905" s="26">
        <v>6.0</v>
      </c>
      <c r="F905" s="45" t="s">
        <v>310</v>
      </c>
      <c r="G905" s="26">
        <v>12.352941176470587</v>
      </c>
      <c r="H905" s="27">
        <v>0.4766152981289794</v>
      </c>
      <c r="I905" s="27">
        <v>0.15705681285702738</v>
      </c>
      <c r="J905" s="27">
        <v>0.12000148353482391</v>
      </c>
      <c r="K905" s="34">
        <v>19260.0</v>
      </c>
      <c r="L905" s="15"/>
    </row>
    <row r="906" ht="14.25" customHeight="1">
      <c r="A906" s="11">
        <v>234.0</v>
      </c>
      <c r="B906" s="11"/>
      <c r="C906" s="11" t="s">
        <v>276</v>
      </c>
      <c r="D906" s="37" t="s">
        <v>54</v>
      </c>
      <c r="E906" s="26">
        <v>6.363636363636364</v>
      </c>
      <c r="F906" s="37" t="s">
        <v>113</v>
      </c>
      <c r="G906" s="26">
        <v>22.272727272727273</v>
      </c>
      <c r="H906" s="27">
        <v>0.5178145614676344</v>
      </c>
      <c r="I906" s="27">
        <v>0.15659235424806559</v>
      </c>
      <c r="J906" s="27">
        <v>0.17851528384279475</v>
      </c>
      <c r="K906" s="34">
        <v>19240.0</v>
      </c>
      <c r="L906" s="15"/>
    </row>
    <row r="907" ht="14.25" customHeight="1">
      <c r="A907" s="11">
        <v>53.0</v>
      </c>
      <c r="B907" s="11"/>
      <c r="C907" s="47" t="s">
        <v>316</v>
      </c>
      <c r="D907" s="45" t="s">
        <v>317</v>
      </c>
      <c r="E907" s="26">
        <v>8.0</v>
      </c>
      <c r="F907" s="45" t="s">
        <v>120</v>
      </c>
      <c r="G907" s="26">
        <v>13.10344827586207</v>
      </c>
      <c r="H907" s="27">
        <v>0.5499407286103609</v>
      </c>
      <c r="I907" s="27">
        <v>0.1559349784794772</v>
      </c>
      <c r="J907" s="27">
        <v>0.11914433008100377</v>
      </c>
      <c r="K907" s="34">
        <v>19240.0</v>
      </c>
      <c r="L907" s="15"/>
    </row>
    <row r="908" ht="14.25" customHeight="1">
      <c r="A908" s="11">
        <v>12.0</v>
      </c>
      <c r="B908" s="11"/>
      <c r="C908" s="20" t="s">
        <v>318</v>
      </c>
      <c r="D908" s="45" t="s">
        <v>184</v>
      </c>
      <c r="E908" s="26">
        <v>6.0</v>
      </c>
      <c r="F908" s="45" t="s">
        <v>231</v>
      </c>
      <c r="G908" s="26">
        <v>13.783783783783784</v>
      </c>
      <c r="H908" s="27">
        <v>0.5463638783429764</v>
      </c>
      <c r="I908" s="27">
        <v>0.15534943565802417</v>
      </c>
      <c r="J908" s="27">
        <v>0.1373244940455045</v>
      </c>
      <c r="K908" s="34">
        <v>19240.0</v>
      </c>
      <c r="L908" s="15"/>
    </row>
    <row r="909" ht="14.25" customHeight="1">
      <c r="A909" s="11">
        <v>224.0</v>
      </c>
      <c r="B909" s="11"/>
      <c r="C909" s="20" t="s">
        <v>263</v>
      </c>
      <c r="D909" s="35" t="s">
        <v>136</v>
      </c>
      <c r="E909" s="26">
        <v>5.0</v>
      </c>
      <c r="F909" s="35" t="s">
        <v>212</v>
      </c>
      <c r="G909" s="26">
        <v>12.394366197183098</v>
      </c>
      <c r="H909" s="27">
        <v>0.4677606303762378</v>
      </c>
      <c r="I909" s="27">
        <v>0.1552399682363611</v>
      </c>
      <c r="J909" s="27">
        <v>0.14954881797767705</v>
      </c>
      <c r="K909" s="34">
        <v>19240.0</v>
      </c>
      <c r="L909" s="15"/>
    </row>
    <row r="910" ht="14.25" customHeight="1">
      <c r="A910" s="32">
        <v>22.0</v>
      </c>
      <c r="B910" s="32"/>
      <c r="C910" s="32" t="s">
        <v>303</v>
      </c>
      <c r="D910" s="38" t="s">
        <v>296</v>
      </c>
      <c r="E910" s="26">
        <v>7.0</v>
      </c>
      <c r="F910" s="38" t="s">
        <v>257</v>
      </c>
      <c r="G910" s="26">
        <v>14.642857142857142</v>
      </c>
      <c r="H910" s="27">
        <v>0.5596547813664414</v>
      </c>
      <c r="I910" s="27">
        <v>0.15412278448497305</v>
      </c>
      <c r="J910" s="27">
        <v>0.1845737103892768</v>
      </c>
      <c r="K910" s="34">
        <v>19240.0</v>
      </c>
      <c r="L910" s="15"/>
    </row>
    <row r="911" ht="14.25" customHeight="1">
      <c r="A911" s="11">
        <v>219.0</v>
      </c>
      <c r="B911" s="11"/>
      <c r="C911" s="11" t="s">
        <v>301</v>
      </c>
      <c r="D911" s="37" t="s">
        <v>117</v>
      </c>
      <c r="E911" s="26">
        <v>6.666666666666667</v>
      </c>
      <c r="F911" s="43" t="s">
        <v>100</v>
      </c>
      <c r="G911" s="26">
        <v>15.0</v>
      </c>
      <c r="H911" s="27">
        <v>0.46994934990339926</v>
      </c>
      <c r="I911" s="27">
        <v>0.15412278448497302</v>
      </c>
      <c r="J911" s="27">
        <v>0.15939791484054117</v>
      </c>
      <c r="K911" s="34">
        <v>19240.0</v>
      </c>
      <c r="L911" s="15"/>
    </row>
    <row r="912" ht="14.25" customHeight="1">
      <c r="A912" s="11">
        <v>26.0</v>
      </c>
      <c r="B912" s="11"/>
      <c r="C912" s="11" t="s">
        <v>268</v>
      </c>
      <c r="D912" s="31" t="s">
        <v>262</v>
      </c>
      <c r="E912" s="26">
        <v>5.714285714285714</v>
      </c>
      <c r="F912" s="31" t="s">
        <v>236</v>
      </c>
      <c r="G912" s="26">
        <v>13.75</v>
      </c>
      <c r="H912" s="27">
        <v>0.49605764712025485</v>
      </c>
      <c r="I912" s="27">
        <v>0.15412278448497302</v>
      </c>
      <c r="J912" s="27">
        <v>0.14316294203270827</v>
      </c>
      <c r="K912" s="34">
        <v>18980.0</v>
      </c>
      <c r="L912" s="15"/>
    </row>
    <row r="913" ht="14.25" customHeight="1">
      <c r="A913" s="11">
        <v>111.0</v>
      </c>
      <c r="B913" s="11"/>
      <c r="C913" s="11" t="s">
        <v>308</v>
      </c>
      <c r="D913" s="25" t="s">
        <v>106</v>
      </c>
      <c r="E913" s="26">
        <v>4.615384615384616</v>
      </c>
      <c r="F913" s="25" t="s">
        <v>194</v>
      </c>
      <c r="G913" s="26">
        <v>10.857142857142858</v>
      </c>
      <c r="H913" s="27">
        <v>0.3905801263641585</v>
      </c>
      <c r="I913" s="27">
        <v>0.15395694476365587</v>
      </c>
      <c r="J913" s="27">
        <v>0.2127405054915972</v>
      </c>
      <c r="K913" s="34">
        <v>18980.0</v>
      </c>
      <c r="L913" s="15"/>
    </row>
    <row r="914" ht="14.25" customHeight="1">
      <c r="A914" s="11">
        <v>2.0</v>
      </c>
      <c r="B914" s="11"/>
      <c r="C914" s="11" t="s">
        <v>305</v>
      </c>
      <c r="D914" s="25" t="s">
        <v>146</v>
      </c>
      <c r="E914" s="26">
        <v>7.0</v>
      </c>
      <c r="F914" s="25" t="s">
        <v>144</v>
      </c>
      <c r="G914" s="26">
        <v>17.82608695652174</v>
      </c>
      <c r="H914" s="27">
        <v>0.5409233617550454</v>
      </c>
      <c r="I914" s="27">
        <v>0.15380251571121786</v>
      </c>
      <c r="J914" s="27">
        <v>0.1701718859346167</v>
      </c>
      <c r="K914" s="34">
        <v>18980.0</v>
      </c>
      <c r="L914" s="15"/>
    </row>
    <row r="915" ht="14.25" customHeight="1">
      <c r="A915" s="11">
        <v>22.0</v>
      </c>
      <c r="B915" s="11"/>
      <c r="C915" s="11" t="s">
        <v>303</v>
      </c>
      <c r="D915" s="25" t="s">
        <v>25</v>
      </c>
      <c r="E915" s="26">
        <v>7.5</v>
      </c>
      <c r="F915" s="25" t="s">
        <v>239</v>
      </c>
      <c r="G915" s="26">
        <v>14.166666666666666</v>
      </c>
      <c r="H915" s="27">
        <v>0.5584274682494097</v>
      </c>
      <c r="I915" s="27">
        <v>0.15378479592250602</v>
      </c>
      <c r="J915" s="27">
        <v>0.15877554779017977</v>
      </c>
      <c r="K915" s="34">
        <v>18980.0</v>
      </c>
      <c r="L915" s="15"/>
    </row>
    <row r="916" ht="14.25" customHeight="1">
      <c r="A916" s="32">
        <v>15.0</v>
      </c>
      <c r="B916" s="32"/>
      <c r="C916" s="32" t="s">
        <v>292</v>
      </c>
      <c r="D916" s="38" t="s">
        <v>111</v>
      </c>
      <c r="E916" s="26">
        <v>7.5</v>
      </c>
      <c r="F916" s="38" t="s">
        <v>239</v>
      </c>
      <c r="G916" s="26">
        <v>10.833333333333334</v>
      </c>
      <c r="H916" s="27">
        <v>0.5025847214244686</v>
      </c>
      <c r="I916" s="27">
        <v>0.153784795922506</v>
      </c>
      <c r="J916" s="27">
        <v>0.16261070594936283</v>
      </c>
      <c r="K916" s="34">
        <v>18980.0</v>
      </c>
      <c r="L916" s="15"/>
    </row>
    <row r="917" ht="14.25" customHeight="1">
      <c r="A917" s="32">
        <v>42.0</v>
      </c>
      <c r="B917" s="32"/>
      <c r="C917" s="32" t="s">
        <v>278</v>
      </c>
      <c r="D917" s="55" t="s">
        <v>60</v>
      </c>
      <c r="E917" s="26">
        <v>6.0</v>
      </c>
      <c r="F917" s="38" t="s">
        <v>310</v>
      </c>
      <c r="G917" s="26">
        <v>11.176470588235295</v>
      </c>
      <c r="H917" s="27">
        <v>0.42615478682996427</v>
      </c>
      <c r="I917" s="27">
        <v>0.1534686130737465</v>
      </c>
      <c r="J917" s="27">
        <v>0.11040368012267075</v>
      </c>
      <c r="K917" s="34">
        <v>18980.0</v>
      </c>
      <c r="L917" s="15"/>
    </row>
    <row r="918" ht="14.25" customHeight="1">
      <c r="A918" s="11">
        <v>26.0</v>
      </c>
      <c r="B918" s="11"/>
      <c r="C918" s="20" t="s">
        <v>268</v>
      </c>
      <c r="D918" s="35" t="s">
        <v>99</v>
      </c>
      <c r="E918" s="26">
        <v>5.6521739130434785</v>
      </c>
      <c r="F918" s="45" t="s">
        <v>272</v>
      </c>
      <c r="G918" s="26">
        <v>16.11111111111111</v>
      </c>
      <c r="H918" s="27">
        <v>0.49360999425617463</v>
      </c>
      <c r="I918" s="27">
        <v>0.15336231021942218</v>
      </c>
      <c r="J918" s="27">
        <v>0.24063041190557077</v>
      </c>
      <c r="K918" s="34">
        <v>18960.0</v>
      </c>
      <c r="L918" s="15"/>
    </row>
    <row r="919" ht="14.25" customHeight="1">
      <c r="A919" s="11">
        <v>22.0</v>
      </c>
      <c r="B919" s="11"/>
      <c r="C919" s="11" t="s">
        <v>303</v>
      </c>
      <c r="D919" s="31" t="s">
        <v>296</v>
      </c>
      <c r="E919" s="26">
        <v>7.0</v>
      </c>
      <c r="F919" s="31" t="s">
        <v>239</v>
      </c>
      <c r="G919" s="26">
        <v>14.166666666666666</v>
      </c>
      <c r="H919" s="27">
        <v>0.5564330844342332</v>
      </c>
      <c r="I919" s="27">
        <v>0.15323556450849704</v>
      </c>
      <c r="J919" s="27">
        <v>0.18178970384617793</v>
      </c>
      <c r="K919" s="34">
        <v>18960.0</v>
      </c>
      <c r="L919" s="15"/>
    </row>
    <row r="920" ht="14.25" customHeight="1">
      <c r="A920" s="11">
        <v>105.0</v>
      </c>
      <c r="B920" s="11"/>
      <c r="C920" s="11" t="s">
        <v>304</v>
      </c>
      <c r="D920" s="25" t="s">
        <v>106</v>
      </c>
      <c r="E920" s="26">
        <v>5.384615384615384</v>
      </c>
      <c r="F920" s="25" t="s">
        <v>311</v>
      </c>
      <c r="G920" s="26">
        <v>12.5</v>
      </c>
      <c r="H920" s="27">
        <v>0.40544649795587395</v>
      </c>
      <c r="I920" s="27">
        <v>0.1526913035145244</v>
      </c>
      <c r="J920" s="27">
        <v>0.18788301346739572</v>
      </c>
      <c r="K920" s="34">
        <v>18960.0</v>
      </c>
      <c r="L920" s="15"/>
    </row>
    <row r="921" ht="14.25" customHeight="1">
      <c r="A921" s="11">
        <v>12.0</v>
      </c>
      <c r="B921" s="11"/>
      <c r="C921" s="11" t="s">
        <v>318</v>
      </c>
      <c r="D921" s="31" t="s">
        <v>184</v>
      </c>
      <c r="E921" s="26">
        <v>6.0</v>
      </c>
      <c r="F921" s="31" t="s">
        <v>319</v>
      </c>
      <c r="G921" s="26">
        <v>14.482758620689657</v>
      </c>
      <c r="H921" s="27">
        <v>0.5355729077727929</v>
      </c>
      <c r="I921" s="27">
        <v>0.15228120356082828</v>
      </c>
      <c r="J921" s="27">
        <v>0.1250262027483355</v>
      </c>
      <c r="K921" s="34">
        <v>18960.0</v>
      </c>
      <c r="L921" s="15"/>
    </row>
    <row r="922" ht="14.25" customHeight="1">
      <c r="A922" s="11">
        <v>119.0</v>
      </c>
      <c r="B922" s="11"/>
      <c r="C922" s="11" t="s">
        <v>285</v>
      </c>
      <c r="D922" s="31" t="s">
        <v>296</v>
      </c>
      <c r="E922" s="26">
        <v>5.0</v>
      </c>
      <c r="F922" s="25" t="s">
        <v>232</v>
      </c>
      <c r="G922" s="26">
        <v>9.09090909090909</v>
      </c>
      <c r="H922" s="27">
        <v>0.3934126977882338</v>
      </c>
      <c r="I922" s="27">
        <v>0.1521102863778633</v>
      </c>
      <c r="J922" s="27">
        <v>0.19512320666459781</v>
      </c>
      <c r="K922" s="34">
        <v>18960.0</v>
      </c>
      <c r="L922" s="15"/>
    </row>
    <row r="923" ht="14.25" customHeight="1">
      <c r="A923" s="11">
        <v>42.0</v>
      </c>
      <c r="B923" s="11"/>
      <c r="C923" s="11" t="s">
        <v>278</v>
      </c>
      <c r="D923" s="25" t="s">
        <v>60</v>
      </c>
      <c r="E923" s="26">
        <v>6.0</v>
      </c>
      <c r="F923" s="25" t="s">
        <v>313</v>
      </c>
      <c r="G923" s="26">
        <v>10.0</v>
      </c>
      <c r="H923" s="27">
        <v>0.4223401020373686</v>
      </c>
      <c r="I923" s="27">
        <v>0.15209485311017076</v>
      </c>
      <c r="J923" s="27">
        <v>0.11731734341393471</v>
      </c>
      <c r="K923" s="34">
        <v>18960.0</v>
      </c>
      <c r="L923" s="15"/>
    </row>
    <row r="924" ht="14.25" customHeight="1">
      <c r="A924" s="11">
        <v>178.0</v>
      </c>
      <c r="B924" s="11"/>
      <c r="C924" s="20" t="s">
        <v>281</v>
      </c>
      <c r="D924" s="35" t="s">
        <v>151</v>
      </c>
      <c r="E924" s="26">
        <v>7.5</v>
      </c>
      <c r="F924" s="35" t="s">
        <v>313</v>
      </c>
      <c r="G924" s="26">
        <v>11.739130434782608</v>
      </c>
      <c r="H924" s="27">
        <v>0.5096633794727007</v>
      </c>
      <c r="I924" s="27">
        <v>0.15179209152463688</v>
      </c>
      <c r="J924" s="27">
        <v>0.1915953510799861</v>
      </c>
      <c r="K924" s="34">
        <v>18960.0</v>
      </c>
      <c r="L924" s="15"/>
    </row>
    <row r="925" ht="14.25" customHeight="1">
      <c r="A925" s="11">
        <v>148.0</v>
      </c>
      <c r="B925" s="11"/>
      <c r="C925" s="11" t="s">
        <v>320</v>
      </c>
      <c r="D925" s="31" t="s">
        <v>83</v>
      </c>
      <c r="E925" s="26">
        <v>8.0</v>
      </c>
      <c r="F925" s="25" t="s">
        <v>89</v>
      </c>
      <c r="G925" s="26">
        <v>13.61111111111111</v>
      </c>
      <c r="H925" s="27">
        <v>0.5743825387708213</v>
      </c>
      <c r="I925" s="27">
        <v>0.15174334500520503</v>
      </c>
      <c r="J925" s="27">
        <v>0.12228681535537571</v>
      </c>
      <c r="K925" s="34">
        <v>18960.0</v>
      </c>
      <c r="L925" s="15"/>
    </row>
    <row r="926" ht="14.25" customHeight="1">
      <c r="A926" s="11">
        <v>176.0</v>
      </c>
      <c r="B926" s="11"/>
      <c r="C926" s="20" t="s">
        <v>321</v>
      </c>
      <c r="D926" s="35" t="s">
        <v>47</v>
      </c>
      <c r="E926" s="26">
        <v>4.545454545454545</v>
      </c>
      <c r="F926" s="35" t="s">
        <v>48</v>
      </c>
      <c r="G926" s="26">
        <v>13.428571428571429</v>
      </c>
      <c r="H926" s="27">
        <v>0.4595060310166571</v>
      </c>
      <c r="I926" s="27">
        <v>0.1514909802118963</v>
      </c>
      <c r="J926" s="27">
        <v>0.19737110564749916</v>
      </c>
      <c r="K926" s="34">
        <v>18960.0</v>
      </c>
      <c r="L926" s="15"/>
    </row>
    <row r="927" ht="14.25" customHeight="1">
      <c r="A927" s="11">
        <v>176.0</v>
      </c>
      <c r="B927" s="11"/>
      <c r="C927" s="11" t="s">
        <v>321</v>
      </c>
      <c r="D927" s="37" t="s">
        <v>54</v>
      </c>
      <c r="E927" s="26">
        <v>4.545454545454545</v>
      </c>
      <c r="F927" s="37" t="s">
        <v>48</v>
      </c>
      <c r="G927" s="26">
        <v>13.428571428571429</v>
      </c>
      <c r="H927" s="27">
        <v>0.4595060310166571</v>
      </c>
      <c r="I927" s="27">
        <v>0.1514909802118963</v>
      </c>
      <c r="J927" s="27">
        <v>0.19737110564749916</v>
      </c>
      <c r="K927" s="34">
        <v>18960.0</v>
      </c>
      <c r="L927" s="15"/>
    </row>
    <row r="928" ht="14.25" customHeight="1">
      <c r="A928" s="11">
        <v>137.0</v>
      </c>
      <c r="B928" s="11"/>
      <c r="C928" s="11" t="s">
        <v>322</v>
      </c>
      <c r="D928" s="43" t="s">
        <v>172</v>
      </c>
      <c r="E928" s="26">
        <v>5.333333333333333</v>
      </c>
      <c r="F928" s="43" t="s">
        <v>29</v>
      </c>
      <c r="G928" s="26">
        <v>20.26315789473684</v>
      </c>
      <c r="H928" s="27">
        <v>0.5342159276679668</v>
      </c>
      <c r="I928" s="27">
        <v>0.15147623162007956</v>
      </c>
      <c r="J928" s="27">
        <v>0.21732589904251148</v>
      </c>
      <c r="K928" s="34">
        <v>18960.0</v>
      </c>
      <c r="L928" s="15"/>
    </row>
    <row r="929" ht="14.25" customHeight="1">
      <c r="A929" s="11">
        <v>184.0</v>
      </c>
      <c r="B929" s="11"/>
      <c r="C929" s="11" t="s">
        <v>286</v>
      </c>
      <c r="D929" s="37" t="s">
        <v>106</v>
      </c>
      <c r="E929" s="26">
        <v>3.8461538461538463</v>
      </c>
      <c r="F929" s="37" t="s">
        <v>88</v>
      </c>
      <c r="G929" s="26">
        <v>8.787878787878787</v>
      </c>
      <c r="H929" s="27">
        <v>0.3164965009553506</v>
      </c>
      <c r="I929" s="27">
        <v>0.15097742153630012</v>
      </c>
      <c r="J929" s="27">
        <v>0.20632657533988313</v>
      </c>
      <c r="K929" s="34">
        <v>18960.0</v>
      </c>
      <c r="L929" s="15"/>
    </row>
    <row r="930" ht="14.25" customHeight="1">
      <c r="A930" s="11">
        <v>22.0</v>
      </c>
      <c r="B930" s="11"/>
      <c r="C930" s="11" t="s">
        <v>303</v>
      </c>
      <c r="D930" s="25" t="s">
        <v>25</v>
      </c>
      <c r="E930" s="26">
        <v>7.5</v>
      </c>
      <c r="F930" s="25" t="s">
        <v>257</v>
      </c>
      <c r="G930" s="26">
        <v>14.642857142857142</v>
      </c>
      <c r="H930" s="27">
        <v>0.5456634118322803</v>
      </c>
      <c r="I930" s="27">
        <v>0.1502697148728487</v>
      </c>
      <c r="J930" s="27">
        <v>0.15227331107115336</v>
      </c>
      <c r="K930" s="34">
        <v>18720.0</v>
      </c>
      <c r="L930" s="15"/>
    </row>
    <row r="931" ht="14.25" customHeight="1">
      <c r="A931" s="11">
        <v>111.0</v>
      </c>
      <c r="B931" s="11"/>
      <c r="C931" s="47" t="s">
        <v>308</v>
      </c>
      <c r="D931" s="45" t="s">
        <v>103</v>
      </c>
      <c r="E931" s="26">
        <v>5.714285714285714</v>
      </c>
      <c r="F931" s="45" t="s">
        <v>229</v>
      </c>
      <c r="G931" s="26">
        <v>8.64864864864865</v>
      </c>
      <c r="H931" s="27">
        <v>0.3797570504269893</v>
      </c>
      <c r="I931" s="27">
        <v>0.14969075815620403</v>
      </c>
      <c r="J931" s="27">
        <v>0.1959510622070395</v>
      </c>
      <c r="K931" s="34">
        <v>18720.0</v>
      </c>
      <c r="L931" s="15"/>
    </row>
    <row r="932" ht="14.25" customHeight="1">
      <c r="A932" s="32">
        <v>20.0</v>
      </c>
      <c r="B932" s="32"/>
      <c r="C932" s="32" t="s">
        <v>315</v>
      </c>
      <c r="D932" s="38" t="s">
        <v>246</v>
      </c>
      <c r="E932" s="26">
        <v>6.25</v>
      </c>
      <c r="F932" s="38" t="s">
        <v>324</v>
      </c>
      <c r="G932" s="26">
        <v>17.2</v>
      </c>
      <c r="H932" s="27">
        <v>0.6008925020987055</v>
      </c>
      <c r="I932" s="27">
        <v>0.14935558580697628</v>
      </c>
      <c r="J932" s="27">
        <v>0.15952791219166768</v>
      </c>
      <c r="K932" s="34">
        <v>18720.0</v>
      </c>
      <c r="L932" s="15"/>
    </row>
    <row r="933" ht="14.25" customHeight="1">
      <c r="A933" s="11">
        <v>24.0</v>
      </c>
      <c r="B933" s="11"/>
      <c r="C933" s="11" t="s">
        <v>289</v>
      </c>
      <c r="D933" s="25" t="s">
        <v>60</v>
      </c>
      <c r="E933" s="26">
        <v>6.0</v>
      </c>
      <c r="F933" s="25" t="s">
        <v>127</v>
      </c>
      <c r="G933" s="26">
        <v>19.375</v>
      </c>
      <c r="H933" s="27">
        <v>0.5012127886089333</v>
      </c>
      <c r="I933" s="27">
        <v>0.14911797040839095</v>
      </c>
      <c r="J933" s="27">
        <v>0.10512706782351083</v>
      </c>
      <c r="K933" s="34">
        <v>18720.0</v>
      </c>
      <c r="L933" s="15"/>
    </row>
    <row r="934" ht="14.25" customHeight="1">
      <c r="A934" s="11">
        <v>53.0</v>
      </c>
      <c r="B934" s="11"/>
      <c r="C934" s="20" t="s">
        <v>316</v>
      </c>
      <c r="D934" s="45" t="s">
        <v>317</v>
      </c>
      <c r="E934" s="26">
        <v>8.0</v>
      </c>
      <c r="F934" s="45" t="s">
        <v>267</v>
      </c>
      <c r="G934" s="26">
        <v>11.724137931034482</v>
      </c>
      <c r="H934" s="27">
        <v>0.5254989184499004</v>
      </c>
      <c r="I934" s="27">
        <v>0.14900453499150043</v>
      </c>
      <c r="J934" s="27">
        <v>0.11384902652184802</v>
      </c>
      <c r="K934" s="34">
        <v>18720.0</v>
      </c>
      <c r="L934" s="15"/>
    </row>
    <row r="935" ht="14.25" customHeight="1">
      <c r="A935" s="11">
        <v>137.0</v>
      </c>
      <c r="B935" s="11"/>
      <c r="C935" s="11" t="s">
        <v>322</v>
      </c>
      <c r="D935" s="37" t="s">
        <v>94</v>
      </c>
      <c r="E935" s="26">
        <v>3.6363636363636362</v>
      </c>
      <c r="F935" s="37" t="s">
        <v>29</v>
      </c>
      <c r="G935" s="26">
        <v>20.26315789473684</v>
      </c>
      <c r="H935" s="27">
        <v>0.5244362310516196</v>
      </c>
      <c r="I935" s="27">
        <v>0.14870321136158843</v>
      </c>
      <c r="J935" s="27">
        <v>0.18904233706185927</v>
      </c>
      <c r="K935" s="34">
        <v>18720.0</v>
      </c>
      <c r="L935" s="15"/>
    </row>
    <row r="936" ht="14.25" customHeight="1">
      <c r="A936" s="11">
        <v>219.0</v>
      </c>
      <c r="B936" s="11"/>
      <c r="C936" s="47" t="s">
        <v>301</v>
      </c>
      <c r="D936" s="35" t="s">
        <v>108</v>
      </c>
      <c r="E936" s="26">
        <v>5.0</v>
      </c>
      <c r="F936" s="35" t="s">
        <v>61</v>
      </c>
      <c r="G936" s="26">
        <v>20.434782608695652</v>
      </c>
      <c r="H936" s="27">
        <v>0.4529683435834933</v>
      </c>
      <c r="I936" s="27">
        <v>0.14855375884865965</v>
      </c>
      <c r="J936" s="27">
        <v>0.16194525221192657</v>
      </c>
      <c r="K936" s="34">
        <v>18720.0</v>
      </c>
      <c r="L936" s="15"/>
    </row>
    <row r="937" ht="14.25" customHeight="1">
      <c r="A937" s="32">
        <v>49.0</v>
      </c>
      <c r="B937" s="32"/>
      <c r="C937" s="32" t="s">
        <v>294</v>
      </c>
      <c r="D937" s="38" t="s">
        <v>18</v>
      </c>
      <c r="E937" s="26">
        <v>6.25</v>
      </c>
      <c r="F937" s="38" t="s">
        <v>310</v>
      </c>
      <c r="G937" s="26">
        <v>12.352941176470587</v>
      </c>
      <c r="H937" s="27">
        <v>0.4506693765740291</v>
      </c>
      <c r="I937" s="27">
        <v>0.14850697452398212</v>
      </c>
      <c r="J937" s="27">
        <v>0.20237915976509563</v>
      </c>
      <c r="K937" s="34">
        <v>18720.0</v>
      </c>
      <c r="L937" s="15"/>
    </row>
    <row r="938" ht="14.25" customHeight="1">
      <c r="A938" s="32">
        <v>178.0</v>
      </c>
      <c r="B938" s="32"/>
      <c r="C938" s="32" t="s">
        <v>281</v>
      </c>
      <c r="D938" s="33" t="s">
        <v>158</v>
      </c>
      <c r="E938" s="26">
        <v>6.666666666666667</v>
      </c>
      <c r="F938" s="33" t="s">
        <v>313</v>
      </c>
      <c r="G938" s="26">
        <v>11.739130434782608</v>
      </c>
      <c r="H938" s="27">
        <v>0.49650016063240493</v>
      </c>
      <c r="I938" s="27">
        <v>0.14787171466524351</v>
      </c>
      <c r="J938" s="27">
        <v>0.16680673422866715</v>
      </c>
      <c r="K938" s="34">
        <v>18720.0</v>
      </c>
      <c r="L938" s="15"/>
    </row>
    <row r="939" ht="14.25" customHeight="1">
      <c r="A939" s="32">
        <v>47.0</v>
      </c>
      <c r="B939" s="32"/>
      <c r="C939" s="32" t="s">
        <v>299</v>
      </c>
      <c r="D939" s="38" t="s">
        <v>184</v>
      </c>
      <c r="E939" s="26">
        <v>6.0</v>
      </c>
      <c r="F939" s="38" t="s">
        <v>180</v>
      </c>
      <c r="G939" s="26">
        <v>15.625</v>
      </c>
      <c r="H939" s="27">
        <v>0.53692280798142</v>
      </c>
      <c r="I939" s="27">
        <v>0.14760989183778195</v>
      </c>
      <c r="J939" s="27">
        <v>0.11097724341180336</v>
      </c>
      <c r="K939" s="34">
        <v>18720.0</v>
      </c>
      <c r="L939" s="15"/>
    </row>
    <row r="940" ht="14.25" customHeight="1">
      <c r="A940" s="11">
        <v>12.0</v>
      </c>
      <c r="B940" s="11"/>
      <c r="C940" s="11" t="s">
        <v>318</v>
      </c>
      <c r="D940" s="25" t="s">
        <v>18</v>
      </c>
      <c r="E940" s="26">
        <v>6.25</v>
      </c>
      <c r="F940" s="31" t="s">
        <v>231</v>
      </c>
      <c r="G940" s="26">
        <v>13.783783783783784</v>
      </c>
      <c r="H940" s="27">
        <v>0.5175129804766806</v>
      </c>
      <c r="I940" s="27">
        <v>0.14714616512822748</v>
      </c>
      <c r="J940" s="27">
        <v>0.22477491811428343</v>
      </c>
      <c r="K940" s="34">
        <v>18720.0</v>
      </c>
      <c r="L940" s="15"/>
    </row>
    <row r="941" ht="14.25" customHeight="1">
      <c r="A941" s="11">
        <v>12.0</v>
      </c>
      <c r="B941" s="11"/>
      <c r="C941" s="20" t="s">
        <v>318</v>
      </c>
      <c r="D941" s="35" t="s">
        <v>160</v>
      </c>
      <c r="E941" s="26">
        <v>6.0</v>
      </c>
      <c r="F941" s="35" t="s">
        <v>231</v>
      </c>
      <c r="G941" s="26">
        <v>13.783783783783784</v>
      </c>
      <c r="H941" s="27">
        <v>0.51516784405218</v>
      </c>
      <c r="I941" s="27">
        <v>0.14647936478778012</v>
      </c>
      <c r="J941" s="27">
        <v>0.21925804613512992</v>
      </c>
      <c r="K941" s="34">
        <v>18720.0</v>
      </c>
      <c r="L941" s="15"/>
    </row>
    <row r="942" ht="14.25" customHeight="1">
      <c r="A942" s="11">
        <v>47.0</v>
      </c>
      <c r="B942" s="11"/>
      <c r="C942" s="11" t="s">
        <v>299</v>
      </c>
      <c r="D942" s="25" t="s">
        <v>178</v>
      </c>
      <c r="E942" s="26">
        <v>5.0</v>
      </c>
      <c r="F942" s="31" t="s">
        <v>180</v>
      </c>
      <c r="G942" s="26">
        <v>15.625</v>
      </c>
      <c r="H942" s="27">
        <v>0.5313038483630098</v>
      </c>
      <c r="I942" s="27">
        <v>0.14606513715575864</v>
      </c>
      <c r="J942" s="27">
        <v>0.09867511487855696</v>
      </c>
      <c r="K942" s="34">
        <v>18720.0</v>
      </c>
      <c r="L942" s="15"/>
    </row>
    <row r="943" ht="14.25" customHeight="1">
      <c r="A943" s="11">
        <v>44.0</v>
      </c>
      <c r="B943" s="11"/>
      <c r="C943" s="20" t="s">
        <v>325</v>
      </c>
      <c r="D943" s="45" t="s">
        <v>119</v>
      </c>
      <c r="E943" s="26">
        <v>6.25</v>
      </c>
      <c r="F943" s="45" t="s">
        <v>144</v>
      </c>
      <c r="G943" s="26">
        <v>17.82608695652174</v>
      </c>
      <c r="H943" s="27">
        <v>0.5525705436276256</v>
      </c>
      <c r="I943" s="27">
        <v>0.14462830071501268</v>
      </c>
      <c r="J943" s="27">
        <v>0.14533026234191396</v>
      </c>
      <c r="K943" s="34">
        <v>18720.0</v>
      </c>
      <c r="L943" s="15"/>
    </row>
    <row r="944" ht="14.25" customHeight="1">
      <c r="A944" s="32">
        <v>108.0</v>
      </c>
      <c r="B944" s="32"/>
      <c r="C944" s="32" t="s">
        <v>314</v>
      </c>
      <c r="D944" s="38" t="s">
        <v>58</v>
      </c>
      <c r="E944" s="26">
        <v>4.0</v>
      </c>
      <c r="F944" s="38" t="s">
        <v>208</v>
      </c>
      <c r="G944" s="26">
        <v>10.769230769230768</v>
      </c>
      <c r="H944" s="27">
        <v>0.3721351659641941</v>
      </c>
      <c r="I944" s="27">
        <v>0.14400026505919938</v>
      </c>
      <c r="J944" s="27">
        <v>0.11469010040729741</v>
      </c>
      <c r="K944" s="34">
        <v>18720.0</v>
      </c>
      <c r="L944" s="15"/>
    </row>
    <row r="945" ht="14.25" customHeight="1">
      <c r="A945" s="32">
        <v>12.0</v>
      </c>
      <c r="B945" s="32"/>
      <c r="C945" s="32" t="s">
        <v>318</v>
      </c>
      <c r="D945" s="38" t="s">
        <v>18</v>
      </c>
      <c r="E945" s="26">
        <v>6.25</v>
      </c>
      <c r="F945" s="38" t="s">
        <v>319</v>
      </c>
      <c r="G945" s="26">
        <v>14.482758620689657</v>
      </c>
      <c r="H945" s="27">
        <v>0.5064448191312619</v>
      </c>
      <c r="I945" s="27">
        <v>0.14399911846768051</v>
      </c>
      <c r="J945" s="27">
        <v>0.21094005581959913</v>
      </c>
      <c r="K945" s="34">
        <v>18720.0</v>
      </c>
      <c r="L945" s="15"/>
    </row>
    <row r="946" ht="14.25" customHeight="1">
      <c r="A946" s="11">
        <v>111.0</v>
      </c>
      <c r="B946" s="11"/>
      <c r="C946" s="11" t="s">
        <v>308</v>
      </c>
      <c r="D946" s="25" t="s">
        <v>106</v>
      </c>
      <c r="E946" s="26">
        <v>4.615384615384616</v>
      </c>
      <c r="F946" s="25" t="s">
        <v>189</v>
      </c>
      <c r="G946" s="26">
        <v>12.941176470588236</v>
      </c>
      <c r="H946" s="27">
        <v>0.3642425855619843</v>
      </c>
      <c r="I946" s="27">
        <v>0.1435753430364079</v>
      </c>
      <c r="J946" s="27">
        <v>0.17718050253522655</v>
      </c>
      <c r="K946" s="34">
        <v>18720.0</v>
      </c>
      <c r="L946" s="15"/>
    </row>
    <row r="947" ht="14.25" customHeight="1">
      <c r="A947" s="11">
        <v>200.0</v>
      </c>
      <c r="B947" s="11"/>
      <c r="C947" s="11" t="s">
        <v>326</v>
      </c>
      <c r="D947" s="37" t="s">
        <v>182</v>
      </c>
      <c r="E947" s="26">
        <v>5.0</v>
      </c>
      <c r="F947" s="37" t="s">
        <v>143</v>
      </c>
      <c r="G947" s="26">
        <v>12.666666666666666</v>
      </c>
      <c r="H947" s="27">
        <v>0.4565604795357811</v>
      </c>
      <c r="I947" s="27">
        <v>0.1435706082372839</v>
      </c>
      <c r="J947" s="27">
        <v>0.19125540800688068</v>
      </c>
      <c r="K947" s="34">
        <v>18720.0</v>
      </c>
      <c r="L947" s="15"/>
    </row>
    <row r="948" ht="14.25" customHeight="1">
      <c r="A948" s="11">
        <v>15.0</v>
      </c>
      <c r="B948" s="11"/>
      <c r="C948" s="11" t="s">
        <v>292</v>
      </c>
      <c r="D948" s="31" t="s">
        <v>184</v>
      </c>
      <c r="E948" s="26">
        <v>6.0</v>
      </c>
      <c r="F948" s="31" t="s">
        <v>239</v>
      </c>
      <c r="G948" s="26">
        <v>10.833333333333334</v>
      </c>
      <c r="H948" s="27">
        <v>0.46801540196140995</v>
      </c>
      <c r="I948" s="27">
        <v>0.14320700572677805</v>
      </c>
      <c r="J948" s="27">
        <v>0.12117970134076228</v>
      </c>
      <c r="K948" s="34">
        <v>18720.0</v>
      </c>
      <c r="L948" s="15"/>
    </row>
    <row r="949" ht="14.25" customHeight="1">
      <c r="A949" s="11">
        <v>12.0</v>
      </c>
      <c r="B949" s="11"/>
      <c r="C949" s="47" t="s">
        <v>318</v>
      </c>
      <c r="D949" s="35" t="s">
        <v>160</v>
      </c>
      <c r="E949" s="26">
        <v>6.0</v>
      </c>
      <c r="F949" s="35" t="s">
        <v>319</v>
      </c>
      <c r="G949" s="26">
        <v>14.482758620689657</v>
      </c>
      <c r="H949" s="27">
        <v>0.5033914384733041</v>
      </c>
      <c r="I949" s="27">
        <v>0.14313094071862903</v>
      </c>
      <c r="J949" s="27">
        <v>0.20489686413138763</v>
      </c>
      <c r="K949" s="34">
        <v>18720.0</v>
      </c>
      <c r="L949" s="15"/>
    </row>
    <row r="950" ht="14.25" customHeight="1">
      <c r="A950" s="11">
        <v>108.0</v>
      </c>
      <c r="B950" s="11"/>
      <c r="C950" s="47" t="s">
        <v>314</v>
      </c>
      <c r="D950" s="45" t="s">
        <v>54</v>
      </c>
      <c r="E950" s="26">
        <v>3.6363636363636362</v>
      </c>
      <c r="F950" s="45" t="s">
        <v>29</v>
      </c>
      <c r="G950" s="26">
        <v>14.473684210526315</v>
      </c>
      <c r="H950" s="27">
        <v>0.3686914944812705</v>
      </c>
      <c r="I950" s="27">
        <v>0.14266771266514397</v>
      </c>
      <c r="J950" s="27">
        <v>0.17442678609321077</v>
      </c>
      <c r="K950" s="34">
        <v>18720.0</v>
      </c>
      <c r="L950" s="15"/>
    </row>
    <row r="951" ht="14.25" customHeight="1">
      <c r="A951" s="11">
        <v>8.0</v>
      </c>
      <c r="B951" s="11"/>
      <c r="C951" s="11" t="s">
        <v>327</v>
      </c>
      <c r="D951" s="25" t="s">
        <v>74</v>
      </c>
      <c r="E951" s="26">
        <v>6.0</v>
      </c>
      <c r="F951" s="25" t="s">
        <v>76</v>
      </c>
      <c r="G951" s="26">
        <v>16.666666666666668</v>
      </c>
      <c r="H951" s="27">
        <v>0.4966465560800335</v>
      </c>
      <c r="I951" s="27">
        <v>0.14253799355690455</v>
      </c>
      <c r="J951" s="27">
        <v>0.10421512035249123</v>
      </c>
      <c r="K951" s="34">
        <v>18720.0</v>
      </c>
      <c r="L951" s="15"/>
    </row>
    <row r="952" ht="14.25" customHeight="1">
      <c r="A952" s="11">
        <v>168.0</v>
      </c>
      <c r="B952" s="11"/>
      <c r="C952" s="47" t="s">
        <v>328</v>
      </c>
      <c r="D952" s="35" t="s">
        <v>135</v>
      </c>
      <c r="E952" s="26">
        <v>5.454545454545455</v>
      </c>
      <c r="F952" s="35" t="s">
        <v>113</v>
      </c>
      <c r="G952" s="26">
        <v>22.272727272727273</v>
      </c>
      <c r="H952" s="27">
        <v>0.506500966006997</v>
      </c>
      <c r="I952" s="27">
        <v>0.14242551244187107</v>
      </c>
      <c r="J952" s="27">
        <v>0.16423134951917828</v>
      </c>
      <c r="K952" s="34">
        <v>18640.0</v>
      </c>
      <c r="L952" s="15"/>
    </row>
    <row r="953" ht="14.25" customHeight="1">
      <c r="A953" s="32">
        <v>159.0</v>
      </c>
      <c r="B953" s="32"/>
      <c r="C953" s="32" t="s">
        <v>329</v>
      </c>
      <c r="D953" s="33" t="s">
        <v>74</v>
      </c>
      <c r="E953" s="26">
        <v>6.0</v>
      </c>
      <c r="F953" s="33" t="s">
        <v>107</v>
      </c>
      <c r="G953" s="26">
        <v>11.25</v>
      </c>
      <c r="H953" s="27">
        <v>0.4623078970594416</v>
      </c>
      <c r="I953" s="27">
        <v>0.1424036493531888</v>
      </c>
      <c r="J953" s="27">
        <v>0.11754431030053943</v>
      </c>
      <c r="K953" s="34">
        <v>18640.0</v>
      </c>
      <c r="L953" s="15"/>
    </row>
    <row r="954" ht="14.25" customHeight="1">
      <c r="A954" s="11">
        <v>162.0</v>
      </c>
      <c r="B954" s="11"/>
      <c r="C954" s="20" t="s">
        <v>283</v>
      </c>
      <c r="D954" s="35" t="s">
        <v>246</v>
      </c>
      <c r="E954" s="26">
        <v>5.0</v>
      </c>
      <c r="F954" s="35" t="s">
        <v>291</v>
      </c>
      <c r="G954" s="26">
        <v>8.936170212765958</v>
      </c>
      <c r="H954" s="27">
        <v>0.4093300851010451</v>
      </c>
      <c r="I954" s="27">
        <v>0.1419500163348189</v>
      </c>
      <c r="J954" s="27">
        <v>0.18136686145040049</v>
      </c>
      <c r="K954" s="34">
        <v>18640.0</v>
      </c>
      <c r="L954" s="15"/>
    </row>
    <row r="955" ht="14.25" customHeight="1">
      <c r="A955" s="11">
        <v>12.0</v>
      </c>
      <c r="B955" s="11"/>
      <c r="C955" s="20" t="s">
        <v>318</v>
      </c>
      <c r="D955" s="45" t="s">
        <v>184</v>
      </c>
      <c r="E955" s="26">
        <v>6.0</v>
      </c>
      <c r="F955" s="45" t="s">
        <v>36</v>
      </c>
      <c r="G955" s="26">
        <v>16.785714285714285</v>
      </c>
      <c r="H955" s="27">
        <v>0.4981370690224822</v>
      </c>
      <c r="I955" s="27">
        <v>0.14163694859857978</v>
      </c>
      <c r="J955" s="27">
        <v>0.10286495683421593</v>
      </c>
      <c r="K955" s="34">
        <v>18640.0</v>
      </c>
      <c r="L955" s="15"/>
    </row>
    <row r="956" ht="14.25" customHeight="1">
      <c r="A956" s="11">
        <v>44.0</v>
      </c>
      <c r="B956" s="11"/>
      <c r="C956" s="20" t="s">
        <v>325</v>
      </c>
      <c r="D956" s="45" t="s">
        <v>146</v>
      </c>
      <c r="E956" s="26">
        <v>7.0</v>
      </c>
      <c r="F956" s="45" t="s">
        <v>144</v>
      </c>
      <c r="G956" s="26">
        <v>17.82608695652174</v>
      </c>
      <c r="H956" s="27">
        <v>0.5409233617550454</v>
      </c>
      <c r="I956" s="27">
        <v>0.14157979923085617</v>
      </c>
      <c r="J956" s="27">
        <v>0.15664829235040875</v>
      </c>
      <c r="K956" s="34">
        <v>18640.0</v>
      </c>
      <c r="L956" s="15"/>
    </row>
    <row r="957" ht="14.25" customHeight="1">
      <c r="A957" s="11">
        <v>200.0</v>
      </c>
      <c r="B957" s="11"/>
      <c r="C957" s="11" t="s">
        <v>326</v>
      </c>
      <c r="D957" s="37" t="s">
        <v>300</v>
      </c>
      <c r="E957" s="26">
        <v>4.545454545454545</v>
      </c>
      <c r="F957" s="37" t="s">
        <v>143</v>
      </c>
      <c r="G957" s="26">
        <v>12.666666666666666</v>
      </c>
      <c r="H957" s="27">
        <v>0.4501917195771302</v>
      </c>
      <c r="I957" s="27">
        <v>0.14156787961322415</v>
      </c>
      <c r="J957" s="27">
        <v>0.1830293689528213</v>
      </c>
      <c r="K957" s="34">
        <v>18640.0</v>
      </c>
      <c r="L957" s="15"/>
    </row>
    <row r="958" ht="14.25" customHeight="1">
      <c r="A958" s="11">
        <v>176.0</v>
      </c>
      <c r="B958" s="11"/>
      <c r="C958" s="47" t="s">
        <v>321</v>
      </c>
      <c r="D958" s="35" t="s">
        <v>172</v>
      </c>
      <c r="E958" s="26">
        <v>4.0</v>
      </c>
      <c r="F958" s="35" t="s">
        <v>48</v>
      </c>
      <c r="G958" s="26">
        <v>13.428571428571429</v>
      </c>
      <c r="H958" s="27">
        <v>0.4292753710813507</v>
      </c>
      <c r="I958" s="27">
        <v>0.14152446835585047</v>
      </c>
      <c r="J958" s="27">
        <v>0.20960136646753652</v>
      </c>
      <c r="K958" s="34">
        <v>18620.0</v>
      </c>
      <c r="L958" s="15"/>
    </row>
    <row r="959" ht="14.25" customHeight="1">
      <c r="A959" s="32">
        <v>44.0</v>
      </c>
      <c r="B959" s="32"/>
      <c r="C959" s="32" t="s">
        <v>325</v>
      </c>
      <c r="D959" s="38" t="s">
        <v>119</v>
      </c>
      <c r="E959" s="26">
        <v>6.25</v>
      </c>
      <c r="F959" s="38" t="s">
        <v>152</v>
      </c>
      <c r="G959" s="26">
        <v>21.923076923076923</v>
      </c>
      <c r="H959" s="27">
        <v>0.5390359210003093</v>
      </c>
      <c r="I959" s="27">
        <v>0.14108578565701338</v>
      </c>
      <c r="J959" s="27">
        <v>0.13599293290646752</v>
      </c>
      <c r="K959" s="34">
        <v>18620.0</v>
      </c>
      <c r="L959" s="15"/>
    </row>
    <row r="960" ht="14.25" customHeight="1">
      <c r="A960" s="11">
        <v>200.0</v>
      </c>
      <c r="B960" s="11"/>
      <c r="C960" s="11" t="s">
        <v>326</v>
      </c>
      <c r="D960" s="43" t="s">
        <v>182</v>
      </c>
      <c r="E960" s="26">
        <v>5.0</v>
      </c>
      <c r="F960" s="43" t="s">
        <v>313</v>
      </c>
      <c r="G960" s="26">
        <v>12.17391304347826</v>
      </c>
      <c r="H960" s="27">
        <v>0.44782367429589465</v>
      </c>
      <c r="I960" s="27">
        <v>0.14082322098287992</v>
      </c>
      <c r="J960" s="27">
        <v>0.18171261090280103</v>
      </c>
      <c r="K960" s="34">
        <v>18620.0</v>
      </c>
      <c r="L960" s="15"/>
    </row>
    <row r="961" ht="14.25" customHeight="1">
      <c r="A961" s="11">
        <v>137.0</v>
      </c>
      <c r="B961" s="11"/>
      <c r="C961" s="11" t="s">
        <v>322</v>
      </c>
      <c r="D961" s="37" t="s">
        <v>172</v>
      </c>
      <c r="E961" s="26">
        <v>5.333333333333333</v>
      </c>
      <c r="F961" s="37" t="s">
        <v>39</v>
      </c>
      <c r="G961" s="26">
        <v>15.714285714285715</v>
      </c>
      <c r="H961" s="27">
        <v>0.49605764712025485</v>
      </c>
      <c r="I961" s="27">
        <v>0.14065650079007389</v>
      </c>
      <c r="J961" s="27">
        <v>0.20971257136904767</v>
      </c>
      <c r="K961" s="34">
        <v>18620.0</v>
      </c>
      <c r="L961" s="15"/>
    </row>
    <row r="962" ht="14.25" customHeight="1">
      <c r="A962" s="11">
        <v>148.0</v>
      </c>
      <c r="B962" s="11"/>
      <c r="C962" s="20" t="s">
        <v>320</v>
      </c>
      <c r="D962" s="45" t="s">
        <v>83</v>
      </c>
      <c r="E962" s="26">
        <v>8.0</v>
      </c>
      <c r="F962" s="45" t="s">
        <v>101</v>
      </c>
      <c r="G962" s="26">
        <v>12.105263157894736</v>
      </c>
      <c r="H962" s="27">
        <v>0.5295089029293509</v>
      </c>
      <c r="I962" s="27">
        <v>0.13988839617667337</v>
      </c>
      <c r="J962" s="27">
        <v>0.1030935089398999</v>
      </c>
      <c r="K962" s="34">
        <v>18620.0</v>
      </c>
      <c r="L962" s="15"/>
    </row>
    <row r="963" ht="14.25" customHeight="1">
      <c r="A963" s="11">
        <v>206.0</v>
      </c>
      <c r="B963" s="11"/>
      <c r="C963" s="20" t="s">
        <v>302</v>
      </c>
      <c r="D963" s="35" t="s">
        <v>300</v>
      </c>
      <c r="E963" s="26">
        <v>2.7272727272727275</v>
      </c>
      <c r="F963" s="35" t="s">
        <v>140</v>
      </c>
      <c r="G963" s="26">
        <v>11.11111111111111</v>
      </c>
      <c r="H963" s="27">
        <v>0.33977558631513377</v>
      </c>
      <c r="I963" s="27">
        <v>0.1396892447469437</v>
      </c>
      <c r="J963" s="27">
        <v>0.17631886892503112</v>
      </c>
      <c r="K963" s="34">
        <v>18620.0</v>
      </c>
      <c r="L963" s="15"/>
    </row>
    <row r="964" ht="14.25" customHeight="1">
      <c r="A964" s="11">
        <v>202.0</v>
      </c>
      <c r="B964" s="11"/>
      <c r="C964" s="11" t="s">
        <v>330</v>
      </c>
      <c r="D964" s="37" t="s">
        <v>115</v>
      </c>
      <c r="E964" s="26">
        <v>3.3333333333333335</v>
      </c>
      <c r="F964" s="37" t="s">
        <v>307</v>
      </c>
      <c r="G964" s="26">
        <v>5.0</v>
      </c>
      <c r="H964" s="27">
        <v>0.21942703728323512</v>
      </c>
      <c r="I964" s="27">
        <v>0.13869126474003565</v>
      </c>
      <c r="J964" s="27">
        <v>0.15070003449021704</v>
      </c>
      <c r="K964" s="34">
        <v>18620.0</v>
      </c>
      <c r="L964" s="15"/>
    </row>
    <row r="965" ht="14.25" customHeight="1">
      <c r="A965" s="11">
        <v>200.0</v>
      </c>
      <c r="B965" s="11"/>
      <c r="C965" s="11" t="s">
        <v>326</v>
      </c>
      <c r="D965" s="43" t="s">
        <v>300</v>
      </c>
      <c r="E965" s="26">
        <v>4.545454545454545</v>
      </c>
      <c r="F965" s="37" t="s">
        <v>313</v>
      </c>
      <c r="G965" s="26">
        <v>12.17391304347826</v>
      </c>
      <c r="H965" s="27">
        <v>0.441043735127595</v>
      </c>
      <c r="I965" s="27">
        <v>0.13869119240433475</v>
      </c>
      <c r="J965" s="27">
        <v>0.17360873966848492</v>
      </c>
      <c r="K965" s="34">
        <v>18620.0</v>
      </c>
      <c r="L965" s="15"/>
    </row>
    <row r="966" ht="14.25" customHeight="1">
      <c r="A966" s="11">
        <v>53.0</v>
      </c>
      <c r="B966" s="11"/>
      <c r="C966" s="20" t="s">
        <v>316</v>
      </c>
      <c r="D966" s="45" t="s">
        <v>317</v>
      </c>
      <c r="E966" s="26">
        <v>8.0</v>
      </c>
      <c r="F966" s="45" t="s">
        <v>237</v>
      </c>
      <c r="G966" s="26">
        <v>9.545454545454547</v>
      </c>
      <c r="H966" s="27">
        <v>0.48865380164084804</v>
      </c>
      <c r="I966" s="27">
        <v>0.13855715003201308</v>
      </c>
      <c r="J966" s="27">
        <v>0.1056978289083162</v>
      </c>
      <c r="K966" s="34">
        <v>18620.0</v>
      </c>
      <c r="L966" s="15"/>
    </row>
    <row r="967" ht="14.25" customHeight="1">
      <c r="A967" s="11">
        <v>24.0</v>
      </c>
      <c r="B967" s="11"/>
      <c r="C967" s="20" t="s">
        <v>289</v>
      </c>
      <c r="D967" s="45" t="s">
        <v>60</v>
      </c>
      <c r="E967" s="26">
        <v>6.0</v>
      </c>
      <c r="F967" s="45" t="s">
        <v>143</v>
      </c>
      <c r="G967" s="26">
        <v>12.666666666666666</v>
      </c>
      <c r="H967" s="27">
        <v>0.4655521630037183</v>
      </c>
      <c r="I967" s="27">
        <v>0.13850842445386385</v>
      </c>
      <c r="J967" s="27">
        <v>0.10666995461940233</v>
      </c>
      <c r="K967" s="34">
        <v>18620.0</v>
      </c>
      <c r="L967" s="15"/>
    </row>
    <row r="968" ht="14.25" customHeight="1">
      <c r="A968" s="11">
        <v>44.0</v>
      </c>
      <c r="B968" s="11"/>
      <c r="C968" s="20" t="s">
        <v>325</v>
      </c>
      <c r="D968" s="45" t="s">
        <v>146</v>
      </c>
      <c r="E968" s="26">
        <v>7.0</v>
      </c>
      <c r="F968" s="45" t="s">
        <v>152</v>
      </c>
      <c r="G968" s="26">
        <v>21.923076923076923</v>
      </c>
      <c r="H968" s="27">
        <v>0.5286930186413242</v>
      </c>
      <c r="I968" s="27">
        <v>0.13837866272059898</v>
      </c>
      <c r="J968" s="27">
        <v>0.14927040262505903</v>
      </c>
      <c r="K968" s="34">
        <v>18620.0</v>
      </c>
      <c r="L968" s="15"/>
    </row>
    <row r="969" ht="14.25" customHeight="1">
      <c r="A969" s="11">
        <v>26.0</v>
      </c>
      <c r="B969" s="11"/>
      <c r="C969" s="11" t="s">
        <v>268</v>
      </c>
      <c r="D969" s="37" t="s">
        <v>99</v>
      </c>
      <c r="E969" s="26">
        <v>5.6521739130434785</v>
      </c>
      <c r="F969" s="25" t="s">
        <v>236</v>
      </c>
      <c r="G969" s="26">
        <v>13.75</v>
      </c>
      <c r="H969" s="27">
        <v>0.4446832558225714</v>
      </c>
      <c r="I969" s="27">
        <v>0.13816100205104542</v>
      </c>
      <c r="J969" s="27">
        <v>0.21344742349656592</v>
      </c>
      <c r="K969" s="34">
        <v>18620.0</v>
      </c>
      <c r="L969" s="15"/>
    </row>
    <row r="970" ht="14.25" customHeight="1">
      <c r="A970" s="11">
        <v>206.0</v>
      </c>
      <c r="B970" s="11"/>
      <c r="C970" s="11" t="s">
        <v>302</v>
      </c>
      <c r="D970" s="37" t="s">
        <v>300</v>
      </c>
      <c r="E970" s="26">
        <v>2.7272727272727275</v>
      </c>
      <c r="F970" s="37" t="s">
        <v>257</v>
      </c>
      <c r="G970" s="26">
        <v>10.714285714285714</v>
      </c>
      <c r="H970" s="27">
        <v>0.33505648094964585</v>
      </c>
      <c r="I970" s="27">
        <v>0.13774911634768058</v>
      </c>
      <c r="J970" s="27">
        <v>0.17529375922197862</v>
      </c>
      <c r="K970" s="34">
        <v>18600.0</v>
      </c>
      <c r="L970" s="15"/>
    </row>
    <row r="971" ht="14.25" customHeight="1">
      <c r="A971" s="11">
        <v>219.0</v>
      </c>
      <c r="B971" s="11"/>
      <c r="C971" s="20" t="s">
        <v>301</v>
      </c>
      <c r="D971" s="35" t="s">
        <v>108</v>
      </c>
      <c r="E971" s="26">
        <v>5.0</v>
      </c>
      <c r="F971" s="35" t="s">
        <v>100</v>
      </c>
      <c r="G971" s="26">
        <v>15.0</v>
      </c>
      <c r="H971" s="27">
        <v>0.41974108602483096</v>
      </c>
      <c r="I971" s="27">
        <v>0.13765667503145027</v>
      </c>
      <c r="J971" s="27">
        <v>0.15543405134979757</v>
      </c>
      <c r="K971" s="34">
        <v>18600.0</v>
      </c>
      <c r="L971" s="15"/>
    </row>
    <row r="972" ht="14.25" customHeight="1">
      <c r="A972" s="11">
        <v>159.0</v>
      </c>
      <c r="B972" s="11"/>
      <c r="C972" s="20" t="s">
        <v>329</v>
      </c>
      <c r="D972" s="35" t="s">
        <v>74</v>
      </c>
      <c r="E972" s="26">
        <v>6.0</v>
      </c>
      <c r="F972" s="35" t="s">
        <v>222</v>
      </c>
      <c r="G972" s="26">
        <v>11.052631578947368</v>
      </c>
      <c r="H972" s="27">
        <v>0.44674197459952775</v>
      </c>
      <c r="I972" s="27">
        <v>0.13760891368473127</v>
      </c>
      <c r="J972" s="27">
        <v>0.10556018350694155</v>
      </c>
      <c r="K972" s="34">
        <v>18600.0</v>
      </c>
      <c r="L972" s="15"/>
    </row>
    <row r="973" ht="14.25" customHeight="1">
      <c r="A973" s="11">
        <v>137.0</v>
      </c>
      <c r="B973" s="11"/>
      <c r="C973" s="11" t="s">
        <v>322</v>
      </c>
      <c r="D973" s="25" t="s">
        <v>246</v>
      </c>
      <c r="E973" s="26">
        <v>6.25</v>
      </c>
      <c r="F973" s="25" t="s">
        <v>105</v>
      </c>
      <c r="G973" s="26">
        <v>11.2</v>
      </c>
      <c r="H973" s="27">
        <v>0.48369055896490215</v>
      </c>
      <c r="I973" s="27">
        <v>0.13714982902522438</v>
      </c>
      <c r="J973" s="27">
        <v>0.15137148008592916</v>
      </c>
      <c r="K973" s="34">
        <v>18600.0</v>
      </c>
      <c r="L973" s="15"/>
    </row>
    <row r="974" ht="14.25" customHeight="1">
      <c r="A974" s="11">
        <v>162.0</v>
      </c>
      <c r="B974" s="11"/>
      <c r="C974" s="20" t="s">
        <v>283</v>
      </c>
      <c r="D974" s="35" t="s">
        <v>246</v>
      </c>
      <c r="E974" s="26">
        <v>5.0</v>
      </c>
      <c r="F974" s="35" t="s">
        <v>236</v>
      </c>
      <c r="G974" s="26">
        <v>10.625</v>
      </c>
      <c r="H974" s="27">
        <v>0.3948879954049397</v>
      </c>
      <c r="I974" s="27">
        <v>0.1369416992262315</v>
      </c>
      <c r="J974" s="27">
        <v>0.13501711318305204</v>
      </c>
      <c r="K974" s="34">
        <v>18600.0</v>
      </c>
      <c r="L974" s="15"/>
    </row>
    <row r="975" ht="14.25" customHeight="1">
      <c r="A975" s="11">
        <v>159.0</v>
      </c>
      <c r="B975" s="11"/>
      <c r="C975" s="20" t="s">
        <v>329</v>
      </c>
      <c r="D975" s="35" t="s">
        <v>317</v>
      </c>
      <c r="E975" s="26">
        <v>6.0</v>
      </c>
      <c r="F975" s="35" t="s">
        <v>107</v>
      </c>
      <c r="G975" s="26">
        <v>11.25</v>
      </c>
      <c r="H975" s="27">
        <v>0.44411021038981036</v>
      </c>
      <c r="I975" s="27">
        <v>0.13679825734490958</v>
      </c>
      <c r="J975" s="27">
        <v>0.10700018601025714</v>
      </c>
      <c r="K975" s="34">
        <v>18600.0</v>
      </c>
      <c r="L975" s="15"/>
    </row>
    <row r="976" ht="14.25" customHeight="1">
      <c r="A976" s="11">
        <v>20.0</v>
      </c>
      <c r="B976" s="11"/>
      <c r="C976" s="11" t="s">
        <v>315</v>
      </c>
      <c r="D976" s="31" t="s">
        <v>60</v>
      </c>
      <c r="E976" s="26">
        <v>6.0</v>
      </c>
      <c r="F976" s="25" t="s">
        <v>29</v>
      </c>
      <c r="G976" s="26">
        <v>21.315789473684212</v>
      </c>
      <c r="H976" s="27">
        <v>0.5497158039769824</v>
      </c>
      <c r="I976" s="27">
        <v>0.13663529773391733</v>
      </c>
      <c r="J976" s="27">
        <v>0.09912960868683851</v>
      </c>
      <c r="K976" s="34">
        <v>18290.0</v>
      </c>
      <c r="L976" s="15"/>
    </row>
    <row r="977" ht="14.25" customHeight="1">
      <c r="A977" s="11">
        <v>64.0</v>
      </c>
      <c r="B977" s="11"/>
      <c r="C977" s="20" t="s">
        <v>266</v>
      </c>
      <c r="D977" s="45" t="s">
        <v>18</v>
      </c>
      <c r="E977" s="26">
        <v>10.0</v>
      </c>
      <c r="F977" s="45" t="s">
        <v>37</v>
      </c>
      <c r="G977" s="26">
        <v>21.666666666666668</v>
      </c>
      <c r="H977" s="27">
        <v>0.7882483776748506</v>
      </c>
      <c r="I977" s="27">
        <v>0.13655313223349458</v>
      </c>
      <c r="J977" s="27">
        <v>0.20114135601568767</v>
      </c>
      <c r="K977" s="34">
        <v>18290.0</v>
      </c>
      <c r="L977" s="15"/>
    </row>
    <row r="978" ht="14.25" customHeight="1">
      <c r="A978" s="11">
        <v>12.0</v>
      </c>
      <c r="B978" s="11"/>
      <c r="C978" s="11" t="s">
        <v>318</v>
      </c>
      <c r="D978" s="25" t="s">
        <v>18</v>
      </c>
      <c r="E978" s="26">
        <v>6.25</v>
      </c>
      <c r="F978" s="25" t="s">
        <v>36</v>
      </c>
      <c r="G978" s="26">
        <v>16.785714285714285</v>
      </c>
      <c r="H978" s="27">
        <v>0.48001969311561493</v>
      </c>
      <c r="I978" s="27">
        <v>0.1364855756138355</v>
      </c>
      <c r="J978" s="27">
        <v>0.19362753660416132</v>
      </c>
      <c r="K978" s="34">
        <v>18290.0</v>
      </c>
      <c r="L978" s="15"/>
    </row>
    <row r="979" ht="14.25" customHeight="1">
      <c r="A979" s="11">
        <v>247.0</v>
      </c>
      <c r="B979" s="11"/>
      <c r="C979" s="11" t="s">
        <v>331</v>
      </c>
      <c r="D979" s="43" t="s">
        <v>60</v>
      </c>
      <c r="E979" s="26">
        <v>6.0</v>
      </c>
      <c r="F979" s="43" t="s">
        <v>291</v>
      </c>
      <c r="G979" s="26">
        <v>11.063829787234043</v>
      </c>
      <c r="H979" s="27">
        <v>0.46668581275129234</v>
      </c>
      <c r="I979" s="27">
        <v>0.13635585238462197</v>
      </c>
      <c r="J979" s="27">
        <v>0.11843479749978594</v>
      </c>
      <c r="K979" s="34">
        <v>18290.0</v>
      </c>
      <c r="L979" s="15"/>
    </row>
    <row r="980" ht="14.25" customHeight="1">
      <c r="A980" s="11">
        <v>108.0</v>
      </c>
      <c r="B980" s="11"/>
      <c r="C980" s="20" t="s">
        <v>314</v>
      </c>
      <c r="D980" s="45" t="s">
        <v>58</v>
      </c>
      <c r="E980" s="26">
        <v>4.0</v>
      </c>
      <c r="F980" s="45" t="s">
        <v>189</v>
      </c>
      <c r="G980" s="26">
        <v>11.76470588235294</v>
      </c>
      <c r="H980" s="27">
        <v>0.35204091085953565</v>
      </c>
      <c r="I980" s="27">
        <v>0.13622465467381487</v>
      </c>
      <c r="J980" s="27">
        <v>0.09799856073633827</v>
      </c>
      <c r="K980" s="34">
        <v>18290.0</v>
      </c>
      <c r="L980" s="15"/>
    </row>
    <row r="981" ht="14.25" customHeight="1">
      <c r="A981" s="11">
        <v>176.0</v>
      </c>
      <c r="B981" s="11"/>
      <c r="C981" s="20" t="s">
        <v>321</v>
      </c>
      <c r="D981" s="35" t="s">
        <v>47</v>
      </c>
      <c r="E981" s="26">
        <v>4.545454545454545</v>
      </c>
      <c r="F981" s="35" t="s">
        <v>239</v>
      </c>
      <c r="G981" s="26">
        <v>10.833333333333334</v>
      </c>
      <c r="H981" s="27">
        <v>0.4131523524491873</v>
      </c>
      <c r="I981" s="27">
        <v>0.13620899536595937</v>
      </c>
      <c r="J981" s="27">
        <v>0.17227952348184994</v>
      </c>
      <c r="K981" s="34">
        <v>18290.0</v>
      </c>
      <c r="L981" s="15"/>
    </row>
    <row r="982" ht="14.25" customHeight="1">
      <c r="A982" s="32">
        <v>137.0</v>
      </c>
      <c r="B982" s="32"/>
      <c r="C982" s="32" t="s">
        <v>322</v>
      </c>
      <c r="D982" s="33" t="s">
        <v>94</v>
      </c>
      <c r="E982" s="26">
        <v>3.6363636363636362</v>
      </c>
      <c r="F982" s="33" t="s">
        <v>39</v>
      </c>
      <c r="G982" s="26">
        <v>15.714285714285715</v>
      </c>
      <c r="H982" s="27">
        <v>0.47865211564235116</v>
      </c>
      <c r="I982" s="27">
        <v>0.1357211849728783</v>
      </c>
      <c r="J982" s="27">
        <v>0.18177147794409546</v>
      </c>
      <c r="K982" s="34">
        <v>18200.0</v>
      </c>
      <c r="L982" s="15"/>
    </row>
    <row r="983" ht="14.25" customHeight="1">
      <c r="A983" s="11">
        <v>15.0</v>
      </c>
      <c r="B983" s="11"/>
      <c r="C983" s="11" t="s">
        <v>292</v>
      </c>
      <c r="D983" s="37" t="s">
        <v>135</v>
      </c>
      <c r="E983" s="26">
        <v>5.454545454545455</v>
      </c>
      <c r="F983" s="25" t="s">
        <v>239</v>
      </c>
      <c r="G983" s="26">
        <v>10.833333333333334</v>
      </c>
      <c r="H983" s="27">
        <v>0.4433830123844937</v>
      </c>
      <c r="I983" s="27">
        <v>0.1356697948990529</v>
      </c>
      <c r="J983" s="27">
        <v>0.171597533285459</v>
      </c>
      <c r="K983" s="34">
        <v>18200.0</v>
      </c>
      <c r="L983" s="15"/>
    </row>
    <row r="984" ht="14.25" customHeight="1">
      <c r="A984" s="11">
        <v>8.0</v>
      </c>
      <c r="B984" s="11"/>
      <c r="C984" s="20" t="s">
        <v>327</v>
      </c>
      <c r="D984" s="45" t="s">
        <v>60</v>
      </c>
      <c r="E984" s="26">
        <v>6.0</v>
      </c>
      <c r="F984" s="45" t="s">
        <v>76</v>
      </c>
      <c r="G984" s="26">
        <v>16.666666666666668</v>
      </c>
      <c r="H984" s="27">
        <v>0.4725932281025746</v>
      </c>
      <c r="I984" s="27">
        <v>0.13563466750681782</v>
      </c>
      <c r="J984" s="27">
        <v>0.09608855972990372</v>
      </c>
      <c r="K984" s="34">
        <v>18200.0</v>
      </c>
      <c r="L984" s="15"/>
    </row>
    <row r="985" ht="14.25" customHeight="1">
      <c r="A985" s="11">
        <v>168.0</v>
      </c>
      <c r="B985" s="11"/>
      <c r="C985" s="11" t="s">
        <v>328</v>
      </c>
      <c r="D985" s="37" t="s">
        <v>297</v>
      </c>
      <c r="E985" s="26">
        <v>5.0</v>
      </c>
      <c r="F985" s="37" t="s">
        <v>113</v>
      </c>
      <c r="G985" s="26">
        <v>22.272727272727273</v>
      </c>
      <c r="H985" s="27">
        <v>0.48207105932551075</v>
      </c>
      <c r="I985" s="27">
        <v>0.13555594612011662</v>
      </c>
      <c r="J985" s="27">
        <v>0.10683816790504004</v>
      </c>
      <c r="K985" s="34">
        <v>18200.0</v>
      </c>
      <c r="L985" s="15"/>
    </row>
    <row r="986" ht="14.25" customHeight="1">
      <c r="A986" s="11">
        <v>12.0</v>
      </c>
      <c r="B986" s="11"/>
      <c r="C986" s="11" t="s">
        <v>318</v>
      </c>
      <c r="D986" s="37" t="s">
        <v>160</v>
      </c>
      <c r="E986" s="26">
        <v>6.0</v>
      </c>
      <c r="F986" s="25" t="s">
        <v>36</v>
      </c>
      <c r="G986" s="26">
        <v>16.785714285714285</v>
      </c>
      <c r="H986" s="27">
        <v>0.4750532275548146</v>
      </c>
      <c r="I986" s="27">
        <v>0.13507344415224387</v>
      </c>
      <c r="J986" s="27">
        <v>0.18639213289977896</v>
      </c>
      <c r="K986" s="34">
        <v>18200.0</v>
      </c>
      <c r="L986" s="15"/>
    </row>
    <row r="987" ht="14.25" customHeight="1">
      <c r="A987" s="11">
        <v>93.0</v>
      </c>
      <c r="B987" s="11"/>
      <c r="C987" s="11" t="s">
        <v>219</v>
      </c>
      <c r="D987" s="25" t="s">
        <v>53</v>
      </c>
      <c r="E987" s="26">
        <v>10.0</v>
      </c>
      <c r="F987" s="31" t="s">
        <v>37</v>
      </c>
      <c r="G987" s="26">
        <v>25.0</v>
      </c>
      <c r="H987" s="27">
        <v>0.8523095736599285</v>
      </c>
      <c r="I987" s="27">
        <v>0.13481164442556556</v>
      </c>
      <c r="J987" s="27">
        <v>0.13008173417063443</v>
      </c>
      <c r="K987" s="34">
        <v>18200.0</v>
      </c>
      <c r="L987" s="15"/>
    </row>
    <row r="988" ht="14.25" customHeight="1">
      <c r="A988" s="11">
        <v>159.0</v>
      </c>
      <c r="B988" s="11"/>
      <c r="C988" s="20" t="s">
        <v>329</v>
      </c>
      <c r="D988" s="35" t="s">
        <v>74</v>
      </c>
      <c r="E988" s="26">
        <v>6.0</v>
      </c>
      <c r="F988" s="35" t="s">
        <v>65</v>
      </c>
      <c r="G988" s="26">
        <v>9.375</v>
      </c>
      <c r="H988" s="27">
        <v>0.437216559362864</v>
      </c>
      <c r="I988" s="27">
        <v>0.134674821708511</v>
      </c>
      <c r="J988" s="27">
        <v>0.12083950522286133</v>
      </c>
      <c r="K988" s="34">
        <v>18200.0</v>
      </c>
      <c r="L988" s="15"/>
    </row>
    <row r="989" ht="14.25" customHeight="1">
      <c r="A989" s="11">
        <v>47.0</v>
      </c>
      <c r="B989" s="11"/>
      <c r="C989" s="11" t="s">
        <v>299</v>
      </c>
      <c r="D989" s="43" t="s">
        <v>160</v>
      </c>
      <c r="E989" s="26">
        <v>6.0</v>
      </c>
      <c r="F989" s="25" t="s">
        <v>180</v>
      </c>
      <c r="G989" s="26">
        <v>15.625</v>
      </c>
      <c r="H989" s="27">
        <v>0.4896375740341428</v>
      </c>
      <c r="I989" s="27">
        <v>0.13461031691802305</v>
      </c>
      <c r="J989" s="27">
        <v>0.17703643382466802</v>
      </c>
      <c r="K989" s="34">
        <v>18200.0</v>
      </c>
      <c r="L989" s="15"/>
    </row>
    <row r="990" ht="14.25" customHeight="1">
      <c r="A990" s="11">
        <v>168.0</v>
      </c>
      <c r="B990" s="11"/>
      <c r="C990" s="11" t="s">
        <v>328</v>
      </c>
      <c r="D990" s="37" t="s">
        <v>135</v>
      </c>
      <c r="E990" s="26">
        <v>5.454545454545455</v>
      </c>
      <c r="F990" s="43" t="s">
        <v>332</v>
      </c>
      <c r="G990" s="26">
        <v>14.666666666666666</v>
      </c>
      <c r="H990" s="27">
        <v>0.47865211564235116</v>
      </c>
      <c r="I990" s="27">
        <v>0.13459455643132148</v>
      </c>
      <c r="J990" s="27">
        <v>0.15343779433170648</v>
      </c>
      <c r="K990" s="34">
        <v>18200.0</v>
      </c>
      <c r="L990" s="15"/>
    </row>
    <row r="991" ht="14.25" customHeight="1">
      <c r="A991" s="11">
        <v>137.0</v>
      </c>
      <c r="B991" s="11"/>
      <c r="C991" s="20" t="s">
        <v>322</v>
      </c>
      <c r="D991" s="45" t="s">
        <v>246</v>
      </c>
      <c r="E991" s="26">
        <v>6.25</v>
      </c>
      <c r="F991" s="45" t="s">
        <v>319</v>
      </c>
      <c r="G991" s="26">
        <v>11.034482758620689</v>
      </c>
      <c r="H991" s="27">
        <v>0.47448992333241763</v>
      </c>
      <c r="I991" s="27">
        <v>0.1345410007557228</v>
      </c>
      <c r="J991" s="27">
        <v>0.1493191551244467</v>
      </c>
      <c r="K991" s="34">
        <v>18200.0</v>
      </c>
      <c r="L991" s="15"/>
    </row>
    <row r="992" ht="14.25" customHeight="1">
      <c r="A992" s="32">
        <v>93.0</v>
      </c>
      <c r="B992" s="32"/>
      <c r="C992" s="32" t="s">
        <v>219</v>
      </c>
      <c r="D992" s="38" t="s">
        <v>58</v>
      </c>
      <c r="E992" s="26">
        <v>8.0</v>
      </c>
      <c r="F992" s="38" t="s">
        <v>37</v>
      </c>
      <c r="G992" s="26">
        <v>25.0</v>
      </c>
      <c r="H992" s="27">
        <v>0.8500861573808156</v>
      </c>
      <c r="I992" s="27">
        <v>0.13445996187489015</v>
      </c>
      <c r="J992" s="27">
        <v>0.11147953202718165</v>
      </c>
      <c r="K992" s="34">
        <v>18120.0</v>
      </c>
      <c r="L992" s="15"/>
    </row>
    <row r="993" ht="14.25" customHeight="1">
      <c r="A993" s="11">
        <v>153.0</v>
      </c>
      <c r="B993" s="11"/>
      <c r="C993" s="47" t="s">
        <v>333</v>
      </c>
      <c r="D993" s="43" t="s">
        <v>146</v>
      </c>
      <c r="E993" s="26">
        <v>6.0</v>
      </c>
      <c r="F993" s="75" t="s">
        <v>207</v>
      </c>
      <c r="G993" s="26">
        <v>14.230769230769232</v>
      </c>
      <c r="H993" s="27">
        <v>0.4605897716558473</v>
      </c>
      <c r="I993" s="27">
        <v>0.13443016786425155</v>
      </c>
      <c r="J993" s="27">
        <v>0.15146425626774973</v>
      </c>
      <c r="K993" s="34">
        <v>18120.0</v>
      </c>
      <c r="L993" s="15"/>
    </row>
    <row r="994" ht="14.25" customHeight="1">
      <c r="A994" s="11">
        <v>247.0</v>
      </c>
      <c r="B994" s="11"/>
      <c r="C994" s="20" t="s">
        <v>331</v>
      </c>
      <c r="D994" s="35" t="s">
        <v>60</v>
      </c>
      <c r="E994" s="26">
        <v>6.0</v>
      </c>
      <c r="F994" s="35" t="s">
        <v>128</v>
      </c>
      <c r="G994" s="26">
        <v>10.571428571428571</v>
      </c>
      <c r="H994" s="27">
        <v>0.4595060310166571</v>
      </c>
      <c r="I994" s="27">
        <v>0.13425807004024318</v>
      </c>
      <c r="J994" s="27">
        <v>0.11661272369209695</v>
      </c>
      <c r="K994" s="34">
        <v>18120.0</v>
      </c>
      <c r="L994" s="15"/>
    </row>
    <row r="995" ht="14.25" customHeight="1">
      <c r="A995" s="11">
        <v>53.0</v>
      </c>
      <c r="B995" s="11"/>
      <c r="C995" s="11" t="s">
        <v>316</v>
      </c>
      <c r="D995" s="31" t="s">
        <v>158</v>
      </c>
      <c r="E995" s="26">
        <v>5.555555555555555</v>
      </c>
      <c r="F995" s="31" t="s">
        <v>120</v>
      </c>
      <c r="G995" s="26">
        <v>13.10344827586207</v>
      </c>
      <c r="H995" s="27">
        <v>0.4705784654989862</v>
      </c>
      <c r="I995" s="27">
        <v>0.13343191197333576</v>
      </c>
      <c r="J995" s="27">
        <v>0.15097551582561472</v>
      </c>
      <c r="K995" s="34">
        <v>18120.0</v>
      </c>
      <c r="L995" s="15"/>
    </row>
    <row r="996" ht="14.25" customHeight="1">
      <c r="A996" s="11">
        <v>137.0</v>
      </c>
      <c r="B996" s="11"/>
      <c r="C996" s="20" t="s">
        <v>322</v>
      </c>
      <c r="D996" s="35" t="s">
        <v>172</v>
      </c>
      <c r="E996" s="26">
        <v>5.333333333333333</v>
      </c>
      <c r="F996" s="35" t="s">
        <v>95</v>
      </c>
      <c r="G996" s="26">
        <v>16.216216216216218</v>
      </c>
      <c r="H996" s="27">
        <v>0.46921390491137516</v>
      </c>
      <c r="I996" s="27">
        <v>0.1330449925931314</v>
      </c>
      <c r="J996" s="27">
        <v>0.19017504106822175</v>
      </c>
      <c r="K996" s="34">
        <v>18120.0</v>
      </c>
      <c r="L996" s="15"/>
    </row>
    <row r="997" ht="14.25" customHeight="1">
      <c r="A997" s="11">
        <v>137.0</v>
      </c>
      <c r="B997" s="11"/>
      <c r="C997" s="20" t="s">
        <v>322</v>
      </c>
      <c r="D997" s="45" t="s">
        <v>139</v>
      </c>
      <c r="E997" s="26">
        <v>6.0</v>
      </c>
      <c r="F997" s="45" t="s">
        <v>105</v>
      </c>
      <c r="G997" s="26">
        <v>11.2</v>
      </c>
      <c r="H997" s="27">
        <v>0.4690790733295041</v>
      </c>
      <c r="I997" s="27">
        <v>0.13300676127342073</v>
      </c>
      <c r="J997" s="27">
        <v>0.11027469661941793</v>
      </c>
      <c r="K997" s="34">
        <v>18120.0</v>
      </c>
      <c r="L997" s="15"/>
    </row>
    <row r="998" ht="14.25" customHeight="1">
      <c r="A998" s="11">
        <v>168.0</v>
      </c>
      <c r="B998" s="11"/>
      <c r="C998" s="11" t="s">
        <v>328</v>
      </c>
      <c r="D998" s="37" t="s">
        <v>297</v>
      </c>
      <c r="E998" s="26">
        <v>5.0</v>
      </c>
      <c r="F998" s="37" t="s">
        <v>332</v>
      </c>
      <c r="G998" s="26">
        <v>14.666666666666666</v>
      </c>
      <c r="H998" s="27">
        <v>0.4722700874337865</v>
      </c>
      <c r="I998" s="27">
        <v>0.13279996234557054</v>
      </c>
      <c r="J998" s="27">
        <v>0.11010324150832754</v>
      </c>
      <c r="K998" s="34">
        <v>18120.0</v>
      </c>
      <c r="L998" s="15"/>
    </row>
    <row r="999" ht="14.25" customHeight="1">
      <c r="A999" s="11">
        <v>159.0</v>
      </c>
      <c r="B999" s="11"/>
      <c r="C999" s="20" t="s">
        <v>329</v>
      </c>
      <c r="D999" s="35" t="s">
        <v>317</v>
      </c>
      <c r="E999" s="26">
        <v>6.0</v>
      </c>
      <c r="F999" s="35" t="s">
        <v>222</v>
      </c>
      <c r="G999" s="26">
        <v>11.052631578947368</v>
      </c>
      <c r="H999" s="27">
        <v>0.43078690407811604</v>
      </c>
      <c r="I999" s="27">
        <v>0.1326943096245623</v>
      </c>
      <c r="J999" s="27">
        <v>0.09779168515361682</v>
      </c>
      <c r="K999" s="34">
        <v>18120.0</v>
      </c>
      <c r="L999" s="15"/>
    </row>
    <row r="1000" ht="14.25" customHeight="1">
      <c r="A1000" s="11">
        <v>53.0</v>
      </c>
      <c r="B1000" s="11"/>
      <c r="C1000" s="20" t="s">
        <v>316</v>
      </c>
      <c r="D1000" s="45" t="s">
        <v>158</v>
      </c>
      <c r="E1000" s="26">
        <v>5.555555555555555</v>
      </c>
      <c r="F1000" s="35" t="s">
        <v>159</v>
      </c>
      <c r="G1000" s="26">
        <v>15.0</v>
      </c>
      <c r="H1000" s="27">
        <v>0.46571557197634167</v>
      </c>
      <c r="I1000" s="27">
        <v>0.13205304483847619</v>
      </c>
      <c r="J1000" s="27">
        <v>0.1388161353591757</v>
      </c>
      <c r="K1000" s="34">
        <v>18120.0</v>
      </c>
      <c r="L1000" s="15"/>
    </row>
    <row r="1001" ht="14.25" customHeight="1">
      <c r="A1001" s="11">
        <v>108.0</v>
      </c>
      <c r="B1001" s="11"/>
      <c r="C1001" s="11" t="s">
        <v>314</v>
      </c>
      <c r="D1001" s="25" t="s">
        <v>54</v>
      </c>
      <c r="E1001" s="26">
        <v>3.6363636363636362</v>
      </c>
      <c r="F1001" s="25" t="s">
        <v>208</v>
      </c>
      <c r="G1001" s="26">
        <v>10.769230769230768</v>
      </c>
      <c r="H1001" s="27">
        <v>0.34037483779011635</v>
      </c>
      <c r="I1001" s="27">
        <v>0.131710387364936</v>
      </c>
      <c r="J1001" s="27">
        <v>0.16135505365543207</v>
      </c>
      <c r="K1001" s="34">
        <v>18120.0</v>
      </c>
      <c r="L1001" s="15"/>
    </row>
    <row r="1002" ht="14.25" customHeight="1">
      <c r="A1002" s="11">
        <v>148.0</v>
      </c>
      <c r="B1002" s="11"/>
      <c r="C1002" s="11" t="s">
        <v>320</v>
      </c>
      <c r="D1002" s="25" t="s">
        <v>83</v>
      </c>
      <c r="E1002" s="26">
        <v>8.0</v>
      </c>
      <c r="F1002" s="25" t="s">
        <v>334</v>
      </c>
      <c r="G1002" s="26">
        <v>9.655172413793103</v>
      </c>
      <c r="H1002" s="27">
        <v>0.49676327677476445</v>
      </c>
      <c r="I1002" s="27">
        <v>0.13123748757206924</v>
      </c>
      <c r="J1002" s="27">
        <v>0.1077488511102653</v>
      </c>
      <c r="K1002" s="34">
        <v>18120.0</v>
      </c>
      <c r="L1002" s="15"/>
    </row>
    <row r="1003" ht="14.25" customHeight="1">
      <c r="A1003" s="11">
        <v>159.0</v>
      </c>
      <c r="B1003" s="11"/>
      <c r="C1003" s="11" t="s">
        <v>329</v>
      </c>
      <c r="D1003" s="37" t="s">
        <v>317</v>
      </c>
      <c r="E1003" s="26">
        <v>6.0</v>
      </c>
      <c r="F1003" s="37" t="s">
        <v>65</v>
      </c>
      <c r="G1003" s="26">
        <v>9.375</v>
      </c>
      <c r="H1003" s="27">
        <v>0.4251922689602184</v>
      </c>
      <c r="I1003" s="27">
        <v>0.1309710069021654</v>
      </c>
      <c r="J1003" s="27">
        <v>0.11067759312512228</v>
      </c>
      <c r="K1003" s="34">
        <v>18120.0</v>
      </c>
      <c r="L1003" s="15"/>
    </row>
    <row r="1004" ht="14.25" customHeight="1">
      <c r="A1004" s="11">
        <v>162.0</v>
      </c>
      <c r="B1004" s="11"/>
      <c r="C1004" s="11" t="s">
        <v>283</v>
      </c>
      <c r="D1004" s="37" t="s">
        <v>147</v>
      </c>
      <c r="E1004" s="26">
        <v>4.285714285714286</v>
      </c>
      <c r="F1004" s="37" t="s">
        <v>291</v>
      </c>
      <c r="G1004" s="26">
        <v>8.936170212765958</v>
      </c>
      <c r="H1004" s="27">
        <v>0.3769385410683515</v>
      </c>
      <c r="I1004" s="27">
        <v>0.1307170765341301</v>
      </c>
      <c r="J1004" s="27">
        <v>0.1490174672489083</v>
      </c>
      <c r="K1004" s="34">
        <v>18120.0</v>
      </c>
      <c r="L1004" s="15"/>
    </row>
    <row r="1005" ht="14.25" customHeight="1">
      <c r="A1005" s="11">
        <v>247.0</v>
      </c>
      <c r="B1005" s="11"/>
      <c r="C1005" s="20" t="s">
        <v>331</v>
      </c>
      <c r="D1005" s="35" t="s">
        <v>106</v>
      </c>
      <c r="E1005" s="26">
        <v>5.384615384615384</v>
      </c>
      <c r="F1005" s="35" t="s">
        <v>291</v>
      </c>
      <c r="G1005" s="26">
        <v>11.063829787234043</v>
      </c>
      <c r="H1005" s="27">
        <v>0.44617215065233445</v>
      </c>
      <c r="I1005" s="27">
        <v>0.13036218854353968</v>
      </c>
      <c r="J1005" s="27">
        <v>0.19131774980734653</v>
      </c>
      <c r="K1005" s="34">
        <v>18120.0</v>
      </c>
      <c r="L1005" s="15"/>
    </row>
    <row r="1006" ht="14.25" customHeight="1">
      <c r="A1006" s="32">
        <v>20.0</v>
      </c>
      <c r="B1006" s="32"/>
      <c r="C1006" s="32" t="s">
        <v>315</v>
      </c>
      <c r="D1006" s="55" t="s">
        <v>60</v>
      </c>
      <c r="E1006" s="26">
        <v>6.0</v>
      </c>
      <c r="F1006" s="38" t="s">
        <v>324</v>
      </c>
      <c r="G1006" s="26">
        <v>17.2</v>
      </c>
      <c r="H1006" s="27">
        <v>0.5233263131023039</v>
      </c>
      <c r="I1006" s="27">
        <v>0.13007602489398426</v>
      </c>
      <c r="J1006" s="27">
        <v>0.0961859470567408</v>
      </c>
      <c r="K1006" s="34">
        <v>18120.0</v>
      </c>
      <c r="L1006" s="15"/>
    </row>
    <row r="1007" ht="14.25" customHeight="1">
      <c r="A1007" s="32">
        <v>180.0</v>
      </c>
      <c r="B1007" s="32"/>
      <c r="C1007" s="32" t="s">
        <v>335</v>
      </c>
      <c r="D1007" s="33" t="s">
        <v>139</v>
      </c>
      <c r="E1007" s="26">
        <v>6.0</v>
      </c>
      <c r="F1007" s="33" t="s">
        <v>92</v>
      </c>
      <c r="G1007" s="26">
        <v>15.6</v>
      </c>
      <c r="H1007" s="27">
        <v>0.5284319356691556</v>
      </c>
      <c r="I1007" s="27">
        <v>0.13001834151265654</v>
      </c>
      <c r="J1007" s="27">
        <v>0.10048875208435828</v>
      </c>
      <c r="K1007" s="34">
        <v>18070.0</v>
      </c>
      <c r="L1007" s="15"/>
    </row>
    <row r="1008" ht="14.25" customHeight="1">
      <c r="A1008" s="11">
        <v>93.0</v>
      </c>
      <c r="B1008" s="11"/>
      <c r="C1008" s="11" t="s">
        <v>219</v>
      </c>
      <c r="D1008" s="31" t="s">
        <v>53</v>
      </c>
      <c r="E1008" s="26">
        <v>10.0</v>
      </c>
      <c r="F1008" s="31" t="s">
        <v>144</v>
      </c>
      <c r="G1008" s="26">
        <v>26.08695652173913</v>
      </c>
      <c r="H1008" s="27">
        <v>0.8215006077768724</v>
      </c>
      <c r="I1008" s="27">
        <v>0.12993852381058682</v>
      </c>
      <c r="J1008" s="27">
        <v>0.11878016666097835</v>
      </c>
      <c r="K1008" s="34">
        <v>18070.0</v>
      </c>
      <c r="L1008" s="15"/>
    </row>
    <row r="1009" ht="14.25" customHeight="1">
      <c r="A1009" s="11">
        <v>47.0</v>
      </c>
      <c r="B1009" s="11"/>
      <c r="C1009" s="11" t="s">
        <v>299</v>
      </c>
      <c r="D1009" s="25" t="s">
        <v>184</v>
      </c>
      <c r="E1009" s="26">
        <v>6.0</v>
      </c>
      <c r="F1009" s="25" t="s">
        <v>332</v>
      </c>
      <c r="G1009" s="26">
        <v>12.666666666666666</v>
      </c>
      <c r="H1009" s="27">
        <v>0.4722700874337865</v>
      </c>
      <c r="I1009" s="27">
        <v>0.12983567747178548</v>
      </c>
      <c r="J1009" s="27">
        <v>0.0960082198818392</v>
      </c>
      <c r="K1009" s="34">
        <v>18070.0</v>
      </c>
      <c r="L1009" s="15"/>
    </row>
    <row r="1010" ht="14.25" customHeight="1">
      <c r="A1010" s="11">
        <v>64.0</v>
      </c>
      <c r="B1010" s="11"/>
      <c r="C1010" s="20" t="s">
        <v>266</v>
      </c>
      <c r="D1010" s="45" t="s">
        <v>18</v>
      </c>
      <c r="E1010" s="26">
        <v>10.0</v>
      </c>
      <c r="F1010" s="45" t="s">
        <v>48</v>
      </c>
      <c r="G1010" s="26">
        <v>18.571428571428573</v>
      </c>
      <c r="H1010" s="27">
        <v>0.7484378535498581</v>
      </c>
      <c r="I1010" s="27">
        <v>0.1296565093934191</v>
      </c>
      <c r="J1010" s="27">
        <v>0.19608755310072065</v>
      </c>
      <c r="K1010" s="34">
        <v>18070.0</v>
      </c>
      <c r="L1010" s="15"/>
    </row>
    <row r="1011" ht="14.25" customHeight="1">
      <c r="A1011" s="11">
        <v>166.0</v>
      </c>
      <c r="B1011" s="11"/>
      <c r="C1011" s="11" t="s">
        <v>336</v>
      </c>
      <c r="D1011" s="37" t="s">
        <v>184</v>
      </c>
      <c r="E1011" s="26">
        <v>4.0</v>
      </c>
      <c r="F1011" s="37" t="s">
        <v>231</v>
      </c>
      <c r="G1011" s="26">
        <v>8.91891891891892</v>
      </c>
      <c r="H1011" s="27">
        <v>0.35723792045502306</v>
      </c>
      <c r="I1011" s="27">
        <v>0.1288742145063372</v>
      </c>
      <c r="J1011" s="27">
        <v>0.11392114961751681</v>
      </c>
      <c r="K1011" s="34">
        <v>18070.0</v>
      </c>
      <c r="L1011" s="15"/>
    </row>
    <row r="1012" ht="14.25" customHeight="1">
      <c r="A1012" s="11">
        <v>64.0</v>
      </c>
      <c r="B1012" s="11"/>
      <c r="C1012" s="11" t="s">
        <v>266</v>
      </c>
      <c r="D1012" s="25" t="s">
        <v>38</v>
      </c>
      <c r="E1012" s="26">
        <v>6.666666666666667</v>
      </c>
      <c r="F1012" s="25" t="s">
        <v>37</v>
      </c>
      <c r="G1012" s="26">
        <v>21.666666666666668</v>
      </c>
      <c r="H1012" s="27">
        <v>0.7419107792456442</v>
      </c>
      <c r="I1012" s="27">
        <v>0.12852578402080206</v>
      </c>
      <c r="J1012" s="27">
        <v>0.12125742933824638</v>
      </c>
      <c r="K1012" s="34">
        <v>18070.0</v>
      </c>
      <c r="L1012" s="15"/>
    </row>
    <row r="1013" ht="14.25" customHeight="1">
      <c r="A1013" s="11">
        <v>148.0</v>
      </c>
      <c r="B1013" s="11"/>
      <c r="C1013" s="11" t="s">
        <v>320</v>
      </c>
      <c r="D1013" s="37" t="s">
        <v>96</v>
      </c>
      <c r="E1013" s="26">
        <v>6.363636363636364</v>
      </c>
      <c r="F1013" s="31" t="s">
        <v>89</v>
      </c>
      <c r="G1013" s="26">
        <v>13.61111111111111</v>
      </c>
      <c r="H1013" s="27">
        <v>0.4863723110559375</v>
      </c>
      <c r="I1013" s="27">
        <v>0.12849234859311717</v>
      </c>
      <c r="J1013" s="27">
        <v>0.15933051225546527</v>
      </c>
      <c r="K1013" s="34">
        <v>18070.0</v>
      </c>
      <c r="L1013" s="15"/>
    </row>
    <row r="1014" ht="14.25" customHeight="1">
      <c r="A1014" s="11">
        <v>111.0</v>
      </c>
      <c r="B1014" s="11"/>
      <c r="C1014" s="20" t="s">
        <v>308</v>
      </c>
      <c r="D1014" s="45" t="s">
        <v>106</v>
      </c>
      <c r="E1014" s="26">
        <v>4.615384615384616</v>
      </c>
      <c r="F1014" s="45" t="s">
        <v>229</v>
      </c>
      <c r="G1014" s="26">
        <v>8.64864864864865</v>
      </c>
      <c r="H1014" s="27">
        <v>0.32589080213947313</v>
      </c>
      <c r="I1014" s="27">
        <v>0.12845802650284177</v>
      </c>
      <c r="J1014" s="27">
        <v>0.16147286944333752</v>
      </c>
      <c r="K1014" s="34">
        <v>18070.0</v>
      </c>
      <c r="L1014" s="15"/>
    </row>
    <row r="1015" ht="14.25" customHeight="1">
      <c r="A1015" s="32">
        <v>93.0</v>
      </c>
      <c r="B1015" s="32"/>
      <c r="C1015" s="32" t="s">
        <v>219</v>
      </c>
      <c r="D1015" s="38" t="s">
        <v>58</v>
      </c>
      <c r="E1015" s="26">
        <v>8.0</v>
      </c>
      <c r="F1015" s="55" t="s">
        <v>144</v>
      </c>
      <c r="G1015" s="26">
        <v>26.08695652173913</v>
      </c>
      <c r="H1015" s="27">
        <v>0.8108929959117479</v>
      </c>
      <c r="I1015" s="27">
        <v>0.1282606949522005</v>
      </c>
      <c r="J1015" s="27">
        <v>0.09893302559895105</v>
      </c>
      <c r="K1015" s="34">
        <v>18070.0</v>
      </c>
      <c r="L1015" s="15"/>
    </row>
    <row r="1016" ht="14.25" customHeight="1">
      <c r="A1016" s="11">
        <v>176.0</v>
      </c>
      <c r="B1016" s="11"/>
      <c r="C1016" s="11" t="s">
        <v>321</v>
      </c>
      <c r="D1016" s="37" t="s">
        <v>54</v>
      </c>
      <c r="E1016" s="26">
        <v>4.545454545454545</v>
      </c>
      <c r="F1016" s="37" t="s">
        <v>239</v>
      </c>
      <c r="G1016" s="26">
        <v>10.833333333333334</v>
      </c>
      <c r="H1016" s="27">
        <v>0.38855289387437913</v>
      </c>
      <c r="I1016" s="27">
        <v>0.1280989906203535</v>
      </c>
      <c r="J1016" s="27">
        <v>0.15762275798237782</v>
      </c>
      <c r="K1016" s="34">
        <v>18070.0</v>
      </c>
      <c r="L1016" s="15"/>
    </row>
    <row r="1017" ht="14.25" customHeight="1">
      <c r="A1017" s="11">
        <v>44.0</v>
      </c>
      <c r="B1017" s="11"/>
      <c r="C1017" s="11" t="s">
        <v>325</v>
      </c>
      <c r="D1017" s="25" t="s">
        <v>146</v>
      </c>
      <c r="E1017" s="26">
        <v>7.0</v>
      </c>
      <c r="F1017" s="31" t="s">
        <v>205</v>
      </c>
      <c r="G1017" s="26">
        <v>14.35897435897436</v>
      </c>
      <c r="H1017" s="27">
        <v>0.4892888293232923</v>
      </c>
      <c r="I1017" s="27">
        <v>0.1280651181282544</v>
      </c>
      <c r="J1017" s="27">
        <v>0.14456010662430224</v>
      </c>
      <c r="K1017" s="34">
        <v>18070.0</v>
      </c>
      <c r="L1017" s="15"/>
    </row>
    <row r="1018" ht="14.25" customHeight="1">
      <c r="A1018" s="11">
        <v>200.0</v>
      </c>
      <c r="B1018" s="11"/>
      <c r="C1018" s="20" t="s">
        <v>326</v>
      </c>
      <c r="D1018" s="35" t="s">
        <v>182</v>
      </c>
      <c r="E1018" s="26">
        <v>5.0</v>
      </c>
      <c r="F1018" s="35" t="s">
        <v>337</v>
      </c>
      <c r="G1018" s="26">
        <v>9.655172413793103</v>
      </c>
      <c r="H1018" s="27">
        <v>0.40648610436088894</v>
      </c>
      <c r="I1018" s="27">
        <v>0.12782415443061407</v>
      </c>
      <c r="J1018" s="27">
        <v>0.17419346838268507</v>
      </c>
      <c r="K1018" s="34">
        <v>18070.0</v>
      </c>
      <c r="L1018" s="15"/>
    </row>
    <row r="1019" ht="14.25" customHeight="1">
      <c r="A1019" s="11">
        <v>137.0</v>
      </c>
      <c r="B1019" s="11"/>
      <c r="C1019" s="11" t="s">
        <v>322</v>
      </c>
      <c r="D1019" s="31" t="s">
        <v>139</v>
      </c>
      <c r="E1019" s="26">
        <v>6.0</v>
      </c>
      <c r="F1019" s="25" t="s">
        <v>319</v>
      </c>
      <c r="G1019" s="26">
        <v>11.034482758620689</v>
      </c>
      <c r="H1019" s="27">
        <v>0.45078123295937883</v>
      </c>
      <c r="I1019" s="27">
        <v>0.12781843243015376</v>
      </c>
      <c r="J1019" s="27">
        <v>0.10266513288436696</v>
      </c>
      <c r="K1019" s="34">
        <v>18070.0</v>
      </c>
      <c r="L1019" s="15"/>
    </row>
    <row r="1020" ht="14.25" customHeight="1">
      <c r="A1020" s="11">
        <v>70.0</v>
      </c>
      <c r="B1020" s="11"/>
      <c r="C1020" s="11" t="s">
        <v>323</v>
      </c>
      <c r="D1020" s="25" t="s">
        <v>119</v>
      </c>
      <c r="E1020" s="26">
        <v>7.5</v>
      </c>
      <c r="F1020" s="25" t="s">
        <v>208</v>
      </c>
      <c r="G1020" s="26">
        <v>20.0</v>
      </c>
      <c r="H1020" s="27">
        <v>0.6584385200543562</v>
      </c>
      <c r="I1020" s="27">
        <v>0.1276002998920305</v>
      </c>
      <c r="J1020" s="27">
        <v>0.13143885436812133</v>
      </c>
      <c r="K1020" s="34">
        <v>18070.0</v>
      </c>
      <c r="L1020" s="15"/>
    </row>
    <row r="1021" ht="14.25" customHeight="1">
      <c r="A1021" s="11">
        <v>44.0</v>
      </c>
      <c r="B1021" s="11"/>
      <c r="C1021" s="20" t="s">
        <v>325</v>
      </c>
      <c r="D1021" s="45" t="s">
        <v>119</v>
      </c>
      <c r="E1021" s="26">
        <v>6.25</v>
      </c>
      <c r="F1021" s="45" t="s">
        <v>205</v>
      </c>
      <c r="G1021" s="26">
        <v>14.35897435897436</v>
      </c>
      <c r="H1021" s="27">
        <v>0.4860159943445412</v>
      </c>
      <c r="I1021" s="27">
        <v>0.12720849526452024</v>
      </c>
      <c r="J1021" s="27">
        <v>0.1307330426983268</v>
      </c>
      <c r="K1021" s="34">
        <v>18070.0</v>
      </c>
      <c r="L1021" s="15"/>
    </row>
    <row r="1022" ht="14.25" customHeight="1">
      <c r="A1022" s="11">
        <v>206.0</v>
      </c>
      <c r="B1022" s="11"/>
      <c r="C1022" s="20" t="s">
        <v>302</v>
      </c>
      <c r="D1022" s="35" t="s">
        <v>300</v>
      </c>
      <c r="E1022" s="26">
        <v>2.7272727272727275</v>
      </c>
      <c r="F1022" s="35" t="s">
        <v>291</v>
      </c>
      <c r="G1022" s="26">
        <v>7.872340425531916</v>
      </c>
      <c r="H1022" s="27">
        <v>0.30928290549198073</v>
      </c>
      <c r="I1022" s="27">
        <v>0.12715303047478205</v>
      </c>
      <c r="J1022" s="27">
        <v>0.18416552015991475</v>
      </c>
      <c r="K1022" s="34">
        <v>18070.0</v>
      </c>
      <c r="L1022" s="15"/>
    </row>
    <row r="1023" ht="14.25" customHeight="1">
      <c r="A1023" s="11">
        <v>247.0</v>
      </c>
      <c r="B1023" s="11"/>
      <c r="C1023" s="11" t="s">
        <v>331</v>
      </c>
      <c r="D1023" s="37" t="s">
        <v>60</v>
      </c>
      <c r="E1023" s="26">
        <v>6.0</v>
      </c>
      <c r="F1023" s="37" t="s">
        <v>65</v>
      </c>
      <c r="G1023" s="26">
        <v>9.6875</v>
      </c>
      <c r="H1023" s="27">
        <v>0.4326517824507486</v>
      </c>
      <c r="I1023" s="27">
        <v>0.12641181919373548</v>
      </c>
      <c r="J1023" s="27">
        <v>0.10682483262407796</v>
      </c>
      <c r="K1023" s="34">
        <v>18070.0</v>
      </c>
      <c r="L1023" s="15"/>
    </row>
    <row r="1024" ht="14.25" customHeight="1">
      <c r="A1024" s="11">
        <v>153.0</v>
      </c>
      <c r="B1024" s="11"/>
      <c r="C1024" s="11" t="s">
        <v>333</v>
      </c>
      <c r="D1024" s="43" t="s">
        <v>139</v>
      </c>
      <c r="E1024" s="26">
        <v>4.0</v>
      </c>
      <c r="F1024" s="37" t="s">
        <v>207</v>
      </c>
      <c r="G1024" s="26">
        <v>14.230769230769232</v>
      </c>
      <c r="H1024" s="27">
        <v>0.43078690407811604</v>
      </c>
      <c r="I1024" s="27">
        <v>0.12573174523774117</v>
      </c>
      <c r="J1024" s="27">
        <v>0.09813872439097202</v>
      </c>
      <c r="K1024" s="34">
        <v>18070.0</v>
      </c>
      <c r="L1024" s="15"/>
    </row>
    <row r="1025" ht="14.25" customHeight="1">
      <c r="A1025" s="11">
        <v>137.0</v>
      </c>
      <c r="B1025" s="11"/>
      <c r="C1025" s="11" t="s">
        <v>322</v>
      </c>
      <c r="D1025" s="37" t="s">
        <v>94</v>
      </c>
      <c r="E1025" s="26">
        <v>3.6363636363636362</v>
      </c>
      <c r="F1025" s="37" t="s">
        <v>95</v>
      </c>
      <c r="G1025" s="26">
        <v>16.216216216216218</v>
      </c>
      <c r="H1025" s="27">
        <v>0.4433830123844937</v>
      </c>
      <c r="I1025" s="27">
        <v>0.1257206766064557</v>
      </c>
      <c r="J1025" s="27">
        <v>0.15901371417785867</v>
      </c>
      <c r="K1025" s="34">
        <v>18070.0</v>
      </c>
      <c r="L1025" s="15"/>
    </row>
    <row r="1026" ht="14.25" customHeight="1">
      <c r="A1026" s="11">
        <v>53.0</v>
      </c>
      <c r="B1026" s="11"/>
      <c r="C1026" s="11" t="s">
        <v>316</v>
      </c>
      <c r="D1026" s="25" t="s">
        <v>158</v>
      </c>
      <c r="E1026" s="26">
        <v>5.555555555555555</v>
      </c>
      <c r="F1026" s="25" t="s">
        <v>267</v>
      </c>
      <c r="G1026" s="26">
        <v>11.724137931034482</v>
      </c>
      <c r="H1026" s="27">
        <v>0.4428973792931635</v>
      </c>
      <c r="I1026" s="27">
        <v>0.12558297597490425</v>
      </c>
      <c r="J1026" s="27">
        <v>0.1420946031299903</v>
      </c>
      <c r="K1026" s="34">
        <v>18070.0</v>
      </c>
      <c r="L1026" s="15"/>
    </row>
    <row r="1027" ht="14.25" customHeight="1">
      <c r="A1027" s="11">
        <v>47.0</v>
      </c>
      <c r="B1027" s="11"/>
      <c r="C1027" s="20" t="s">
        <v>299</v>
      </c>
      <c r="D1027" s="45" t="s">
        <v>178</v>
      </c>
      <c r="E1027" s="26">
        <v>5.0</v>
      </c>
      <c r="F1027" s="45" t="s">
        <v>332</v>
      </c>
      <c r="G1027" s="26">
        <v>12.666666666666666</v>
      </c>
      <c r="H1027" s="27">
        <v>0.4565604795357811</v>
      </c>
      <c r="I1027" s="27">
        <v>0.1255168191775057</v>
      </c>
      <c r="J1027" s="27">
        <v>0.08313560939488869</v>
      </c>
      <c r="K1027" s="34">
        <v>18070.0</v>
      </c>
      <c r="L1027" s="15"/>
    </row>
    <row r="1028" ht="14.25" customHeight="1">
      <c r="A1028" s="11">
        <v>5.0</v>
      </c>
      <c r="B1028" s="11"/>
      <c r="C1028" s="11" t="s">
        <v>338</v>
      </c>
      <c r="D1028" s="25" t="s">
        <v>108</v>
      </c>
      <c r="E1028" s="26">
        <v>6.0</v>
      </c>
      <c r="F1028" s="25" t="s">
        <v>98</v>
      </c>
      <c r="G1028" s="26">
        <v>16.81818181818182</v>
      </c>
      <c r="H1028" s="27">
        <v>0.534494862467292</v>
      </c>
      <c r="I1028" s="27">
        <v>0.12550491735804106</v>
      </c>
      <c r="J1028" s="27">
        <v>0.14307560578816678</v>
      </c>
      <c r="K1028" s="34">
        <v>18070.0</v>
      </c>
      <c r="L1028" s="15"/>
    </row>
    <row r="1029" ht="14.25" customHeight="1">
      <c r="A1029" s="32">
        <v>156.0</v>
      </c>
      <c r="B1029" s="32"/>
      <c r="C1029" s="32" t="s">
        <v>339</v>
      </c>
      <c r="D1029" s="33" t="s">
        <v>108</v>
      </c>
      <c r="E1029" s="26">
        <v>6.0</v>
      </c>
      <c r="F1029" s="33" t="s">
        <v>98</v>
      </c>
      <c r="G1029" s="26">
        <v>16.81818181818182</v>
      </c>
      <c r="H1029" s="27">
        <v>0.534494862467292</v>
      </c>
      <c r="I1029" s="27">
        <v>0.12550491735804106</v>
      </c>
      <c r="J1029" s="27">
        <v>0.14307560578816678</v>
      </c>
      <c r="K1029" s="34">
        <v>18070.0</v>
      </c>
      <c r="L1029" s="15"/>
    </row>
    <row r="1030" ht="14.25" customHeight="1">
      <c r="A1030" s="11">
        <v>156.0</v>
      </c>
      <c r="B1030" s="11"/>
      <c r="C1030" s="47" t="s">
        <v>339</v>
      </c>
      <c r="D1030" s="35" t="s">
        <v>139</v>
      </c>
      <c r="E1030" s="26">
        <v>6.0</v>
      </c>
      <c r="F1030" s="35" t="s">
        <v>98</v>
      </c>
      <c r="G1030" s="26">
        <v>16.81818181818182</v>
      </c>
      <c r="H1030" s="27">
        <v>0.534494862467292</v>
      </c>
      <c r="I1030" s="27">
        <v>0.12550491735804106</v>
      </c>
      <c r="J1030" s="27">
        <v>0.09407711065523297</v>
      </c>
      <c r="K1030" s="34">
        <v>17920.0</v>
      </c>
      <c r="L1030" s="15"/>
    </row>
    <row r="1031" ht="14.25" customHeight="1">
      <c r="A1031" s="11">
        <v>247.0</v>
      </c>
      <c r="B1031" s="11"/>
      <c r="C1031" s="47" t="s">
        <v>331</v>
      </c>
      <c r="D1031" s="35" t="s">
        <v>106</v>
      </c>
      <c r="E1031" s="26">
        <v>5.384615384615384</v>
      </c>
      <c r="F1031" s="35" t="s">
        <v>128</v>
      </c>
      <c r="G1031" s="26">
        <v>10.571428571428571</v>
      </c>
      <c r="H1031" s="27">
        <v>0.42913637954141826</v>
      </c>
      <c r="I1031" s="27">
        <v>0.12538469184792825</v>
      </c>
      <c r="J1031" s="27">
        <v>0.17733552566812869</v>
      </c>
      <c r="K1031" s="34">
        <v>17920.0</v>
      </c>
      <c r="L1031" s="15"/>
    </row>
    <row r="1032" ht="14.25" customHeight="1">
      <c r="A1032" s="11">
        <v>5.0</v>
      </c>
      <c r="B1032" s="11"/>
      <c r="C1032" s="11" t="s">
        <v>338</v>
      </c>
      <c r="D1032" s="37" t="s">
        <v>93</v>
      </c>
      <c r="E1032" s="26">
        <v>6.666666666666667</v>
      </c>
      <c r="F1032" s="37" t="s">
        <v>98</v>
      </c>
      <c r="G1032" s="26">
        <v>16.81818181818182</v>
      </c>
      <c r="H1032" s="27">
        <v>0.533837888975234</v>
      </c>
      <c r="I1032" s="27">
        <v>0.1253506531927195</v>
      </c>
      <c r="J1032" s="27">
        <v>0.1322065664693825</v>
      </c>
      <c r="K1032" s="34">
        <v>17920.0</v>
      </c>
      <c r="L1032" s="15"/>
    </row>
    <row r="1033" ht="14.25" customHeight="1">
      <c r="A1033" s="11">
        <v>200.0</v>
      </c>
      <c r="B1033" s="11"/>
      <c r="C1033" s="11" t="s">
        <v>326</v>
      </c>
      <c r="D1033" s="37" t="s">
        <v>300</v>
      </c>
      <c r="E1033" s="26">
        <v>4.545454545454545</v>
      </c>
      <c r="F1033" s="37" t="s">
        <v>337</v>
      </c>
      <c r="G1033" s="26">
        <v>9.655172413793103</v>
      </c>
      <c r="H1033" s="27">
        <v>0.39836208334105355</v>
      </c>
      <c r="I1033" s="27">
        <v>0.12526946410714107</v>
      </c>
      <c r="J1033" s="27">
        <v>0.16627315911911233</v>
      </c>
      <c r="K1033" s="34">
        <v>17920.0</v>
      </c>
      <c r="L1033" s="15"/>
    </row>
    <row r="1034" ht="14.25" customHeight="1">
      <c r="A1034" s="11">
        <v>162.0</v>
      </c>
      <c r="B1034" s="11"/>
      <c r="C1034" s="20" t="s">
        <v>283</v>
      </c>
      <c r="D1034" s="35" t="s">
        <v>147</v>
      </c>
      <c r="E1034" s="26">
        <v>4.285714285714286</v>
      </c>
      <c r="F1034" s="35" t="s">
        <v>236</v>
      </c>
      <c r="G1034" s="26">
        <v>10.625</v>
      </c>
      <c r="H1034" s="27">
        <v>0.3603968870718879</v>
      </c>
      <c r="I1034" s="27">
        <v>0.12498065954336993</v>
      </c>
      <c r="J1034" s="27">
        <v>0.11331579798598876</v>
      </c>
      <c r="K1034" s="34">
        <v>17920.0</v>
      </c>
      <c r="L1034" s="15"/>
    </row>
    <row r="1035" ht="14.25" customHeight="1">
      <c r="A1035" s="11">
        <v>180.0</v>
      </c>
      <c r="B1035" s="11"/>
      <c r="C1035" s="11" t="s">
        <v>335</v>
      </c>
      <c r="D1035" s="43" t="s">
        <v>139</v>
      </c>
      <c r="E1035" s="26">
        <v>6.0</v>
      </c>
      <c r="F1035" s="37" t="s">
        <v>105</v>
      </c>
      <c r="G1035" s="26">
        <v>12.8</v>
      </c>
      <c r="H1035" s="27">
        <v>0.5073712425808923</v>
      </c>
      <c r="I1035" s="27">
        <v>0.12483645109005069</v>
      </c>
      <c r="J1035" s="27">
        <v>0.1035007667219329</v>
      </c>
      <c r="K1035" s="34">
        <v>17920.0</v>
      </c>
      <c r="L1035" s="15"/>
    </row>
    <row r="1036" ht="14.25" customHeight="1">
      <c r="A1036" s="32">
        <v>137.0</v>
      </c>
      <c r="B1036" s="32"/>
      <c r="C1036" s="32" t="s">
        <v>322</v>
      </c>
      <c r="D1036" s="38" t="s">
        <v>246</v>
      </c>
      <c r="E1036" s="26">
        <v>6.25</v>
      </c>
      <c r="F1036" s="38" t="s">
        <v>193</v>
      </c>
      <c r="G1036" s="26">
        <v>9.375</v>
      </c>
      <c r="H1036" s="27">
        <v>0.43876443933882187</v>
      </c>
      <c r="I1036" s="27">
        <v>0.12441108622513844</v>
      </c>
      <c r="J1036" s="27">
        <v>0.14182863829665782</v>
      </c>
      <c r="K1036" s="34">
        <v>17640.0</v>
      </c>
      <c r="L1036" s="15"/>
    </row>
    <row r="1037" ht="14.25" customHeight="1">
      <c r="A1037" s="11">
        <v>70.0</v>
      </c>
      <c r="B1037" s="11"/>
      <c r="C1037" s="11" t="s">
        <v>323</v>
      </c>
      <c r="D1037" s="31" t="s">
        <v>119</v>
      </c>
      <c r="E1037" s="26">
        <v>7.5</v>
      </c>
      <c r="F1037" s="31" t="s">
        <v>144</v>
      </c>
      <c r="G1037" s="26">
        <v>20.0</v>
      </c>
      <c r="H1037" s="27">
        <v>0.6398185242004086</v>
      </c>
      <c r="I1037" s="27">
        <v>0.12399188850267873</v>
      </c>
      <c r="J1037" s="27">
        <v>0.1245936901372524</v>
      </c>
      <c r="K1037" s="34">
        <v>17640.0</v>
      </c>
      <c r="L1037" s="15"/>
    </row>
    <row r="1038" ht="14.25" customHeight="1">
      <c r="A1038" s="32">
        <v>108.0</v>
      </c>
      <c r="B1038" s="32"/>
      <c r="C1038" s="32" t="s">
        <v>314</v>
      </c>
      <c r="D1038" s="38" t="s">
        <v>54</v>
      </c>
      <c r="E1038" s="26">
        <v>3.6363636363636362</v>
      </c>
      <c r="F1038" s="38" t="s">
        <v>189</v>
      </c>
      <c r="G1038" s="26">
        <v>11.76470588235294</v>
      </c>
      <c r="H1038" s="27">
        <v>0.3191014104282341</v>
      </c>
      <c r="I1038" s="27">
        <v>0.12347848815462752</v>
      </c>
      <c r="J1038" s="27">
        <v>0.14076547649627538</v>
      </c>
      <c r="K1038" s="34">
        <v>17640.0</v>
      </c>
      <c r="L1038" s="15"/>
    </row>
    <row r="1039" ht="14.25" customHeight="1">
      <c r="A1039" s="32">
        <v>64.0</v>
      </c>
      <c r="B1039" s="32"/>
      <c r="C1039" s="32" t="s">
        <v>266</v>
      </c>
      <c r="D1039" s="38" t="s">
        <v>18</v>
      </c>
      <c r="E1039" s="26">
        <v>10.0</v>
      </c>
      <c r="F1039" s="38" t="s">
        <v>193</v>
      </c>
      <c r="G1039" s="26">
        <v>17.1875</v>
      </c>
      <c r="H1039" s="27">
        <v>0.7119950220179974</v>
      </c>
      <c r="I1039" s="27">
        <v>0.1233432927296407</v>
      </c>
      <c r="J1039" s="27">
        <v>0.18365564566437925</v>
      </c>
      <c r="K1039" s="34">
        <v>17640.0</v>
      </c>
      <c r="L1039" s="15"/>
    </row>
    <row r="1040" ht="14.25" customHeight="1">
      <c r="A1040" s="32">
        <v>8.0</v>
      </c>
      <c r="B1040" s="32"/>
      <c r="C1040" s="32" t="s">
        <v>327</v>
      </c>
      <c r="D1040" s="38" t="s">
        <v>74</v>
      </c>
      <c r="E1040" s="26">
        <v>6.0</v>
      </c>
      <c r="F1040" s="38" t="s">
        <v>88</v>
      </c>
      <c r="G1040" s="26">
        <v>9.696969696969697</v>
      </c>
      <c r="H1040" s="27">
        <v>0.42905683619025214</v>
      </c>
      <c r="I1040" s="27">
        <v>0.12313968516188947</v>
      </c>
      <c r="J1040" s="27">
        <v>0.10254325201335956</v>
      </c>
      <c r="K1040" s="34">
        <v>17640.0</v>
      </c>
      <c r="L1040" s="15"/>
    </row>
    <row r="1041" ht="14.25" customHeight="1">
      <c r="A1041" s="11">
        <v>22.0</v>
      </c>
      <c r="B1041" s="11"/>
      <c r="C1041" s="11" t="s">
        <v>303</v>
      </c>
      <c r="D1041" s="25" t="s">
        <v>25</v>
      </c>
      <c r="E1041" s="26">
        <v>7.5</v>
      </c>
      <c r="F1041" s="25" t="s">
        <v>202</v>
      </c>
      <c r="G1041" s="26">
        <v>8.214285714285714</v>
      </c>
      <c r="H1041" s="27">
        <v>0.44590223404576923</v>
      </c>
      <c r="I1041" s="27">
        <v>0.12279658140579049</v>
      </c>
      <c r="J1041" s="27">
        <v>0.13134686188886036</v>
      </c>
      <c r="K1041" s="34">
        <v>17640.0</v>
      </c>
      <c r="L1041" s="15"/>
    </row>
    <row r="1042" ht="14.25" customHeight="1">
      <c r="A1042" s="11">
        <v>166.0</v>
      </c>
      <c r="B1042" s="11"/>
      <c r="C1042" s="11" t="s">
        <v>336</v>
      </c>
      <c r="D1042" s="37" t="s">
        <v>184</v>
      </c>
      <c r="E1042" s="26">
        <v>4.0</v>
      </c>
      <c r="F1042" s="37" t="s">
        <v>239</v>
      </c>
      <c r="G1042" s="26">
        <v>8.333333333333334</v>
      </c>
      <c r="H1042" s="27">
        <v>0.34037483779011635</v>
      </c>
      <c r="I1042" s="27">
        <v>0.12279082747444764</v>
      </c>
      <c r="J1042" s="27">
        <v>0.10390382597013055</v>
      </c>
      <c r="K1042" s="34">
        <v>17550.0</v>
      </c>
      <c r="L1042" s="15"/>
    </row>
    <row r="1043" ht="14.25" customHeight="1">
      <c r="A1043" s="11">
        <v>137.0</v>
      </c>
      <c r="B1043" s="11"/>
      <c r="C1043" s="11" t="s">
        <v>322</v>
      </c>
      <c r="D1043" s="37" t="s">
        <v>54</v>
      </c>
      <c r="E1043" s="26">
        <v>5.454545454545455</v>
      </c>
      <c r="F1043" s="25" t="s">
        <v>105</v>
      </c>
      <c r="G1043" s="26">
        <v>11.2</v>
      </c>
      <c r="H1043" s="27">
        <v>0.43286800023308275</v>
      </c>
      <c r="I1043" s="27">
        <v>0.12273915858416819</v>
      </c>
      <c r="J1043" s="27">
        <v>0.15234181008648</v>
      </c>
      <c r="K1043" s="34">
        <v>17550.0</v>
      </c>
      <c r="L1043" s="15"/>
    </row>
    <row r="1044" ht="14.25" customHeight="1">
      <c r="A1044" s="32">
        <v>70.0</v>
      </c>
      <c r="B1044" s="32"/>
      <c r="C1044" s="32" t="s">
        <v>323</v>
      </c>
      <c r="D1044" s="38" t="s">
        <v>146</v>
      </c>
      <c r="E1044" s="26">
        <v>8.0</v>
      </c>
      <c r="F1044" s="38" t="s">
        <v>208</v>
      </c>
      <c r="G1044" s="26">
        <v>20.0</v>
      </c>
      <c r="H1044" s="27">
        <v>0.6285695707303328</v>
      </c>
      <c r="I1044" s="27">
        <v>0.12181192819881516</v>
      </c>
      <c r="J1044" s="27">
        <v>0.13724711798176994</v>
      </c>
      <c r="K1044" s="34">
        <v>17550.0</v>
      </c>
      <c r="L1044" s="15"/>
    </row>
    <row r="1045" ht="14.25" customHeight="1">
      <c r="A1045" s="11">
        <v>166.0</v>
      </c>
      <c r="B1045" s="11"/>
      <c r="C1045" s="11" t="s">
        <v>336</v>
      </c>
      <c r="D1045" s="43" t="s">
        <v>160</v>
      </c>
      <c r="E1045" s="26">
        <v>4.0</v>
      </c>
      <c r="F1045" s="37" t="s">
        <v>231</v>
      </c>
      <c r="G1045" s="26">
        <v>8.91891891891892</v>
      </c>
      <c r="H1045" s="27">
        <v>0.3375237598962559</v>
      </c>
      <c r="I1045" s="27">
        <v>0.12176229605874675</v>
      </c>
      <c r="J1045" s="27">
        <v>0.18226023280103165</v>
      </c>
      <c r="K1045" s="34">
        <v>17550.0</v>
      </c>
      <c r="L1045" s="15"/>
    </row>
    <row r="1046" ht="14.25" customHeight="1">
      <c r="A1046" s="11">
        <v>47.0</v>
      </c>
      <c r="B1046" s="11"/>
      <c r="C1046" s="47" t="s">
        <v>299</v>
      </c>
      <c r="D1046" s="35" t="s">
        <v>160</v>
      </c>
      <c r="E1046" s="26">
        <v>6.0</v>
      </c>
      <c r="F1046" s="45" t="s">
        <v>332</v>
      </c>
      <c r="G1046" s="26">
        <v>12.666666666666666</v>
      </c>
      <c r="H1046" s="27">
        <v>0.440359946390963</v>
      </c>
      <c r="I1046" s="27">
        <v>0.12106299656152969</v>
      </c>
      <c r="J1046" s="27">
        <v>0.1577277898058787</v>
      </c>
      <c r="K1046" s="34">
        <v>17550.0</v>
      </c>
      <c r="L1046" s="15"/>
    </row>
    <row r="1047" ht="14.25" customHeight="1">
      <c r="A1047" s="11">
        <v>176.0</v>
      </c>
      <c r="B1047" s="11"/>
      <c r="C1047" s="11" t="s">
        <v>321</v>
      </c>
      <c r="D1047" s="37" t="s">
        <v>172</v>
      </c>
      <c r="E1047" s="26">
        <v>4.0</v>
      </c>
      <c r="F1047" s="37" t="s">
        <v>239</v>
      </c>
      <c r="G1047" s="26">
        <v>10.833333333333334</v>
      </c>
      <c r="H1047" s="27">
        <v>0.36627292327414696</v>
      </c>
      <c r="I1047" s="27">
        <v>0.12075367987904778</v>
      </c>
      <c r="J1047" s="27">
        <v>0.1699952475934836</v>
      </c>
      <c r="K1047" s="34">
        <v>17550.0</v>
      </c>
      <c r="L1047" s="15"/>
    </row>
    <row r="1048" ht="14.25" customHeight="1">
      <c r="A1048" s="11">
        <v>137.0</v>
      </c>
      <c r="B1048" s="11"/>
      <c r="C1048" s="11" t="s">
        <v>322</v>
      </c>
      <c r="D1048" s="43" t="s">
        <v>54</v>
      </c>
      <c r="E1048" s="26">
        <v>5.454545454545455</v>
      </c>
      <c r="F1048" s="25" t="s">
        <v>319</v>
      </c>
      <c r="G1048" s="26">
        <v>11.034482758620689</v>
      </c>
      <c r="H1048" s="27">
        <v>0.42394901671179674</v>
      </c>
      <c r="I1048" s="27">
        <v>0.12021019240454935</v>
      </c>
      <c r="J1048" s="27">
        <v>0.1504748761393418</v>
      </c>
      <c r="K1048" s="34">
        <v>17550.0</v>
      </c>
      <c r="L1048" s="15"/>
    </row>
    <row r="1049" ht="14.25" customHeight="1">
      <c r="A1049" s="11">
        <v>64.0</v>
      </c>
      <c r="B1049" s="11"/>
      <c r="C1049" s="11" t="s">
        <v>266</v>
      </c>
      <c r="D1049" s="31" t="s">
        <v>38</v>
      </c>
      <c r="E1049" s="26">
        <v>6.666666666666667</v>
      </c>
      <c r="F1049" s="25" t="s">
        <v>48</v>
      </c>
      <c r="G1049" s="26">
        <v>18.571428571428573</v>
      </c>
      <c r="H1049" s="27">
        <v>0.6937347546193038</v>
      </c>
      <c r="I1049" s="27">
        <v>0.12017995388958118</v>
      </c>
      <c r="J1049" s="27">
        <v>0.11869925572351545</v>
      </c>
      <c r="K1049" s="34">
        <v>17550.0</v>
      </c>
      <c r="L1049" s="15"/>
    </row>
    <row r="1050" ht="14.25" customHeight="1">
      <c r="A1050" s="32">
        <v>176.0</v>
      </c>
      <c r="B1050" s="32"/>
      <c r="C1050" s="32" t="s">
        <v>321</v>
      </c>
      <c r="D1050" s="33" t="s">
        <v>47</v>
      </c>
      <c r="E1050" s="26">
        <v>4.545454545454545</v>
      </c>
      <c r="F1050" s="33" t="s">
        <v>128</v>
      </c>
      <c r="G1050" s="26">
        <v>8.0</v>
      </c>
      <c r="H1050" s="27">
        <v>0.36321248775213705</v>
      </c>
      <c r="I1050" s="27">
        <v>0.11974470862337391</v>
      </c>
      <c r="J1050" s="27">
        <v>0.1672542308555666</v>
      </c>
      <c r="K1050" s="34">
        <v>17520.0</v>
      </c>
      <c r="L1050" s="15"/>
    </row>
    <row r="1051" ht="14.25" customHeight="1">
      <c r="A1051" s="11">
        <v>153.0</v>
      </c>
      <c r="B1051" s="11"/>
      <c r="C1051" s="11" t="s">
        <v>333</v>
      </c>
      <c r="D1051" s="43" t="s">
        <v>146</v>
      </c>
      <c r="E1051" s="26">
        <v>6.0</v>
      </c>
      <c r="F1051" s="37" t="s">
        <v>309</v>
      </c>
      <c r="G1051" s="26">
        <v>9.487179487179487</v>
      </c>
      <c r="H1051" s="27">
        <v>0.4102732419791581</v>
      </c>
      <c r="I1051" s="27">
        <v>0.11974451927403917</v>
      </c>
      <c r="J1051" s="27">
        <v>0.14487885382132581</v>
      </c>
      <c r="K1051" s="34">
        <v>17520.0</v>
      </c>
      <c r="L1051" s="15"/>
    </row>
    <row r="1052" ht="14.25" customHeight="1">
      <c r="A1052" s="32">
        <v>5.0</v>
      </c>
      <c r="B1052" s="32"/>
      <c r="C1052" s="32" t="s">
        <v>338</v>
      </c>
      <c r="D1052" s="33" t="s">
        <v>93</v>
      </c>
      <c r="E1052" s="26">
        <v>6.666666666666667</v>
      </c>
      <c r="F1052" s="33" t="s">
        <v>340</v>
      </c>
      <c r="G1052" s="26">
        <v>14.230769230769232</v>
      </c>
      <c r="H1052" s="27">
        <v>0.5098451748639875</v>
      </c>
      <c r="I1052" s="27">
        <v>0.1197169159705748</v>
      </c>
      <c r="J1052" s="27">
        <v>0.13008276620481413</v>
      </c>
      <c r="K1052" s="34">
        <v>17520.0</v>
      </c>
      <c r="L1052" s="15"/>
    </row>
    <row r="1053" ht="14.25" customHeight="1">
      <c r="A1053" s="11">
        <v>8.0</v>
      </c>
      <c r="B1053" s="11"/>
      <c r="C1053" s="11" t="s">
        <v>327</v>
      </c>
      <c r="D1053" s="25" t="s">
        <v>60</v>
      </c>
      <c r="E1053" s="26">
        <v>6.0</v>
      </c>
      <c r="F1053" s="25" t="s">
        <v>88</v>
      </c>
      <c r="G1053" s="26">
        <v>9.696969696969697</v>
      </c>
      <c r="H1053" s="27">
        <v>0.4161342882931461</v>
      </c>
      <c r="I1053" s="27">
        <v>0.11943090267594052</v>
      </c>
      <c r="J1053" s="27">
        <v>0.09412924477570424</v>
      </c>
      <c r="K1053" s="34">
        <v>17520.0</v>
      </c>
      <c r="L1053" s="15"/>
    </row>
    <row r="1054" ht="14.25" customHeight="1">
      <c r="A1054" s="11">
        <v>137.0</v>
      </c>
      <c r="B1054" s="11"/>
      <c r="C1054" s="20" t="s">
        <v>322</v>
      </c>
      <c r="D1054" s="45" t="s">
        <v>139</v>
      </c>
      <c r="E1054" s="26">
        <v>6.0</v>
      </c>
      <c r="F1054" s="45" t="s">
        <v>193</v>
      </c>
      <c r="G1054" s="26">
        <v>9.375</v>
      </c>
      <c r="H1054" s="27">
        <v>0.4202799064176742</v>
      </c>
      <c r="I1054" s="27">
        <v>0.11916982095179558</v>
      </c>
      <c r="J1054" s="27">
        <v>0.09836640055252849</v>
      </c>
      <c r="K1054" s="34">
        <v>17520.0</v>
      </c>
      <c r="L1054" s="15"/>
    </row>
    <row r="1055" ht="14.25" customHeight="1">
      <c r="A1055" s="32">
        <v>148.0</v>
      </c>
      <c r="B1055" s="32"/>
      <c r="C1055" s="32" t="s">
        <v>320</v>
      </c>
      <c r="D1055" s="33" t="s">
        <v>96</v>
      </c>
      <c r="E1055" s="26">
        <v>6.363636363636364</v>
      </c>
      <c r="F1055" s="38" t="s">
        <v>101</v>
      </c>
      <c r="G1055" s="26">
        <v>12.105263157894736</v>
      </c>
      <c r="H1055" s="27">
        <v>0.4501917195771302</v>
      </c>
      <c r="I1055" s="27">
        <v>0.11893397311218773</v>
      </c>
      <c r="J1055" s="27">
        <v>0.1379143638727719</v>
      </c>
      <c r="K1055" s="34">
        <v>17520.0</v>
      </c>
      <c r="L1055" s="15"/>
    </row>
    <row r="1056" ht="14.25" customHeight="1">
      <c r="A1056" s="11">
        <v>5.0</v>
      </c>
      <c r="B1056" s="11"/>
      <c r="C1056" s="20" t="s">
        <v>338</v>
      </c>
      <c r="D1056" s="45" t="s">
        <v>108</v>
      </c>
      <c r="E1056" s="26">
        <v>6.0</v>
      </c>
      <c r="F1056" s="45" t="s">
        <v>340</v>
      </c>
      <c r="G1056" s="26">
        <v>14.230769230769232</v>
      </c>
      <c r="H1056" s="27">
        <v>0.506363553916382</v>
      </c>
      <c r="I1056" s="27">
        <v>0.11889939539182837</v>
      </c>
      <c r="J1056" s="27">
        <v>0.1401556954659593</v>
      </c>
      <c r="K1056" s="34">
        <v>17520.0</v>
      </c>
      <c r="L1056" s="15"/>
    </row>
    <row r="1057" ht="14.25" customHeight="1">
      <c r="A1057" s="11">
        <v>70.0</v>
      </c>
      <c r="B1057" s="11"/>
      <c r="C1057" s="20" t="s">
        <v>323</v>
      </c>
      <c r="D1057" s="45" t="s">
        <v>146</v>
      </c>
      <c r="E1057" s="26">
        <v>8.0</v>
      </c>
      <c r="F1057" s="45" t="s">
        <v>144</v>
      </c>
      <c r="G1057" s="26">
        <v>20.0</v>
      </c>
      <c r="H1057" s="27">
        <v>0.6134182452892267</v>
      </c>
      <c r="I1057" s="27">
        <v>0.1188757183460148</v>
      </c>
      <c r="J1057" s="27">
        <v>0.13152779126679914</v>
      </c>
      <c r="K1057" s="34">
        <v>17520.0</v>
      </c>
      <c r="L1057" s="15"/>
    </row>
    <row r="1058" ht="14.25" customHeight="1">
      <c r="A1058" s="32">
        <v>5.0</v>
      </c>
      <c r="B1058" s="32"/>
      <c r="C1058" s="32" t="s">
        <v>338</v>
      </c>
      <c r="D1058" s="33" t="s">
        <v>93</v>
      </c>
      <c r="E1058" s="26">
        <v>6.666666666666667</v>
      </c>
      <c r="F1058" s="38" t="s">
        <v>271</v>
      </c>
      <c r="G1058" s="26">
        <v>13.181818181818182</v>
      </c>
      <c r="H1058" s="27">
        <v>0.5057995490668427</v>
      </c>
      <c r="I1058" s="27">
        <v>0.11876696122453963</v>
      </c>
      <c r="J1058" s="27">
        <v>0.12936072011879268</v>
      </c>
      <c r="K1058" s="34">
        <v>17520.0</v>
      </c>
      <c r="L1058" s="15"/>
    </row>
    <row r="1059" ht="14.25" customHeight="1">
      <c r="A1059" s="11">
        <v>22.0</v>
      </c>
      <c r="B1059" s="11"/>
      <c r="C1059" s="47" t="s">
        <v>303</v>
      </c>
      <c r="D1059" s="45" t="s">
        <v>296</v>
      </c>
      <c r="E1059" s="26">
        <v>7.0</v>
      </c>
      <c r="F1059" s="45" t="s">
        <v>202</v>
      </c>
      <c r="G1059" s="26">
        <v>8.214285714285714</v>
      </c>
      <c r="H1059" s="27">
        <v>0.43078690407811604</v>
      </c>
      <c r="I1059" s="27">
        <v>0.11863398542593319</v>
      </c>
      <c r="J1059" s="27">
        <v>0.14597629444791016</v>
      </c>
      <c r="K1059" s="34">
        <v>17400.0</v>
      </c>
      <c r="L1059" s="15"/>
    </row>
    <row r="1060" ht="14.25" customHeight="1">
      <c r="A1060" s="32">
        <v>88.0</v>
      </c>
      <c r="B1060" s="32"/>
      <c r="C1060" s="32" t="s">
        <v>341</v>
      </c>
      <c r="D1060" s="38" t="s">
        <v>119</v>
      </c>
      <c r="E1060" s="26">
        <v>6.25</v>
      </c>
      <c r="F1060" s="38" t="s">
        <v>144</v>
      </c>
      <c r="G1060" s="26">
        <v>16.08695652173913</v>
      </c>
      <c r="H1060" s="27">
        <v>0.5234878834366979</v>
      </c>
      <c r="I1060" s="27">
        <v>0.11828744019099863</v>
      </c>
      <c r="J1060" s="27">
        <v>0.11886155496347378</v>
      </c>
      <c r="K1060" s="34">
        <v>17400.0</v>
      </c>
      <c r="L1060" s="15"/>
    </row>
    <row r="1061" ht="14.25" customHeight="1">
      <c r="A1061" s="11">
        <v>247.0</v>
      </c>
      <c r="B1061" s="11"/>
      <c r="C1061" s="11" t="s">
        <v>331</v>
      </c>
      <c r="D1061" s="37" t="s">
        <v>106</v>
      </c>
      <c r="E1061" s="26">
        <v>5.384615384615384</v>
      </c>
      <c r="F1061" s="37" t="s">
        <v>65</v>
      </c>
      <c r="G1061" s="26">
        <v>9.6875</v>
      </c>
      <c r="H1061" s="27">
        <v>0.40343535461283886</v>
      </c>
      <c r="I1061" s="27">
        <v>0.11787538887461826</v>
      </c>
      <c r="J1061" s="27">
        <v>0.16359053969033976</v>
      </c>
      <c r="K1061" s="34">
        <v>17400.0</v>
      </c>
      <c r="L1061" s="15"/>
    </row>
    <row r="1062" ht="14.25" customHeight="1">
      <c r="A1062" s="11">
        <v>5.0</v>
      </c>
      <c r="B1062" s="11"/>
      <c r="C1062" s="20" t="s">
        <v>338</v>
      </c>
      <c r="D1062" s="45" t="s">
        <v>317</v>
      </c>
      <c r="E1062" s="26">
        <v>6.0</v>
      </c>
      <c r="F1062" s="45" t="s">
        <v>98</v>
      </c>
      <c r="G1062" s="26">
        <v>16.81818181818182</v>
      </c>
      <c r="H1062" s="27">
        <v>0.5017594591561197</v>
      </c>
      <c r="I1062" s="27">
        <v>0.11781830636184604</v>
      </c>
      <c r="J1062" s="27">
        <v>0.08490622797433527</v>
      </c>
      <c r="K1062" s="34">
        <v>17400.0</v>
      </c>
      <c r="L1062" s="15"/>
    </row>
    <row r="1063" ht="14.25" customHeight="1">
      <c r="A1063" s="11">
        <v>79.0</v>
      </c>
      <c r="B1063" s="11"/>
      <c r="C1063" s="11" t="s">
        <v>342</v>
      </c>
      <c r="D1063" s="25" t="s">
        <v>18</v>
      </c>
      <c r="E1063" s="26">
        <v>5.0</v>
      </c>
      <c r="F1063" s="25" t="s">
        <v>36</v>
      </c>
      <c r="G1063" s="26">
        <v>13.214285714285715</v>
      </c>
      <c r="H1063" s="27">
        <v>0.3815541150406171</v>
      </c>
      <c r="I1063" s="27">
        <v>0.11746937340783245</v>
      </c>
      <c r="J1063" s="27">
        <v>0.16664988440791165</v>
      </c>
      <c r="K1063" s="34">
        <v>17400.0</v>
      </c>
      <c r="L1063" s="15"/>
    </row>
    <row r="1064" ht="14.25" customHeight="1">
      <c r="A1064" s="11">
        <v>77.0</v>
      </c>
      <c r="B1064" s="11"/>
      <c r="C1064" s="11" t="s">
        <v>343</v>
      </c>
      <c r="D1064" s="25" t="s">
        <v>108</v>
      </c>
      <c r="E1064" s="26">
        <v>6.0</v>
      </c>
      <c r="F1064" s="25" t="s">
        <v>28</v>
      </c>
      <c r="G1064" s="26">
        <v>19.04761904761905</v>
      </c>
      <c r="H1064" s="27">
        <v>0.5662926438585564</v>
      </c>
      <c r="I1064" s="27">
        <v>0.11729631238292983</v>
      </c>
      <c r="J1064" s="27">
        <v>0.1398742324018319</v>
      </c>
      <c r="K1064" s="34">
        <v>17400.0</v>
      </c>
      <c r="L1064" s="15"/>
    </row>
    <row r="1065" ht="14.25" customHeight="1">
      <c r="A1065" s="11">
        <v>77.0</v>
      </c>
      <c r="B1065" s="11"/>
      <c r="C1065" s="11" t="s">
        <v>343</v>
      </c>
      <c r="D1065" s="25" t="s">
        <v>139</v>
      </c>
      <c r="E1065" s="26">
        <v>6.0</v>
      </c>
      <c r="F1065" s="25" t="s">
        <v>28</v>
      </c>
      <c r="G1065" s="26">
        <v>19.04761904761905</v>
      </c>
      <c r="H1065" s="27">
        <v>0.5662926438585564</v>
      </c>
      <c r="I1065" s="27">
        <v>0.11729631238292983</v>
      </c>
      <c r="J1065" s="27">
        <v>0.09009692549726538</v>
      </c>
      <c r="K1065" s="34">
        <v>17400.0</v>
      </c>
      <c r="L1065" s="15"/>
    </row>
    <row r="1066" ht="14.25" customHeight="1">
      <c r="A1066" s="11">
        <v>5.0</v>
      </c>
      <c r="B1066" s="11"/>
      <c r="C1066" s="11" t="s">
        <v>338</v>
      </c>
      <c r="D1066" s="25" t="s">
        <v>108</v>
      </c>
      <c r="E1066" s="26">
        <v>6.0</v>
      </c>
      <c r="F1066" s="31" t="s">
        <v>271</v>
      </c>
      <c r="G1066" s="26">
        <v>13.181818181818182</v>
      </c>
      <c r="H1066" s="27">
        <v>0.49100442830408925</v>
      </c>
      <c r="I1066" s="27">
        <v>0.11529291397166218</v>
      </c>
      <c r="J1066" s="27">
        <v>0.1341383236134499</v>
      </c>
      <c r="K1066" s="34">
        <v>17400.0</v>
      </c>
      <c r="L1066" s="15"/>
    </row>
    <row r="1067" ht="14.25" customHeight="1">
      <c r="A1067" s="32">
        <v>53.0</v>
      </c>
      <c r="B1067" s="32"/>
      <c r="C1067" s="32" t="s">
        <v>316</v>
      </c>
      <c r="D1067" s="38" t="s">
        <v>158</v>
      </c>
      <c r="E1067" s="26">
        <v>5.555555555555555</v>
      </c>
      <c r="F1067" s="38" t="s">
        <v>237</v>
      </c>
      <c r="G1067" s="26">
        <v>9.545454545454547</v>
      </c>
      <c r="H1067" s="27">
        <v>0.40602903602764956</v>
      </c>
      <c r="I1067" s="27">
        <v>0.11512900518388987</v>
      </c>
      <c r="J1067" s="27">
        <v>0.12847814046850292</v>
      </c>
      <c r="K1067" s="34">
        <v>17270.0</v>
      </c>
      <c r="L1067" s="15"/>
    </row>
    <row r="1068" ht="14.25" customHeight="1">
      <c r="A1068" s="11">
        <v>176.0</v>
      </c>
      <c r="B1068" s="11"/>
      <c r="C1068" s="20" t="s">
        <v>321</v>
      </c>
      <c r="D1068" s="35" t="s">
        <v>54</v>
      </c>
      <c r="E1068" s="26">
        <v>4.545454545454545</v>
      </c>
      <c r="F1068" s="35" t="s">
        <v>128</v>
      </c>
      <c r="G1068" s="26">
        <v>8.0</v>
      </c>
      <c r="H1068" s="27">
        <v>0.34899192229113196</v>
      </c>
      <c r="I1068" s="27">
        <v>0.11505644066726299</v>
      </c>
      <c r="J1068" s="27">
        <v>0.15436846251759712</v>
      </c>
      <c r="K1068" s="34">
        <v>17270.0</v>
      </c>
      <c r="L1068" s="15"/>
    </row>
    <row r="1069" ht="14.25" customHeight="1">
      <c r="A1069" s="11">
        <v>88.0</v>
      </c>
      <c r="B1069" s="11"/>
      <c r="C1069" s="11" t="s">
        <v>341</v>
      </c>
      <c r="D1069" s="37" t="s">
        <v>111</v>
      </c>
      <c r="E1069" s="26">
        <v>6.25</v>
      </c>
      <c r="F1069" s="25" t="s">
        <v>144</v>
      </c>
      <c r="G1069" s="26">
        <v>16.08695652173913</v>
      </c>
      <c r="H1069" s="27">
        <v>0.5083615573029109</v>
      </c>
      <c r="I1069" s="27">
        <v>0.11486949212673128</v>
      </c>
      <c r="J1069" s="27">
        <v>0.11378533062800704</v>
      </c>
      <c r="K1069" s="34">
        <v>17270.0</v>
      </c>
      <c r="L1069" s="15"/>
    </row>
    <row r="1070" ht="14.25" customHeight="1">
      <c r="A1070" s="11">
        <v>20.0</v>
      </c>
      <c r="B1070" s="11"/>
      <c r="C1070" s="20" t="s">
        <v>315</v>
      </c>
      <c r="D1070" s="45" t="s">
        <v>246</v>
      </c>
      <c r="E1070" s="26">
        <v>6.25</v>
      </c>
      <c r="F1070" s="45" t="s">
        <v>291</v>
      </c>
      <c r="G1070" s="26">
        <v>9.574468085106384</v>
      </c>
      <c r="H1070" s="27">
        <v>0.46214687027537354</v>
      </c>
      <c r="I1070" s="27">
        <v>0.11486949212673127</v>
      </c>
      <c r="J1070" s="27">
        <v>0.14676658588250185</v>
      </c>
      <c r="K1070" s="34">
        <v>17270.0</v>
      </c>
      <c r="L1070" s="15"/>
    </row>
    <row r="1071" ht="14.25" customHeight="1">
      <c r="A1071" s="11">
        <v>70.0</v>
      </c>
      <c r="B1071" s="11"/>
      <c r="C1071" s="11" t="s">
        <v>323</v>
      </c>
      <c r="D1071" s="43" t="s">
        <v>129</v>
      </c>
      <c r="E1071" s="26">
        <v>4.545454545454545</v>
      </c>
      <c r="F1071" s="25" t="s">
        <v>208</v>
      </c>
      <c r="G1071" s="26">
        <v>20.0</v>
      </c>
      <c r="H1071" s="27">
        <v>0.5907934684499876</v>
      </c>
      <c r="I1071" s="27">
        <v>0.11449121133169424</v>
      </c>
      <c r="J1071" s="27">
        <v>0.14331605747873255</v>
      </c>
      <c r="K1071" s="34">
        <v>17270.0</v>
      </c>
      <c r="L1071" s="15"/>
    </row>
    <row r="1072" ht="14.25" customHeight="1">
      <c r="A1072" s="32">
        <v>166.0</v>
      </c>
      <c r="B1072" s="32"/>
      <c r="C1072" s="32" t="s">
        <v>336</v>
      </c>
      <c r="D1072" s="33" t="s">
        <v>184</v>
      </c>
      <c r="E1072" s="26">
        <v>4.0</v>
      </c>
      <c r="F1072" s="33" t="s">
        <v>312</v>
      </c>
      <c r="G1072" s="26">
        <v>6.756756756756757</v>
      </c>
      <c r="H1072" s="27">
        <v>0.3171963273809013</v>
      </c>
      <c r="I1072" s="27">
        <v>0.11442913866322127</v>
      </c>
      <c r="J1072" s="27">
        <v>0.11259385006243916</v>
      </c>
      <c r="K1072" s="34">
        <v>17270.0</v>
      </c>
      <c r="L1072" s="15"/>
    </row>
    <row r="1073" ht="14.25" customHeight="1">
      <c r="A1073" s="11">
        <v>166.0</v>
      </c>
      <c r="B1073" s="11"/>
      <c r="C1073" s="11" t="s">
        <v>336</v>
      </c>
      <c r="D1073" s="37" t="s">
        <v>160</v>
      </c>
      <c r="E1073" s="26">
        <v>4.0</v>
      </c>
      <c r="F1073" s="37" t="s">
        <v>239</v>
      </c>
      <c r="G1073" s="26">
        <v>8.333333333333334</v>
      </c>
      <c r="H1073" s="27">
        <v>0.3163266155549451</v>
      </c>
      <c r="I1073" s="27">
        <v>0.11411538857679646</v>
      </c>
      <c r="J1073" s="27">
        <v>0.1606499591132136</v>
      </c>
      <c r="K1073" s="34">
        <v>17160.0</v>
      </c>
      <c r="L1073" s="15"/>
    </row>
    <row r="1074" ht="14.25" customHeight="1">
      <c r="A1074" s="11">
        <v>93.0</v>
      </c>
      <c r="B1074" s="11"/>
      <c r="C1074" s="11" t="s">
        <v>219</v>
      </c>
      <c r="D1074" s="37" t="s">
        <v>300</v>
      </c>
      <c r="E1074" s="26">
        <v>5.454545454545455</v>
      </c>
      <c r="F1074" s="25" t="s">
        <v>144</v>
      </c>
      <c r="G1074" s="26">
        <v>26.08695652173913</v>
      </c>
      <c r="H1074" s="27">
        <v>0.7201213918917759</v>
      </c>
      <c r="I1074" s="27">
        <v>0.11390315447247652</v>
      </c>
      <c r="J1074" s="27">
        <v>0.13892092516738935</v>
      </c>
      <c r="K1074" s="34">
        <v>17160.0</v>
      </c>
      <c r="L1074" s="15"/>
    </row>
    <row r="1075" ht="14.25" customHeight="1">
      <c r="A1075" s="11">
        <v>148.0</v>
      </c>
      <c r="B1075" s="11"/>
      <c r="C1075" s="20" t="s">
        <v>320</v>
      </c>
      <c r="D1075" s="35" t="s">
        <v>96</v>
      </c>
      <c r="E1075" s="26">
        <v>6.363636363636364</v>
      </c>
      <c r="F1075" s="45" t="s">
        <v>334</v>
      </c>
      <c r="G1075" s="26">
        <v>9.655172413793103</v>
      </c>
      <c r="H1075" s="27">
        <v>0.43078690407811604</v>
      </c>
      <c r="I1075" s="27">
        <v>0.11380750875390377</v>
      </c>
      <c r="J1075" s="27">
        <v>0.14246022272253364</v>
      </c>
      <c r="K1075" s="34">
        <v>17160.0</v>
      </c>
      <c r="L1075" s="15"/>
    </row>
    <row r="1076" ht="14.25" customHeight="1">
      <c r="A1076" s="11">
        <v>79.0</v>
      </c>
      <c r="B1076" s="11"/>
      <c r="C1076" s="47" t="s">
        <v>342</v>
      </c>
      <c r="D1076" s="45" t="s">
        <v>18</v>
      </c>
      <c r="E1076" s="26">
        <v>5.0</v>
      </c>
      <c r="F1076" s="45" t="s">
        <v>233</v>
      </c>
      <c r="G1076" s="26">
        <v>8.88888888888889</v>
      </c>
      <c r="H1076" s="27">
        <v>0.3676048248133257</v>
      </c>
      <c r="I1076" s="27">
        <v>0.11317479416496545</v>
      </c>
      <c r="J1076" s="27">
        <v>0.16647647141685243</v>
      </c>
      <c r="K1076" s="34">
        <v>17160.0</v>
      </c>
      <c r="L1076" s="15"/>
    </row>
    <row r="1077" ht="14.25" customHeight="1">
      <c r="A1077" s="11">
        <v>70.0</v>
      </c>
      <c r="B1077" s="11"/>
      <c r="C1077" s="47" t="s">
        <v>323</v>
      </c>
      <c r="D1077" s="45" t="s">
        <v>119</v>
      </c>
      <c r="E1077" s="26">
        <v>7.5</v>
      </c>
      <c r="F1077" s="45" t="s">
        <v>145</v>
      </c>
      <c r="G1077" s="26">
        <v>15.238095238095237</v>
      </c>
      <c r="H1077" s="27">
        <v>0.5837986459637856</v>
      </c>
      <c r="I1077" s="27">
        <v>0.11313566875672883</v>
      </c>
      <c r="J1077" s="27">
        <v>0.11591093046545743</v>
      </c>
      <c r="K1077" s="34">
        <v>17160.0</v>
      </c>
      <c r="L1077" s="15"/>
    </row>
    <row r="1078" ht="14.25" customHeight="1">
      <c r="A1078" s="11">
        <v>70.0</v>
      </c>
      <c r="B1078" s="11"/>
      <c r="C1078" s="20" t="s">
        <v>323</v>
      </c>
      <c r="D1078" s="45" t="s">
        <v>146</v>
      </c>
      <c r="E1078" s="26">
        <v>8.0</v>
      </c>
      <c r="F1078" s="45" t="s">
        <v>145</v>
      </c>
      <c r="G1078" s="26">
        <v>15.238095238095237</v>
      </c>
      <c r="H1078" s="27">
        <v>0.5824724336830864</v>
      </c>
      <c r="I1078" s="27">
        <v>0.11287865905941685</v>
      </c>
      <c r="J1078" s="27">
        <v>0.12755879461457872</v>
      </c>
      <c r="K1078" s="34">
        <v>17160.0</v>
      </c>
      <c r="L1078" s="15"/>
    </row>
    <row r="1079" ht="14.25" customHeight="1">
      <c r="A1079" s="11">
        <v>5.0</v>
      </c>
      <c r="B1079" s="11"/>
      <c r="C1079" s="11" t="s">
        <v>338</v>
      </c>
      <c r="D1079" s="25" t="s">
        <v>317</v>
      </c>
      <c r="E1079" s="26">
        <v>6.0</v>
      </c>
      <c r="F1079" s="25" t="s">
        <v>271</v>
      </c>
      <c r="G1079" s="26">
        <v>13.181818181818182</v>
      </c>
      <c r="H1079" s="27">
        <v>0.4800809279278507</v>
      </c>
      <c r="I1079" s="27">
        <v>0.11272796319617319</v>
      </c>
      <c r="J1079" s="27">
        <v>0.08599412563219684</v>
      </c>
      <c r="K1079" s="34">
        <v>16900.0</v>
      </c>
      <c r="L1079" s="15"/>
    </row>
    <row r="1080" ht="14.25" customHeight="1">
      <c r="A1080" s="11">
        <v>180.0</v>
      </c>
      <c r="B1080" s="11"/>
      <c r="C1080" s="11" t="s">
        <v>335</v>
      </c>
      <c r="D1080" s="43" t="s">
        <v>139</v>
      </c>
      <c r="E1080" s="26">
        <v>6.0</v>
      </c>
      <c r="F1080" s="43" t="s">
        <v>267</v>
      </c>
      <c r="G1080" s="26">
        <v>11.379310344827587</v>
      </c>
      <c r="H1080" s="27">
        <v>0.45805189800711077</v>
      </c>
      <c r="I1080" s="27">
        <v>0.11270164440420147</v>
      </c>
      <c r="J1080" s="27">
        <v>0.09052316695689974</v>
      </c>
      <c r="K1080" s="34">
        <v>16900.0</v>
      </c>
      <c r="L1080" s="15"/>
    </row>
    <row r="1081" ht="14.25" customHeight="1">
      <c r="A1081" s="11">
        <v>180.0</v>
      </c>
      <c r="B1081" s="11"/>
      <c r="C1081" s="20" t="s">
        <v>335</v>
      </c>
      <c r="D1081" s="35" t="s">
        <v>94</v>
      </c>
      <c r="E1081" s="26">
        <v>3.6363636363636362</v>
      </c>
      <c r="F1081" s="35" t="s">
        <v>92</v>
      </c>
      <c r="G1081" s="26">
        <v>15.6</v>
      </c>
      <c r="H1081" s="27">
        <v>0.45784115409268367</v>
      </c>
      <c r="I1081" s="27">
        <v>0.11264979179577993</v>
      </c>
      <c r="J1081" s="27">
        <v>0.13981905518983903</v>
      </c>
      <c r="K1081" s="34">
        <v>16900.0</v>
      </c>
      <c r="L1081" s="15"/>
    </row>
    <row r="1082" ht="14.25" customHeight="1">
      <c r="A1082" s="32">
        <v>5.0</v>
      </c>
      <c r="B1082" s="32"/>
      <c r="C1082" s="32" t="s">
        <v>338</v>
      </c>
      <c r="D1082" s="38" t="s">
        <v>317</v>
      </c>
      <c r="E1082" s="26">
        <v>6.0</v>
      </c>
      <c r="F1082" s="38" t="s">
        <v>340</v>
      </c>
      <c r="G1082" s="26">
        <v>14.230769230769232</v>
      </c>
      <c r="H1082" s="27">
        <v>0.4797040983140926</v>
      </c>
      <c r="I1082" s="27">
        <v>0.1126394797085781</v>
      </c>
      <c r="J1082" s="27">
        <v>0.08399079694496236</v>
      </c>
      <c r="K1082" s="34">
        <v>16900.0</v>
      </c>
      <c r="L1082" s="15"/>
    </row>
    <row r="1083" ht="14.25" customHeight="1">
      <c r="A1083" s="32">
        <v>137.0</v>
      </c>
      <c r="B1083" s="32"/>
      <c r="C1083" s="32" t="s">
        <v>322</v>
      </c>
      <c r="D1083" s="33" t="s">
        <v>54</v>
      </c>
      <c r="E1083" s="26">
        <v>5.454545454545455</v>
      </c>
      <c r="F1083" s="38" t="s">
        <v>193</v>
      </c>
      <c r="G1083" s="26">
        <v>9.375</v>
      </c>
      <c r="H1083" s="27">
        <v>0.39612588880746297</v>
      </c>
      <c r="I1083" s="27">
        <v>0.11232098066720962</v>
      </c>
      <c r="J1083" s="27">
        <v>0.14351040080610436</v>
      </c>
      <c r="K1083" s="34">
        <v>16900.0</v>
      </c>
      <c r="L1083" s="15"/>
    </row>
    <row r="1084" ht="14.25" customHeight="1">
      <c r="A1084" s="11">
        <v>64.0</v>
      </c>
      <c r="B1084" s="11"/>
      <c r="C1084" s="20" t="s">
        <v>266</v>
      </c>
      <c r="D1084" s="45" t="s">
        <v>38</v>
      </c>
      <c r="E1084" s="26">
        <v>6.666666666666667</v>
      </c>
      <c r="F1084" s="45" t="s">
        <v>193</v>
      </c>
      <c r="G1084" s="26">
        <v>17.1875</v>
      </c>
      <c r="H1084" s="27">
        <v>0.6442398745672726</v>
      </c>
      <c r="I1084" s="27">
        <v>0.11160565029182115</v>
      </c>
      <c r="J1084" s="27">
        <v>0.10729404739165849</v>
      </c>
      <c r="K1084" s="34">
        <v>16900.0</v>
      </c>
      <c r="L1084" s="15"/>
    </row>
    <row r="1085" ht="14.25" customHeight="1">
      <c r="A1085" s="11">
        <v>93.0</v>
      </c>
      <c r="B1085" s="11"/>
      <c r="C1085" s="20" t="s">
        <v>219</v>
      </c>
      <c r="D1085" s="45" t="s">
        <v>53</v>
      </c>
      <c r="E1085" s="26">
        <v>10.0</v>
      </c>
      <c r="F1085" s="35" t="s">
        <v>306</v>
      </c>
      <c r="G1085" s="26">
        <v>17.647058823529413</v>
      </c>
      <c r="H1085" s="27">
        <v>0.700941403245748</v>
      </c>
      <c r="I1085" s="27">
        <v>0.11086941428071566</v>
      </c>
      <c r="J1085" s="27">
        <v>0.09992732736376463</v>
      </c>
      <c r="K1085" s="34">
        <v>16900.0</v>
      </c>
      <c r="L1085" s="15"/>
    </row>
    <row r="1086" ht="14.25" customHeight="1">
      <c r="A1086" s="11">
        <v>93.0</v>
      </c>
      <c r="B1086" s="11"/>
      <c r="C1086" s="11" t="s">
        <v>219</v>
      </c>
      <c r="D1086" s="25" t="s">
        <v>53</v>
      </c>
      <c r="E1086" s="26">
        <v>10.0</v>
      </c>
      <c r="F1086" s="31" t="s">
        <v>143</v>
      </c>
      <c r="G1086" s="26">
        <v>16.666666666666668</v>
      </c>
      <c r="H1086" s="27">
        <v>0.6979056653882023</v>
      </c>
      <c r="I1086" s="27">
        <v>0.11038924507310802</v>
      </c>
      <c r="J1086" s="27">
        <v>0.10651620261798327</v>
      </c>
      <c r="K1086" s="34">
        <v>16900.0</v>
      </c>
      <c r="L1086" s="15"/>
    </row>
    <row r="1087" ht="14.25" customHeight="1">
      <c r="A1087" s="32">
        <v>70.0</v>
      </c>
      <c r="B1087" s="32"/>
      <c r="C1087" s="32" t="s">
        <v>323</v>
      </c>
      <c r="D1087" s="33" t="s">
        <v>129</v>
      </c>
      <c r="E1087" s="26">
        <v>4.545454545454545</v>
      </c>
      <c r="F1087" s="38" t="s">
        <v>144</v>
      </c>
      <c r="G1087" s="26">
        <v>20.0</v>
      </c>
      <c r="H1087" s="27">
        <v>0.565809665057824</v>
      </c>
      <c r="I1087" s="27">
        <v>0.10964954319080171</v>
      </c>
      <c r="J1087" s="27">
        <v>0.1337330476473203</v>
      </c>
      <c r="K1087" s="34">
        <v>16836.0</v>
      </c>
      <c r="L1087" s="15"/>
    </row>
    <row r="1088" ht="14.25" customHeight="1">
      <c r="A1088" s="11">
        <v>33.0</v>
      </c>
      <c r="B1088" s="11"/>
      <c r="C1088" s="11" t="s">
        <v>344</v>
      </c>
      <c r="D1088" s="25" t="s">
        <v>111</v>
      </c>
      <c r="E1088" s="26">
        <v>6.25</v>
      </c>
      <c r="F1088" s="25" t="s">
        <v>144</v>
      </c>
      <c r="G1088" s="26">
        <v>16.08695652173913</v>
      </c>
      <c r="H1088" s="27">
        <v>0.5083615573029109</v>
      </c>
      <c r="I1088" s="27">
        <v>0.10899838475136502</v>
      </c>
      <c r="J1088" s="27">
        <v>0.10796963595146446</v>
      </c>
      <c r="K1088" s="34">
        <v>16836.0</v>
      </c>
      <c r="L1088" s="15"/>
    </row>
    <row r="1089" ht="14.25" customHeight="1">
      <c r="A1089" s="11">
        <v>176.0</v>
      </c>
      <c r="B1089" s="11"/>
      <c r="C1089" s="11" t="s">
        <v>321</v>
      </c>
      <c r="D1089" s="37" t="s">
        <v>172</v>
      </c>
      <c r="E1089" s="26">
        <v>4.0</v>
      </c>
      <c r="F1089" s="37" t="s">
        <v>128</v>
      </c>
      <c r="G1089" s="26">
        <v>8.0</v>
      </c>
      <c r="H1089" s="27">
        <v>0.33026995979322227</v>
      </c>
      <c r="I1089" s="27">
        <v>0.10888414202730046</v>
      </c>
      <c r="J1089" s="27">
        <v>0.1655038958814967</v>
      </c>
      <c r="K1089" s="34">
        <v>16836.0</v>
      </c>
      <c r="L1089" s="15"/>
    </row>
    <row r="1090" ht="14.25" customHeight="1">
      <c r="A1090" s="11">
        <v>166.0</v>
      </c>
      <c r="B1090" s="11"/>
      <c r="C1090" s="20" t="s">
        <v>336</v>
      </c>
      <c r="D1090" s="35" t="s">
        <v>160</v>
      </c>
      <c r="E1090" s="26">
        <v>4.0</v>
      </c>
      <c r="F1090" s="35" t="s">
        <v>312</v>
      </c>
      <c r="G1090" s="26">
        <v>6.756756756756757</v>
      </c>
      <c r="H1090" s="27">
        <v>0.30120059959933315</v>
      </c>
      <c r="I1090" s="27">
        <v>0.10865865144651961</v>
      </c>
      <c r="J1090" s="27">
        <v>0.1672001767443729</v>
      </c>
      <c r="K1090" s="34">
        <v>16836.0</v>
      </c>
      <c r="L1090" s="15"/>
    </row>
    <row r="1091" ht="14.25" customHeight="1">
      <c r="A1091" s="11">
        <v>79.0</v>
      </c>
      <c r="B1091" s="11"/>
      <c r="C1091" s="11" t="s">
        <v>342</v>
      </c>
      <c r="D1091" s="25" t="s">
        <v>74</v>
      </c>
      <c r="E1091" s="26">
        <v>4.0</v>
      </c>
      <c r="F1091" s="25" t="s">
        <v>233</v>
      </c>
      <c r="G1091" s="26">
        <v>8.88888888888889</v>
      </c>
      <c r="H1091" s="27">
        <v>0.35204091085953565</v>
      </c>
      <c r="I1091" s="27">
        <v>0.10838311941201328</v>
      </c>
      <c r="J1091" s="27">
        <v>0.0920182448052985</v>
      </c>
      <c r="K1091" s="34">
        <v>16836.0</v>
      </c>
      <c r="L1091" s="15"/>
    </row>
    <row r="1092" ht="14.25" customHeight="1">
      <c r="A1092" s="11">
        <v>8.0</v>
      </c>
      <c r="B1092" s="11"/>
      <c r="C1092" s="20" t="s">
        <v>327</v>
      </c>
      <c r="D1092" s="45" t="s">
        <v>74</v>
      </c>
      <c r="E1092" s="26">
        <v>6.0</v>
      </c>
      <c r="F1092" s="45" t="s">
        <v>284</v>
      </c>
      <c r="G1092" s="26">
        <v>7.3076923076923075</v>
      </c>
      <c r="H1092" s="27">
        <v>0.3766442877185714</v>
      </c>
      <c r="I1092" s="27">
        <v>0.10809723816432391</v>
      </c>
      <c r="J1092" s="27">
        <v>0.09070385450313224</v>
      </c>
      <c r="K1092" s="34">
        <v>16836.0</v>
      </c>
      <c r="L1092" s="15"/>
    </row>
    <row r="1093" ht="14.25" customHeight="1">
      <c r="A1093" s="32">
        <v>30.0</v>
      </c>
      <c r="B1093" s="32"/>
      <c r="C1093" s="32" t="s">
        <v>345</v>
      </c>
      <c r="D1093" s="55" t="s">
        <v>297</v>
      </c>
      <c r="E1093" s="26">
        <v>3.3333333333333335</v>
      </c>
      <c r="F1093" s="38" t="s">
        <v>144</v>
      </c>
      <c r="G1093" s="26">
        <v>13.913043478260871</v>
      </c>
      <c r="H1093" s="27">
        <v>0.3883149557887243</v>
      </c>
      <c r="I1093" s="27">
        <v>0.1074860753472666</v>
      </c>
      <c r="J1093" s="27">
        <v>0.09242946017113156</v>
      </c>
      <c r="K1093" s="34">
        <v>16800.0</v>
      </c>
      <c r="L1093" s="15"/>
    </row>
    <row r="1094" ht="14.25" customHeight="1">
      <c r="A1094" s="11">
        <v>153.0</v>
      </c>
      <c r="B1094" s="11"/>
      <c r="C1094" s="47" t="s">
        <v>333</v>
      </c>
      <c r="D1094" s="35" t="s">
        <v>139</v>
      </c>
      <c r="E1094" s="26">
        <v>4.0</v>
      </c>
      <c r="F1094" s="35" t="s">
        <v>309</v>
      </c>
      <c r="G1094" s="26">
        <v>9.487179487179487</v>
      </c>
      <c r="H1094" s="27">
        <v>0.36786297426895304</v>
      </c>
      <c r="I1094" s="27">
        <v>0.1073664341355992</v>
      </c>
      <c r="J1094" s="27">
        <v>0.0940099107434554</v>
      </c>
      <c r="K1094" s="34">
        <v>16800.0</v>
      </c>
      <c r="L1094" s="15"/>
    </row>
    <row r="1095" ht="14.25" customHeight="1">
      <c r="A1095" s="11">
        <v>180.0</v>
      </c>
      <c r="B1095" s="11"/>
      <c r="C1095" s="20" t="s">
        <v>335</v>
      </c>
      <c r="D1095" s="35" t="s">
        <v>94</v>
      </c>
      <c r="E1095" s="26">
        <v>3.6363636363636362</v>
      </c>
      <c r="F1095" s="35" t="s">
        <v>105</v>
      </c>
      <c r="G1095" s="26">
        <v>12.8</v>
      </c>
      <c r="H1095" s="27">
        <v>0.43573847768820934</v>
      </c>
      <c r="I1095" s="27">
        <v>0.10721152598494917</v>
      </c>
      <c r="J1095" s="27">
        <v>0.13698214682366838</v>
      </c>
      <c r="K1095" s="34">
        <v>16800.0</v>
      </c>
      <c r="L1095" s="15"/>
    </row>
    <row r="1096" ht="14.25" customHeight="1">
      <c r="A1096" s="11">
        <v>156.0</v>
      </c>
      <c r="B1096" s="11"/>
      <c r="C1096" s="11" t="s">
        <v>339</v>
      </c>
      <c r="D1096" s="37" t="s">
        <v>139</v>
      </c>
      <c r="E1096" s="26">
        <v>6.0</v>
      </c>
      <c r="F1096" s="43" t="s">
        <v>346</v>
      </c>
      <c r="G1096" s="26">
        <v>9.736842105263158</v>
      </c>
      <c r="H1096" s="27">
        <v>0.4563587294343512</v>
      </c>
      <c r="I1096" s="27">
        <v>0.10715774583667541</v>
      </c>
      <c r="J1096" s="27">
        <v>0.10206200410332618</v>
      </c>
      <c r="K1096" s="34">
        <v>16800.0</v>
      </c>
      <c r="L1096" s="15"/>
    </row>
    <row r="1097" ht="14.25" customHeight="1">
      <c r="A1097" s="11">
        <v>20.0</v>
      </c>
      <c r="B1097" s="11"/>
      <c r="C1097" s="11" t="s">
        <v>315</v>
      </c>
      <c r="D1097" s="31" t="s">
        <v>60</v>
      </c>
      <c r="E1097" s="26">
        <v>6.0</v>
      </c>
      <c r="F1097" s="25" t="s">
        <v>291</v>
      </c>
      <c r="G1097" s="26">
        <v>9.574468085106384</v>
      </c>
      <c r="H1097" s="27">
        <v>0.43078690407811604</v>
      </c>
      <c r="I1097" s="27">
        <v>0.1070747765895602</v>
      </c>
      <c r="J1097" s="27">
        <v>0.09300209166636088</v>
      </c>
      <c r="K1097" s="34">
        <v>16800.0</v>
      </c>
      <c r="L1097" s="15"/>
    </row>
    <row r="1098" ht="14.25" customHeight="1">
      <c r="A1098" s="11">
        <v>79.0</v>
      </c>
      <c r="B1098" s="11"/>
      <c r="C1098" s="20" t="s">
        <v>342</v>
      </c>
      <c r="D1098" s="45" t="s">
        <v>18</v>
      </c>
      <c r="E1098" s="26">
        <v>5.0</v>
      </c>
      <c r="F1098" s="45" t="s">
        <v>107</v>
      </c>
      <c r="G1098" s="26">
        <v>8.125</v>
      </c>
      <c r="H1098" s="27">
        <v>0.34702278384070456</v>
      </c>
      <c r="I1098" s="27">
        <v>0.10683818459583327</v>
      </c>
      <c r="J1098" s="27">
        <v>0.15907987649208155</v>
      </c>
      <c r="K1098" s="34">
        <v>16800.0</v>
      </c>
      <c r="L1098" s="15"/>
    </row>
    <row r="1099" ht="14.25" customHeight="1">
      <c r="A1099" s="11">
        <v>168.0</v>
      </c>
      <c r="B1099" s="11"/>
      <c r="C1099" s="20" t="s">
        <v>328</v>
      </c>
      <c r="D1099" s="35" t="s">
        <v>135</v>
      </c>
      <c r="E1099" s="26">
        <v>5.454545454545455</v>
      </c>
      <c r="F1099" s="35" t="s">
        <v>337</v>
      </c>
      <c r="G1099" s="26">
        <v>7.931034482758621</v>
      </c>
      <c r="H1099" s="27">
        <v>0.37983361434844637</v>
      </c>
      <c r="I1099" s="27">
        <v>0.10680729316808091</v>
      </c>
      <c r="J1099" s="27">
        <v>0.14176787757971754</v>
      </c>
      <c r="K1099" s="34">
        <v>16680.0</v>
      </c>
      <c r="L1099" s="15"/>
    </row>
    <row r="1100" ht="14.25" customHeight="1">
      <c r="A1100" s="11">
        <v>8.0</v>
      </c>
      <c r="B1100" s="11"/>
      <c r="C1100" s="11" t="s">
        <v>327</v>
      </c>
      <c r="D1100" s="25" t="s">
        <v>60</v>
      </c>
      <c r="E1100" s="26">
        <v>6.0</v>
      </c>
      <c r="F1100" s="25" t="s">
        <v>284</v>
      </c>
      <c r="G1100" s="26">
        <v>7.3076923076923075</v>
      </c>
      <c r="H1100" s="27">
        <v>0.3721351659641941</v>
      </c>
      <c r="I1100" s="27">
        <v>0.10680311629897635</v>
      </c>
      <c r="J1100" s="27">
        <v>0.08506414989657217</v>
      </c>
      <c r="K1100" s="34">
        <v>16680.0</v>
      </c>
      <c r="L1100" s="15"/>
    </row>
    <row r="1101" ht="14.25" customHeight="1">
      <c r="A1101" s="11">
        <v>153.0</v>
      </c>
      <c r="B1101" s="11"/>
      <c r="C1101" s="11" t="s">
        <v>333</v>
      </c>
      <c r="D1101" s="37" t="s">
        <v>146</v>
      </c>
      <c r="E1101" s="26">
        <v>6.0</v>
      </c>
      <c r="F1101" s="37" t="s">
        <v>128</v>
      </c>
      <c r="G1101" s="26">
        <v>6.857142857142857</v>
      </c>
      <c r="H1101" s="27">
        <v>0.3649018481602865</v>
      </c>
      <c r="I1101" s="27">
        <v>0.10650218420138075</v>
      </c>
      <c r="J1101" s="27">
        <v>0.13424470437871602</v>
      </c>
      <c r="K1101" s="34">
        <v>16680.0</v>
      </c>
      <c r="L1101" s="15"/>
    </row>
    <row r="1102" ht="14.25" customHeight="1">
      <c r="A1102" s="11">
        <v>79.0</v>
      </c>
      <c r="B1102" s="11"/>
      <c r="C1102" s="20" t="s">
        <v>342</v>
      </c>
      <c r="D1102" s="45" t="s">
        <v>74</v>
      </c>
      <c r="E1102" s="26">
        <v>4.0</v>
      </c>
      <c r="F1102" s="45" t="s">
        <v>36</v>
      </c>
      <c r="G1102" s="26">
        <v>13.214285714285715</v>
      </c>
      <c r="H1102" s="27">
        <v>0.34552699597932224</v>
      </c>
      <c r="I1102" s="27">
        <v>0.10637767517947193</v>
      </c>
      <c r="J1102" s="27">
        <v>0.07553591417123379</v>
      </c>
      <c r="K1102" s="34">
        <v>16680.0</v>
      </c>
      <c r="L1102" s="15"/>
    </row>
    <row r="1103" ht="14.25" customHeight="1">
      <c r="A1103" s="32">
        <v>33.0</v>
      </c>
      <c r="B1103" s="32"/>
      <c r="C1103" s="32" t="s">
        <v>344</v>
      </c>
      <c r="D1103" s="38" t="s">
        <v>297</v>
      </c>
      <c r="E1103" s="26">
        <v>5.0</v>
      </c>
      <c r="F1103" s="38" t="s">
        <v>144</v>
      </c>
      <c r="G1103" s="26">
        <v>16.08695652173913</v>
      </c>
      <c r="H1103" s="27">
        <v>0.49348358964817046</v>
      </c>
      <c r="I1103" s="27">
        <v>0.10580838263681984</v>
      </c>
      <c r="J1103" s="27">
        <v>0.0909867781208414</v>
      </c>
      <c r="K1103" s="34">
        <v>16680.0</v>
      </c>
      <c r="L1103" s="15"/>
    </row>
    <row r="1104" ht="14.25" customHeight="1">
      <c r="A1104" s="11">
        <v>61.0</v>
      </c>
      <c r="B1104" s="11"/>
      <c r="C1104" s="11" t="s">
        <v>347</v>
      </c>
      <c r="D1104" s="25" t="s">
        <v>154</v>
      </c>
      <c r="E1104" s="26">
        <v>5.0</v>
      </c>
      <c r="F1104" s="25" t="s">
        <v>348</v>
      </c>
      <c r="G1104" s="26">
        <v>9.45945945945946</v>
      </c>
      <c r="H1104" s="27">
        <v>0.398689056323276</v>
      </c>
      <c r="I1104" s="27">
        <v>0.10572812412106405</v>
      </c>
      <c r="J1104" s="27">
        <v>0.14767647174531326</v>
      </c>
      <c r="K1104" s="34">
        <v>16680.0</v>
      </c>
      <c r="L1104" s="15"/>
    </row>
    <row r="1105" ht="14.25" customHeight="1">
      <c r="A1105" s="11">
        <v>156.0</v>
      </c>
      <c r="B1105" s="11"/>
      <c r="C1105" s="11" t="s">
        <v>339</v>
      </c>
      <c r="D1105" s="43" t="s">
        <v>108</v>
      </c>
      <c r="E1105" s="26">
        <v>6.0</v>
      </c>
      <c r="F1105" s="37" t="s">
        <v>346</v>
      </c>
      <c r="G1105" s="26">
        <v>9.736842105263158</v>
      </c>
      <c r="H1105" s="27">
        <v>0.4491966008335911</v>
      </c>
      <c r="I1105" s="27">
        <v>0.10547600402535713</v>
      </c>
      <c r="J1105" s="27">
        <v>0.1405082588454645</v>
      </c>
      <c r="K1105" s="34">
        <v>16640.0</v>
      </c>
      <c r="L1105" s="15"/>
    </row>
    <row r="1106" ht="14.25" customHeight="1">
      <c r="A1106" s="11">
        <v>61.0</v>
      </c>
      <c r="B1106" s="11"/>
      <c r="C1106" s="20" t="s">
        <v>347</v>
      </c>
      <c r="D1106" s="45" t="s">
        <v>154</v>
      </c>
      <c r="E1106" s="26">
        <v>5.0</v>
      </c>
      <c r="F1106" s="45" t="s">
        <v>258</v>
      </c>
      <c r="G1106" s="26">
        <v>10.526315789473683</v>
      </c>
      <c r="H1106" s="27">
        <v>0.39684611769620387</v>
      </c>
      <c r="I1106" s="27">
        <v>0.10523939627458764</v>
      </c>
      <c r="J1106" s="27">
        <v>0.13034094116378558</v>
      </c>
      <c r="K1106" s="34">
        <v>16640.0</v>
      </c>
      <c r="L1106" s="15"/>
    </row>
    <row r="1107" ht="14.25" customHeight="1">
      <c r="A1107" s="11">
        <v>30.0</v>
      </c>
      <c r="B1107" s="11"/>
      <c r="C1107" s="11" t="s">
        <v>345</v>
      </c>
      <c r="D1107" s="25" t="s">
        <v>60</v>
      </c>
      <c r="E1107" s="26">
        <v>4.0</v>
      </c>
      <c r="F1107" s="25" t="s">
        <v>144</v>
      </c>
      <c r="G1107" s="26">
        <v>13.913043478260871</v>
      </c>
      <c r="H1107" s="27">
        <v>0.37857030964440497</v>
      </c>
      <c r="I1107" s="27">
        <v>0.10478874485796492</v>
      </c>
      <c r="J1107" s="27">
        <v>0.07617686147935537</v>
      </c>
      <c r="K1107" s="34">
        <v>16640.0</v>
      </c>
      <c r="L1107" s="15"/>
    </row>
    <row r="1108" ht="14.25" customHeight="1">
      <c r="A1108" s="11">
        <v>61.0</v>
      </c>
      <c r="B1108" s="11"/>
      <c r="C1108" s="20" t="s">
        <v>347</v>
      </c>
      <c r="D1108" s="45" t="s">
        <v>154</v>
      </c>
      <c r="E1108" s="26">
        <v>5.0</v>
      </c>
      <c r="F1108" s="35" t="s">
        <v>107</v>
      </c>
      <c r="G1108" s="26">
        <v>9.6875</v>
      </c>
      <c r="H1108" s="27">
        <v>0.3948879954049397</v>
      </c>
      <c r="I1108" s="27">
        <v>0.10472012293770645</v>
      </c>
      <c r="J1108" s="27">
        <v>0.14148852165805673</v>
      </c>
      <c r="K1108" s="34">
        <v>16640.0</v>
      </c>
      <c r="L1108" s="15"/>
    </row>
    <row r="1109" ht="14.25" customHeight="1">
      <c r="A1109" s="11">
        <v>222.0</v>
      </c>
      <c r="B1109" s="11"/>
      <c r="C1109" s="20" t="s">
        <v>349</v>
      </c>
      <c r="D1109" s="35" t="s">
        <v>154</v>
      </c>
      <c r="E1109" s="26">
        <v>4.166666666666667</v>
      </c>
      <c r="F1109" s="35" t="s">
        <v>267</v>
      </c>
      <c r="G1109" s="26">
        <v>11.034482758620689</v>
      </c>
      <c r="H1109" s="27">
        <v>0.38789470150756766</v>
      </c>
      <c r="I1109" s="27">
        <v>0.10444812261838772</v>
      </c>
      <c r="J1109" s="27">
        <v>0.1381311669068486</v>
      </c>
      <c r="K1109" s="34">
        <v>16640.0</v>
      </c>
      <c r="L1109" s="15"/>
    </row>
    <row r="1110" ht="14.25" customHeight="1">
      <c r="A1110" s="11">
        <v>93.0</v>
      </c>
      <c r="B1110" s="11"/>
      <c r="C1110" s="11" t="s">
        <v>219</v>
      </c>
      <c r="D1110" s="31" t="s">
        <v>58</v>
      </c>
      <c r="E1110" s="26">
        <v>8.0</v>
      </c>
      <c r="F1110" s="31" t="s">
        <v>143</v>
      </c>
      <c r="G1110" s="26">
        <v>16.666666666666668</v>
      </c>
      <c r="H1110" s="27">
        <v>0.6586253111238751</v>
      </c>
      <c r="I1110" s="27">
        <v>0.10417618667784283</v>
      </c>
      <c r="J1110" s="27">
        <v>0.08637152931835695</v>
      </c>
      <c r="K1110" s="34">
        <v>16640.0</v>
      </c>
      <c r="L1110" s="15"/>
    </row>
    <row r="1111" ht="14.25" customHeight="1">
      <c r="A1111" s="11">
        <v>168.0</v>
      </c>
      <c r="B1111" s="11"/>
      <c r="C1111" s="20" t="s">
        <v>328</v>
      </c>
      <c r="D1111" s="35" t="s">
        <v>297</v>
      </c>
      <c r="E1111" s="26">
        <v>5.0</v>
      </c>
      <c r="F1111" s="35" t="s">
        <v>337</v>
      </c>
      <c r="G1111" s="26">
        <v>7.931034482758621</v>
      </c>
      <c r="H1111" s="27">
        <v>0.36994129615747817</v>
      </c>
      <c r="I1111" s="27">
        <v>0.1040256232757332</v>
      </c>
      <c r="J1111" s="27">
        <v>0.10423483681975146</v>
      </c>
      <c r="K1111" s="34">
        <v>16640.0</v>
      </c>
      <c r="L1111" s="15"/>
    </row>
    <row r="1112" ht="14.25" customHeight="1">
      <c r="A1112" s="11">
        <v>156.0</v>
      </c>
      <c r="B1112" s="11"/>
      <c r="C1112" s="20" t="s">
        <v>339</v>
      </c>
      <c r="D1112" s="35" t="s">
        <v>108</v>
      </c>
      <c r="E1112" s="26">
        <v>6.0</v>
      </c>
      <c r="F1112" s="35" t="s">
        <v>291</v>
      </c>
      <c r="G1112" s="26">
        <v>9.361702127659575</v>
      </c>
      <c r="H1112" s="27">
        <v>0.43818874091794624</v>
      </c>
      <c r="I1112" s="27">
        <v>0.10289124475821554</v>
      </c>
      <c r="J1112" s="27">
        <v>0.13981829610277693</v>
      </c>
      <c r="K1112" s="34">
        <v>16640.0</v>
      </c>
      <c r="L1112" s="15"/>
    </row>
    <row r="1113" ht="14.25" customHeight="1">
      <c r="A1113" s="11">
        <v>156.0</v>
      </c>
      <c r="B1113" s="11"/>
      <c r="C1113" s="11" t="s">
        <v>339</v>
      </c>
      <c r="D1113" s="37" t="s">
        <v>139</v>
      </c>
      <c r="E1113" s="26">
        <v>6.0</v>
      </c>
      <c r="F1113" s="37" t="s">
        <v>291</v>
      </c>
      <c r="G1113" s="26">
        <v>9.361702127659575</v>
      </c>
      <c r="H1113" s="27">
        <v>0.43818874091794624</v>
      </c>
      <c r="I1113" s="27">
        <v>0.10289124475821554</v>
      </c>
      <c r="J1113" s="27">
        <v>0.09571157808928264</v>
      </c>
      <c r="K1113" s="34">
        <v>16640.0</v>
      </c>
      <c r="L1113" s="15"/>
    </row>
    <row r="1114" ht="14.25" customHeight="1">
      <c r="A1114" s="11">
        <v>95.0</v>
      </c>
      <c r="B1114" s="11"/>
      <c r="C1114" s="20" t="s">
        <v>350</v>
      </c>
      <c r="D1114" s="45" t="s">
        <v>117</v>
      </c>
      <c r="E1114" s="26">
        <v>4.444444444444445</v>
      </c>
      <c r="F1114" s="45" t="s">
        <v>61</v>
      </c>
      <c r="G1114" s="26">
        <v>12.608695652173914</v>
      </c>
      <c r="H1114" s="27">
        <v>0.32354459462407026</v>
      </c>
      <c r="I1114" s="27">
        <v>0.10235149338748908</v>
      </c>
      <c r="J1114" s="27">
        <v>0.10284826214200576</v>
      </c>
      <c r="K1114" s="34">
        <v>16640.0</v>
      </c>
      <c r="L1114" s="15"/>
    </row>
    <row r="1115" ht="14.25" customHeight="1">
      <c r="A1115" s="11">
        <v>88.0</v>
      </c>
      <c r="B1115" s="11"/>
      <c r="C1115" s="20" t="s">
        <v>341</v>
      </c>
      <c r="D1115" s="45" t="s">
        <v>119</v>
      </c>
      <c r="E1115" s="26">
        <v>6.25</v>
      </c>
      <c r="F1115" s="45" t="s">
        <v>351</v>
      </c>
      <c r="G1115" s="26">
        <v>10.952380952380953</v>
      </c>
      <c r="H1115" s="27">
        <v>0.45197314526228566</v>
      </c>
      <c r="I1115" s="27">
        <v>0.10212795382610809</v>
      </c>
      <c r="J1115" s="27">
        <v>0.10463319203046126</v>
      </c>
      <c r="K1115" s="34">
        <v>16640.0</v>
      </c>
      <c r="L1115" s="15"/>
    </row>
    <row r="1116" ht="14.25" customHeight="1">
      <c r="A1116" s="11">
        <v>88.0</v>
      </c>
      <c r="B1116" s="11"/>
      <c r="C1116" s="11" t="s">
        <v>341</v>
      </c>
      <c r="D1116" s="37" t="s">
        <v>111</v>
      </c>
      <c r="E1116" s="26">
        <v>6.25</v>
      </c>
      <c r="F1116" s="25" t="s">
        <v>351</v>
      </c>
      <c r="G1116" s="26">
        <v>10.952380952380953</v>
      </c>
      <c r="H1116" s="27">
        <v>0.45197314526228566</v>
      </c>
      <c r="I1116" s="27">
        <v>0.10212795382610809</v>
      </c>
      <c r="J1116" s="27">
        <v>0.10463319203046126</v>
      </c>
      <c r="K1116" s="34">
        <v>16500.0</v>
      </c>
      <c r="L1116" s="15"/>
    </row>
    <row r="1117" ht="14.25" customHeight="1">
      <c r="A1117" s="32">
        <v>95.0</v>
      </c>
      <c r="B1117" s="32"/>
      <c r="C1117" s="32" t="s">
        <v>350</v>
      </c>
      <c r="D1117" s="38" t="s">
        <v>139</v>
      </c>
      <c r="E1117" s="26">
        <v>4.0</v>
      </c>
      <c r="F1117" s="38" t="s">
        <v>61</v>
      </c>
      <c r="G1117" s="26">
        <v>12.608695652173914</v>
      </c>
      <c r="H1117" s="27">
        <v>0.32221459492021687</v>
      </c>
      <c r="I1117" s="27">
        <v>0.10193075554128125</v>
      </c>
      <c r="J1117" s="27">
        <v>0.07019143298710108</v>
      </c>
      <c r="K1117" s="34">
        <v>16500.0</v>
      </c>
      <c r="L1117" s="15"/>
    </row>
    <row r="1118" ht="14.25" customHeight="1">
      <c r="A1118" s="11">
        <v>222.0</v>
      </c>
      <c r="B1118" s="11"/>
      <c r="C1118" s="11" t="s">
        <v>349</v>
      </c>
      <c r="D1118" s="37" t="s">
        <v>139</v>
      </c>
      <c r="E1118" s="26">
        <v>4.0</v>
      </c>
      <c r="F1118" s="37" t="s">
        <v>267</v>
      </c>
      <c r="G1118" s="26">
        <v>11.034482758620689</v>
      </c>
      <c r="H1118" s="27">
        <v>0.3780745824820596</v>
      </c>
      <c r="I1118" s="27">
        <v>0.10180386634956778</v>
      </c>
      <c r="J1118" s="27">
        <v>0.0817699549916796</v>
      </c>
      <c r="K1118" s="34">
        <v>16500.0</v>
      </c>
      <c r="L1118" s="15"/>
    </row>
    <row r="1119" ht="14.25" customHeight="1">
      <c r="A1119" s="11">
        <v>35.0</v>
      </c>
      <c r="B1119" s="11"/>
      <c r="C1119" s="11" t="s">
        <v>353</v>
      </c>
      <c r="D1119" s="25" t="s">
        <v>42</v>
      </c>
      <c r="E1119" s="26">
        <v>5.0</v>
      </c>
      <c r="F1119" s="25" t="s">
        <v>205</v>
      </c>
      <c r="G1119" s="26">
        <v>12.051282051282051</v>
      </c>
      <c r="H1119" s="27">
        <v>0.3992162326208546</v>
      </c>
      <c r="I1119" s="27">
        <v>0.10173343866431268</v>
      </c>
      <c r="J1119" s="27">
        <v>0.08703996237339517</v>
      </c>
      <c r="K1119" s="34">
        <v>16500.0</v>
      </c>
      <c r="L1119" s="15"/>
    </row>
    <row r="1120" ht="14.25" customHeight="1">
      <c r="A1120" s="11">
        <v>95.0</v>
      </c>
      <c r="B1120" s="11"/>
      <c r="C1120" s="47" t="s">
        <v>350</v>
      </c>
      <c r="D1120" s="45" t="s">
        <v>139</v>
      </c>
      <c r="E1120" s="26">
        <v>4.0</v>
      </c>
      <c r="F1120" s="45" t="s">
        <v>140</v>
      </c>
      <c r="G1120" s="26">
        <v>8.518518518518519</v>
      </c>
      <c r="H1120" s="27">
        <v>0.32075908009279636</v>
      </c>
      <c r="I1120" s="27">
        <v>0.10147031169919755</v>
      </c>
      <c r="J1120" s="27">
        <v>0.07997363825773793</v>
      </c>
      <c r="K1120" s="34">
        <v>16500.0</v>
      </c>
      <c r="L1120" s="15"/>
    </row>
    <row r="1121" ht="14.25" customHeight="1">
      <c r="A1121" s="11">
        <v>95.0</v>
      </c>
      <c r="B1121" s="11"/>
      <c r="C1121" s="11" t="s">
        <v>350</v>
      </c>
      <c r="D1121" s="31" t="s">
        <v>117</v>
      </c>
      <c r="E1121" s="26">
        <v>4.444444444444445</v>
      </c>
      <c r="F1121" s="25" t="s">
        <v>140</v>
      </c>
      <c r="G1121" s="26">
        <v>8.518518518518519</v>
      </c>
      <c r="H1121" s="27">
        <v>0.3191014104282341</v>
      </c>
      <c r="I1121" s="27">
        <v>0.1009459173234911</v>
      </c>
      <c r="J1121" s="27">
        <v>0.10889133791282396</v>
      </c>
      <c r="K1121" s="34">
        <v>16500.0</v>
      </c>
      <c r="L1121" s="15"/>
    </row>
    <row r="1122" ht="14.25" customHeight="1">
      <c r="A1122" s="11">
        <v>170.0</v>
      </c>
      <c r="B1122" s="11"/>
      <c r="C1122" s="11" t="s">
        <v>354</v>
      </c>
      <c r="D1122" s="43" t="s">
        <v>262</v>
      </c>
      <c r="E1122" s="26">
        <v>4.285714285714286</v>
      </c>
      <c r="F1122" s="37" t="s">
        <v>92</v>
      </c>
      <c r="G1122" s="26">
        <v>11.6</v>
      </c>
      <c r="H1122" s="27">
        <v>0.4029250645108747</v>
      </c>
      <c r="I1122" s="27">
        <v>0.10052889660960142</v>
      </c>
      <c r="J1122" s="27">
        <v>0.0989165490890996</v>
      </c>
      <c r="K1122" s="34">
        <v>16240.0</v>
      </c>
      <c r="L1122" s="15"/>
    </row>
    <row r="1123" ht="14.25" customHeight="1">
      <c r="A1123" s="11">
        <v>77.0</v>
      </c>
      <c r="B1123" s="11"/>
      <c r="C1123" s="11" t="s">
        <v>343</v>
      </c>
      <c r="D1123" s="31" t="s">
        <v>108</v>
      </c>
      <c r="E1123" s="26">
        <v>6.0</v>
      </c>
      <c r="F1123" s="31" t="s">
        <v>355</v>
      </c>
      <c r="G1123" s="26">
        <v>12.962962962962962</v>
      </c>
      <c r="H1123" s="27">
        <v>0.4848683768844595</v>
      </c>
      <c r="I1123" s="27">
        <v>0.10043088713306511</v>
      </c>
      <c r="J1123" s="27">
        <v>0.11933432517821262</v>
      </c>
      <c r="K1123" s="34">
        <v>16240.0</v>
      </c>
      <c r="L1123" s="15"/>
    </row>
    <row r="1124" ht="14.25" customHeight="1">
      <c r="A1124" s="11">
        <v>77.0</v>
      </c>
      <c r="B1124" s="11"/>
      <c r="C1124" s="11" t="s">
        <v>343</v>
      </c>
      <c r="D1124" s="25" t="s">
        <v>139</v>
      </c>
      <c r="E1124" s="26">
        <v>6.0</v>
      </c>
      <c r="F1124" s="25" t="s">
        <v>355</v>
      </c>
      <c r="G1124" s="26">
        <v>12.962962962962962</v>
      </c>
      <c r="H1124" s="27">
        <v>0.4848683768844595</v>
      </c>
      <c r="I1124" s="27">
        <v>0.10043088713306511</v>
      </c>
      <c r="J1124" s="27">
        <v>0.07915441771080096</v>
      </c>
      <c r="K1124" s="34">
        <v>16240.0</v>
      </c>
      <c r="L1124" s="15"/>
    </row>
    <row r="1125" ht="14.25" customHeight="1">
      <c r="A1125" s="11">
        <v>231.0</v>
      </c>
      <c r="B1125" s="11"/>
      <c r="C1125" s="20" t="s">
        <v>356</v>
      </c>
      <c r="D1125" s="35" t="s">
        <v>139</v>
      </c>
      <c r="E1125" s="26">
        <v>4.0</v>
      </c>
      <c r="F1125" s="35" t="s">
        <v>194</v>
      </c>
      <c r="G1125" s="26">
        <v>8.285714285714285</v>
      </c>
      <c r="H1125" s="27">
        <v>0.331114639997297</v>
      </c>
      <c r="I1125" s="27">
        <v>0.10007006304083141</v>
      </c>
      <c r="J1125" s="27">
        <v>0.08478066980246175</v>
      </c>
      <c r="K1125" s="34">
        <v>16240.0</v>
      </c>
      <c r="L1125" s="15"/>
    </row>
    <row r="1126" ht="14.25" customHeight="1">
      <c r="A1126" s="11">
        <v>74.0</v>
      </c>
      <c r="B1126" s="11"/>
      <c r="C1126" s="20" t="s">
        <v>357</v>
      </c>
      <c r="D1126" s="45" t="s">
        <v>117</v>
      </c>
      <c r="E1126" s="26">
        <v>6.666666666666667</v>
      </c>
      <c r="F1126" s="45" t="s">
        <v>140</v>
      </c>
      <c r="G1126" s="26">
        <v>13.333333333333334</v>
      </c>
      <c r="H1126" s="27">
        <v>0.48735488138130306</v>
      </c>
      <c r="I1126" s="27">
        <v>0.09972233044684274</v>
      </c>
      <c r="J1126" s="27">
        <v>0.10757144290782003</v>
      </c>
      <c r="K1126" s="34">
        <v>16240.0</v>
      </c>
      <c r="L1126" s="15"/>
    </row>
    <row r="1127" ht="14.25" customHeight="1">
      <c r="A1127" s="11">
        <v>102.0</v>
      </c>
      <c r="B1127" s="11"/>
      <c r="C1127" s="20" t="s">
        <v>358</v>
      </c>
      <c r="D1127" s="45" t="s">
        <v>18</v>
      </c>
      <c r="E1127" s="26">
        <v>5.0</v>
      </c>
      <c r="F1127" s="45" t="s">
        <v>36</v>
      </c>
      <c r="G1127" s="26">
        <v>12.857142857142858</v>
      </c>
      <c r="H1127" s="27">
        <v>0.3774513826208255</v>
      </c>
      <c r="I1127" s="27">
        <v>0.09950383279029838</v>
      </c>
      <c r="J1127" s="27">
        <v>0.14116277078516995</v>
      </c>
      <c r="K1127" s="34">
        <v>16240.0</v>
      </c>
      <c r="L1127" s="15"/>
    </row>
    <row r="1128" ht="14.25" customHeight="1">
      <c r="A1128" s="11">
        <v>77.0</v>
      </c>
      <c r="B1128" s="11"/>
      <c r="C1128" s="11" t="s">
        <v>343</v>
      </c>
      <c r="D1128" s="37" t="s">
        <v>108</v>
      </c>
      <c r="E1128" s="26">
        <v>6.0</v>
      </c>
      <c r="F1128" s="37" t="s">
        <v>189</v>
      </c>
      <c r="G1128" s="26">
        <v>15.294117647058824</v>
      </c>
      <c r="H1128" s="27">
        <v>0.4800809279278507</v>
      </c>
      <c r="I1128" s="27">
        <v>0.09943926184105092</v>
      </c>
      <c r="J1128" s="27">
        <v>0.10830903129296927</v>
      </c>
      <c r="K1128" s="34">
        <v>15900.0</v>
      </c>
      <c r="L1128" s="15"/>
    </row>
    <row r="1129" ht="14.25" customHeight="1">
      <c r="A1129" s="11">
        <v>77.0</v>
      </c>
      <c r="B1129" s="11"/>
      <c r="C1129" s="20" t="s">
        <v>343</v>
      </c>
      <c r="D1129" s="45" t="s">
        <v>139</v>
      </c>
      <c r="E1129" s="26">
        <v>6.0</v>
      </c>
      <c r="F1129" s="35" t="s">
        <v>189</v>
      </c>
      <c r="G1129" s="26">
        <v>15.294117647058824</v>
      </c>
      <c r="H1129" s="27">
        <v>0.4800809279278507</v>
      </c>
      <c r="I1129" s="27">
        <v>0.09943926184105092</v>
      </c>
      <c r="J1129" s="27">
        <v>0.07057069286336326</v>
      </c>
      <c r="K1129" s="34">
        <v>15900.0</v>
      </c>
      <c r="L1129" s="15"/>
    </row>
    <row r="1130" ht="14.25" customHeight="1">
      <c r="A1130" s="11">
        <v>77.0</v>
      </c>
      <c r="B1130" s="11"/>
      <c r="C1130" s="47" t="s">
        <v>343</v>
      </c>
      <c r="D1130" s="45" t="s">
        <v>139</v>
      </c>
      <c r="E1130" s="26">
        <v>6.0</v>
      </c>
      <c r="F1130" s="45" t="s">
        <v>346</v>
      </c>
      <c r="G1130" s="26">
        <v>10.526315789473683</v>
      </c>
      <c r="H1130" s="27">
        <v>0.4799634913016453</v>
      </c>
      <c r="I1130" s="27">
        <v>0.09941493716838924</v>
      </c>
      <c r="J1130" s="27">
        <v>0.09468739423351477</v>
      </c>
      <c r="K1130" s="34">
        <v>15900.0</v>
      </c>
      <c r="L1130" s="15"/>
    </row>
    <row r="1131" ht="14.25" customHeight="1">
      <c r="A1131" s="11">
        <v>79.0</v>
      </c>
      <c r="B1131" s="11"/>
      <c r="C1131" s="11" t="s">
        <v>342</v>
      </c>
      <c r="D1131" s="25" t="s">
        <v>74</v>
      </c>
      <c r="E1131" s="26">
        <v>4.0</v>
      </c>
      <c r="F1131" s="25" t="s">
        <v>107</v>
      </c>
      <c r="G1131" s="26">
        <v>8.125</v>
      </c>
      <c r="H1131" s="27">
        <v>0.32221459492021687</v>
      </c>
      <c r="I1131" s="27">
        <v>0.09920046744642551</v>
      </c>
      <c r="J1131" s="27">
        <v>0.08188308783127468</v>
      </c>
      <c r="K1131" s="34">
        <v>15900.0</v>
      </c>
      <c r="L1131" s="15"/>
    </row>
    <row r="1132" ht="14.25" customHeight="1">
      <c r="A1132" s="11">
        <v>231.0</v>
      </c>
      <c r="B1132" s="11"/>
      <c r="C1132" s="20" t="s">
        <v>356</v>
      </c>
      <c r="D1132" s="35" t="s">
        <v>139</v>
      </c>
      <c r="E1132" s="26">
        <v>4.0</v>
      </c>
      <c r="F1132" s="35" t="s">
        <v>140</v>
      </c>
      <c r="G1132" s="26">
        <v>8.88888888888889</v>
      </c>
      <c r="H1132" s="27">
        <v>0.3282185935833265</v>
      </c>
      <c r="I1132" s="27">
        <v>0.09919481467604278</v>
      </c>
      <c r="J1132" s="27">
        <v>0.07818020949282187</v>
      </c>
      <c r="K1132" s="34">
        <v>15900.0</v>
      </c>
      <c r="L1132" s="15"/>
    </row>
    <row r="1133" ht="14.25" customHeight="1">
      <c r="A1133" s="11">
        <v>61.0</v>
      </c>
      <c r="B1133" s="11"/>
      <c r="C1133" s="11" t="s">
        <v>347</v>
      </c>
      <c r="D1133" s="25" t="s">
        <v>154</v>
      </c>
      <c r="E1133" s="26">
        <v>5.0</v>
      </c>
      <c r="F1133" s="25" t="s">
        <v>360</v>
      </c>
      <c r="G1133" s="26">
        <v>8.695652173913043</v>
      </c>
      <c r="H1133" s="27">
        <v>0.36994129615747817</v>
      </c>
      <c r="I1133" s="27">
        <v>0.09810452195088679</v>
      </c>
      <c r="J1133" s="27">
        <v>0.12659012271302916</v>
      </c>
      <c r="K1133" s="34">
        <v>15900.0</v>
      </c>
      <c r="L1133" s="15"/>
    </row>
    <row r="1134" ht="14.25" customHeight="1">
      <c r="A1134" s="11">
        <v>198.0</v>
      </c>
      <c r="B1134" s="11"/>
      <c r="C1134" s="11" t="s">
        <v>352</v>
      </c>
      <c r="D1134" s="37" t="s">
        <v>158</v>
      </c>
      <c r="E1134" s="26">
        <v>6.666666666666667</v>
      </c>
      <c r="F1134" s="37" t="s">
        <v>159</v>
      </c>
      <c r="G1134" s="26">
        <v>20.5</v>
      </c>
      <c r="H1134" s="27">
        <v>0.5976683173696384</v>
      </c>
      <c r="I1134" s="27">
        <v>0.09791071913369694</v>
      </c>
      <c r="J1134" s="27">
        <v>0.10292521203886199</v>
      </c>
      <c r="K1134" s="34">
        <v>15840.0</v>
      </c>
      <c r="L1134" s="15"/>
    </row>
    <row r="1135" ht="14.25" customHeight="1">
      <c r="A1135" s="11">
        <v>77.0</v>
      </c>
      <c r="B1135" s="11"/>
      <c r="C1135" s="20" t="s">
        <v>343</v>
      </c>
      <c r="D1135" s="45" t="s">
        <v>108</v>
      </c>
      <c r="E1135" s="26">
        <v>6.0</v>
      </c>
      <c r="F1135" s="45" t="s">
        <v>346</v>
      </c>
      <c r="G1135" s="26">
        <v>10.526315789473683</v>
      </c>
      <c r="H1135" s="27">
        <v>0.4712882369401611</v>
      </c>
      <c r="I1135" s="27">
        <v>0.09761802993920018</v>
      </c>
      <c r="J1135" s="27">
        <v>0.13004037786057948</v>
      </c>
      <c r="K1135" s="34">
        <v>15840.0</v>
      </c>
      <c r="L1135" s="15"/>
    </row>
    <row r="1136" ht="14.25" customHeight="1">
      <c r="A1136" s="11">
        <v>70.0</v>
      </c>
      <c r="B1136" s="11"/>
      <c r="C1136" s="11" t="s">
        <v>323</v>
      </c>
      <c r="D1136" s="37" t="s">
        <v>129</v>
      </c>
      <c r="E1136" s="26">
        <v>4.545454545454545</v>
      </c>
      <c r="F1136" s="25" t="s">
        <v>145</v>
      </c>
      <c r="G1136" s="26">
        <v>15.238095238095237</v>
      </c>
      <c r="H1136" s="27">
        <v>0.4999255430042333</v>
      </c>
      <c r="I1136" s="27">
        <v>0.09688170917728242</v>
      </c>
      <c r="J1136" s="27">
        <v>0.11868732372046778</v>
      </c>
      <c r="K1136" s="34">
        <v>15840.0</v>
      </c>
      <c r="L1136" s="15"/>
    </row>
    <row r="1137" ht="14.25" customHeight="1">
      <c r="A1137" s="11">
        <v>27.0</v>
      </c>
      <c r="B1137" s="11"/>
      <c r="C1137" s="11" t="s">
        <v>361</v>
      </c>
      <c r="D1137" s="25" t="s">
        <v>317</v>
      </c>
      <c r="E1137" s="26">
        <v>6.0</v>
      </c>
      <c r="F1137" s="25" t="s">
        <v>140</v>
      </c>
      <c r="G1137" s="26">
        <v>10.74074074074074</v>
      </c>
      <c r="H1137" s="27">
        <v>0.4245436156132158</v>
      </c>
      <c r="I1137" s="27">
        <v>0.09659615147608912</v>
      </c>
      <c r="J1137" s="27">
        <v>0.07262368721729194</v>
      </c>
      <c r="K1137" s="34">
        <v>15840.0</v>
      </c>
      <c r="L1137" s="15"/>
    </row>
    <row r="1138" ht="14.25" customHeight="1">
      <c r="A1138" s="11">
        <v>102.0</v>
      </c>
      <c r="B1138" s="11"/>
      <c r="C1138" s="11" t="s">
        <v>358</v>
      </c>
      <c r="D1138" s="25" t="s">
        <v>18</v>
      </c>
      <c r="E1138" s="26">
        <v>5.0</v>
      </c>
      <c r="F1138" s="25" t="s">
        <v>145</v>
      </c>
      <c r="G1138" s="26">
        <v>9.523809523809526</v>
      </c>
      <c r="H1138" s="27">
        <v>0.36627292327414696</v>
      </c>
      <c r="I1138" s="27">
        <v>0.0965569643963828</v>
      </c>
      <c r="J1138" s="27">
        <v>0.13593146880392787</v>
      </c>
      <c r="K1138" s="34">
        <v>15840.0</v>
      </c>
      <c r="L1138" s="15"/>
    </row>
    <row r="1139" ht="14.25" customHeight="1">
      <c r="A1139" s="32">
        <v>193.0</v>
      </c>
      <c r="B1139" s="32"/>
      <c r="C1139" s="32" t="s">
        <v>362</v>
      </c>
      <c r="D1139" s="33" t="s">
        <v>190</v>
      </c>
      <c r="E1139" s="26">
        <v>6.25</v>
      </c>
      <c r="F1139" s="33" t="s">
        <v>239</v>
      </c>
      <c r="G1139" s="26">
        <v>12.083333333333334</v>
      </c>
      <c r="H1139" s="27">
        <v>0.5025847214244686</v>
      </c>
      <c r="I1139" s="27">
        <v>0.09637180544477042</v>
      </c>
      <c r="J1139" s="27">
        <v>0.10516882153152382</v>
      </c>
      <c r="K1139" s="34">
        <v>15840.0</v>
      </c>
      <c r="L1139" s="15"/>
    </row>
    <row r="1140" ht="14.25" customHeight="1">
      <c r="A1140" s="11">
        <v>170.0</v>
      </c>
      <c r="B1140" s="11"/>
      <c r="C1140" s="11" t="s">
        <v>354</v>
      </c>
      <c r="D1140" s="37" t="s">
        <v>154</v>
      </c>
      <c r="E1140" s="26">
        <v>4.166666666666667</v>
      </c>
      <c r="F1140" s="43" t="s">
        <v>92</v>
      </c>
      <c r="G1140" s="26">
        <v>11.6</v>
      </c>
      <c r="H1140" s="27">
        <v>0.38554444383246916</v>
      </c>
      <c r="I1140" s="27">
        <v>0.09619247087418288</v>
      </c>
      <c r="J1140" s="27">
        <v>0.12339325512369169</v>
      </c>
      <c r="K1140" s="34">
        <v>15840.0</v>
      </c>
      <c r="L1140" s="15"/>
    </row>
    <row r="1141" ht="14.25" customHeight="1">
      <c r="A1141" s="11">
        <v>95.0</v>
      </c>
      <c r="B1141" s="11"/>
      <c r="C1141" s="20" t="s">
        <v>350</v>
      </c>
      <c r="D1141" s="45" t="s">
        <v>117</v>
      </c>
      <c r="E1141" s="26">
        <v>4.444444444444445</v>
      </c>
      <c r="F1141" s="35" t="s">
        <v>77</v>
      </c>
      <c r="G1141" s="26">
        <v>8.095238095238095</v>
      </c>
      <c r="H1141" s="27">
        <v>0.3026316602125833</v>
      </c>
      <c r="I1141" s="27">
        <v>0.09573580546163352</v>
      </c>
      <c r="J1141" s="27">
        <v>0.09914442095279495</v>
      </c>
      <c r="K1141" s="34">
        <v>15840.0</v>
      </c>
      <c r="L1141" s="15"/>
    </row>
    <row r="1142" ht="14.25" customHeight="1">
      <c r="A1142" s="11">
        <v>198.0</v>
      </c>
      <c r="B1142" s="11"/>
      <c r="C1142" s="11" t="s">
        <v>352</v>
      </c>
      <c r="D1142" s="37" t="s">
        <v>158</v>
      </c>
      <c r="E1142" s="26">
        <v>6.666666666666667</v>
      </c>
      <c r="F1142" s="37" t="s">
        <v>288</v>
      </c>
      <c r="G1142" s="26">
        <v>15.65217391304348</v>
      </c>
      <c r="H1142" s="27">
        <v>0.5841178360381234</v>
      </c>
      <c r="I1142" s="27">
        <v>0.09569086351609386</v>
      </c>
      <c r="J1142" s="27">
        <v>0.1079441086807962</v>
      </c>
      <c r="K1142" s="34">
        <v>15840.0</v>
      </c>
      <c r="L1142" s="15"/>
    </row>
    <row r="1143" ht="14.25" customHeight="1">
      <c r="A1143" s="11">
        <v>27.0</v>
      </c>
      <c r="B1143" s="11"/>
      <c r="C1143" s="11" t="s">
        <v>361</v>
      </c>
      <c r="D1143" s="31" t="s">
        <v>317</v>
      </c>
      <c r="E1143" s="26">
        <v>6.0</v>
      </c>
      <c r="F1143" s="25" t="s">
        <v>291</v>
      </c>
      <c r="G1143" s="26">
        <v>9.148936170212766</v>
      </c>
      <c r="H1143" s="27">
        <v>0.42053007302863704</v>
      </c>
      <c r="I1143" s="27">
        <v>0.09568295256507567</v>
      </c>
      <c r="J1143" s="27">
        <v>0.08310747879938002</v>
      </c>
      <c r="K1143" s="34">
        <v>15840.0</v>
      </c>
      <c r="L1143" s="15"/>
    </row>
    <row r="1144" ht="14.25" customHeight="1">
      <c r="A1144" s="32">
        <v>198.0</v>
      </c>
      <c r="B1144" s="32"/>
      <c r="C1144" s="32" t="s">
        <v>352</v>
      </c>
      <c r="D1144" s="69" t="s">
        <v>296</v>
      </c>
      <c r="E1144" s="26">
        <v>6.0</v>
      </c>
      <c r="F1144" s="69" t="s">
        <v>159</v>
      </c>
      <c r="G1144" s="26">
        <v>20.5</v>
      </c>
      <c r="H1144" s="27">
        <v>0.5825880036104045</v>
      </c>
      <c r="I1144" s="27">
        <v>0.09544024458783743</v>
      </c>
      <c r="J1144" s="27">
        <v>0.10689307393837792</v>
      </c>
      <c r="K1144" s="34">
        <v>15840.0</v>
      </c>
      <c r="L1144" s="15"/>
    </row>
    <row r="1145" ht="14.25" customHeight="1">
      <c r="A1145" s="11">
        <v>222.0</v>
      </c>
      <c r="B1145" s="11"/>
      <c r="C1145" s="20" t="s">
        <v>349</v>
      </c>
      <c r="D1145" s="35" t="s">
        <v>154</v>
      </c>
      <c r="E1145" s="26">
        <v>4.166666666666667</v>
      </c>
      <c r="F1145" s="35" t="s">
        <v>126</v>
      </c>
      <c r="G1145" s="26">
        <v>9.523809523809526</v>
      </c>
      <c r="H1145" s="27">
        <v>0.35269103257857454</v>
      </c>
      <c r="I1145" s="27">
        <v>0.09496885642933703</v>
      </c>
      <c r="J1145" s="27">
        <v>0.12011827329982132</v>
      </c>
      <c r="K1145" s="34">
        <v>15840.0</v>
      </c>
      <c r="L1145" s="15"/>
    </row>
    <row r="1146" ht="14.25" customHeight="1">
      <c r="A1146" s="11">
        <v>180.0</v>
      </c>
      <c r="B1146" s="11"/>
      <c r="C1146" s="20" t="s">
        <v>335</v>
      </c>
      <c r="D1146" s="35" t="s">
        <v>94</v>
      </c>
      <c r="E1146" s="26">
        <v>3.6363636363636362</v>
      </c>
      <c r="F1146" s="35" t="s">
        <v>267</v>
      </c>
      <c r="G1146" s="26">
        <v>11.379310344827587</v>
      </c>
      <c r="H1146" s="27">
        <v>0.38554444383246916</v>
      </c>
      <c r="I1146" s="27">
        <v>0.09486150586837658</v>
      </c>
      <c r="J1146" s="27">
        <v>0.12168592706537648</v>
      </c>
      <c r="K1146" s="34">
        <v>15680.0</v>
      </c>
      <c r="L1146" s="15"/>
    </row>
    <row r="1147" ht="14.25" customHeight="1">
      <c r="A1147" s="11">
        <v>88.0</v>
      </c>
      <c r="B1147" s="11"/>
      <c r="C1147" s="47" t="s">
        <v>341</v>
      </c>
      <c r="D1147" s="45" t="s">
        <v>119</v>
      </c>
      <c r="E1147" s="26">
        <v>6.25</v>
      </c>
      <c r="F1147" s="45" t="s">
        <v>360</v>
      </c>
      <c r="G1147" s="26">
        <v>9.130434782608697</v>
      </c>
      <c r="H1147" s="27">
        <v>0.41939042513425057</v>
      </c>
      <c r="I1147" s="27">
        <v>0.09476555503837943</v>
      </c>
      <c r="J1147" s="27">
        <v>0.0991775907155761</v>
      </c>
      <c r="K1147" s="34">
        <v>15680.0</v>
      </c>
      <c r="L1147" s="15"/>
    </row>
    <row r="1148" ht="14.25" customHeight="1">
      <c r="A1148" s="11">
        <v>88.0</v>
      </c>
      <c r="B1148" s="11"/>
      <c r="C1148" s="11" t="s">
        <v>341</v>
      </c>
      <c r="D1148" s="43" t="s">
        <v>111</v>
      </c>
      <c r="E1148" s="26">
        <v>6.25</v>
      </c>
      <c r="F1148" s="31" t="s">
        <v>360</v>
      </c>
      <c r="G1148" s="26">
        <v>9.130434782608697</v>
      </c>
      <c r="H1148" s="27">
        <v>0.41939042513425057</v>
      </c>
      <c r="I1148" s="27">
        <v>0.09476555503837943</v>
      </c>
      <c r="J1148" s="27">
        <v>0.0991775907155761</v>
      </c>
      <c r="K1148" s="34">
        <v>15680.0</v>
      </c>
      <c r="L1148" s="15"/>
    </row>
    <row r="1149" ht="14.25" customHeight="1">
      <c r="A1149" s="11">
        <v>95.0</v>
      </c>
      <c r="B1149" s="11"/>
      <c r="C1149" s="11" t="s">
        <v>350</v>
      </c>
      <c r="D1149" s="37" t="s">
        <v>139</v>
      </c>
      <c r="E1149" s="26">
        <v>4.0</v>
      </c>
      <c r="F1149" s="37" t="s">
        <v>77</v>
      </c>
      <c r="G1149" s="26">
        <v>8.095238095238095</v>
      </c>
      <c r="H1149" s="27">
        <v>0.2993261117538083</v>
      </c>
      <c r="I1149" s="27">
        <v>0.09469011399640152</v>
      </c>
      <c r="J1149" s="27">
        <v>0.07023338214770894</v>
      </c>
      <c r="K1149" s="34">
        <v>15680.0</v>
      </c>
      <c r="L1149" s="15"/>
    </row>
    <row r="1150" ht="14.25" customHeight="1">
      <c r="A1150" s="32">
        <v>222.0</v>
      </c>
      <c r="B1150" s="32"/>
      <c r="C1150" s="32" t="s">
        <v>349</v>
      </c>
      <c r="D1150" s="33" t="s">
        <v>139</v>
      </c>
      <c r="E1150" s="26">
        <v>4.0</v>
      </c>
      <c r="F1150" s="33" t="s">
        <v>126</v>
      </c>
      <c r="G1150" s="26">
        <v>9.523809523809526</v>
      </c>
      <c r="H1150" s="27">
        <v>0.3487322556822844</v>
      </c>
      <c r="I1150" s="27">
        <v>0.09390287946941589</v>
      </c>
      <c r="J1150" s="27">
        <v>0.07400938055959891</v>
      </c>
      <c r="K1150" s="34">
        <v>15680.0</v>
      </c>
      <c r="L1150" s="15"/>
    </row>
    <row r="1151" ht="14.25" customHeight="1">
      <c r="A1151" s="11">
        <v>95.0</v>
      </c>
      <c r="B1151" s="11"/>
      <c r="C1151" s="11" t="s">
        <v>350</v>
      </c>
      <c r="D1151" s="31" t="s">
        <v>117</v>
      </c>
      <c r="E1151" s="26">
        <v>4.444444444444445</v>
      </c>
      <c r="F1151" s="25" t="s">
        <v>176</v>
      </c>
      <c r="G1151" s="26">
        <v>7.894736842105264</v>
      </c>
      <c r="H1151" s="27">
        <v>0.2966591134310836</v>
      </c>
      <c r="I1151" s="27">
        <v>0.09384642423700382</v>
      </c>
      <c r="J1151" s="27">
        <v>0.09579953801079238</v>
      </c>
      <c r="K1151" s="34">
        <v>15680.0</v>
      </c>
      <c r="L1151" s="15"/>
    </row>
    <row r="1152" ht="14.25" customHeight="1">
      <c r="A1152" s="11">
        <v>231.0</v>
      </c>
      <c r="B1152" s="11"/>
      <c r="C1152" s="47" t="s">
        <v>356</v>
      </c>
      <c r="D1152" s="75" t="s">
        <v>106</v>
      </c>
      <c r="E1152" s="26">
        <v>3.8461538461538463</v>
      </c>
      <c r="F1152" s="35" t="s">
        <v>194</v>
      </c>
      <c r="G1152" s="26">
        <v>8.285714285714285</v>
      </c>
      <c r="H1152" s="27">
        <v>0.31016657093624356</v>
      </c>
      <c r="I1152" s="27">
        <v>0.09373909986886043</v>
      </c>
      <c r="J1152" s="27">
        <v>0.1295303925460617</v>
      </c>
      <c r="K1152" s="34">
        <v>14964.0</v>
      </c>
      <c r="L1152" s="15"/>
    </row>
    <row r="1153" ht="14.25" customHeight="1">
      <c r="A1153" s="11">
        <v>88.0</v>
      </c>
      <c r="B1153" s="11"/>
      <c r="C1153" s="20" t="s">
        <v>341</v>
      </c>
      <c r="D1153" s="45" t="s">
        <v>103</v>
      </c>
      <c r="E1153" s="26">
        <v>4.285714285714286</v>
      </c>
      <c r="F1153" s="45" t="s">
        <v>144</v>
      </c>
      <c r="G1153" s="26">
        <v>16.08695652173913</v>
      </c>
      <c r="H1153" s="27">
        <v>0.41380247416822613</v>
      </c>
      <c r="I1153" s="27">
        <v>0.09350290037798024</v>
      </c>
      <c r="J1153" s="27">
        <v>0.1241086384735332</v>
      </c>
      <c r="K1153" s="34">
        <v>14964.0</v>
      </c>
      <c r="L1153" s="15"/>
    </row>
    <row r="1154" ht="14.25" customHeight="1">
      <c r="A1154" s="11">
        <v>61.0</v>
      </c>
      <c r="B1154" s="11"/>
      <c r="C1154" s="11" t="s">
        <v>347</v>
      </c>
      <c r="D1154" s="25" t="s">
        <v>136</v>
      </c>
      <c r="E1154" s="26">
        <v>3.3333333333333335</v>
      </c>
      <c r="F1154" s="25" t="s">
        <v>258</v>
      </c>
      <c r="G1154" s="26">
        <v>10.526315789473683</v>
      </c>
      <c r="H1154" s="27">
        <v>0.3516627788392784</v>
      </c>
      <c r="I1154" s="27">
        <v>0.0932572523378462</v>
      </c>
      <c r="J1154" s="27">
        <v>0.08219881839198562</v>
      </c>
      <c r="K1154" s="34">
        <v>14964.0</v>
      </c>
      <c r="L1154" s="15"/>
    </row>
    <row r="1155" ht="14.25" customHeight="1">
      <c r="A1155" s="32">
        <v>138.0</v>
      </c>
      <c r="B1155" s="32"/>
      <c r="C1155" s="32" t="s">
        <v>363</v>
      </c>
      <c r="D1155" s="38" t="s">
        <v>74</v>
      </c>
      <c r="E1155" s="26">
        <v>6.0</v>
      </c>
      <c r="F1155" s="38" t="s">
        <v>364</v>
      </c>
      <c r="G1155" s="26">
        <v>13.913043478260871</v>
      </c>
      <c r="H1155" s="27">
        <v>0.4878317452574099</v>
      </c>
      <c r="I1155" s="27">
        <v>0.09323669144570394</v>
      </c>
      <c r="J1155" s="27">
        <v>0.07061804288611133</v>
      </c>
      <c r="K1155" s="34">
        <v>14964.0</v>
      </c>
      <c r="L1155" s="15"/>
    </row>
    <row r="1156" ht="14.25" customHeight="1">
      <c r="A1156" s="11">
        <v>231.0</v>
      </c>
      <c r="B1156" s="11"/>
      <c r="C1156" s="11" t="s">
        <v>356</v>
      </c>
      <c r="D1156" s="37" t="s">
        <v>139</v>
      </c>
      <c r="E1156" s="26">
        <v>4.0</v>
      </c>
      <c r="F1156" s="37" t="s">
        <v>67</v>
      </c>
      <c r="G1156" s="26">
        <v>7.894736842105264</v>
      </c>
      <c r="H1156" s="27">
        <v>0.30846469674729293</v>
      </c>
      <c r="I1156" s="27">
        <v>0.09322475638535503</v>
      </c>
      <c r="J1156" s="27">
        <v>0.07151297200102749</v>
      </c>
      <c r="K1156" s="34">
        <v>14964.0</v>
      </c>
      <c r="L1156" s="15"/>
    </row>
    <row r="1157" ht="14.25" customHeight="1">
      <c r="A1157" s="11">
        <v>198.0</v>
      </c>
      <c r="B1157" s="11"/>
      <c r="C1157" s="11" t="s">
        <v>352</v>
      </c>
      <c r="D1157" s="43" t="s">
        <v>158</v>
      </c>
      <c r="E1157" s="26">
        <v>6.666666666666667</v>
      </c>
      <c r="F1157" s="43" t="s">
        <v>143</v>
      </c>
      <c r="G1157" s="26">
        <v>15.666666666666666</v>
      </c>
      <c r="H1157" s="27">
        <v>0.567544651404502</v>
      </c>
      <c r="I1157" s="27">
        <v>0.09297582512664915</v>
      </c>
      <c r="J1157" s="27">
        <v>0.10599244064438003</v>
      </c>
      <c r="K1157" s="34">
        <v>14964.0</v>
      </c>
      <c r="L1157" s="15"/>
    </row>
    <row r="1158" ht="14.25" customHeight="1">
      <c r="A1158" s="11">
        <v>222.0</v>
      </c>
      <c r="B1158" s="11"/>
      <c r="C1158" s="20" t="s">
        <v>349</v>
      </c>
      <c r="D1158" s="35" t="s">
        <v>154</v>
      </c>
      <c r="E1158" s="26">
        <v>4.166666666666667</v>
      </c>
      <c r="F1158" s="35" t="s">
        <v>258</v>
      </c>
      <c r="G1158" s="26">
        <v>9.473684210526317</v>
      </c>
      <c r="H1158" s="27">
        <v>0.3446295232624928</v>
      </c>
      <c r="I1158" s="27">
        <v>0.09279813971095219</v>
      </c>
      <c r="J1158" s="27">
        <v>0.11493221451608299</v>
      </c>
      <c r="K1158" s="34">
        <v>14964.0</v>
      </c>
      <c r="L1158" s="15"/>
    </row>
    <row r="1159" ht="14.25" customHeight="1">
      <c r="A1159" s="11">
        <v>231.0</v>
      </c>
      <c r="B1159" s="11"/>
      <c r="C1159" s="11" t="s">
        <v>356</v>
      </c>
      <c r="D1159" s="37" t="s">
        <v>106</v>
      </c>
      <c r="E1159" s="26">
        <v>3.8461538461538463</v>
      </c>
      <c r="F1159" s="37" t="s">
        <v>140</v>
      </c>
      <c r="G1159" s="26">
        <v>8.88888888888889</v>
      </c>
      <c r="H1159" s="27">
        <v>0.3059211347801114</v>
      </c>
      <c r="I1159" s="27">
        <v>0.09245603650511598</v>
      </c>
      <c r="J1159" s="27">
        <v>0.12197219004599451</v>
      </c>
      <c r="K1159" s="34">
        <v>14964.0</v>
      </c>
      <c r="L1159" s="15"/>
    </row>
    <row r="1160" ht="14.25" customHeight="1">
      <c r="A1160" s="11">
        <v>27.0</v>
      </c>
      <c r="B1160" s="11"/>
      <c r="C1160" s="20" t="s">
        <v>361</v>
      </c>
      <c r="D1160" s="45" t="s">
        <v>136</v>
      </c>
      <c r="E1160" s="26">
        <v>5.0</v>
      </c>
      <c r="F1160" s="45" t="s">
        <v>140</v>
      </c>
      <c r="G1160" s="26">
        <v>10.74074074074074</v>
      </c>
      <c r="H1160" s="27">
        <v>0.40589699406471375</v>
      </c>
      <c r="I1160" s="27">
        <v>0.09235349697988442</v>
      </c>
      <c r="J1160" s="27">
        <v>0.08257489141730844</v>
      </c>
      <c r="K1160" s="34">
        <v>14964.0</v>
      </c>
      <c r="L1160" s="15"/>
    </row>
    <row r="1161" ht="14.25" customHeight="1">
      <c r="A1161" s="11">
        <v>27.0</v>
      </c>
      <c r="B1161" s="11"/>
      <c r="C1161" s="20" t="s">
        <v>361</v>
      </c>
      <c r="D1161" s="45" t="s">
        <v>136</v>
      </c>
      <c r="E1161" s="26">
        <v>5.0</v>
      </c>
      <c r="F1161" s="45" t="s">
        <v>291</v>
      </c>
      <c r="G1161" s="26">
        <v>9.148936170212766</v>
      </c>
      <c r="H1161" s="27">
        <v>0.40509084313310556</v>
      </c>
      <c r="I1161" s="27">
        <v>0.09217007394715376</v>
      </c>
      <c r="J1161" s="27">
        <v>0.09679533583977455</v>
      </c>
      <c r="K1161" s="34">
        <v>14964.0</v>
      </c>
      <c r="L1161" s="15"/>
    </row>
    <row r="1162" ht="14.25" customHeight="1">
      <c r="A1162" s="32">
        <v>95.0</v>
      </c>
      <c r="B1162" s="32"/>
      <c r="C1162" s="32" t="s">
        <v>350</v>
      </c>
      <c r="D1162" s="38" t="s">
        <v>139</v>
      </c>
      <c r="E1162" s="26">
        <v>4.0</v>
      </c>
      <c r="F1162" s="38" t="s">
        <v>176</v>
      </c>
      <c r="G1162" s="26">
        <v>7.894736842105264</v>
      </c>
      <c r="H1162" s="27">
        <v>0.29135346169534415</v>
      </c>
      <c r="I1162" s="27">
        <v>0.09216801146927447</v>
      </c>
      <c r="J1162" s="27">
        <v>0.06689675462212807</v>
      </c>
      <c r="K1162" s="34">
        <v>14964.0</v>
      </c>
      <c r="L1162" s="15"/>
    </row>
    <row r="1163" ht="14.25" customHeight="1">
      <c r="A1163" s="32">
        <v>138.0</v>
      </c>
      <c r="B1163" s="32"/>
      <c r="C1163" s="32" t="s">
        <v>363</v>
      </c>
      <c r="D1163" s="38" t="s">
        <v>74</v>
      </c>
      <c r="E1163" s="26">
        <v>6.0</v>
      </c>
      <c r="F1163" s="33" t="s">
        <v>126</v>
      </c>
      <c r="G1163" s="26">
        <v>12.380952380952381</v>
      </c>
      <c r="H1163" s="27">
        <v>0.48207105932551075</v>
      </c>
      <c r="I1163" s="27">
        <v>0.09213568212851678</v>
      </c>
      <c r="J1163" s="27">
        <v>0.07261656724795691</v>
      </c>
      <c r="K1163" s="34">
        <v>14964.0</v>
      </c>
      <c r="L1163" s="15"/>
    </row>
    <row r="1164" ht="14.25" customHeight="1">
      <c r="A1164" s="11">
        <v>74.0</v>
      </c>
      <c r="B1164" s="11"/>
      <c r="C1164" s="20" t="s">
        <v>357</v>
      </c>
      <c r="D1164" s="45" t="s">
        <v>117</v>
      </c>
      <c r="E1164" s="26">
        <v>6.666666666666667</v>
      </c>
      <c r="F1164" s="45" t="s">
        <v>291</v>
      </c>
      <c r="G1164" s="26">
        <v>9.574468085106384</v>
      </c>
      <c r="H1164" s="27">
        <v>0.4488871941654319</v>
      </c>
      <c r="I1164" s="27">
        <v>0.09185109007843949</v>
      </c>
      <c r="J1164" s="27">
        <v>0.1111306031664758</v>
      </c>
      <c r="K1164" s="34">
        <v>14964.0</v>
      </c>
      <c r="L1164" s="15"/>
    </row>
    <row r="1165" ht="14.25" customHeight="1">
      <c r="A1165" s="11">
        <v>222.0</v>
      </c>
      <c r="B1165" s="11"/>
      <c r="C1165" s="11" t="s">
        <v>349</v>
      </c>
      <c r="D1165" s="37" t="s">
        <v>139</v>
      </c>
      <c r="E1165" s="26">
        <v>4.0</v>
      </c>
      <c r="F1165" s="37" t="s">
        <v>258</v>
      </c>
      <c r="G1165" s="26">
        <v>9.473684210526317</v>
      </c>
      <c r="H1165" s="27">
        <v>0.34037483779011635</v>
      </c>
      <c r="I1165" s="27">
        <v>0.09165248366513795</v>
      </c>
      <c r="J1165" s="27">
        <v>0.07030687718910769</v>
      </c>
      <c r="K1165" s="34">
        <v>14964.0</v>
      </c>
      <c r="L1165" s="15"/>
    </row>
    <row r="1166" ht="14.25" customHeight="1">
      <c r="A1166" s="32">
        <v>138.0</v>
      </c>
      <c r="B1166" s="32"/>
      <c r="C1166" s="32" t="s">
        <v>363</v>
      </c>
      <c r="D1166" s="38" t="s">
        <v>74</v>
      </c>
      <c r="E1166" s="26">
        <v>6.0</v>
      </c>
      <c r="F1166" s="33" t="s">
        <v>258</v>
      </c>
      <c r="G1166" s="26">
        <v>12.631578947368421</v>
      </c>
      <c r="H1166" s="27">
        <v>0.47865211564235116</v>
      </c>
      <c r="I1166" s="27">
        <v>0.09148223757441382</v>
      </c>
      <c r="J1166" s="27">
        <v>0.07017628093558771</v>
      </c>
      <c r="K1166" s="34">
        <v>14964.0</v>
      </c>
      <c r="L1166" s="15"/>
    </row>
    <row r="1167" ht="14.25" customHeight="1">
      <c r="A1167" s="11">
        <v>61.0</v>
      </c>
      <c r="B1167" s="11"/>
      <c r="C1167" s="20" t="s">
        <v>347</v>
      </c>
      <c r="D1167" s="45" t="s">
        <v>136</v>
      </c>
      <c r="E1167" s="26">
        <v>3.3333333333333335</v>
      </c>
      <c r="F1167" s="45" t="s">
        <v>348</v>
      </c>
      <c r="G1167" s="26">
        <v>9.45945945945946</v>
      </c>
      <c r="H1167" s="27">
        <v>0.3446295232624928</v>
      </c>
      <c r="I1167" s="27">
        <v>0.09139210729108926</v>
      </c>
      <c r="J1167" s="27">
        <v>0.08911592650572629</v>
      </c>
      <c r="K1167" s="34">
        <v>14600.0</v>
      </c>
      <c r="L1167" s="15"/>
    </row>
    <row r="1168" ht="14.25" customHeight="1">
      <c r="A1168" s="11">
        <v>153.0</v>
      </c>
      <c r="B1168" s="11"/>
      <c r="C1168" s="47" t="s">
        <v>333</v>
      </c>
      <c r="D1168" s="35" t="s">
        <v>139</v>
      </c>
      <c r="E1168" s="26">
        <v>4.0</v>
      </c>
      <c r="F1168" s="35" t="s">
        <v>128</v>
      </c>
      <c r="G1168" s="26">
        <v>6.857142857142857</v>
      </c>
      <c r="H1168" s="27">
        <v>0.3118076639041602</v>
      </c>
      <c r="I1168" s="27">
        <v>0.09100583464826979</v>
      </c>
      <c r="J1168" s="27">
        <v>0.084200180926747</v>
      </c>
      <c r="K1168" s="34">
        <v>14600.0</v>
      </c>
      <c r="L1168" s="15"/>
    </row>
    <row r="1169" ht="14.25" customHeight="1">
      <c r="A1169" s="11">
        <v>138.0</v>
      </c>
      <c r="B1169" s="11"/>
      <c r="C1169" s="20" t="s">
        <v>363</v>
      </c>
      <c r="D1169" s="45" t="s">
        <v>74</v>
      </c>
      <c r="E1169" s="26">
        <v>6.0</v>
      </c>
      <c r="F1169" s="45" t="s">
        <v>128</v>
      </c>
      <c r="G1169" s="26">
        <v>10.571428571428571</v>
      </c>
      <c r="H1169" s="27">
        <v>0.47591696069582334</v>
      </c>
      <c r="I1169" s="27">
        <v>0.09095948193113143</v>
      </c>
      <c r="J1169" s="27">
        <v>0.0841572945867164</v>
      </c>
      <c r="K1169" s="34">
        <v>14600.0</v>
      </c>
      <c r="L1169" s="15"/>
    </row>
    <row r="1170" ht="14.25" customHeight="1">
      <c r="A1170" s="11">
        <v>27.0</v>
      </c>
      <c r="B1170" s="11"/>
      <c r="C1170" s="11" t="s">
        <v>361</v>
      </c>
      <c r="D1170" s="25" t="s">
        <v>317</v>
      </c>
      <c r="E1170" s="26">
        <v>6.0</v>
      </c>
      <c r="F1170" s="37" t="s">
        <v>365</v>
      </c>
      <c r="G1170" s="26">
        <v>8.5</v>
      </c>
      <c r="H1170" s="27">
        <v>0.3993326221930472</v>
      </c>
      <c r="I1170" s="27">
        <v>0.09085990942764909</v>
      </c>
      <c r="J1170" s="27">
        <v>0.07533112490728726</v>
      </c>
      <c r="K1170" s="34">
        <v>14600.0</v>
      </c>
      <c r="L1170" s="15"/>
    </row>
    <row r="1171" ht="14.25" customHeight="1">
      <c r="A1171" s="11">
        <v>93.0</v>
      </c>
      <c r="B1171" s="11"/>
      <c r="C1171" s="47" t="s">
        <v>219</v>
      </c>
      <c r="D1171" s="35" t="s">
        <v>300</v>
      </c>
      <c r="E1171" s="26">
        <v>5.454545454545455</v>
      </c>
      <c r="F1171" s="45" t="s">
        <v>143</v>
      </c>
      <c r="G1171" s="26">
        <v>16.666666666666668</v>
      </c>
      <c r="H1171" s="27">
        <v>0.5743825387708213</v>
      </c>
      <c r="I1171" s="27">
        <v>0.090851325591142</v>
      </c>
      <c r="J1171" s="27">
        <v>0.11745927704013394</v>
      </c>
      <c r="K1171" s="34">
        <v>14600.0</v>
      </c>
      <c r="L1171" s="15"/>
    </row>
    <row r="1172" ht="14.25" customHeight="1">
      <c r="A1172" s="11">
        <v>198.0</v>
      </c>
      <c r="B1172" s="11"/>
      <c r="C1172" s="20" t="s">
        <v>352</v>
      </c>
      <c r="D1172" s="35" t="s">
        <v>296</v>
      </c>
      <c r="E1172" s="26">
        <v>6.0</v>
      </c>
      <c r="F1172" s="35" t="s">
        <v>143</v>
      </c>
      <c r="G1172" s="26">
        <v>15.666666666666666</v>
      </c>
      <c r="H1172" s="27">
        <v>0.5528431935669156</v>
      </c>
      <c r="I1172" s="27">
        <v>0.09056741519866968</v>
      </c>
      <c r="J1172" s="27">
        <v>0.11012997688158233</v>
      </c>
      <c r="K1172" s="34">
        <v>14600.0</v>
      </c>
      <c r="L1172" s="15"/>
    </row>
    <row r="1173" ht="14.25" customHeight="1">
      <c r="A1173" s="32">
        <v>109.0</v>
      </c>
      <c r="B1173" s="32"/>
      <c r="C1173" s="32" t="s">
        <v>366</v>
      </c>
      <c r="D1173" s="38" t="s">
        <v>119</v>
      </c>
      <c r="E1173" s="26">
        <v>5.0</v>
      </c>
      <c r="F1173" s="38" t="s">
        <v>144</v>
      </c>
      <c r="G1173" s="26">
        <v>13.913043478260871</v>
      </c>
      <c r="H1173" s="27">
        <v>0.43623990286391495</v>
      </c>
      <c r="I1173" s="27">
        <v>0.08981083421909154</v>
      </c>
      <c r="J1173" s="27">
        <v>0.0902467361759708</v>
      </c>
      <c r="K1173" s="34">
        <v>14560.0</v>
      </c>
      <c r="L1173" s="15"/>
    </row>
    <row r="1174" ht="14.25" customHeight="1">
      <c r="A1174" s="11">
        <v>138.0</v>
      </c>
      <c r="B1174" s="11"/>
      <c r="C1174" s="11" t="s">
        <v>363</v>
      </c>
      <c r="D1174" s="25" t="s">
        <v>74</v>
      </c>
      <c r="E1174" s="26">
        <v>6.0</v>
      </c>
      <c r="F1174" s="25" t="s">
        <v>245</v>
      </c>
      <c r="G1174" s="26">
        <v>11.5625</v>
      </c>
      <c r="H1174" s="27">
        <v>0.4693125621664029</v>
      </c>
      <c r="I1174" s="27">
        <v>0.08969721830466916</v>
      </c>
      <c r="J1174" s="27">
        <v>0.074038816486715</v>
      </c>
      <c r="K1174" s="34">
        <v>14560.0</v>
      </c>
      <c r="L1174" s="15"/>
    </row>
    <row r="1175" ht="14.25" customHeight="1">
      <c r="A1175" s="11">
        <v>198.0</v>
      </c>
      <c r="B1175" s="11"/>
      <c r="C1175" s="11" t="s">
        <v>352</v>
      </c>
      <c r="D1175" s="37" t="s">
        <v>296</v>
      </c>
      <c r="E1175" s="26">
        <v>6.0</v>
      </c>
      <c r="F1175" s="37" t="s">
        <v>288</v>
      </c>
      <c r="G1175" s="26">
        <v>15.65217391304348</v>
      </c>
      <c r="H1175" s="27">
        <v>0.5470309893055443</v>
      </c>
      <c r="I1175" s="27">
        <v>0.08961525313411968</v>
      </c>
      <c r="J1175" s="27">
        <v>0.10529517349844537</v>
      </c>
      <c r="K1175" s="34">
        <v>14560.0</v>
      </c>
      <c r="L1175" s="15"/>
    </row>
    <row r="1176" ht="14.25" customHeight="1">
      <c r="A1176" s="11">
        <v>61.0</v>
      </c>
      <c r="B1176" s="11"/>
      <c r="C1176" s="11" t="s">
        <v>347</v>
      </c>
      <c r="D1176" s="37" t="s">
        <v>136</v>
      </c>
      <c r="E1176" s="26">
        <v>3.3333333333333335</v>
      </c>
      <c r="F1176" s="37" t="s">
        <v>107</v>
      </c>
      <c r="G1176" s="26">
        <v>9.6875</v>
      </c>
      <c r="H1176" s="27">
        <v>0.33744974152785756</v>
      </c>
      <c r="I1176" s="27">
        <v>0.08948810505585825</v>
      </c>
      <c r="J1176" s="27">
        <v>0.08370579672917201</v>
      </c>
      <c r="K1176" s="34">
        <v>14560.0</v>
      </c>
      <c r="L1176" s="15"/>
    </row>
    <row r="1177" ht="14.25" customHeight="1">
      <c r="A1177" s="11">
        <v>193.0</v>
      </c>
      <c r="B1177" s="11"/>
      <c r="C1177" s="20" t="s">
        <v>362</v>
      </c>
      <c r="D1177" s="35" t="s">
        <v>190</v>
      </c>
      <c r="E1177" s="26">
        <v>6.25</v>
      </c>
      <c r="F1177" s="35" t="s">
        <v>312</v>
      </c>
      <c r="G1177" s="26">
        <v>9.72972972972973</v>
      </c>
      <c r="H1177" s="27">
        <v>0.4661655387125507</v>
      </c>
      <c r="I1177" s="27">
        <v>0.0893883412821059</v>
      </c>
      <c r="J1177" s="27">
        <v>0.11094732820908008</v>
      </c>
      <c r="K1177" s="34">
        <v>14560.0</v>
      </c>
      <c r="L1177" s="15"/>
    </row>
    <row r="1178" ht="14.25" customHeight="1">
      <c r="A1178" s="32">
        <v>74.0</v>
      </c>
      <c r="B1178" s="32"/>
      <c r="C1178" s="32" t="s">
        <v>357</v>
      </c>
      <c r="D1178" s="38" t="s">
        <v>117</v>
      </c>
      <c r="E1178" s="26">
        <v>6.666666666666667</v>
      </c>
      <c r="F1178" s="38" t="s">
        <v>245</v>
      </c>
      <c r="G1178" s="26">
        <v>9.6875</v>
      </c>
      <c r="H1178" s="27">
        <v>0.4363098131047585</v>
      </c>
      <c r="I1178" s="27">
        <v>0.08927751218232109</v>
      </c>
      <c r="J1178" s="27">
        <v>0.09938724736465716</v>
      </c>
      <c r="K1178" s="34">
        <v>14560.0</v>
      </c>
      <c r="L1178" s="15"/>
    </row>
    <row r="1179" ht="14.25" customHeight="1">
      <c r="A1179" s="11">
        <v>95.0</v>
      </c>
      <c r="B1179" s="11"/>
      <c r="C1179" s="11" t="s">
        <v>350</v>
      </c>
      <c r="D1179" s="25" t="s">
        <v>117</v>
      </c>
      <c r="E1179" s="26">
        <v>4.444444444444445</v>
      </c>
      <c r="F1179" s="37" t="s">
        <v>365</v>
      </c>
      <c r="G1179" s="26">
        <v>5.75</v>
      </c>
      <c r="H1179" s="27">
        <v>0.2820628538606712</v>
      </c>
      <c r="I1179" s="27">
        <v>0.08922898049130018</v>
      </c>
      <c r="J1179" s="27">
        <v>0.1040434358824585</v>
      </c>
      <c r="K1179" s="34">
        <v>14500.0</v>
      </c>
      <c r="L1179" s="15"/>
    </row>
    <row r="1180" ht="14.25" customHeight="1">
      <c r="A1180" s="11">
        <v>193.0</v>
      </c>
      <c r="B1180" s="11"/>
      <c r="C1180" s="11" t="s">
        <v>362</v>
      </c>
      <c r="D1180" s="37" t="s">
        <v>246</v>
      </c>
      <c r="E1180" s="26">
        <v>5.0</v>
      </c>
      <c r="F1180" s="37" t="s">
        <v>239</v>
      </c>
      <c r="G1180" s="26">
        <v>12.083333333333334</v>
      </c>
      <c r="H1180" s="27">
        <v>0.4615573972265528</v>
      </c>
      <c r="I1180" s="27">
        <v>0.08850471928601364</v>
      </c>
      <c r="J1180" s="27">
        <v>0.0965836116105831</v>
      </c>
      <c r="K1180" s="34">
        <v>14500.0</v>
      </c>
      <c r="L1180" s="15"/>
    </row>
    <row r="1181" ht="14.25" customHeight="1">
      <c r="A1181" s="11">
        <v>138.0</v>
      </c>
      <c r="B1181" s="11"/>
      <c r="C1181" s="47" t="s">
        <v>363</v>
      </c>
      <c r="D1181" s="35" t="s">
        <v>136</v>
      </c>
      <c r="E1181" s="26">
        <v>5.0</v>
      </c>
      <c r="F1181" s="35" t="s">
        <v>126</v>
      </c>
      <c r="G1181" s="26">
        <v>12.380952380952381</v>
      </c>
      <c r="H1181" s="27">
        <v>0.4617585115608564</v>
      </c>
      <c r="I1181" s="27">
        <v>0.08825345271884627</v>
      </c>
      <c r="J1181" s="27">
        <v>0.0800164637984206</v>
      </c>
      <c r="K1181" s="34">
        <v>14500.0</v>
      </c>
      <c r="L1181" s="15"/>
    </row>
    <row r="1182" ht="14.25" customHeight="1">
      <c r="A1182" s="11">
        <v>96.0</v>
      </c>
      <c r="B1182" s="11"/>
      <c r="C1182" s="11" t="s">
        <v>367</v>
      </c>
      <c r="D1182" s="25" t="s">
        <v>18</v>
      </c>
      <c r="E1182" s="26">
        <v>3.75</v>
      </c>
      <c r="F1182" s="25" t="s">
        <v>36</v>
      </c>
      <c r="G1182" s="26">
        <v>10.714285714285714</v>
      </c>
      <c r="H1182" s="27">
        <v>0.2953967342249938</v>
      </c>
      <c r="I1182" s="27">
        <v>0.08788475169428837</v>
      </c>
      <c r="J1182" s="27">
        <v>0.12467916773696378</v>
      </c>
      <c r="K1182" s="34">
        <v>14500.0</v>
      </c>
      <c r="L1182" s="15"/>
    </row>
    <row r="1183" ht="14.25" customHeight="1">
      <c r="A1183" s="11">
        <v>35.0</v>
      </c>
      <c r="B1183" s="11"/>
      <c r="C1183" s="11" t="s">
        <v>353</v>
      </c>
      <c r="D1183" s="25" t="s">
        <v>42</v>
      </c>
      <c r="E1183" s="26">
        <v>5.0</v>
      </c>
      <c r="F1183" s="25" t="s">
        <v>67</v>
      </c>
      <c r="G1183" s="26">
        <v>7.894736842105264</v>
      </c>
      <c r="H1183" s="27">
        <v>0.3446295232624928</v>
      </c>
      <c r="I1183" s="27">
        <v>0.08782294807143726</v>
      </c>
      <c r="J1183" s="27">
        <v>0.07530254829509903</v>
      </c>
      <c r="K1183" s="34">
        <v>14500.0</v>
      </c>
      <c r="L1183" s="15"/>
    </row>
    <row r="1184" ht="14.25" customHeight="1">
      <c r="A1184" s="11">
        <v>138.0</v>
      </c>
      <c r="B1184" s="11"/>
      <c r="C1184" s="47" t="s">
        <v>363</v>
      </c>
      <c r="D1184" s="45" t="s">
        <v>136</v>
      </c>
      <c r="E1184" s="26">
        <v>5.0</v>
      </c>
      <c r="F1184" s="45" t="s">
        <v>128</v>
      </c>
      <c r="G1184" s="26">
        <v>10.571428571428571</v>
      </c>
      <c r="H1184" s="27">
        <v>0.4595060310166571</v>
      </c>
      <c r="I1184" s="27">
        <v>0.08782294807143726</v>
      </c>
      <c r="J1184" s="27">
        <v>0.09380440291305948</v>
      </c>
      <c r="K1184" s="34">
        <v>14500.0</v>
      </c>
      <c r="L1184" s="15"/>
    </row>
    <row r="1185" ht="14.25" customHeight="1">
      <c r="A1185" s="11">
        <v>33.0</v>
      </c>
      <c r="B1185" s="11"/>
      <c r="C1185" s="11" t="s">
        <v>344</v>
      </c>
      <c r="D1185" s="31" t="s">
        <v>111</v>
      </c>
      <c r="E1185" s="26">
        <v>6.25</v>
      </c>
      <c r="F1185" s="25" t="s">
        <v>291</v>
      </c>
      <c r="G1185" s="26">
        <v>8.297872340425531</v>
      </c>
      <c r="H1185" s="27">
        <v>0.4087947798458999</v>
      </c>
      <c r="I1185" s="27">
        <v>0.08765015776250516</v>
      </c>
      <c r="J1185" s="27">
        <v>0.10163803860955238</v>
      </c>
      <c r="K1185" s="34">
        <v>14500.0</v>
      </c>
      <c r="L1185" s="15"/>
    </row>
    <row r="1186" ht="14.25" customHeight="1">
      <c r="A1186" s="11">
        <v>138.0</v>
      </c>
      <c r="B1186" s="11"/>
      <c r="C1186" s="47" t="s">
        <v>363</v>
      </c>
      <c r="D1186" s="35" t="s">
        <v>136</v>
      </c>
      <c r="E1186" s="26">
        <v>5.0</v>
      </c>
      <c r="F1186" s="35" t="s">
        <v>258</v>
      </c>
      <c r="G1186" s="26">
        <v>12.631578947368421</v>
      </c>
      <c r="H1186" s="27">
        <v>0.4571616124910619</v>
      </c>
      <c r="I1186" s="27">
        <v>0.08737487180576667</v>
      </c>
      <c r="J1186" s="27">
        <v>0.07701396984726037</v>
      </c>
      <c r="K1186" s="34">
        <v>14500.0</v>
      </c>
      <c r="L1186" s="15"/>
    </row>
    <row r="1187" ht="14.25" customHeight="1">
      <c r="A1187" s="11">
        <v>93.0</v>
      </c>
      <c r="B1187" s="11"/>
      <c r="C1187" s="11" t="s">
        <v>219</v>
      </c>
      <c r="D1187" s="37" t="s">
        <v>300</v>
      </c>
      <c r="E1187" s="26">
        <v>5.454545454545455</v>
      </c>
      <c r="F1187" s="37" t="s">
        <v>306</v>
      </c>
      <c r="G1187" s="26">
        <v>17.647058823529413</v>
      </c>
      <c r="H1187" s="27">
        <v>0.5514072372199885</v>
      </c>
      <c r="I1187" s="27">
        <v>0.08721727256749631</v>
      </c>
      <c r="J1187" s="27">
        <v>0.10197711869430338</v>
      </c>
      <c r="K1187" s="34">
        <v>14400.0</v>
      </c>
      <c r="L1187" s="15"/>
    </row>
    <row r="1188" ht="14.25" customHeight="1">
      <c r="A1188" s="11">
        <v>51.0</v>
      </c>
      <c r="B1188" s="11"/>
      <c r="C1188" s="11" t="s">
        <v>368</v>
      </c>
      <c r="D1188" s="25" t="s">
        <v>147</v>
      </c>
      <c r="E1188" s="26">
        <v>5.714285714285714</v>
      </c>
      <c r="F1188" s="31" t="s">
        <v>85</v>
      </c>
      <c r="G1188" s="26">
        <v>18.61111111111111</v>
      </c>
      <c r="H1188" s="27">
        <v>0.5382009615254154</v>
      </c>
      <c r="I1188" s="27">
        <v>0.08690191593207826</v>
      </c>
      <c r="J1188" s="27">
        <v>0.08243511474952522</v>
      </c>
      <c r="K1188" s="34">
        <v>14400.0</v>
      </c>
      <c r="L1188" s="15"/>
    </row>
    <row r="1189" ht="14.25" customHeight="1">
      <c r="A1189" s="11">
        <v>95.0</v>
      </c>
      <c r="B1189" s="11"/>
      <c r="C1189" s="11" t="s">
        <v>350</v>
      </c>
      <c r="D1189" s="37" t="s">
        <v>139</v>
      </c>
      <c r="E1189" s="26">
        <v>4.0</v>
      </c>
      <c r="F1189" s="37" t="s">
        <v>365</v>
      </c>
      <c r="G1189" s="26">
        <v>5.75</v>
      </c>
      <c r="H1189" s="27">
        <v>0.2744272129682813</v>
      </c>
      <c r="I1189" s="27">
        <v>0.08681348889820235</v>
      </c>
      <c r="J1189" s="27">
        <v>0.07661990504047796</v>
      </c>
      <c r="K1189" s="34">
        <v>14400.0</v>
      </c>
      <c r="L1189" s="15"/>
    </row>
    <row r="1190" ht="14.25" customHeight="1">
      <c r="A1190" s="11">
        <v>66.0</v>
      </c>
      <c r="B1190" s="11"/>
      <c r="C1190" s="20" t="s">
        <v>369</v>
      </c>
      <c r="D1190" s="45" t="s">
        <v>149</v>
      </c>
      <c r="E1190" s="26">
        <v>5.0</v>
      </c>
      <c r="F1190" s="45" t="s">
        <v>150</v>
      </c>
      <c r="G1190" s="26">
        <v>15.333333333333332</v>
      </c>
      <c r="H1190" s="27">
        <v>0.44906271212991483</v>
      </c>
      <c r="I1190" s="27">
        <v>0.08681348889820234</v>
      </c>
      <c r="J1190" s="27">
        <v>0.0829440876787396</v>
      </c>
      <c r="K1190" s="34">
        <v>14400.0</v>
      </c>
      <c r="L1190" s="15"/>
    </row>
    <row r="1191" ht="14.25" customHeight="1">
      <c r="A1191" s="32">
        <v>96.0</v>
      </c>
      <c r="B1191" s="32"/>
      <c r="C1191" s="32" t="s">
        <v>367</v>
      </c>
      <c r="D1191" s="38" t="s">
        <v>42</v>
      </c>
      <c r="E1191" s="26">
        <v>3.3333333333333335</v>
      </c>
      <c r="F1191" s="38" t="s">
        <v>233</v>
      </c>
      <c r="G1191" s="26">
        <v>7.407407407407407</v>
      </c>
      <c r="H1191" s="27">
        <v>0.29174986096295685</v>
      </c>
      <c r="I1191" s="27">
        <v>0.08679975475979099</v>
      </c>
      <c r="J1191" s="27">
        <v>0.08189107897337523</v>
      </c>
      <c r="K1191" s="34">
        <v>14400.0</v>
      </c>
      <c r="L1191" s="15"/>
    </row>
    <row r="1192" ht="14.25" customHeight="1">
      <c r="A1192" s="32">
        <v>138.0</v>
      </c>
      <c r="B1192" s="32"/>
      <c r="C1192" s="32" t="s">
        <v>363</v>
      </c>
      <c r="D1192" s="38" t="s">
        <v>136</v>
      </c>
      <c r="E1192" s="26">
        <v>5.0</v>
      </c>
      <c r="F1192" s="38" t="s">
        <v>364</v>
      </c>
      <c r="G1192" s="26">
        <v>13.913043478260871</v>
      </c>
      <c r="H1192" s="27">
        <v>0.453034115086845</v>
      </c>
      <c r="I1192" s="27">
        <v>0.08658600514085364</v>
      </c>
      <c r="J1192" s="27">
        <v>0.07445706513785598</v>
      </c>
      <c r="K1192" s="34">
        <v>14400.0</v>
      </c>
      <c r="L1192" s="15"/>
    </row>
    <row r="1193" ht="14.25" customHeight="1">
      <c r="A1193" s="11">
        <v>96.0</v>
      </c>
      <c r="B1193" s="11"/>
      <c r="C1193" s="11" t="s">
        <v>367</v>
      </c>
      <c r="D1193" s="25" t="s">
        <v>18</v>
      </c>
      <c r="E1193" s="26">
        <v>3.75</v>
      </c>
      <c r="F1193" s="25" t="s">
        <v>233</v>
      </c>
      <c r="G1193" s="26">
        <v>7.407407407407407</v>
      </c>
      <c r="H1193" s="27">
        <v>0.2910204863105495</v>
      </c>
      <c r="I1193" s="27">
        <v>0.08658275537289152</v>
      </c>
      <c r="J1193" s="27">
        <v>0.1273604401614146</v>
      </c>
      <c r="K1193" s="34">
        <v>14400.0</v>
      </c>
      <c r="L1193" s="15"/>
    </row>
    <row r="1194" ht="14.25" customHeight="1">
      <c r="A1194" s="11">
        <v>33.0</v>
      </c>
      <c r="B1194" s="11"/>
      <c r="C1194" s="11" t="s">
        <v>344</v>
      </c>
      <c r="D1194" s="25" t="s">
        <v>111</v>
      </c>
      <c r="E1194" s="26">
        <v>6.25</v>
      </c>
      <c r="F1194" s="25" t="s">
        <v>229</v>
      </c>
      <c r="G1194" s="26">
        <v>8.64864864864865</v>
      </c>
      <c r="H1194" s="27">
        <v>0.4025587023863877</v>
      </c>
      <c r="I1194" s="27">
        <v>0.08631307323967566</v>
      </c>
      <c r="J1194" s="27">
        <v>0.0859939324646718</v>
      </c>
      <c r="K1194" s="34">
        <v>14400.0</v>
      </c>
      <c r="L1194" s="15"/>
    </row>
    <row r="1195" ht="14.25" customHeight="1">
      <c r="A1195" s="32">
        <v>83.0</v>
      </c>
      <c r="B1195" s="32"/>
      <c r="C1195" s="32" t="s">
        <v>370</v>
      </c>
      <c r="D1195" s="38" t="s">
        <v>371</v>
      </c>
      <c r="E1195" s="26">
        <v>6.0</v>
      </c>
      <c r="F1195" s="38" t="s">
        <v>235</v>
      </c>
      <c r="G1195" s="26">
        <v>10.416666666666666</v>
      </c>
      <c r="H1195" s="27">
        <v>0.44782367429589465</v>
      </c>
      <c r="I1195" s="27">
        <v>0.08623665508492526</v>
      </c>
      <c r="J1195" s="27">
        <v>0.07062742673987302</v>
      </c>
      <c r="K1195" s="34">
        <v>14400.0</v>
      </c>
      <c r="L1195" s="15"/>
    </row>
    <row r="1196" ht="14.25" customHeight="1">
      <c r="A1196" s="11">
        <v>27.0</v>
      </c>
      <c r="B1196" s="11"/>
      <c r="C1196" s="20" t="s">
        <v>361</v>
      </c>
      <c r="D1196" s="45" t="s">
        <v>317</v>
      </c>
      <c r="E1196" s="26">
        <v>6.0</v>
      </c>
      <c r="F1196" s="45" t="s">
        <v>245</v>
      </c>
      <c r="G1196" s="26">
        <v>7.8125</v>
      </c>
      <c r="H1196" s="27">
        <v>0.37897404619930486</v>
      </c>
      <c r="I1196" s="27">
        <v>0.08622773497441066</v>
      </c>
      <c r="J1196" s="27">
        <v>0.06744518432162923</v>
      </c>
      <c r="K1196" s="34">
        <v>13970.0</v>
      </c>
      <c r="L1196" s="15"/>
    </row>
    <row r="1197" ht="14.25" customHeight="1">
      <c r="A1197" s="11">
        <v>61.0</v>
      </c>
      <c r="B1197" s="11"/>
      <c r="C1197" s="11" t="s">
        <v>347</v>
      </c>
      <c r="D1197" s="31" t="s">
        <v>136</v>
      </c>
      <c r="E1197" s="26">
        <v>3.3333333333333335</v>
      </c>
      <c r="F1197" s="25" t="s">
        <v>360</v>
      </c>
      <c r="G1197" s="26">
        <v>8.695652173913043</v>
      </c>
      <c r="H1197" s="27">
        <v>0.3251221917570687</v>
      </c>
      <c r="I1197" s="27">
        <v>0.08621896914253704</v>
      </c>
      <c r="J1197" s="27">
        <v>0.08029826767772005</v>
      </c>
      <c r="K1197" s="34">
        <v>13970.0</v>
      </c>
      <c r="L1197" s="15"/>
    </row>
    <row r="1198" ht="14.25" customHeight="1">
      <c r="A1198" s="11">
        <v>27.0</v>
      </c>
      <c r="B1198" s="11"/>
      <c r="C1198" s="20" t="s">
        <v>361</v>
      </c>
      <c r="D1198" s="45" t="s">
        <v>136</v>
      </c>
      <c r="E1198" s="26">
        <v>5.0</v>
      </c>
      <c r="F1198" s="35" t="s">
        <v>365</v>
      </c>
      <c r="G1198" s="26">
        <v>8.5</v>
      </c>
      <c r="H1198" s="27">
        <v>0.37857030964440497</v>
      </c>
      <c r="I1198" s="27">
        <v>0.08613587304084418</v>
      </c>
      <c r="J1198" s="27">
        <v>0.08598159983539788</v>
      </c>
      <c r="K1198" s="34">
        <v>13970.0</v>
      </c>
      <c r="L1198" s="15"/>
    </row>
    <row r="1199" ht="14.25" customHeight="1">
      <c r="A1199" s="11">
        <v>231.0</v>
      </c>
      <c r="B1199" s="11"/>
      <c r="C1199" s="20" t="s">
        <v>356</v>
      </c>
      <c r="D1199" s="35" t="s">
        <v>106</v>
      </c>
      <c r="E1199" s="26">
        <v>3.8461538461538463</v>
      </c>
      <c r="F1199" s="35" t="s">
        <v>67</v>
      </c>
      <c r="G1199" s="26">
        <v>7.894736842105264</v>
      </c>
      <c r="H1199" s="27">
        <v>0.2831463219292782</v>
      </c>
      <c r="I1199" s="27">
        <v>0.08557299153391017</v>
      </c>
      <c r="J1199" s="27">
        <v>0.10801213153613548</v>
      </c>
      <c r="K1199" s="34">
        <v>13970.0</v>
      </c>
      <c r="L1199" s="15"/>
    </row>
    <row r="1200" ht="14.25" customHeight="1">
      <c r="A1200" s="11">
        <v>74.0</v>
      </c>
      <c r="B1200" s="11"/>
      <c r="C1200" s="11" t="s">
        <v>357</v>
      </c>
      <c r="D1200" s="25" t="s">
        <v>139</v>
      </c>
      <c r="E1200" s="26">
        <v>4.0</v>
      </c>
      <c r="F1200" s="25" t="s">
        <v>140</v>
      </c>
      <c r="G1200" s="26">
        <v>13.333333333333334</v>
      </c>
      <c r="H1200" s="27">
        <v>0.41773275546968824</v>
      </c>
      <c r="I1200" s="27">
        <v>0.08547628324015091</v>
      </c>
      <c r="J1200" s="27">
        <v>0.06736797434631152</v>
      </c>
      <c r="K1200" s="34">
        <v>13970.0</v>
      </c>
      <c r="L1200" s="15"/>
    </row>
    <row r="1201" ht="14.25" customHeight="1">
      <c r="A1201" s="11">
        <v>35.0</v>
      </c>
      <c r="B1201" s="11"/>
      <c r="C1201" s="11" t="s">
        <v>353</v>
      </c>
      <c r="D1201" s="25" t="s">
        <v>54</v>
      </c>
      <c r="E1201" s="26">
        <v>3.6363636363636362</v>
      </c>
      <c r="F1201" s="25" t="s">
        <v>205</v>
      </c>
      <c r="G1201" s="26">
        <v>12.051282051282051</v>
      </c>
      <c r="H1201" s="27">
        <v>0.3353777239802782</v>
      </c>
      <c r="I1201" s="27">
        <v>0.08546528503596243</v>
      </c>
      <c r="J1201" s="27">
        <v>0.10491153254712615</v>
      </c>
      <c r="K1201" s="34">
        <v>13970.0</v>
      </c>
      <c r="L1201" s="15"/>
    </row>
    <row r="1202" ht="14.25" customHeight="1">
      <c r="A1202" s="32">
        <v>170.0</v>
      </c>
      <c r="B1202" s="32"/>
      <c r="C1202" s="32" t="s">
        <v>354</v>
      </c>
      <c r="D1202" s="33" t="s">
        <v>262</v>
      </c>
      <c r="E1202" s="26">
        <v>4.285714285714286</v>
      </c>
      <c r="F1202" s="33" t="s">
        <v>258</v>
      </c>
      <c r="G1202" s="26">
        <v>8.421052631578947</v>
      </c>
      <c r="H1202" s="27">
        <v>0.3421853422464468</v>
      </c>
      <c r="I1202" s="27">
        <v>0.08537447262997387</v>
      </c>
      <c r="J1202" s="27">
        <v>0.08298166428143308</v>
      </c>
      <c r="K1202" s="34">
        <v>13664.0</v>
      </c>
      <c r="L1202" s="15"/>
    </row>
    <row r="1203" ht="14.25" customHeight="1">
      <c r="A1203" s="11">
        <v>83.0</v>
      </c>
      <c r="B1203" s="11"/>
      <c r="C1203" s="11" t="s">
        <v>370</v>
      </c>
      <c r="D1203" s="25" t="s">
        <v>178</v>
      </c>
      <c r="E1203" s="26">
        <v>5.0</v>
      </c>
      <c r="F1203" s="25" t="s">
        <v>235</v>
      </c>
      <c r="G1203" s="26">
        <v>10.416666666666666</v>
      </c>
      <c r="H1203" s="27">
        <v>0.44275320696917486</v>
      </c>
      <c r="I1203" s="27">
        <v>0.08526024368224269</v>
      </c>
      <c r="J1203" s="27">
        <v>0.0661764614793237</v>
      </c>
      <c r="K1203" s="34">
        <v>13664.0</v>
      </c>
      <c r="L1203" s="15"/>
    </row>
    <row r="1204" ht="14.25" customHeight="1">
      <c r="A1204" s="11">
        <v>51.0</v>
      </c>
      <c r="B1204" s="11"/>
      <c r="C1204" s="11" t="s">
        <v>368</v>
      </c>
      <c r="D1204" s="37" t="s">
        <v>103</v>
      </c>
      <c r="E1204" s="26">
        <v>6.428571428571429</v>
      </c>
      <c r="F1204" s="25" t="s">
        <v>85</v>
      </c>
      <c r="G1204" s="26">
        <v>18.61111111111111</v>
      </c>
      <c r="H1204" s="27">
        <v>0.5247445415930961</v>
      </c>
      <c r="I1204" s="27">
        <v>0.0847291426423562</v>
      </c>
      <c r="J1204" s="27">
        <v>0.11526908333841872</v>
      </c>
      <c r="K1204" s="34">
        <v>13664.0</v>
      </c>
      <c r="L1204" s="15"/>
    </row>
    <row r="1205" ht="14.25" customHeight="1">
      <c r="A1205" s="32">
        <v>109.0</v>
      </c>
      <c r="B1205" s="32"/>
      <c r="C1205" s="32" t="s">
        <v>366</v>
      </c>
      <c r="D1205" s="33" t="s">
        <v>135</v>
      </c>
      <c r="E1205" s="26">
        <v>3.6363636363636362</v>
      </c>
      <c r="F1205" s="38" t="s">
        <v>144</v>
      </c>
      <c r="G1205" s="26">
        <v>13.913043478260871</v>
      </c>
      <c r="H1205" s="27">
        <v>0.41149793822387204</v>
      </c>
      <c r="I1205" s="27">
        <v>0.0847170854126356</v>
      </c>
      <c r="J1205" s="27">
        <v>0.10332440692721928</v>
      </c>
      <c r="K1205" s="34">
        <v>13664.0</v>
      </c>
      <c r="L1205" s="15"/>
    </row>
    <row r="1206" ht="14.25" customHeight="1">
      <c r="A1206" s="11">
        <v>88.0</v>
      </c>
      <c r="B1206" s="11"/>
      <c r="C1206" s="11" t="s">
        <v>341</v>
      </c>
      <c r="D1206" s="25" t="s">
        <v>103</v>
      </c>
      <c r="E1206" s="26">
        <v>4.285714285714286</v>
      </c>
      <c r="F1206" s="25" t="s">
        <v>351</v>
      </c>
      <c r="G1206" s="26">
        <v>10.952380952380953</v>
      </c>
      <c r="H1206" s="27">
        <v>0.3738045093587885</v>
      </c>
      <c r="I1206" s="27">
        <v>0.0844649512298599</v>
      </c>
      <c r="J1206" s="27">
        <v>0.11312396824855084</v>
      </c>
      <c r="K1206" s="34">
        <v>13664.0</v>
      </c>
      <c r="L1206" s="15"/>
    </row>
    <row r="1207" ht="14.25" customHeight="1">
      <c r="A1207" s="11">
        <v>109.0</v>
      </c>
      <c r="B1207" s="11"/>
      <c r="C1207" s="11" t="s">
        <v>366</v>
      </c>
      <c r="D1207" s="25" t="s">
        <v>139</v>
      </c>
      <c r="E1207" s="26">
        <v>4.0</v>
      </c>
      <c r="F1207" s="25" t="s">
        <v>144</v>
      </c>
      <c r="G1207" s="26">
        <v>13.913043478260871</v>
      </c>
      <c r="H1207" s="27">
        <v>0.40914920569976315</v>
      </c>
      <c r="I1207" s="27">
        <v>0.08423354040457262</v>
      </c>
      <c r="J1207" s="27">
        <v>0.06379900097809814</v>
      </c>
      <c r="K1207" s="34">
        <v>13664.0</v>
      </c>
      <c r="L1207" s="15"/>
    </row>
    <row r="1208" ht="14.25" customHeight="1">
      <c r="A1208" s="11">
        <v>96.0</v>
      </c>
      <c r="B1208" s="11"/>
      <c r="C1208" s="20" t="s">
        <v>367</v>
      </c>
      <c r="D1208" s="45" t="s">
        <v>42</v>
      </c>
      <c r="E1208" s="26">
        <v>3.3333333333333335</v>
      </c>
      <c r="F1208" s="45" t="s">
        <v>36</v>
      </c>
      <c r="G1208" s="26">
        <v>10.714285714285714</v>
      </c>
      <c r="H1208" s="27">
        <v>0.2827729421640967</v>
      </c>
      <c r="I1208" s="27">
        <v>0.08412899307487436</v>
      </c>
      <c r="J1208" s="27">
        <v>0.06785260829222518</v>
      </c>
      <c r="K1208" s="34">
        <v>13608.0</v>
      </c>
      <c r="L1208" s="15"/>
    </row>
    <row r="1209" ht="14.25" customHeight="1">
      <c r="A1209" s="11">
        <v>35.0</v>
      </c>
      <c r="B1209" s="11"/>
      <c r="C1209" s="11" t="s">
        <v>353</v>
      </c>
      <c r="D1209" s="25" t="s">
        <v>42</v>
      </c>
      <c r="E1209" s="26">
        <v>5.0</v>
      </c>
      <c r="F1209" s="25" t="s">
        <v>372</v>
      </c>
      <c r="G1209" s="26">
        <v>6.41025641025641</v>
      </c>
      <c r="H1209" s="27">
        <v>0.32931265556193756</v>
      </c>
      <c r="I1209" s="27">
        <v>0.08391970593492894</v>
      </c>
      <c r="J1209" s="27">
        <v>0.08899392071238976</v>
      </c>
      <c r="K1209" s="34">
        <v>13608.0</v>
      </c>
      <c r="L1209" s="15"/>
    </row>
    <row r="1210" ht="14.25" customHeight="1">
      <c r="A1210" s="32">
        <v>30.0</v>
      </c>
      <c r="B1210" s="32"/>
      <c r="C1210" s="32" t="s">
        <v>345</v>
      </c>
      <c r="D1210" s="38" t="s">
        <v>60</v>
      </c>
      <c r="E1210" s="26">
        <v>4.0</v>
      </c>
      <c r="F1210" s="38" t="s">
        <v>291</v>
      </c>
      <c r="G1210" s="26">
        <v>7.0212765957446805</v>
      </c>
      <c r="H1210" s="27">
        <v>0.3025765159596291</v>
      </c>
      <c r="I1210" s="27">
        <v>0.08375356577933402</v>
      </c>
      <c r="J1210" s="27">
        <v>0.07274595427690726</v>
      </c>
      <c r="K1210" s="34">
        <v>13608.0</v>
      </c>
      <c r="L1210" s="15"/>
    </row>
    <row r="1211" ht="14.25" customHeight="1">
      <c r="A1211" s="11">
        <v>138.0</v>
      </c>
      <c r="B1211" s="11"/>
      <c r="C1211" s="47" t="s">
        <v>363</v>
      </c>
      <c r="D1211" s="45" t="s">
        <v>136</v>
      </c>
      <c r="E1211" s="26">
        <v>5.0</v>
      </c>
      <c r="F1211" s="45" t="s">
        <v>245</v>
      </c>
      <c r="G1211" s="26">
        <v>11.5625</v>
      </c>
      <c r="H1211" s="27">
        <v>0.4379666858127513</v>
      </c>
      <c r="I1211" s="27">
        <v>0.08370624738058864</v>
      </c>
      <c r="J1211" s="27">
        <v>0.07829753601138138</v>
      </c>
      <c r="K1211" s="34">
        <v>13608.0</v>
      </c>
      <c r="L1211" s="15"/>
    </row>
    <row r="1212" ht="14.25" customHeight="1">
      <c r="A1212" s="11">
        <v>170.0</v>
      </c>
      <c r="B1212" s="11"/>
      <c r="C1212" s="20" t="s">
        <v>354</v>
      </c>
      <c r="D1212" s="35" t="s">
        <v>262</v>
      </c>
      <c r="E1212" s="26">
        <v>4.285714285714286</v>
      </c>
      <c r="F1212" s="35" t="s">
        <v>107</v>
      </c>
      <c r="G1212" s="26">
        <v>7.8125</v>
      </c>
      <c r="H1212" s="27">
        <v>0.33376282658304485</v>
      </c>
      <c r="I1212" s="27">
        <v>0.08327307393107007</v>
      </c>
      <c r="J1212" s="27">
        <v>0.08753790052118467</v>
      </c>
      <c r="K1212" s="34">
        <v>13608.0</v>
      </c>
      <c r="L1212" s="15"/>
    </row>
    <row r="1213" ht="14.25" customHeight="1">
      <c r="A1213" s="11">
        <v>17.0</v>
      </c>
      <c r="B1213" s="11"/>
      <c r="C1213" s="20" t="s">
        <v>373</v>
      </c>
      <c r="D1213" s="45" t="s">
        <v>190</v>
      </c>
      <c r="E1213" s="26">
        <v>5.0</v>
      </c>
      <c r="F1213" s="45" t="s">
        <v>239</v>
      </c>
      <c r="G1213" s="26">
        <v>9.166666666666666</v>
      </c>
      <c r="H1213" s="27">
        <v>0.3897595798802002</v>
      </c>
      <c r="I1213" s="27">
        <v>0.08322630362188543</v>
      </c>
      <c r="J1213" s="27">
        <v>0.09082337133711396</v>
      </c>
      <c r="K1213" s="34">
        <v>13608.0</v>
      </c>
      <c r="L1213" s="15"/>
    </row>
    <row r="1214" ht="14.25" customHeight="1">
      <c r="A1214" s="11">
        <v>193.0</v>
      </c>
      <c r="B1214" s="11"/>
      <c r="C1214" s="11" t="s">
        <v>362</v>
      </c>
      <c r="D1214" s="43" t="s">
        <v>246</v>
      </c>
      <c r="E1214" s="26">
        <v>5.0</v>
      </c>
      <c r="F1214" s="37" t="s">
        <v>312</v>
      </c>
      <c r="G1214" s="26">
        <v>9.72972972972973</v>
      </c>
      <c r="H1214" s="27">
        <v>0.43286800023308275</v>
      </c>
      <c r="I1214" s="27">
        <v>0.08300345976195547</v>
      </c>
      <c r="J1214" s="27">
        <v>0.10302251905128863</v>
      </c>
      <c r="K1214" s="34">
        <v>13310.0</v>
      </c>
      <c r="L1214" s="15"/>
    </row>
    <row r="1215" ht="14.25" customHeight="1">
      <c r="A1215" s="11">
        <v>51.0</v>
      </c>
      <c r="B1215" s="11"/>
      <c r="C1215" s="11" t="s">
        <v>368</v>
      </c>
      <c r="D1215" s="37" t="s">
        <v>103</v>
      </c>
      <c r="E1215" s="26">
        <v>6.428571428571429</v>
      </c>
      <c r="F1215" s="25" t="s">
        <v>360</v>
      </c>
      <c r="G1215" s="26">
        <v>13.478260869565217</v>
      </c>
      <c r="H1215" s="27">
        <v>0.5125259576724253</v>
      </c>
      <c r="I1215" s="27">
        <v>0.08275623952885434</v>
      </c>
      <c r="J1215" s="27">
        <v>0.11277677883380427</v>
      </c>
      <c r="K1215" s="34">
        <v>13310.0</v>
      </c>
      <c r="L1215" s="15"/>
    </row>
    <row r="1216" ht="14.25" customHeight="1">
      <c r="A1216" s="11">
        <v>86.0</v>
      </c>
      <c r="B1216" s="11"/>
      <c r="C1216" s="11" t="s">
        <v>374</v>
      </c>
      <c r="D1216" s="37" t="s">
        <v>58</v>
      </c>
      <c r="E1216" s="26">
        <v>4.0</v>
      </c>
      <c r="F1216" s="25" t="s">
        <v>101</v>
      </c>
      <c r="G1216" s="26">
        <v>7.894736842105264</v>
      </c>
      <c r="H1216" s="27">
        <v>0.3164965009553506</v>
      </c>
      <c r="I1216" s="27">
        <v>0.08264027284092217</v>
      </c>
      <c r="J1216" s="27">
        <v>0.0651327780020305</v>
      </c>
      <c r="K1216" s="34">
        <v>13310.0</v>
      </c>
      <c r="L1216" s="15"/>
    </row>
    <row r="1217" ht="14.25" customHeight="1">
      <c r="A1217" s="11">
        <v>83.0</v>
      </c>
      <c r="B1217" s="11"/>
      <c r="C1217" s="20" t="s">
        <v>370</v>
      </c>
      <c r="D1217" s="45" t="s">
        <v>371</v>
      </c>
      <c r="E1217" s="26">
        <v>6.0</v>
      </c>
      <c r="F1217" s="45" t="s">
        <v>239</v>
      </c>
      <c r="G1217" s="26">
        <v>9.583333333333332</v>
      </c>
      <c r="H1217" s="27">
        <v>0.42835307976129056</v>
      </c>
      <c r="I1217" s="27">
        <v>0.08248723529862416</v>
      </c>
      <c r="J1217" s="27">
        <v>0.06755666905553073</v>
      </c>
      <c r="K1217" s="34">
        <v>13310.0</v>
      </c>
      <c r="L1217" s="15"/>
    </row>
    <row r="1218" ht="14.25" customHeight="1">
      <c r="A1218" s="32">
        <v>51.0</v>
      </c>
      <c r="B1218" s="32"/>
      <c r="C1218" s="32" t="s">
        <v>368</v>
      </c>
      <c r="D1218" s="38" t="s">
        <v>136</v>
      </c>
      <c r="E1218" s="26">
        <v>5.0</v>
      </c>
      <c r="F1218" s="38" t="s">
        <v>85</v>
      </c>
      <c r="G1218" s="26">
        <v>18.61111111111111</v>
      </c>
      <c r="H1218" s="27">
        <v>0.5105622566851745</v>
      </c>
      <c r="I1218" s="27">
        <v>0.08243916581418441</v>
      </c>
      <c r="J1218" s="27">
        <v>0.07080156518714169</v>
      </c>
      <c r="K1218" s="34">
        <v>13310.0</v>
      </c>
      <c r="L1218" s="15"/>
    </row>
    <row r="1219" ht="14.25" customHeight="1">
      <c r="A1219" s="11">
        <v>193.0</v>
      </c>
      <c r="B1219" s="11"/>
      <c r="C1219" s="20" t="s">
        <v>362</v>
      </c>
      <c r="D1219" s="35" t="s">
        <v>190</v>
      </c>
      <c r="E1219" s="26">
        <v>6.25</v>
      </c>
      <c r="F1219" s="35" t="s">
        <v>128</v>
      </c>
      <c r="G1219" s="26">
        <v>8.571428571428571</v>
      </c>
      <c r="H1219" s="27">
        <v>0.4286436856498667</v>
      </c>
      <c r="I1219" s="27">
        <v>0.08219343747954833</v>
      </c>
      <c r="J1219" s="27">
        <v>0.100246463148709</v>
      </c>
      <c r="K1219" s="34">
        <v>13310.0</v>
      </c>
      <c r="L1219" s="15"/>
    </row>
    <row r="1220" ht="14.25" customHeight="1">
      <c r="A1220" s="11">
        <v>102.0</v>
      </c>
      <c r="B1220" s="11"/>
      <c r="C1220" s="20" t="s">
        <v>358</v>
      </c>
      <c r="D1220" s="45" t="s">
        <v>18</v>
      </c>
      <c r="E1220" s="26">
        <v>5.0</v>
      </c>
      <c r="F1220" s="45" t="s">
        <v>128</v>
      </c>
      <c r="G1220" s="26">
        <v>6.0</v>
      </c>
      <c r="H1220" s="27">
        <v>0.31141221981550554</v>
      </c>
      <c r="I1220" s="27">
        <v>0.08209457131729699</v>
      </c>
      <c r="J1220" s="27">
        <v>0.12708038180846856</v>
      </c>
      <c r="K1220" s="34">
        <v>13200.0</v>
      </c>
      <c r="L1220" s="15"/>
    </row>
    <row r="1221" ht="14.25" customHeight="1">
      <c r="A1221" s="32">
        <v>30.0</v>
      </c>
      <c r="B1221" s="32"/>
      <c r="C1221" s="32" t="s">
        <v>345</v>
      </c>
      <c r="D1221" s="38" t="s">
        <v>60</v>
      </c>
      <c r="E1221" s="26">
        <v>4.0</v>
      </c>
      <c r="F1221" s="38" t="s">
        <v>310</v>
      </c>
      <c r="G1221" s="26">
        <v>8.23529411764706</v>
      </c>
      <c r="H1221" s="27">
        <v>0.29645550388171427</v>
      </c>
      <c r="I1221" s="27">
        <v>0.08205926182425728</v>
      </c>
      <c r="J1221" s="27">
        <v>0.05903255598716036</v>
      </c>
      <c r="K1221" s="34">
        <v>13200.0</v>
      </c>
      <c r="L1221" s="15"/>
    </row>
    <row r="1222" ht="14.25" customHeight="1">
      <c r="A1222" s="32">
        <v>30.0</v>
      </c>
      <c r="B1222" s="32"/>
      <c r="C1222" s="32" t="s">
        <v>345</v>
      </c>
      <c r="D1222" s="38" t="s">
        <v>297</v>
      </c>
      <c r="E1222" s="26">
        <v>3.3333333333333335</v>
      </c>
      <c r="F1222" s="38" t="s">
        <v>291</v>
      </c>
      <c r="G1222" s="26">
        <v>7.0212765957446805</v>
      </c>
      <c r="H1222" s="27">
        <v>0.2962604673660026</v>
      </c>
      <c r="I1222" s="27">
        <v>0.08200527546779396</v>
      </c>
      <c r="J1222" s="27">
        <v>0.0861204492912687</v>
      </c>
      <c r="K1222" s="34">
        <v>13200.0</v>
      </c>
      <c r="L1222" s="15"/>
    </row>
    <row r="1223" ht="14.25" customHeight="1">
      <c r="A1223" s="32">
        <v>209.0</v>
      </c>
      <c r="B1223" s="32"/>
      <c r="C1223" s="32" t="s">
        <v>375</v>
      </c>
      <c r="D1223" s="33" t="s">
        <v>60</v>
      </c>
      <c r="E1223" s="26">
        <v>6.0</v>
      </c>
      <c r="F1223" s="33" t="s">
        <v>48</v>
      </c>
      <c r="G1223" s="26">
        <v>13.142857142857144</v>
      </c>
      <c r="H1223" s="27">
        <v>0.48822515795519816</v>
      </c>
      <c r="I1223" s="27">
        <v>0.08182027120202252</v>
      </c>
      <c r="J1223" s="27">
        <v>0.065456216961618</v>
      </c>
      <c r="K1223" s="34">
        <v>13200.0</v>
      </c>
      <c r="L1223" s="15"/>
    </row>
    <row r="1224" ht="14.25" customHeight="1">
      <c r="A1224" s="11">
        <v>33.0</v>
      </c>
      <c r="B1224" s="11"/>
      <c r="C1224" s="11" t="s">
        <v>344</v>
      </c>
      <c r="D1224" s="25" t="s">
        <v>297</v>
      </c>
      <c r="E1224" s="26">
        <v>5.0</v>
      </c>
      <c r="F1224" s="25" t="s">
        <v>291</v>
      </c>
      <c r="G1224" s="26">
        <v>8.297872340425531</v>
      </c>
      <c r="H1224" s="27">
        <v>0.38090631518486046</v>
      </c>
      <c r="I1224" s="27">
        <v>0.08167056005772132</v>
      </c>
      <c r="J1224" s="27">
        <v>0.08576893725334517</v>
      </c>
      <c r="K1224" s="34">
        <v>13200.0</v>
      </c>
      <c r="L1224" s="15"/>
    </row>
    <row r="1225" ht="14.25" customHeight="1">
      <c r="A1225" s="32">
        <v>51.0</v>
      </c>
      <c r="B1225" s="32"/>
      <c r="C1225" s="32" t="s">
        <v>368</v>
      </c>
      <c r="D1225" s="55" t="s">
        <v>147</v>
      </c>
      <c r="E1225" s="26">
        <v>5.714285714285714</v>
      </c>
      <c r="F1225" s="55" t="s">
        <v>360</v>
      </c>
      <c r="G1225" s="26">
        <v>13.478260869565217</v>
      </c>
      <c r="H1225" s="27">
        <v>0.5050605082295154</v>
      </c>
      <c r="I1225" s="27">
        <v>0.08155081273429017</v>
      </c>
      <c r="J1225" s="27">
        <v>0.08078111967028115</v>
      </c>
      <c r="K1225" s="34">
        <v>13200.0</v>
      </c>
      <c r="L1225" s="15"/>
    </row>
    <row r="1226" ht="14.25" customHeight="1">
      <c r="A1226" s="11">
        <v>102.0</v>
      </c>
      <c r="B1226" s="11"/>
      <c r="C1226" s="11" t="s">
        <v>358</v>
      </c>
      <c r="D1226" s="37" t="s">
        <v>129</v>
      </c>
      <c r="E1226" s="26">
        <v>2.7272727272727275</v>
      </c>
      <c r="F1226" s="25" t="s">
        <v>145</v>
      </c>
      <c r="G1226" s="26">
        <v>9.523809523809526</v>
      </c>
      <c r="H1226" s="27">
        <v>0.30846469674729293</v>
      </c>
      <c r="I1226" s="27">
        <v>0.08131754451059006</v>
      </c>
      <c r="J1226" s="27">
        <v>0.09962006049894374</v>
      </c>
      <c r="K1226" s="34">
        <v>13200.0</v>
      </c>
      <c r="L1226" s="15"/>
    </row>
    <row r="1227" ht="14.25" customHeight="1">
      <c r="A1227" s="11">
        <v>30.0</v>
      </c>
      <c r="B1227" s="11"/>
      <c r="C1227" s="11" t="s">
        <v>345</v>
      </c>
      <c r="D1227" s="31" t="s">
        <v>297</v>
      </c>
      <c r="E1227" s="26">
        <v>3.3333333333333335</v>
      </c>
      <c r="F1227" s="31" t="s">
        <v>310</v>
      </c>
      <c r="G1227" s="26">
        <v>8.23529411764706</v>
      </c>
      <c r="H1227" s="27">
        <v>0.2933017219255258</v>
      </c>
      <c r="I1227" s="27">
        <v>0.08118629095378646</v>
      </c>
      <c r="J1227" s="27">
        <v>0.06946046258369466</v>
      </c>
      <c r="K1227" s="34">
        <v>13200.0</v>
      </c>
      <c r="L1227" s="15"/>
    </row>
    <row r="1228" ht="14.25" customHeight="1">
      <c r="A1228" s="11">
        <v>66.0</v>
      </c>
      <c r="B1228" s="11"/>
      <c r="C1228" s="20" t="s">
        <v>369</v>
      </c>
      <c r="D1228" s="45" t="s">
        <v>149</v>
      </c>
      <c r="E1228" s="26">
        <v>5.0</v>
      </c>
      <c r="F1228" s="45" t="s">
        <v>236</v>
      </c>
      <c r="G1228" s="26">
        <v>11.875</v>
      </c>
      <c r="H1228" s="27">
        <v>0.4188206011870573</v>
      </c>
      <c r="I1228" s="27">
        <v>0.08096703785321684</v>
      </c>
      <c r="J1228" s="27">
        <v>0.07982912272663108</v>
      </c>
      <c r="K1228" s="34">
        <v>13120.0</v>
      </c>
      <c r="L1228" s="15"/>
    </row>
    <row r="1229" ht="14.25" customHeight="1">
      <c r="A1229" s="11">
        <v>170.0</v>
      </c>
      <c r="B1229" s="11"/>
      <c r="C1229" s="20" t="s">
        <v>354</v>
      </c>
      <c r="D1229" s="35" t="s">
        <v>154</v>
      </c>
      <c r="E1229" s="26">
        <v>4.166666666666667</v>
      </c>
      <c r="F1229" s="35" t="s">
        <v>258</v>
      </c>
      <c r="G1229" s="26">
        <v>8.421052631578947</v>
      </c>
      <c r="H1229" s="27">
        <v>0.3237428854890084</v>
      </c>
      <c r="I1229" s="27">
        <v>0.08077312118303372</v>
      </c>
      <c r="J1229" s="27">
        <v>0.10003900638372767</v>
      </c>
      <c r="K1229" s="34">
        <v>13120.0</v>
      </c>
      <c r="L1229" s="15"/>
    </row>
    <row r="1230" ht="14.25" customHeight="1">
      <c r="A1230" s="11">
        <v>83.0</v>
      </c>
      <c r="B1230" s="11"/>
      <c r="C1230" s="47" t="s">
        <v>370</v>
      </c>
      <c r="D1230" s="45" t="s">
        <v>178</v>
      </c>
      <c r="E1230" s="26">
        <v>5.0</v>
      </c>
      <c r="F1230" s="45" t="s">
        <v>239</v>
      </c>
      <c r="G1230" s="26">
        <v>9.583333333333332</v>
      </c>
      <c r="H1230" s="27">
        <v>0.4188206011870573</v>
      </c>
      <c r="I1230" s="27">
        <v>0.08065158186158092</v>
      </c>
      <c r="J1230" s="27">
        <v>0.0625993554534143</v>
      </c>
      <c r="K1230" s="34">
        <v>13120.0</v>
      </c>
      <c r="L1230" s="15"/>
    </row>
    <row r="1231" ht="14.25" customHeight="1">
      <c r="A1231" s="11">
        <v>170.0</v>
      </c>
      <c r="B1231" s="11"/>
      <c r="C1231" s="11" t="s">
        <v>354</v>
      </c>
      <c r="D1231" s="37" t="s">
        <v>154</v>
      </c>
      <c r="E1231" s="26">
        <v>4.166666666666667</v>
      </c>
      <c r="F1231" s="37" t="s">
        <v>107</v>
      </c>
      <c r="G1231" s="26">
        <v>7.8125</v>
      </c>
      <c r="H1231" s="27">
        <v>0.32309017805858703</v>
      </c>
      <c r="I1231" s="27">
        <v>0.0806102721483905</v>
      </c>
      <c r="J1231" s="27">
        <v>0.10891343436938095</v>
      </c>
      <c r="K1231" s="34">
        <v>13120.0</v>
      </c>
      <c r="L1231" s="15"/>
    </row>
    <row r="1232" ht="14.25" customHeight="1">
      <c r="A1232" s="32">
        <v>86.0</v>
      </c>
      <c r="B1232" s="32"/>
      <c r="C1232" s="32" t="s">
        <v>374</v>
      </c>
      <c r="D1232" s="38" t="s">
        <v>74</v>
      </c>
      <c r="E1232" s="26">
        <v>4.0</v>
      </c>
      <c r="F1232" s="38" t="s">
        <v>101</v>
      </c>
      <c r="G1232" s="26">
        <v>7.894736842105264</v>
      </c>
      <c r="H1232" s="27">
        <v>0.30846469674729293</v>
      </c>
      <c r="I1232" s="27">
        <v>0.0805430917057273</v>
      </c>
      <c r="J1232" s="27">
        <v>0.06178483146921586</v>
      </c>
      <c r="K1232" s="34">
        <v>13120.0</v>
      </c>
      <c r="L1232" s="15"/>
    </row>
    <row r="1233" ht="14.25" customHeight="1">
      <c r="A1233" s="11">
        <v>51.0</v>
      </c>
      <c r="B1233" s="11"/>
      <c r="C1233" s="20" t="s">
        <v>368</v>
      </c>
      <c r="D1233" s="45" t="s">
        <v>147</v>
      </c>
      <c r="E1233" s="26">
        <v>5.714285714285714</v>
      </c>
      <c r="F1233" s="45" t="s">
        <v>61</v>
      </c>
      <c r="G1233" s="26">
        <v>20.434782608695652</v>
      </c>
      <c r="H1233" s="27">
        <v>0.4988058889325554</v>
      </c>
      <c r="I1233" s="27">
        <v>0.0805408955487262</v>
      </c>
      <c r="J1233" s="27">
        <v>0.07084328112021968</v>
      </c>
      <c r="K1233" s="34">
        <v>13120.0</v>
      </c>
      <c r="L1233" s="15"/>
    </row>
    <row r="1234" ht="14.25" customHeight="1">
      <c r="A1234" s="11">
        <v>66.0</v>
      </c>
      <c r="B1234" s="11"/>
      <c r="C1234" s="11" t="s">
        <v>369</v>
      </c>
      <c r="D1234" s="37" t="s">
        <v>106</v>
      </c>
      <c r="E1234" s="26">
        <v>5.384615384615384</v>
      </c>
      <c r="F1234" s="25" t="s">
        <v>150</v>
      </c>
      <c r="G1234" s="26">
        <v>15.333333333333332</v>
      </c>
      <c r="H1234" s="27">
        <v>0.4164273406088455</v>
      </c>
      <c r="I1234" s="27">
        <v>0.08050436906548415</v>
      </c>
      <c r="J1234" s="27">
        <v>0.09789331278362874</v>
      </c>
      <c r="K1234" s="34">
        <v>13120.0</v>
      </c>
      <c r="L1234" s="15"/>
    </row>
    <row r="1235" ht="14.25" customHeight="1">
      <c r="A1235" s="32">
        <v>51.0</v>
      </c>
      <c r="B1235" s="32"/>
      <c r="C1235" s="32" t="s">
        <v>368</v>
      </c>
      <c r="D1235" s="38" t="s">
        <v>136</v>
      </c>
      <c r="E1235" s="26">
        <v>5.0</v>
      </c>
      <c r="F1235" s="38" t="s">
        <v>360</v>
      </c>
      <c r="G1235" s="26">
        <v>13.478260869565217</v>
      </c>
      <c r="H1235" s="27">
        <v>0.49852069402750526</v>
      </c>
      <c r="I1235" s="27">
        <v>0.08049484586573664</v>
      </c>
      <c r="J1235" s="27">
        <v>0.07496722292420514</v>
      </c>
      <c r="K1235" s="34">
        <v>13120.0</v>
      </c>
      <c r="L1235" s="15"/>
    </row>
    <row r="1236" ht="14.25" customHeight="1">
      <c r="A1236" s="32">
        <v>66.0</v>
      </c>
      <c r="B1236" s="32"/>
      <c r="C1236" s="32" t="s">
        <v>369</v>
      </c>
      <c r="D1236" s="38" t="s">
        <v>198</v>
      </c>
      <c r="E1236" s="26">
        <v>5.0</v>
      </c>
      <c r="F1236" s="38" t="s">
        <v>150</v>
      </c>
      <c r="G1236" s="26">
        <v>15.333333333333332</v>
      </c>
      <c r="H1236" s="27">
        <v>0.41621923099334884</v>
      </c>
      <c r="I1236" s="27">
        <v>0.08046413699698567</v>
      </c>
      <c r="J1236" s="27">
        <v>0.06274407946649707</v>
      </c>
      <c r="K1236" s="34">
        <v>13120.0</v>
      </c>
      <c r="L1236" s="15"/>
    </row>
    <row r="1237" ht="14.25" customHeight="1">
      <c r="A1237" s="32">
        <v>216.0</v>
      </c>
      <c r="B1237" s="32"/>
      <c r="C1237" s="32" t="s">
        <v>377</v>
      </c>
      <c r="D1237" s="33" t="s">
        <v>317</v>
      </c>
      <c r="E1237" s="26">
        <v>6.0</v>
      </c>
      <c r="F1237" s="33" t="s">
        <v>120</v>
      </c>
      <c r="G1237" s="26">
        <v>12.413793103448276</v>
      </c>
      <c r="H1237" s="27">
        <v>0.458283940508634</v>
      </c>
      <c r="I1237" s="27">
        <v>0.0802543054708986</v>
      </c>
      <c r="J1237" s="27">
        <v>0.06131943938867376</v>
      </c>
      <c r="K1237" s="34">
        <v>13040.0</v>
      </c>
      <c r="L1237" s="15"/>
    </row>
    <row r="1238" ht="14.25" customHeight="1">
      <c r="A1238" s="11">
        <v>96.0</v>
      </c>
      <c r="B1238" s="11"/>
      <c r="C1238" s="11" t="s">
        <v>367</v>
      </c>
      <c r="D1238" s="25" t="s">
        <v>18</v>
      </c>
      <c r="E1238" s="26">
        <v>3.75</v>
      </c>
      <c r="F1238" s="25" t="s">
        <v>193</v>
      </c>
      <c r="G1238" s="26">
        <v>6.5625</v>
      </c>
      <c r="H1238" s="27">
        <v>0.2692418150488225</v>
      </c>
      <c r="I1238" s="27">
        <v>0.08010328930468993</v>
      </c>
      <c r="J1238" s="27">
        <v>0.1192721630136771</v>
      </c>
      <c r="K1238" s="34">
        <v>13040.0</v>
      </c>
      <c r="L1238" s="15"/>
    </row>
    <row r="1239" ht="14.25" customHeight="1">
      <c r="A1239" s="11">
        <v>27.0</v>
      </c>
      <c r="B1239" s="11"/>
      <c r="C1239" s="11" t="s">
        <v>361</v>
      </c>
      <c r="D1239" s="25" t="s">
        <v>136</v>
      </c>
      <c r="E1239" s="26">
        <v>5.0</v>
      </c>
      <c r="F1239" s="25" t="s">
        <v>245</v>
      </c>
      <c r="G1239" s="26">
        <v>7.8125</v>
      </c>
      <c r="H1239" s="27">
        <v>0.3518093049971281</v>
      </c>
      <c r="I1239" s="27">
        <v>0.08004695787761208</v>
      </c>
      <c r="J1239" s="27">
        <v>0.0748746929070587</v>
      </c>
      <c r="K1239" s="34">
        <v>13040.0</v>
      </c>
      <c r="L1239" s="15"/>
    </row>
    <row r="1240" ht="14.25" customHeight="1">
      <c r="A1240" s="32">
        <v>190.0</v>
      </c>
      <c r="B1240" s="32"/>
      <c r="C1240" s="32" t="s">
        <v>378</v>
      </c>
      <c r="D1240" s="69" t="s">
        <v>317</v>
      </c>
      <c r="E1240" s="26">
        <v>6.0</v>
      </c>
      <c r="F1240" s="33" t="s">
        <v>379</v>
      </c>
      <c r="G1240" s="26">
        <v>10.0</v>
      </c>
      <c r="H1240" s="27">
        <v>0.41380247416822613</v>
      </c>
      <c r="I1240" s="27">
        <v>0.07999692587893864</v>
      </c>
      <c r="J1240" s="27">
        <v>0.06063466725065291</v>
      </c>
      <c r="K1240" s="34">
        <v>13040.0</v>
      </c>
      <c r="L1240" s="15"/>
    </row>
    <row r="1241" ht="14.25" customHeight="1">
      <c r="A1241" s="32">
        <v>238.0</v>
      </c>
      <c r="B1241" s="32"/>
      <c r="C1241" s="32" t="s">
        <v>380</v>
      </c>
      <c r="D1241" s="33" t="s">
        <v>224</v>
      </c>
      <c r="E1241" s="26">
        <v>4.0</v>
      </c>
      <c r="F1241" s="33" t="s">
        <v>88</v>
      </c>
      <c r="G1241" s="26">
        <v>13.93939393939394</v>
      </c>
      <c r="H1241" s="27">
        <v>0.4878317452574099</v>
      </c>
      <c r="I1241" s="27">
        <v>0.07991716409631767</v>
      </c>
      <c r="J1241" s="27">
        <v>0.10251570552748447</v>
      </c>
      <c r="K1241" s="34">
        <v>13040.0</v>
      </c>
      <c r="L1241" s="15"/>
    </row>
    <row r="1242" ht="14.25" customHeight="1">
      <c r="A1242" s="11">
        <v>98.0</v>
      </c>
      <c r="B1242" s="11"/>
      <c r="C1242" s="47" t="s">
        <v>381</v>
      </c>
      <c r="D1242" s="45" t="s">
        <v>154</v>
      </c>
      <c r="E1242" s="26">
        <v>6.666666666666667</v>
      </c>
      <c r="F1242" s="45" t="s">
        <v>258</v>
      </c>
      <c r="G1242" s="26">
        <v>14.736842105263158</v>
      </c>
      <c r="H1242" s="27">
        <v>0.5430525821105948</v>
      </c>
      <c r="I1242" s="27">
        <v>0.07976038454495063</v>
      </c>
      <c r="J1242" s="27">
        <v>0.09878471330307961</v>
      </c>
      <c r="K1242" s="34">
        <v>13040.0</v>
      </c>
      <c r="L1242" s="15"/>
    </row>
    <row r="1243" ht="14.25" customHeight="1">
      <c r="A1243" s="11">
        <v>51.0</v>
      </c>
      <c r="B1243" s="11"/>
      <c r="C1243" s="20" t="s">
        <v>368</v>
      </c>
      <c r="D1243" s="35" t="s">
        <v>103</v>
      </c>
      <c r="E1243" s="26">
        <v>6.428571428571429</v>
      </c>
      <c r="F1243" s="45" t="s">
        <v>61</v>
      </c>
      <c r="G1243" s="26">
        <v>20.434782608695652</v>
      </c>
      <c r="H1243" s="27">
        <v>0.49342929505144384</v>
      </c>
      <c r="I1243" s="27">
        <v>0.07967275085397688</v>
      </c>
      <c r="J1243" s="27">
        <v>0.10340564248371738</v>
      </c>
      <c r="K1243" s="34">
        <v>13020.0</v>
      </c>
      <c r="L1243" s="15"/>
    </row>
    <row r="1244" ht="14.25" customHeight="1">
      <c r="A1244" s="11">
        <v>188.0</v>
      </c>
      <c r="B1244" s="11"/>
      <c r="C1244" s="20" t="s">
        <v>383</v>
      </c>
      <c r="D1244" s="35" t="s">
        <v>139</v>
      </c>
      <c r="E1244" s="26">
        <v>4.0</v>
      </c>
      <c r="F1244" s="35" t="s">
        <v>207</v>
      </c>
      <c r="G1244" s="26">
        <v>10.769230769230768</v>
      </c>
      <c r="H1244" s="27">
        <v>0.3627679192236767</v>
      </c>
      <c r="I1244" s="27">
        <v>0.07952337208698332</v>
      </c>
      <c r="J1244" s="27">
        <v>0.06207121583438049</v>
      </c>
      <c r="K1244" s="34">
        <v>13020.0</v>
      </c>
      <c r="L1244" s="15"/>
    </row>
    <row r="1245" ht="14.25" customHeight="1">
      <c r="A1245" s="11">
        <v>98.0</v>
      </c>
      <c r="B1245" s="11"/>
      <c r="C1245" s="11" t="s">
        <v>381</v>
      </c>
      <c r="D1245" s="25" t="s">
        <v>154</v>
      </c>
      <c r="E1245" s="26">
        <v>6.666666666666667</v>
      </c>
      <c r="F1245" s="31" t="s">
        <v>107</v>
      </c>
      <c r="G1245" s="26">
        <v>13.4375</v>
      </c>
      <c r="H1245" s="27">
        <v>0.538483630097645</v>
      </c>
      <c r="I1245" s="27">
        <v>0.07908932361728879</v>
      </c>
      <c r="J1245" s="27">
        <v>0.1068584639095813</v>
      </c>
      <c r="K1245" s="34">
        <v>13020.0</v>
      </c>
      <c r="L1245" s="15"/>
    </row>
    <row r="1246" ht="14.25" customHeight="1">
      <c r="A1246" s="32">
        <v>66.0</v>
      </c>
      <c r="B1246" s="32"/>
      <c r="C1246" s="32" t="s">
        <v>369</v>
      </c>
      <c r="D1246" s="38" t="s">
        <v>198</v>
      </c>
      <c r="E1246" s="26">
        <v>5.0</v>
      </c>
      <c r="F1246" s="38" t="s">
        <v>236</v>
      </c>
      <c r="G1246" s="26">
        <v>11.875</v>
      </c>
      <c r="H1246" s="27">
        <v>0.408695267971546</v>
      </c>
      <c r="I1246" s="27">
        <v>0.07900959298204016</v>
      </c>
      <c r="J1246" s="27">
        <v>0.06505123155521306</v>
      </c>
      <c r="K1246" s="34">
        <v>13020.0</v>
      </c>
      <c r="L1246" s="15"/>
    </row>
    <row r="1247" ht="14.25" customHeight="1">
      <c r="A1247" s="11">
        <v>83.0</v>
      </c>
      <c r="B1247" s="11"/>
      <c r="C1247" s="20" t="s">
        <v>370</v>
      </c>
      <c r="D1247" s="45" t="s">
        <v>371</v>
      </c>
      <c r="E1247" s="26">
        <v>6.0</v>
      </c>
      <c r="F1247" s="45" t="s">
        <v>225</v>
      </c>
      <c r="G1247" s="26">
        <v>9.25925925925926</v>
      </c>
      <c r="H1247" s="27">
        <v>0.4102732419791581</v>
      </c>
      <c r="I1247" s="27">
        <v>0.07900563121134457</v>
      </c>
      <c r="J1247" s="27">
        <v>0.06226814193249676</v>
      </c>
      <c r="K1247" s="34">
        <v>13020.0</v>
      </c>
      <c r="L1247" s="15"/>
    </row>
    <row r="1248" ht="14.25" customHeight="1">
      <c r="A1248" s="11">
        <v>238.0</v>
      </c>
      <c r="B1248" s="11"/>
      <c r="C1248" s="20" t="s">
        <v>380</v>
      </c>
      <c r="D1248" s="35" t="s">
        <v>42</v>
      </c>
      <c r="E1248" s="26">
        <v>5.0</v>
      </c>
      <c r="F1248" s="35" t="s">
        <v>88</v>
      </c>
      <c r="G1248" s="26">
        <v>13.93939393939394</v>
      </c>
      <c r="H1248" s="27">
        <v>0.4819531647157466</v>
      </c>
      <c r="I1248" s="27">
        <v>0.07895412819230196</v>
      </c>
      <c r="J1248" s="27">
        <v>0.07275884259337989</v>
      </c>
      <c r="K1248" s="34">
        <v>13020.0</v>
      </c>
      <c r="L1248" s="15"/>
    </row>
    <row r="1249" ht="14.25" customHeight="1">
      <c r="A1249" s="32">
        <v>74.0</v>
      </c>
      <c r="B1249" s="32"/>
      <c r="C1249" s="32" t="s">
        <v>357</v>
      </c>
      <c r="D1249" s="38" t="s">
        <v>139</v>
      </c>
      <c r="E1249" s="26">
        <v>4.0</v>
      </c>
      <c r="F1249" s="38" t="s">
        <v>291</v>
      </c>
      <c r="G1249" s="26">
        <v>9.574468085106384</v>
      </c>
      <c r="H1249" s="27">
        <v>0.3848955156711689</v>
      </c>
      <c r="I1249" s="27">
        <v>0.07875714241843801</v>
      </c>
      <c r="J1249" s="27">
        <v>0.07326153361624292</v>
      </c>
      <c r="K1249" s="34">
        <v>12350.0</v>
      </c>
      <c r="L1249" s="15"/>
    </row>
    <row r="1250" ht="14.25" customHeight="1">
      <c r="A1250" s="11">
        <v>33.0</v>
      </c>
      <c r="B1250" s="11"/>
      <c r="C1250" s="20" t="s">
        <v>344</v>
      </c>
      <c r="D1250" s="45" t="s">
        <v>297</v>
      </c>
      <c r="E1250" s="26">
        <v>5.0</v>
      </c>
      <c r="F1250" s="45" t="s">
        <v>229</v>
      </c>
      <c r="G1250" s="26">
        <v>8.64864864864865</v>
      </c>
      <c r="H1250" s="27">
        <v>0.36713110725557657</v>
      </c>
      <c r="I1250" s="27">
        <v>0.07871700192112234</v>
      </c>
      <c r="J1250" s="27">
        <v>0.06887854458902243</v>
      </c>
      <c r="K1250" s="34">
        <v>12350.0</v>
      </c>
      <c r="L1250" s="15"/>
    </row>
    <row r="1251" ht="14.25" customHeight="1">
      <c r="A1251" s="11">
        <v>17.0</v>
      </c>
      <c r="B1251" s="11"/>
      <c r="C1251" s="11" t="s">
        <v>373</v>
      </c>
      <c r="D1251" s="25" t="s">
        <v>190</v>
      </c>
      <c r="E1251" s="26">
        <v>5.0</v>
      </c>
      <c r="F1251" s="25" t="s">
        <v>225</v>
      </c>
      <c r="G1251" s="26">
        <v>8.88888888888889</v>
      </c>
      <c r="H1251" s="27">
        <v>0.3676048248133257</v>
      </c>
      <c r="I1251" s="27">
        <v>0.07849554531074669</v>
      </c>
      <c r="J1251" s="27">
        <v>0.08324178758534997</v>
      </c>
      <c r="K1251" s="34">
        <v>12350.0</v>
      </c>
      <c r="L1251" s="15"/>
    </row>
    <row r="1252" ht="14.25" customHeight="1">
      <c r="A1252" s="11">
        <v>17.0</v>
      </c>
      <c r="B1252" s="11"/>
      <c r="C1252" s="11" t="s">
        <v>373</v>
      </c>
      <c r="D1252" s="25" t="s">
        <v>25</v>
      </c>
      <c r="E1252" s="26">
        <v>5.0</v>
      </c>
      <c r="F1252" s="25" t="s">
        <v>239</v>
      </c>
      <c r="G1252" s="26">
        <v>9.166666666666666</v>
      </c>
      <c r="H1252" s="27">
        <v>0.3669666219924692</v>
      </c>
      <c r="I1252" s="27">
        <v>0.07835926832235997</v>
      </c>
      <c r="J1252" s="27">
        <v>0.08090224835093467</v>
      </c>
      <c r="K1252" s="34">
        <v>12350.0</v>
      </c>
      <c r="L1252" s="15"/>
    </row>
    <row r="1253" ht="14.25" customHeight="1">
      <c r="A1253" s="11">
        <v>102.0</v>
      </c>
      <c r="B1253" s="11"/>
      <c r="C1253" s="11" t="s">
        <v>358</v>
      </c>
      <c r="D1253" s="37" t="s">
        <v>129</v>
      </c>
      <c r="E1253" s="26">
        <v>2.7272727272727275</v>
      </c>
      <c r="F1253" s="25" t="s">
        <v>36</v>
      </c>
      <c r="G1253" s="26">
        <v>12.857142857142858</v>
      </c>
      <c r="H1253" s="27">
        <v>0.29709441660559727</v>
      </c>
      <c r="I1253" s="27">
        <v>0.07832010826822586</v>
      </c>
      <c r="J1253" s="27">
        <v>0.09330676682333502</v>
      </c>
      <c r="K1253" s="34">
        <v>12350.0</v>
      </c>
      <c r="L1253" s="15"/>
    </row>
    <row r="1254" ht="14.25" customHeight="1">
      <c r="A1254" s="11">
        <v>88.0</v>
      </c>
      <c r="B1254" s="11"/>
      <c r="C1254" s="47" t="s">
        <v>341</v>
      </c>
      <c r="D1254" s="45" t="s">
        <v>103</v>
      </c>
      <c r="E1254" s="26">
        <v>4.285714285714286</v>
      </c>
      <c r="F1254" s="45" t="s">
        <v>360</v>
      </c>
      <c r="G1254" s="26">
        <v>9.130434782608697</v>
      </c>
      <c r="H1254" s="27">
        <v>0.3446295232624928</v>
      </c>
      <c r="I1254" s="27">
        <v>0.07787256479240742</v>
      </c>
      <c r="J1254" s="27">
        <v>0.10612150898606695</v>
      </c>
      <c r="K1254" s="34">
        <v>12350.0</v>
      </c>
      <c r="L1254" s="15"/>
    </row>
    <row r="1255" ht="14.25" customHeight="1">
      <c r="A1255" s="11">
        <v>58.0</v>
      </c>
      <c r="B1255" s="11"/>
      <c r="C1255" s="20" t="s">
        <v>384</v>
      </c>
      <c r="D1255" s="45" t="s">
        <v>60</v>
      </c>
      <c r="E1255" s="26">
        <v>6.0</v>
      </c>
      <c r="F1255" s="45" t="s">
        <v>98</v>
      </c>
      <c r="G1255" s="26">
        <v>14.545454545454545</v>
      </c>
      <c r="H1255" s="27">
        <v>0.46874896842216446</v>
      </c>
      <c r="I1255" s="27">
        <v>0.07767365658093255</v>
      </c>
      <c r="J1255" s="27">
        <v>0.055975827500068236</v>
      </c>
      <c r="K1255" s="34">
        <v>12350.0</v>
      </c>
      <c r="L1255" s="15"/>
    </row>
    <row r="1256" ht="14.25" customHeight="1">
      <c r="A1256" s="11">
        <v>238.0</v>
      </c>
      <c r="B1256" s="11"/>
      <c r="C1256" s="20" t="s">
        <v>380</v>
      </c>
      <c r="D1256" s="35" t="s">
        <v>42</v>
      </c>
      <c r="E1256" s="26">
        <v>5.0</v>
      </c>
      <c r="F1256" s="35" t="s">
        <v>233</v>
      </c>
      <c r="G1256" s="26">
        <v>12.592592592592593</v>
      </c>
      <c r="H1256" s="27">
        <v>0.474093524064805</v>
      </c>
      <c r="I1256" s="27">
        <v>0.07766655271623704</v>
      </c>
      <c r="J1256" s="27">
        <v>0.07327437525228432</v>
      </c>
      <c r="K1256" s="34">
        <v>12350.0</v>
      </c>
      <c r="L1256" s="15"/>
    </row>
    <row r="1257" ht="14.25" customHeight="1">
      <c r="A1257" s="11">
        <v>109.0</v>
      </c>
      <c r="B1257" s="11"/>
      <c r="C1257" s="11" t="s">
        <v>366</v>
      </c>
      <c r="D1257" s="25" t="s">
        <v>119</v>
      </c>
      <c r="E1257" s="26">
        <v>5.0</v>
      </c>
      <c r="F1257" s="25" t="s">
        <v>351</v>
      </c>
      <c r="G1257" s="26">
        <v>9.523809523809526</v>
      </c>
      <c r="H1257" s="27">
        <v>0.3766442877185714</v>
      </c>
      <c r="I1257" s="27">
        <v>0.07754159457167467</v>
      </c>
      <c r="J1257" s="27">
        <v>0.07944371987497985</v>
      </c>
      <c r="K1257" s="34">
        <v>12350.0</v>
      </c>
      <c r="L1257" s="15"/>
    </row>
    <row r="1258" ht="14.25" customHeight="1">
      <c r="A1258" s="11">
        <v>96.0</v>
      </c>
      <c r="B1258" s="11"/>
      <c r="C1258" s="11" t="s">
        <v>367</v>
      </c>
      <c r="D1258" s="25" t="s">
        <v>42</v>
      </c>
      <c r="E1258" s="26">
        <v>3.3333333333333335</v>
      </c>
      <c r="F1258" s="25" t="s">
        <v>193</v>
      </c>
      <c r="G1258" s="26">
        <v>6.5625</v>
      </c>
      <c r="H1258" s="27">
        <v>0.26047580246583757</v>
      </c>
      <c r="I1258" s="27">
        <v>0.07749527523430466</v>
      </c>
      <c r="J1258" s="27">
        <v>0.07084043621418397</v>
      </c>
      <c r="K1258" s="34">
        <v>12320.0</v>
      </c>
      <c r="L1258" s="15"/>
    </row>
    <row r="1259" ht="14.25" customHeight="1">
      <c r="A1259" s="11">
        <v>190.0</v>
      </c>
      <c r="B1259" s="11"/>
      <c r="C1259" s="20" t="s">
        <v>378</v>
      </c>
      <c r="D1259" s="35" t="s">
        <v>317</v>
      </c>
      <c r="E1259" s="26">
        <v>6.0</v>
      </c>
      <c r="F1259" s="35" t="s">
        <v>239</v>
      </c>
      <c r="G1259" s="26">
        <v>8.75</v>
      </c>
      <c r="H1259" s="27">
        <v>0.3995704617536149</v>
      </c>
      <c r="I1259" s="27">
        <v>0.07724557151710625</v>
      </c>
      <c r="J1259" s="27">
        <v>0.06023431628783719</v>
      </c>
      <c r="K1259" s="34">
        <v>12320.0</v>
      </c>
      <c r="L1259" s="15"/>
    </row>
    <row r="1260" ht="14.25" customHeight="1">
      <c r="A1260" s="11">
        <v>239.0</v>
      </c>
      <c r="B1260" s="11"/>
      <c r="C1260" s="11" t="s">
        <v>385</v>
      </c>
      <c r="D1260" s="43" t="s">
        <v>70</v>
      </c>
      <c r="E1260" s="26">
        <v>5.0</v>
      </c>
      <c r="F1260" s="43" t="s">
        <v>92</v>
      </c>
      <c r="G1260" s="26">
        <v>14.8</v>
      </c>
      <c r="H1260" s="27">
        <v>0.4972266753538453</v>
      </c>
      <c r="I1260" s="27">
        <v>0.07724299803724492</v>
      </c>
      <c r="J1260" s="27">
        <v>0.06930772616839667</v>
      </c>
      <c r="K1260" s="34">
        <v>12320.0</v>
      </c>
      <c r="L1260" s="15"/>
    </row>
    <row r="1261" ht="14.25" customHeight="1">
      <c r="A1261" s="11">
        <v>66.0</v>
      </c>
      <c r="B1261" s="11"/>
      <c r="C1261" s="11" t="s">
        <v>369</v>
      </c>
      <c r="D1261" s="37" t="s">
        <v>106</v>
      </c>
      <c r="E1261" s="26">
        <v>5.384615384615384</v>
      </c>
      <c r="F1261" s="25" t="s">
        <v>236</v>
      </c>
      <c r="G1261" s="26">
        <v>11.875</v>
      </c>
      <c r="H1261" s="27">
        <v>0.39699969591512657</v>
      </c>
      <c r="I1261" s="27">
        <v>0.07674858714153662</v>
      </c>
      <c r="J1261" s="27">
        <v>0.09443730913034791</v>
      </c>
      <c r="K1261" s="34">
        <v>12320.0</v>
      </c>
      <c r="L1261" s="15"/>
    </row>
    <row r="1262" ht="14.25" customHeight="1">
      <c r="A1262" s="11">
        <v>66.0</v>
      </c>
      <c r="B1262" s="11"/>
      <c r="C1262" s="20" t="s">
        <v>369</v>
      </c>
      <c r="D1262" s="45" t="s">
        <v>149</v>
      </c>
      <c r="E1262" s="26">
        <v>5.0</v>
      </c>
      <c r="F1262" s="45" t="s">
        <v>273</v>
      </c>
      <c r="G1262" s="26">
        <v>10.0</v>
      </c>
      <c r="H1262" s="27">
        <v>0.3941840952348774</v>
      </c>
      <c r="I1262" s="27">
        <v>0.07620427092067465</v>
      </c>
      <c r="J1262" s="27">
        <v>0.0782431136658371</v>
      </c>
      <c r="K1262" s="34">
        <v>12320.0</v>
      </c>
      <c r="L1262" s="15"/>
    </row>
    <row r="1263" ht="14.25" customHeight="1">
      <c r="A1263" s="11">
        <v>240.0</v>
      </c>
      <c r="B1263" s="11"/>
      <c r="C1263" s="20" t="s">
        <v>386</v>
      </c>
      <c r="D1263" s="35" t="s">
        <v>108</v>
      </c>
      <c r="E1263" s="26">
        <v>6.0</v>
      </c>
      <c r="F1263" s="35" t="s">
        <v>340</v>
      </c>
      <c r="G1263" s="26">
        <v>13.846153846153847</v>
      </c>
      <c r="H1263" s="27">
        <v>0.4988058889325554</v>
      </c>
      <c r="I1263" s="27">
        <v>0.0760794465241612</v>
      </c>
      <c r="J1263" s="27">
        <v>0.08968058839256227</v>
      </c>
      <c r="K1263" s="34">
        <v>12320.0</v>
      </c>
      <c r="L1263" s="15"/>
    </row>
    <row r="1264" ht="14.25" customHeight="1">
      <c r="A1264" s="11">
        <v>238.0</v>
      </c>
      <c r="B1264" s="11"/>
      <c r="C1264" s="20" t="s">
        <v>380</v>
      </c>
      <c r="D1264" s="35" t="s">
        <v>224</v>
      </c>
      <c r="E1264" s="26">
        <v>4.0</v>
      </c>
      <c r="F1264" s="35" t="s">
        <v>233</v>
      </c>
      <c r="G1264" s="26">
        <v>12.592592592592593</v>
      </c>
      <c r="H1264" s="27">
        <v>0.46353678567469797</v>
      </c>
      <c r="I1264" s="27">
        <v>0.07593713555049086</v>
      </c>
      <c r="J1264" s="27">
        <v>0.09604661932984714</v>
      </c>
      <c r="K1264" s="34">
        <v>12320.0</v>
      </c>
      <c r="L1264" s="15"/>
    </row>
    <row r="1265" ht="14.25" customHeight="1">
      <c r="A1265" s="11">
        <v>43.0</v>
      </c>
      <c r="B1265" s="11"/>
      <c r="C1265" s="11" t="s">
        <v>387</v>
      </c>
      <c r="D1265" s="25" t="s">
        <v>146</v>
      </c>
      <c r="E1265" s="26">
        <v>6.0</v>
      </c>
      <c r="F1265" s="25" t="s">
        <v>144</v>
      </c>
      <c r="G1265" s="26">
        <v>15.217391304347826</v>
      </c>
      <c r="H1265" s="27">
        <v>0.46285194871823476</v>
      </c>
      <c r="I1265" s="27">
        <v>0.07582494476348085</v>
      </c>
      <c r="J1265" s="27">
        <v>0.08389507669378489</v>
      </c>
      <c r="K1265" s="34">
        <v>12320.0</v>
      </c>
      <c r="L1265" s="15"/>
    </row>
    <row r="1266" ht="14.25" customHeight="1">
      <c r="A1266" s="11">
        <v>109.0</v>
      </c>
      <c r="B1266" s="11"/>
      <c r="C1266" s="11" t="s">
        <v>366</v>
      </c>
      <c r="D1266" s="25" t="s">
        <v>119</v>
      </c>
      <c r="E1266" s="26">
        <v>5.0</v>
      </c>
      <c r="F1266" s="25" t="s">
        <v>143</v>
      </c>
      <c r="G1266" s="26">
        <v>9.0</v>
      </c>
      <c r="H1266" s="27">
        <v>0.36733767014412994</v>
      </c>
      <c r="I1266" s="27">
        <v>0.07562559586859549</v>
      </c>
      <c r="J1266" s="27">
        <v>0.08037217798327483</v>
      </c>
      <c r="K1266" s="34">
        <v>12320.0</v>
      </c>
      <c r="L1266" s="15"/>
    </row>
    <row r="1267" ht="14.25" customHeight="1">
      <c r="A1267" s="11">
        <v>193.0</v>
      </c>
      <c r="B1267" s="11"/>
      <c r="C1267" s="11" t="s">
        <v>362</v>
      </c>
      <c r="D1267" s="37" t="s">
        <v>246</v>
      </c>
      <c r="E1267" s="26">
        <v>5.0</v>
      </c>
      <c r="F1267" s="37" t="s">
        <v>128</v>
      </c>
      <c r="G1267" s="26">
        <v>8.571428571428571</v>
      </c>
      <c r="H1267" s="27">
        <v>0.39435219079787737</v>
      </c>
      <c r="I1267" s="27">
        <v>0.07561796248118446</v>
      </c>
      <c r="J1267" s="27">
        <v>0.0922267460968123</v>
      </c>
      <c r="K1267" s="34">
        <v>12320.0</v>
      </c>
      <c r="L1267" s="15"/>
    </row>
    <row r="1268" ht="14.25" customHeight="1">
      <c r="A1268" s="11">
        <v>51.0</v>
      </c>
      <c r="B1268" s="11"/>
      <c r="C1268" s="20" t="s">
        <v>368</v>
      </c>
      <c r="D1268" s="45" t="s">
        <v>136</v>
      </c>
      <c r="E1268" s="26">
        <v>5.0</v>
      </c>
      <c r="F1268" s="45" t="s">
        <v>61</v>
      </c>
      <c r="G1268" s="26">
        <v>20.434782608695652</v>
      </c>
      <c r="H1268" s="27">
        <v>0.4676388811231466</v>
      </c>
      <c r="I1268" s="27">
        <v>0.07550843948467333</v>
      </c>
      <c r="J1268" s="27">
        <v>0.05990452455375286</v>
      </c>
      <c r="K1268" s="34">
        <v>12320.0</v>
      </c>
      <c r="L1268" s="15"/>
    </row>
    <row r="1269" ht="14.25" customHeight="1">
      <c r="A1269" s="11">
        <v>83.0</v>
      </c>
      <c r="B1269" s="11"/>
      <c r="C1269" s="11" t="s">
        <v>370</v>
      </c>
      <c r="D1269" s="25" t="s">
        <v>178</v>
      </c>
      <c r="E1269" s="26">
        <v>5.0</v>
      </c>
      <c r="F1269" s="31" t="s">
        <v>225</v>
      </c>
      <c r="G1269" s="26">
        <v>9.25925925925926</v>
      </c>
      <c r="H1269" s="27">
        <v>0.39203887566897333</v>
      </c>
      <c r="I1269" s="27">
        <v>0.0754942698241737</v>
      </c>
      <c r="J1269" s="27">
        <v>0.054975903257512344</v>
      </c>
      <c r="K1269" s="34">
        <v>12320.0</v>
      </c>
      <c r="L1269" s="15"/>
    </row>
    <row r="1270" ht="14.25" customHeight="1">
      <c r="A1270" s="11">
        <v>1.0</v>
      </c>
      <c r="B1270" s="11"/>
      <c r="C1270" s="11" t="s">
        <v>388</v>
      </c>
      <c r="D1270" s="31" t="s">
        <v>132</v>
      </c>
      <c r="E1270" s="26">
        <v>5.0</v>
      </c>
      <c r="F1270" s="25" t="s">
        <v>208</v>
      </c>
      <c r="G1270" s="26">
        <v>13.846153846153847</v>
      </c>
      <c r="H1270" s="27">
        <v>0.4523262492820218</v>
      </c>
      <c r="I1270" s="27">
        <v>0.07537820920140062</v>
      </c>
      <c r="J1270" s="27">
        <v>0.06547135884921654</v>
      </c>
      <c r="K1270" s="34">
        <v>12320.0</v>
      </c>
      <c r="L1270" s="15"/>
    </row>
    <row r="1271" ht="14.25" customHeight="1">
      <c r="A1271" s="11">
        <v>58.0</v>
      </c>
      <c r="B1271" s="11"/>
      <c r="C1271" s="20" t="s">
        <v>384</v>
      </c>
      <c r="D1271" s="45" t="s">
        <v>108</v>
      </c>
      <c r="E1271" s="26">
        <v>5.0</v>
      </c>
      <c r="F1271" s="45" t="s">
        <v>98</v>
      </c>
      <c r="G1271" s="26">
        <v>14.545454545454545</v>
      </c>
      <c r="H1271" s="27">
        <v>0.4547195098602336</v>
      </c>
      <c r="I1271" s="27">
        <v>0.07534891685932014</v>
      </c>
      <c r="J1271" s="27">
        <v>0.08589776521962497</v>
      </c>
      <c r="K1271" s="34">
        <v>12320.0</v>
      </c>
      <c r="L1271" s="15"/>
    </row>
    <row r="1272" ht="14.25" customHeight="1">
      <c r="A1272" s="11">
        <v>238.0</v>
      </c>
      <c r="B1272" s="11"/>
      <c r="C1272" s="11" t="s">
        <v>380</v>
      </c>
      <c r="D1272" s="43" t="s">
        <v>42</v>
      </c>
      <c r="E1272" s="26">
        <v>5.0</v>
      </c>
      <c r="F1272" s="43" t="s">
        <v>222</v>
      </c>
      <c r="G1272" s="26">
        <v>13.68421052631579</v>
      </c>
      <c r="H1272" s="27">
        <v>0.4595060310166571</v>
      </c>
      <c r="I1272" s="27">
        <v>0.0752768126326605</v>
      </c>
      <c r="J1272" s="27">
        <v>0.06454504139579917</v>
      </c>
      <c r="K1272" s="34">
        <v>12320.0</v>
      </c>
      <c r="L1272" s="15"/>
    </row>
    <row r="1273" ht="14.25" customHeight="1">
      <c r="A1273" s="11">
        <v>83.0</v>
      </c>
      <c r="B1273" s="11"/>
      <c r="C1273" s="11" t="s">
        <v>370</v>
      </c>
      <c r="D1273" s="37" t="s">
        <v>151</v>
      </c>
      <c r="E1273" s="26">
        <v>5.0</v>
      </c>
      <c r="F1273" s="25" t="s">
        <v>235</v>
      </c>
      <c r="G1273" s="26">
        <v>10.416666666666666</v>
      </c>
      <c r="H1273" s="27">
        <v>0.39089922777458674</v>
      </c>
      <c r="I1273" s="27">
        <v>0.07527480973747552</v>
      </c>
      <c r="J1273" s="27">
        <v>0.09579157183336419</v>
      </c>
      <c r="K1273" s="34">
        <v>12272.0</v>
      </c>
      <c r="L1273" s="15"/>
    </row>
    <row r="1274" ht="14.25" customHeight="1">
      <c r="A1274" s="11">
        <v>43.0</v>
      </c>
      <c r="B1274" s="11"/>
      <c r="C1274" s="11" t="s">
        <v>387</v>
      </c>
      <c r="D1274" s="25" t="s">
        <v>119</v>
      </c>
      <c r="E1274" s="26">
        <v>5.0</v>
      </c>
      <c r="F1274" s="25" t="s">
        <v>144</v>
      </c>
      <c r="G1274" s="26">
        <v>15.217391304347826</v>
      </c>
      <c r="H1274" s="27">
        <v>0.45805189800711077</v>
      </c>
      <c r="I1274" s="27">
        <v>0.07503859487116477</v>
      </c>
      <c r="J1274" s="27">
        <v>0.07540279892995368</v>
      </c>
      <c r="K1274" s="34">
        <v>12272.0</v>
      </c>
      <c r="L1274" s="15"/>
    </row>
    <row r="1275" ht="14.25" customHeight="1">
      <c r="A1275" s="11">
        <v>209.0</v>
      </c>
      <c r="B1275" s="11"/>
      <c r="C1275" s="11" t="s">
        <v>375</v>
      </c>
      <c r="D1275" s="37" t="s">
        <v>139</v>
      </c>
      <c r="E1275" s="26">
        <v>4.0</v>
      </c>
      <c r="F1275" s="37" t="s">
        <v>48</v>
      </c>
      <c r="G1275" s="26">
        <v>13.142857142857144</v>
      </c>
      <c r="H1275" s="27">
        <v>0.4459911477514613</v>
      </c>
      <c r="I1275" s="27">
        <v>0.07474239307035968</v>
      </c>
      <c r="J1275" s="27">
        <v>0.06332273563731454</v>
      </c>
      <c r="K1275" s="34">
        <v>12272.0</v>
      </c>
      <c r="L1275" s="15"/>
    </row>
    <row r="1276" ht="14.25" customHeight="1">
      <c r="A1276" s="11">
        <v>66.0</v>
      </c>
      <c r="B1276" s="11"/>
      <c r="C1276" s="20" t="s">
        <v>369</v>
      </c>
      <c r="D1276" s="45" t="s">
        <v>198</v>
      </c>
      <c r="E1276" s="26">
        <v>5.0</v>
      </c>
      <c r="F1276" s="45" t="s">
        <v>273</v>
      </c>
      <c r="G1276" s="26">
        <v>10.0</v>
      </c>
      <c r="H1276" s="27">
        <v>0.38640279880946166</v>
      </c>
      <c r="I1276" s="27">
        <v>0.07469997881938342</v>
      </c>
      <c r="J1276" s="27">
        <v>0.06405044337744055</v>
      </c>
      <c r="K1276" s="34">
        <v>12272.0</v>
      </c>
      <c r="L1276" s="15"/>
    </row>
    <row r="1277" ht="14.25" customHeight="1">
      <c r="A1277" s="11">
        <v>190.0</v>
      </c>
      <c r="B1277" s="11"/>
      <c r="C1277" s="11" t="s">
        <v>378</v>
      </c>
      <c r="D1277" s="37" t="s">
        <v>317</v>
      </c>
      <c r="E1277" s="26">
        <v>6.0</v>
      </c>
      <c r="F1277" s="37" t="s">
        <v>273</v>
      </c>
      <c r="G1277" s="26">
        <v>8.421052631578947</v>
      </c>
      <c r="H1277" s="27">
        <v>0.3859132682366456</v>
      </c>
      <c r="I1277" s="27">
        <v>0.07460534202189265</v>
      </c>
      <c r="J1277" s="27">
        <v>0.054981876302194824</v>
      </c>
      <c r="K1277" s="34">
        <v>12272.0</v>
      </c>
      <c r="L1277" s="15"/>
    </row>
    <row r="1278" ht="14.25" customHeight="1">
      <c r="A1278" s="11">
        <v>202.0</v>
      </c>
      <c r="B1278" s="11"/>
      <c r="C1278" s="20" t="s">
        <v>330</v>
      </c>
      <c r="D1278" s="35" t="s">
        <v>389</v>
      </c>
      <c r="E1278" s="26">
        <v>0.5780346820809249</v>
      </c>
      <c r="F1278" s="35" t="s">
        <v>307</v>
      </c>
      <c r="G1278" s="26">
        <v>5.0</v>
      </c>
      <c r="H1278" s="27">
        <v>0.11797330706461029</v>
      </c>
      <c r="I1278" s="27">
        <v>0.07456632220411188</v>
      </c>
      <c r="J1278" s="27">
        <v>0.11183342722665587</v>
      </c>
      <c r="K1278" s="34">
        <v>12272.0</v>
      </c>
      <c r="L1278" s="15"/>
    </row>
    <row r="1279" ht="14.25" customHeight="1">
      <c r="A1279" s="11">
        <v>240.0</v>
      </c>
      <c r="B1279" s="11"/>
      <c r="C1279" s="11" t="s">
        <v>386</v>
      </c>
      <c r="D1279" s="37" t="s">
        <v>149</v>
      </c>
      <c r="E1279" s="26">
        <v>5.0</v>
      </c>
      <c r="F1279" s="37" t="s">
        <v>340</v>
      </c>
      <c r="G1279" s="26">
        <v>13.846153846153847</v>
      </c>
      <c r="H1279" s="27">
        <v>0.48735488138130306</v>
      </c>
      <c r="I1279" s="27">
        <v>0.07433290275638892</v>
      </c>
      <c r="J1279" s="27">
        <v>0.08018362155398855</v>
      </c>
      <c r="K1279" s="34">
        <v>12272.0</v>
      </c>
      <c r="L1279" s="15"/>
    </row>
    <row r="1280" ht="14.25" customHeight="1">
      <c r="A1280" s="11">
        <v>17.0</v>
      </c>
      <c r="B1280" s="11"/>
      <c r="C1280" s="20" t="s">
        <v>373</v>
      </c>
      <c r="D1280" s="45" t="s">
        <v>25</v>
      </c>
      <c r="E1280" s="26">
        <v>5.0</v>
      </c>
      <c r="F1280" s="45" t="s">
        <v>225</v>
      </c>
      <c r="G1280" s="26">
        <v>8.88888888888889</v>
      </c>
      <c r="H1280" s="27">
        <v>0.34811062955807354</v>
      </c>
      <c r="I1280" s="27">
        <v>0.0743329027563889</v>
      </c>
      <c r="J1280" s="27">
        <v>0.07482016860723345</v>
      </c>
      <c r="K1280" s="34">
        <v>12272.0</v>
      </c>
      <c r="L1280" s="15"/>
    </row>
    <row r="1281" ht="14.25" customHeight="1">
      <c r="A1281" s="11">
        <v>216.0</v>
      </c>
      <c r="B1281" s="11"/>
      <c r="C1281" s="11" t="s">
        <v>377</v>
      </c>
      <c r="D1281" s="37" t="s">
        <v>317</v>
      </c>
      <c r="E1281" s="26">
        <v>6.0</v>
      </c>
      <c r="F1281" s="37" t="s">
        <v>150</v>
      </c>
      <c r="G1281" s="26">
        <v>13.333333333333334</v>
      </c>
      <c r="H1281" s="27">
        <v>0.42360712234348075</v>
      </c>
      <c r="I1281" s="27">
        <v>0.07418172969026728</v>
      </c>
      <c r="J1281" s="27">
        <v>0.05011387961298056</v>
      </c>
      <c r="K1281" s="34">
        <v>12272.0</v>
      </c>
      <c r="L1281" s="15"/>
    </row>
    <row r="1282" ht="14.25" customHeight="1">
      <c r="A1282" s="11">
        <v>98.0</v>
      </c>
      <c r="B1282" s="11"/>
      <c r="C1282" s="20" t="s">
        <v>381</v>
      </c>
      <c r="D1282" s="45" t="s">
        <v>136</v>
      </c>
      <c r="E1282" s="26">
        <v>5.0</v>
      </c>
      <c r="F1282" s="45" t="s">
        <v>258</v>
      </c>
      <c r="G1282" s="26">
        <v>14.736842105263158</v>
      </c>
      <c r="H1282" s="27">
        <v>0.5040499830029657</v>
      </c>
      <c r="I1282" s="27">
        <v>0.07403191108665944</v>
      </c>
      <c r="J1282" s="27">
        <v>0.06525321583117628</v>
      </c>
      <c r="K1282" s="34">
        <v>12240.0</v>
      </c>
      <c r="L1282" s="15"/>
    </row>
    <row r="1283" ht="14.25" customHeight="1">
      <c r="A1283" s="11">
        <v>66.0</v>
      </c>
      <c r="B1283" s="11"/>
      <c r="C1283" s="11" t="s">
        <v>369</v>
      </c>
      <c r="D1283" s="37" t="s">
        <v>106</v>
      </c>
      <c r="E1283" s="26">
        <v>5.384615384615384</v>
      </c>
      <c r="F1283" s="25" t="s">
        <v>273</v>
      </c>
      <c r="G1283" s="26">
        <v>10.0</v>
      </c>
      <c r="H1283" s="27">
        <v>0.38022506087645924</v>
      </c>
      <c r="I1283" s="27">
        <v>0.07350568909330268</v>
      </c>
      <c r="J1283" s="27">
        <v>0.09278051423332427</v>
      </c>
      <c r="K1283" s="34">
        <v>12240.0</v>
      </c>
      <c r="L1283" s="15"/>
    </row>
    <row r="1284" ht="14.25" customHeight="1">
      <c r="A1284" s="11">
        <v>240.0</v>
      </c>
      <c r="B1284" s="11"/>
      <c r="C1284" s="11" t="s">
        <v>386</v>
      </c>
      <c r="D1284" s="37" t="s">
        <v>108</v>
      </c>
      <c r="E1284" s="26">
        <v>6.0</v>
      </c>
      <c r="F1284" s="37" t="s">
        <v>271</v>
      </c>
      <c r="G1284" s="26">
        <v>12.727272727272728</v>
      </c>
      <c r="H1284" s="27">
        <v>0.48174019380778565</v>
      </c>
      <c r="I1284" s="27">
        <v>0.07347653290896507</v>
      </c>
      <c r="J1284" s="27">
        <v>0.08548677112766503</v>
      </c>
      <c r="K1284" s="34">
        <v>12240.0</v>
      </c>
      <c r="L1284" s="15"/>
    </row>
    <row r="1285" ht="14.25" customHeight="1">
      <c r="A1285" s="11">
        <v>216.0</v>
      </c>
      <c r="B1285" s="11"/>
      <c r="C1285" s="11" t="s">
        <v>377</v>
      </c>
      <c r="D1285" s="37" t="s">
        <v>58</v>
      </c>
      <c r="E1285" s="26">
        <v>4.0</v>
      </c>
      <c r="F1285" s="37" t="s">
        <v>120</v>
      </c>
      <c r="G1285" s="26">
        <v>12.413793103448276</v>
      </c>
      <c r="H1285" s="27">
        <v>0.4191440147787075</v>
      </c>
      <c r="I1285" s="27">
        <v>0.07340015397662727</v>
      </c>
      <c r="J1285" s="27">
        <v>0.060263133717452816</v>
      </c>
      <c r="K1285" s="34">
        <v>12240.0</v>
      </c>
      <c r="L1285" s="15"/>
    </row>
    <row r="1286" ht="14.25" customHeight="1">
      <c r="A1286" s="11">
        <v>1.0</v>
      </c>
      <c r="B1286" s="11"/>
      <c r="C1286" s="20" t="s">
        <v>388</v>
      </c>
      <c r="D1286" s="45" t="s">
        <v>132</v>
      </c>
      <c r="E1286" s="26">
        <v>5.0</v>
      </c>
      <c r="F1286" s="45" t="s">
        <v>144</v>
      </c>
      <c r="G1286" s="26">
        <v>13.913043478260871</v>
      </c>
      <c r="H1286" s="27">
        <v>0.4401112959412787</v>
      </c>
      <c r="I1286" s="27">
        <v>0.07334264016297895</v>
      </c>
      <c r="J1286" s="27">
        <v>0.06197850256083075</v>
      </c>
      <c r="K1286" s="34">
        <v>12240.0</v>
      </c>
      <c r="L1286" s="15"/>
    </row>
    <row r="1287" ht="14.25" customHeight="1">
      <c r="A1287" s="11">
        <v>74.0</v>
      </c>
      <c r="B1287" s="11"/>
      <c r="C1287" s="47" t="s">
        <v>357</v>
      </c>
      <c r="D1287" s="45" t="s">
        <v>139</v>
      </c>
      <c r="E1287" s="26">
        <v>4.0</v>
      </c>
      <c r="F1287" s="45" t="s">
        <v>245</v>
      </c>
      <c r="G1287" s="26">
        <v>9.6875</v>
      </c>
      <c r="H1287" s="27">
        <v>0.35723792045502306</v>
      </c>
      <c r="I1287" s="27">
        <v>0.07309785807579978</v>
      </c>
      <c r="J1287" s="27">
        <v>0.0603371988779317</v>
      </c>
      <c r="K1287" s="34">
        <v>12240.0</v>
      </c>
      <c r="L1287" s="15"/>
    </row>
    <row r="1288" ht="14.25" customHeight="1">
      <c r="A1288" s="11">
        <v>239.0</v>
      </c>
      <c r="B1288" s="11"/>
      <c r="C1288" s="11" t="s">
        <v>385</v>
      </c>
      <c r="D1288" s="37" t="s">
        <v>70</v>
      </c>
      <c r="E1288" s="26">
        <v>5.0</v>
      </c>
      <c r="F1288" s="37" t="s">
        <v>105</v>
      </c>
      <c r="G1288" s="26">
        <v>12.0</v>
      </c>
      <c r="H1288" s="27">
        <v>0.46994934990339926</v>
      </c>
      <c r="I1288" s="27">
        <v>0.07300552949288196</v>
      </c>
      <c r="J1288" s="27">
        <v>0.06975156874977065</v>
      </c>
      <c r="K1288" s="34">
        <v>12220.0</v>
      </c>
      <c r="L1288" s="15"/>
    </row>
    <row r="1289" ht="14.25" customHeight="1">
      <c r="A1289" s="11">
        <v>238.0</v>
      </c>
      <c r="B1289" s="11"/>
      <c r="C1289" s="20" t="s">
        <v>380</v>
      </c>
      <c r="D1289" s="35" t="s">
        <v>224</v>
      </c>
      <c r="E1289" s="26">
        <v>4.0</v>
      </c>
      <c r="F1289" s="35" t="s">
        <v>222</v>
      </c>
      <c r="G1289" s="26">
        <v>13.68421052631579</v>
      </c>
      <c r="H1289" s="27">
        <v>0.445439519863086</v>
      </c>
      <c r="I1289" s="27">
        <v>0.07297242040921173</v>
      </c>
      <c r="J1289" s="27">
        <v>0.08426334685392385</v>
      </c>
      <c r="K1289" s="34">
        <v>12220.0</v>
      </c>
      <c r="L1289" s="15"/>
    </row>
    <row r="1290" ht="14.25" customHeight="1">
      <c r="A1290" s="11">
        <v>43.0</v>
      </c>
      <c r="B1290" s="11"/>
      <c r="C1290" s="20" t="s">
        <v>387</v>
      </c>
      <c r="D1290" s="45" t="s">
        <v>146</v>
      </c>
      <c r="E1290" s="26">
        <v>6.0</v>
      </c>
      <c r="F1290" s="45" t="s">
        <v>145</v>
      </c>
      <c r="G1290" s="26">
        <v>11.904761904761903</v>
      </c>
      <c r="H1290" s="27">
        <v>0.44494422017457996</v>
      </c>
      <c r="I1290" s="27">
        <v>0.07289127983796354</v>
      </c>
      <c r="J1290" s="27">
        <v>0.0823709625142725</v>
      </c>
      <c r="K1290" s="34">
        <v>12220.0</v>
      </c>
      <c r="L1290" s="15"/>
    </row>
    <row r="1291" ht="14.25" customHeight="1">
      <c r="A1291" s="11">
        <v>204.0</v>
      </c>
      <c r="B1291" s="11"/>
      <c r="C1291" s="47" t="s">
        <v>390</v>
      </c>
      <c r="D1291" s="35" t="s">
        <v>184</v>
      </c>
      <c r="E1291" s="26">
        <v>4.0</v>
      </c>
      <c r="F1291" s="35" t="s">
        <v>221</v>
      </c>
      <c r="G1291" s="26">
        <v>7.575757575757576</v>
      </c>
      <c r="H1291" s="27">
        <v>0.31664678419417075</v>
      </c>
      <c r="I1291" s="27">
        <v>0.07254332291173045</v>
      </c>
      <c r="J1291" s="27">
        <v>0.06187580118284001</v>
      </c>
      <c r="K1291" s="34">
        <v>12220.0</v>
      </c>
      <c r="L1291" s="15"/>
    </row>
    <row r="1292" ht="14.25" customHeight="1">
      <c r="A1292" s="11">
        <v>35.0</v>
      </c>
      <c r="B1292" s="11"/>
      <c r="C1292" s="11" t="s">
        <v>353</v>
      </c>
      <c r="D1292" s="25" t="s">
        <v>54</v>
      </c>
      <c r="E1292" s="26">
        <v>3.6363636363636362</v>
      </c>
      <c r="F1292" s="31" t="s">
        <v>372</v>
      </c>
      <c r="G1292" s="26">
        <v>6.41025641025641</v>
      </c>
      <c r="H1292" s="27">
        <v>0.2837311336096828</v>
      </c>
      <c r="I1292" s="27">
        <v>0.0723040335527897</v>
      </c>
      <c r="J1292" s="27">
        <v>0.09969264342098308</v>
      </c>
      <c r="K1292" s="34">
        <v>12220.0</v>
      </c>
      <c r="L1292" s="15"/>
    </row>
    <row r="1293" ht="14.25" customHeight="1">
      <c r="A1293" s="11">
        <v>239.0</v>
      </c>
      <c r="B1293" s="11"/>
      <c r="C1293" s="11" t="s">
        <v>385</v>
      </c>
      <c r="D1293" s="37" t="s">
        <v>198</v>
      </c>
      <c r="E1293" s="26">
        <v>5.0</v>
      </c>
      <c r="F1293" s="37" t="s">
        <v>92</v>
      </c>
      <c r="G1293" s="26">
        <v>14.8</v>
      </c>
      <c r="H1293" s="27">
        <v>0.46532256305484265</v>
      </c>
      <c r="I1293" s="27">
        <v>0.07228676900561028</v>
      </c>
      <c r="J1293" s="27">
        <v>0.062223621664470825</v>
      </c>
      <c r="K1293" s="34">
        <v>12220.0</v>
      </c>
      <c r="L1293" s="15"/>
    </row>
    <row r="1294" ht="14.25" customHeight="1">
      <c r="A1294" s="11">
        <v>83.0</v>
      </c>
      <c r="B1294" s="11"/>
      <c r="C1294" s="20" t="s">
        <v>370</v>
      </c>
      <c r="D1294" s="35" t="s">
        <v>151</v>
      </c>
      <c r="E1294" s="26">
        <v>5.0</v>
      </c>
      <c r="F1294" s="45" t="s">
        <v>239</v>
      </c>
      <c r="G1294" s="26">
        <v>9.583333333333332</v>
      </c>
      <c r="H1294" s="27">
        <v>0.3749441572531751</v>
      </c>
      <c r="I1294" s="27">
        <v>0.07220236852370103</v>
      </c>
      <c r="J1294" s="27">
        <v>0.091881711758533</v>
      </c>
      <c r="K1294" s="34">
        <v>12180.0</v>
      </c>
      <c r="L1294" s="15"/>
    </row>
    <row r="1295" ht="14.25" customHeight="1">
      <c r="A1295" s="11">
        <v>35.0</v>
      </c>
      <c r="B1295" s="11"/>
      <c r="C1295" s="11" t="s">
        <v>353</v>
      </c>
      <c r="D1295" s="25" t="s">
        <v>54</v>
      </c>
      <c r="E1295" s="26">
        <v>3.6363636363636362</v>
      </c>
      <c r="F1295" s="25" t="s">
        <v>67</v>
      </c>
      <c r="G1295" s="26">
        <v>7.894736842105264</v>
      </c>
      <c r="H1295" s="27">
        <v>0.2826326778078645</v>
      </c>
      <c r="I1295" s="27">
        <v>0.07202411085223691</v>
      </c>
      <c r="J1295" s="27">
        <v>0.08462612092282462</v>
      </c>
      <c r="K1295" s="34">
        <v>12180.0</v>
      </c>
      <c r="L1295" s="15"/>
    </row>
    <row r="1296" ht="14.25" customHeight="1">
      <c r="A1296" s="32">
        <v>188.0</v>
      </c>
      <c r="B1296" s="32"/>
      <c r="C1296" s="32" t="s">
        <v>383</v>
      </c>
      <c r="D1296" s="33" t="s">
        <v>129</v>
      </c>
      <c r="E1296" s="26">
        <v>2.7272727272727275</v>
      </c>
      <c r="F1296" s="33" t="s">
        <v>207</v>
      </c>
      <c r="G1296" s="26">
        <v>10.769230769230768</v>
      </c>
      <c r="H1296" s="27">
        <v>0.3282185935833265</v>
      </c>
      <c r="I1296" s="27">
        <v>0.07194971760250872</v>
      </c>
      <c r="J1296" s="27">
        <v>0.09006411709302266</v>
      </c>
      <c r="K1296" s="34">
        <v>12180.0</v>
      </c>
      <c r="L1296" s="15"/>
    </row>
    <row r="1297" ht="14.25" customHeight="1">
      <c r="A1297" s="32">
        <v>216.0</v>
      </c>
      <c r="B1297" s="32"/>
      <c r="C1297" s="32" t="s">
        <v>377</v>
      </c>
      <c r="D1297" s="33" t="s">
        <v>317</v>
      </c>
      <c r="E1297" s="26">
        <v>6.0</v>
      </c>
      <c r="F1297" s="33" t="s">
        <v>65</v>
      </c>
      <c r="G1297" s="26">
        <v>8.75</v>
      </c>
      <c r="H1297" s="27">
        <v>0.4102732419791581</v>
      </c>
      <c r="I1297" s="27">
        <v>0.07184671156442352</v>
      </c>
      <c r="J1297" s="27">
        <v>0.06071436188808757</v>
      </c>
      <c r="K1297" s="34">
        <v>12180.0</v>
      </c>
      <c r="L1297" s="15"/>
    </row>
    <row r="1298" ht="14.25" customHeight="1">
      <c r="A1298" s="11">
        <v>109.0</v>
      </c>
      <c r="B1298" s="11"/>
      <c r="C1298" s="20" t="s">
        <v>366</v>
      </c>
      <c r="D1298" s="45" t="s">
        <v>139</v>
      </c>
      <c r="E1298" s="26">
        <v>4.0</v>
      </c>
      <c r="F1298" s="45" t="s">
        <v>351</v>
      </c>
      <c r="G1298" s="26">
        <v>9.523809523809526</v>
      </c>
      <c r="H1298" s="27">
        <v>0.3487322556822844</v>
      </c>
      <c r="I1298" s="27">
        <v>0.07179520854538092</v>
      </c>
      <c r="J1298" s="27">
        <v>0.056585260660952076</v>
      </c>
      <c r="K1298" s="34">
        <v>12180.0</v>
      </c>
      <c r="L1298" s="15"/>
    </row>
    <row r="1299" ht="14.25" customHeight="1">
      <c r="A1299" s="11">
        <v>104.0</v>
      </c>
      <c r="B1299" s="11"/>
      <c r="C1299" s="11" t="s">
        <v>391</v>
      </c>
      <c r="D1299" s="25" t="s">
        <v>103</v>
      </c>
      <c r="E1299" s="26">
        <v>3.571428571428571</v>
      </c>
      <c r="F1299" s="25" t="s">
        <v>311</v>
      </c>
      <c r="G1299" s="26">
        <v>8.125</v>
      </c>
      <c r="H1299" s="27">
        <v>0.2772881221652241</v>
      </c>
      <c r="I1299" s="27">
        <v>0.07179343257920703</v>
      </c>
      <c r="J1299" s="27">
        <v>0.09172911617656365</v>
      </c>
      <c r="K1299" s="34">
        <v>12180.0</v>
      </c>
      <c r="L1299" s="15"/>
    </row>
    <row r="1300" ht="14.25" customHeight="1">
      <c r="A1300" s="11">
        <v>228.0</v>
      </c>
      <c r="B1300" s="11"/>
      <c r="C1300" s="20" t="s">
        <v>392</v>
      </c>
      <c r="D1300" s="35" t="s">
        <v>158</v>
      </c>
      <c r="E1300" s="26">
        <v>6.666666666666667</v>
      </c>
      <c r="F1300" s="35" t="s">
        <v>98</v>
      </c>
      <c r="G1300" s="26">
        <v>16.363636363636363</v>
      </c>
      <c r="H1300" s="27">
        <v>0.5441518788355151</v>
      </c>
      <c r="I1300" s="27">
        <v>0.07146857097724234</v>
      </c>
      <c r="J1300" s="27">
        <v>0.07644490110454662</v>
      </c>
      <c r="K1300" s="34">
        <v>12180.0</v>
      </c>
      <c r="L1300" s="15"/>
    </row>
    <row r="1301" ht="14.25" customHeight="1">
      <c r="A1301" s="11">
        <v>240.0</v>
      </c>
      <c r="B1301" s="11"/>
      <c r="C1301" s="11" t="s">
        <v>386</v>
      </c>
      <c r="D1301" s="43" t="s">
        <v>149</v>
      </c>
      <c r="E1301" s="26">
        <v>5.0</v>
      </c>
      <c r="F1301" s="43" t="s">
        <v>271</v>
      </c>
      <c r="G1301" s="26">
        <v>12.727272727272728</v>
      </c>
      <c r="H1301" s="27">
        <v>0.46801540196140995</v>
      </c>
      <c r="I1301" s="27">
        <v>0.07138318439304013</v>
      </c>
      <c r="J1301" s="27">
        <v>0.07609262045429525</v>
      </c>
      <c r="K1301" s="34">
        <v>12180.0</v>
      </c>
      <c r="L1301" s="15"/>
    </row>
    <row r="1302" ht="14.25" customHeight="1">
      <c r="A1302" s="11">
        <v>204.0</v>
      </c>
      <c r="B1302" s="11"/>
      <c r="C1302" s="20" t="s">
        <v>390</v>
      </c>
      <c r="D1302" s="35" t="s">
        <v>139</v>
      </c>
      <c r="E1302" s="26">
        <v>4.0</v>
      </c>
      <c r="F1302" s="35" t="s">
        <v>221</v>
      </c>
      <c r="G1302" s="26">
        <v>7.575757575757576</v>
      </c>
      <c r="H1302" s="27">
        <v>0.31141221981550554</v>
      </c>
      <c r="I1302" s="27">
        <v>0.07134409174003191</v>
      </c>
      <c r="J1302" s="27">
        <v>0.05941102715460346</v>
      </c>
      <c r="K1302" s="34">
        <v>12180.0</v>
      </c>
      <c r="L1302" s="15"/>
    </row>
    <row r="1303" ht="14.25" customHeight="1">
      <c r="A1303" s="11">
        <v>104.0</v>
      </c>
      <c r="B1303" s="11"/>
      <c r="C1303" s="11" t="s">
        <v>391</v>
      </c>
      <c r="D1303" s="25" t="s">
        <v>103</v>
      </c>
      <c r="E1303" s="26">
        <v>3.571428571428571</v>
      </c>
      <c r="F1303" s="25" t="s">
        <v>291</v>
      </c>
      <c r="G1303" s="26">
        <v>6.595744680851063</v>
      </c>
      <c r="H1303" s="27">
        <v>0.274918138215094</v>
      </c>
      <c r="I1303" s="27">
        <v>0.07117981349733347</v>
      </c>
      <c r="J1303" s="27">
        <v>0.10682378086384627</v>
      </c>
      <c r="K1303" s="34">
        <v>12180.0</v>
      </c>
      <c r="L1303" s="15"/>
    </row>
    <row r="1304" ht="14.25" customHeight="1">
      <c r="A1304" s="11">
        <v>133.0</v>
      </c>
      <c r="B1304" s="11"/>
      <c r="C1304" s="11" t="s">
        <v>393</v>
      </c>
      <c r="D1304" s="25" t="s">
        <v>139</v>
      </c>
      <c r="E1304" s="26">
        <v>4.0</v>
      </c>
      <c r="F1304" s="25" t="s">
        <v>67</v>
      </c>
      <c r="G1304" s="26">
        <v>9.473684210526317</v>
      </c>
      <c r="H1304" s="27">
        <v>0.34037483779011635</v>
      </c>
      <c r="I1304" s="27">
        <v>0.07108942643257496</v>
      </c>
      <c r="J1304" s="27">
        <v>0.05453289833257713</v>
      </c>
      <c r="K1304" s="34">
        <v>12120.0</v>
      </c>
      <c r="L1304" s="15"/>
    </row>
    <row r="1305" ht="14.25" customHeight="1">
      <c r="A1305" s="11">
        <v>104.0</v>
      </c>
      <c r="B1305" s="11"/>
      <c r="C1305" s="20" t="s">
        <v>391</v>
      </c>
      <c r="D1305" s="45" t="s">
        <v>103</v>
      </c>
      <c r="E1305" s="26">
        <v>3.571428571428571</v>
      </c>
      <c r="F1305" s="45" t="s">
        <v>194</v>
      </c>
      <c r="G1305" s="26">
        <v>7.142857142857142</v>
      </c>
      <c r="H1305" s="27">
        <v>0.27351549465277214</v>
      </c>
      <c r="I1305" s="27">
        <v>0.07081665118357157</v>
      </c>
      <c r="J1305" s="27">
        <v>0.10046522247909355</v>
      </c>
      <c r="K1305" s="34">
        <v>12120.0</v>
      </c>
      <c r="L1305" s="15"/>
    </row>
    <row r="1306" ht="14.25" customHeight="1">
      <c r="A1306" s="11">
        <v>98.0</v>
      </c>
      <c r="B1306" s="11"/>
      <c r="C1306" s="11" t="s">
        <v>381</v>
      </c>
      <c r="D1306" s="25" t="s">
        <v>136</v>
      </c>
      <c r="E1306" s="26">
        <v>5.0</v>
      </c>
      <c r="F1306" s="25" t="s">
        <v>107</v>
      </c>
      <c r="G1306" s="26">
        <v>13.4375</v>
      </c>
      <c r="H1306" s="27">
        <v>0.48104537622056287</v>
      </c>
      <c r="I1306" s="27">
        <v>0.07065312909811132</v>
      </c>
      <c r="J1306" s="27">
        <v>0.06608784998715643</v>
      </c>
      <c r="K1306" s="34">
        <v>12120.0</v>
      </c>
      <c r="L1306" s="15"/>
    </row>
    <row r="1307" ht="14.25" customHeight="1">
      <c r="A1307" s="11">
        <v>133.0</v>
      </c>
      <c r="B1307" s="11"/>
      <c r="C1307" s="11" t="s">
        <v>393</v>
      </c>
      <c r="D1307" s="25" t="s">
        <v>246</v>
      </c>
      <c r="E1307" s="26">
        <v>3.75</v>
      </c>
      <c r="F1307" s="25" t="s">
        <v>67</v>
      </c>
      <c r="G1307" s="26">
        <v>9.473684210526317</v>
      </c>
      <c r="H1307" s="27">
        <v>0.3378720816298949</v>
      </c>
      <c r="I1307" s="27">
        <v>0.07056671006174718</v>
      </c>
      <c r="J1307" s="27">
        <v>0.0724547200528032</v>
      </c>
      <c r="K1307" s="34">
        <v>12120.0</v>
      </c>
      <c r="L1307" s="15"/>
    </row>
    <row r="1308" ht="14.25" customHeight="1">
      <c r="A1308" s="11">
        <v>1.0</v>
      </c>
      <c r="B1308" s="11"/>
      <c r="C1308" s="11" t="s">
        <v>388</v>
      </c>
      <c r="D1308" s="25" t="s">
        <v>139</v>
      </c>
      <c r="E1308" s="26">
        <v>4.0</v>
      </c>
      <c r="F1308" s="25" t="s">
        <v>208</v>
      </c>
      <c r="G1308" s="26">
        <v>13.846153846153847</v>
      </c>
      <c r="H1308" s="27">
        <v>0.4232292390942894</v>
      </c>
      <c r="I1308" s="27">
        <v>0.07052931855101811</v>
      </c>
      <c r="J1308" s="27">
        <v>0.05505099242576767</v>
      </c>
      <c r="K1308" s="34">
        <v>12120.0</v>
      </c>
      <c r="L1308" s="15"/>
    </row>
    <row r="1309" ht="14.25" customHeight="1">
      <c r="A1309" s="11">
        <v>239.0</v>
      </c>
      <c r="B1309" s="11"/>
      <c r="C1309" s="11" t="s">
        <v>385</v>
      </c>
      <c r="D1309" s="37" t="s">
        <v>198</v>
      </c>
      <c r="E1309" s="26">
        <v>5.0</v>
      </c>
      <c r="F1309" s="37" t="s">
        <v>105</v>
      </c>
      <c r="G1309" s="26">
        <v>12.0</v>
      </c>
      <c r="H1309" s="27">
        <v>0.45197314526228566</v>
      </c>
      <c r="I1309" s="27">
        <v>0.07021296825544932</v>
      </c>
      <c r="J1309" s="27">
        <v>0.06477757628502748</v>
      </c>
      <c r="K1309" s="34">
        <v>12120.0</v>
      </c>
      <c r="L1309" s="15"/>
    </row>
    <row r="1310" ht="14.25" customHeight="1">
      <c r="A1310" s="11">
        <v>109.0</v>
      </c>
      <c r="B1310" s="11"/>
      <c r="C1310" s="11" t="s">
        <v>366</v>
      </c>
      <c r="D1310" s="37" t="s">
        <v>135</v>
      </c>
      <c r="E1310" s="26">
        <v>3.6363636363636362</v>
      </c>
      <c r="F1310" s="25" t="s">
        <v>351</v>
      </c>
      <c r="G1310" s="26">
        <v>9.523809523809526</v>
      </c>
      <c r="H1310" s="27">
        <v>0.34037483779011635</v>
      </c>
      <c r="I1310" s="27">
        <v>0.0700746262055134</v>
      </c>
      <c r="J1310" s="27">
        <v>0.08584664655147076</v>
      </c>
      <c r="K1310" s="34">
        <v>11600.0</v>
      </c>
      <c r="L1310" s="15"/>
    </row>
    <row r="1311" ht="14.25" customHeight="1">
      <c r="A1311" s="11">
        <v>83.0</v>
      </c>
      <c r="B1311" s="11"/>
      <c r="C1311" s="47" t="s">
        <v>370</v>
      </c>
      <c r="D1311" s="75" t="s">
        <v>151</v>
      </c>
      <c r="E1311" s="26">
        <v>5.0</v>
      </c>
      <c r="F1311" s="45" t="s">
        <v>225</v>
      </c>
      <c r="G1311" s="26">
        <v>9.25925925925926</v>
      </c>
      <c r="H1311" s="27">
        <v>0.36311539807350773</v>
      </c>
      <c r="I1311" s="27">
        <v>0.06992452417555783</v>
      </c>
      <c r="J1311" s="27">
        <v>0.08934124712053883</v>
      </c>
      <c r="K1311" s="34">
        <v>11600.0</v>
      </c>
      <c r="L1311" s="15"/>
    </row>
    <row r="1312" ht="14.25" customHeight="1">
      <c r="A1312" s="11">
        <v>109.0</v>
      </c>
      <c r="B1312" s="11"/>
      <c r="C1312" s="11" t="s">
        <v>366</v>
      </c>
      <c r="D1312" s="25" t="s">
        <v>139</v>
      </c>
      <c r="E1312" s="26">
        <v>4.0</v>
      </c>
      <c r="F1312" s="25" t="s">
        <v>143</v>
      </c>
      <c r="G1312" s="26">
        <v>9.0</v>
      </c>
      <c r="H1312" s="27">
        <v>0.33744974152785756</v>
      </c>
      <c r="I1312" s="27">
        <v>0.06947242238655978</v>
      </c>
      <c r="J1312" s="27">
        <v>0.056318977081371124</v>
      </c>
      <c r="K1312" s="34">
        <v>11600.0</v>
      </c>
      <c r="L1312" s="15"/>
    </row>
    <row r="1313" ht="14.25" customHeight="1">
      <c r="A1313" s="11">
        <v>43.0</v>
      </c>
      <c r="B1313" s="11"/>
      <c r="C1313" s="20" t="s">
        <v>387</v>
      </c>
      <c r="D1313" s="45" t="s">
        <v>119</v>
      </c>
      <c r="E1313" s="26">
        <v>5.0</v>
      </c>
      <c r="F1313" s="45" t="s">
        <v>145</v>
      </c>
      <c r="G1313" s="26">
        <v>11.904761904761903</v>
      </c>
      <c r="H1313" s="27">
        <v>0.42372482368339287</v>
      </c>
      <c r="I1313" s="27">
        <v>0.06941509361618285</v>
      </c>
      <c r="J1313" s="27">
        <v>0.07111787270820412</v>
      </c>
      <c r="K1313" s="34">
        <v>11600.0</v>
      </c>
      <c r="L1313" s="15"/>
    </row>
    <row r="1314" ht="14.25" customHeight="1">
      <c r="A1314" s="11">
        <v>58.0</v>
      </c>
      <c r="B1314" s="11"/>
      <c r="C1314" s="11" t="s">
        <v>384</v>
      </c>
      <c r="D1314" s="25" t="s">
        <v>60</v>
      </c>
      <c r="E1314" s="26">
        <v>6.0</v>
      </c>
      <c r="F1314" s="25" t="s">
        <v>355</v>
      </c>
      <c r="G1314" s="26">
        <v>10.37037037037037</v>
      </c>
      <c r="H1314" s="27">
        <v>0.41830032714831555</v>
      </c>
      <c r="I1314" s="27">
        <v>0.06931410658454623</v>
      </c>
      <c r="J1314" s="27">
        <v>0.052112283143994326</v>
      </c>
      <c r="K1314" s="34">
        <v>11600.0</v>
      </c>
      <c r="L1314" s="15"/>
    </row>
    <row r="1315" ht="14.25" customHeight="1">
      <c r="A1315" s="11">
        <v>228.0</v>
      </c>
      <c r="B1315" s="11"/>
      <c r="C1315" s="20" t="s">
        <v>392</v>
      </c>
      <c r="D1315" s="35" t="s">
        <v>158</v>
      </c>
      <c r="E1315" s="26">
        <v>6.666666666666667</v>
      </c>
      <c r="F1315" s="35" t="s">
        <v>143</v>
      </c>
      <c r="G1315" s="26">
        <v>13.666666666666668</v>
      </c>
      <c r="H1315" s="27">
        <v>0.5265173272065862</v>
      </c>
      <c r="I1315" s="27">
        <v>0.06915245988075763</v>
      </c>
      <c r="J1315" s="27">
        <v>0.07883380426406371</v>
      </c>
      <c r="K1315" s="34">
        <v>11600.0</v>
      </c>
      <c r="L1315" s="15"/>
    </row>
    <row r="1316" ht="14.25" customHeight="1">
      <c r="A1316" s="11">
        <v>228.0</v>
      </c>
      <c r="B1316" s="11"/>
      <c r="C1316" s="11" t="s">
        <v>392</v>
      </c>
      <c r="D1316" s="37" t="s">
        <v>108</v>
      </c>
      <c r="E1316" s="26">
        <v>6.0</v>
      </c>
      <c r="F1316" s="37" t="s">
        <v>98</v>
      </c>
      <c r="G1316" s="26">
        <v>16.363636363636363</v>
      </c>
      <c r="H1316" s="27">
        <v>0.5265173272065862</v>
      </c>
      <c r="I1316" s="27">
        <v>0.06915245988075763</v>
      </c>
      <c r="J1316" s="27">
        <v>0.07883380426406371</v>
      </c>
      <c r="K1316" s="34">
        <v>11360.0</v>
      </c>
      <c r="L1316" s="15"/>
    </row>
    <row r="1317" ht="14.25" customHeight="1">
      <c r="A1317" s="11">
        <v>86.0</v>
      </c>
      <c r="B1317" s="11"/>
      <c r="C1317" s="11" t="s">
        <v>374</v>
      </c>
      <c r="D1317" s="37" t="s">
        <v>58</v>
      </c>
      <c r="E1317" s="26">
        <v>4.0</v>
      </c>
      <c r="F1317" s="37" t="s">
        <v>212</v>
      </c>
      <c r="G1317" s="26">
        <v>5.352112676056338</v>
      </c>
      <c r="H1317" s="27">
        <v>0.26400191223006697</v>
      </c>
      <c r="I1317" s="27">
        <v>0.0689334320959705</v>
      </c>
      <c r="J1317" s="27">
        <v>0.06014042603396043</v>
      </c>
      <c r="K1317" s="34">
        <v>11360.0</v>
      </c>
      <c r="L1317" s="15"/>
    </row>
    <row r="1318" ht="14.25" customHeight="1">
      <c r="A1318" s="11">
        <v>109.0</v>
      </c>
      <c r="B1318" s="11"/>
      <c r="C1318" s="11" t="s">
        <v>366</v>
      </c>
      <c r="D1318" s="37" t="s">
        <v>135</v>
      </c>
      <c r="E1318" s="26">
        <v>3.6363636363636362</v>
      </c>
      <c r="F1318" s="31" t="s">
        <v>143</v>
      </c>
      <c r="G1318" s="26">
        <v>9.0</v>
      </c>
      <c r="H1318" s="27">
        <v>0.33376282658304485</v>
      </c>
      <c r="I1318" s="27">
        <v>0.0687133792437509</v>
      </c>
      <c r="J1318" s="27">
        <v>0.08883771146364483</v>
      </c>
      <c r="K1318" s="34">
        <v>11360.0</v>
      </c>
      <c r="L1318" s="15"/>
    </row>
    <row r="1319" ht="14.25" customHeight="1">
      <c r="A1319" s="11">
        <v>43.0</v>
      </c>
      <c r="B1319" s="11"/>
      <c r="C1319" s="20" t="s">
        <v>387</v>
      </c>
      <c r="D1319" s="45" t="s">
        <v>146</v>
      </c>
      <c r="E1319" s="26">
        <v>6.0</v>
      </c>
      <c r="F1319" s="45" t="s">
        <v>205</v>
      </c>
      <c r="G1319" s="26">
        <v>12.307692307692308</v>
      </c>
      <c r="H1319" s="27">
        <v>0.41939042513425057</v>
      </c>
      <c r="I1319" s="27">
        <v>0.06870502740282508</v>
      </c>
      <c r="J1319" s="27">
        <v>0.07755434291663492</v>
      </c>
      <c r="K1319" s="34">
        <v>11360.0</v>
      </c>
      <c r="L1319" s="15"/>
    </row>
    <row r="1320" ht="14.25" customHeight="1">
      <c r="A1320" s="11">
        <v>58.0</v>
      </c>
      <c r="B1320" s="11"/>
      <c r="C1320" s="20" t="s">
        <v>384</v>
      </c>
      <c r="D1320" s="45" t="s">
        <v>60</v>
      </c>
      <c r="E1320" s="26">
        <v>6.0</v>
      </c>
      <c r="F1320" s="45" t="s">
        <v>67</v>
      </c>
      <c r="G1320" s="26">
        <v>10.0</v>
      </c>
      <c r="H1320" s="27">
        <v>0.41283744974152786</v>
      </c>
      <c r="I1320" s="27">
        <v>0.06840888504333013</v>
      </c>
      <c r="J1320" s="27">
        <v>0.050415275280417844</v>
      </c>
      <c r="K1320" s="34">
        <v>11360.0</v>
      </c>
      <c r="L1320" s="15"/>
    </row>
    <row r="1321" ht="14.25" customHeight="1">
      <c r="A1321" s="11">
        <v>204.0</v>
      </c>
      <c r="B1321" s="11"/>
      <c r="C1321" s="11" t="s">
        <v>390</v>
      </c>
      <c r="D1321" s="37" t="s">
        <v>184</v>
      </c>
      <c r="E1321" s="26">
        <v>4.0</v>
      </c>
      <c r="F1321" s="37" t="s">
        <v>245</v>
      </c>
      <c r="G1321" s="26">
        <v>6.875</v>
      </c>
      <c r="H1321" s="27">
        <v>0.2983805396212059</v>
      </c>
      <c r="I1321" s="27">
        <v>0.06835855254744759</v>
      </c>
      <c r="J1321" s="27">
        <v>0.05776667862926546</v>
      </c>
      <c r="K1321" s="34">
        <v>11360.0</v>
      </c>
      <c r="L1321" s="15"/>
    </row>
    <row r="1322" ht="14.25" customHeight="1">
      <c r="A1322" s="11">
        <v>1.0</v>
      </c>
      <c r="B1322" s="11"/>
      <c r="C1322" s="47" t="s">
        <v>388</v>
      </c>
      <c r="D1322" s="31" t="s">
        <v>139</v>
      </c>
      <c r="E1322" s="26">
        <v>4.0</v>
      </c>
      <c r="F1322" s="68" t="s">
        <v>144</v>
      </c>
      <c r="G1322" s="26">
        <v>13.913043478260871</v>
      </c>
      <c r="H1322" s="27">
        <v>0.40914920569976315</v>
      </c>
      <c r="I1322" s="27">
        <v>0.06818294200431106</v>
      </c>
      <c r="J1322" s="27">
        <v>0.05164217914538127</v>
      </c>
      <c r="K1322" s="34">
        <v>11160.0</v>
      </c>
      <c r="L1322" s="15"/>
    </row>
    <row r="1323" ht="14.25" customHeight="1">
      <c r="A1323" s="11">
        <v>188.0</v>
      </c>
      <c r="B1323" s="11"/>
      <c r="C1323" s="20" t="s">
        <v>383</v>
      </c>
      <c r="D1323" s="35" t="s">
        <v>139</v>
      </c>
      <c r="E1323" s="26">
        <v>4.0</v>
      </c>
      <c r="F1323" s="35" t="s">
        <v>48</v>
      </c>
      <c r="G1323" s="26">
        <v>7.428571428571429</v>
      </c>
      <c r="H1323" s="27">
        <v>0.31084231509950333</v>
      </c>
      <c r="I1323" s="27">
        <v>0.06814061490590531</v>
      </c>
      <c r="J1323" s="27">
        <v>0.05772962259569158</v>
      </c>
      <c r="K1323" s="34">
        <v>11160.0</v>
      </c>
      <c r="L1323" s="15"/>
    </row>
    <row r="1324" ht="14.25" customHeight="1">
      <c r="A1324" s="11">
        <v>152.0</v>
      </c>
      <c r="B1324" s="11"/>
      <c r="C1324" s="20" t="s">
        <v>394</v>
      </c>
      <c r="D1324" s="35" t="s">
        <v>132</v>
      </c>
      <c r="E1324" s="26">
        <v>5.0</v>
      </c>
      <c r="F1324" s="35" t="s">
        <v>207</v>
      </c>
      <c r="G1324" s="26">
        <v>10.769230769230768</v>
      </c>
      <c r="H1324" s="27">
        <v>0.3948879954049397</v>
      </c>
      <c r="I1324" s="27">
        <v>0.06803709762461638</v>
      </c>
      <c r="J1324" s="27">
        <v>0.05909507907966681</v>
      </c>
      <c r="K1324" s="34">
        <v>11160.0</v>
      </c>
      <c r="L1324" s="15"/>
    </row>
    <row r="1325" ht="14.25" customHeight="1">
      <c r="A1325" s="11">
        <v>188.0</v>
      </c>
      <c r="B1325" s="11"/>
      <c r="C1325" s="20" t="s">
        <v>383</v>
      </c>
      <c r="D1325" s="35" t="s">
        <v>139</v>
      </c>
      <c r="E1325" s="26">
        <v>4.0</v>
      </c>
      <c r="F1325" s="35" t="s">
        <v>309</v>
      </c>
      <c r="G1325" s="26">
        <v>7.17948717948718</v>
      </c>
      <c r="H1325" s="27">
        <v>0.3097793467528025</v>
      </c>
      <c r="I1325" s="27">
        <v>0.06790759863607564</v>
      </c>
      <c r="J1325" s="27">
        <v>0.059459805459471285</v>
      </c>
      <c r="K1325" s="34">
        <v>11160.0</v>
      </c>
      <c r="L1325" s="15"/>
    </row>
    <row r="1326" ht="14.25" customHeight="1">
      <c r="A1326" s="11">
        <v>140.0</v>
      </c>
      <c r="B1326" s="11"/>
      <c r="C1326" s="11" t="s">
        <v>395</v>
      </c>
      <c r="D1326" s="25" t="s">
        <v>317</v>
      </c>
      <c r="E1326" s="26">
        <v>6.0</v>
      </c>
      <c r="F1326" s="25" t="s">
        <v>128</v>
      </c>
      <c r="G1326" s="26">
        <v>10.0</v>
      </c>
      <c r="H1326" s="27">
        <v>0.44514646754738657</v>
      </c>
      <c r="I1326" s="27">
        <v>0.06789514242838023</v>
      </c>
      <c r="J1326" s="27">
        <v>0.058971780852078826</v>
      </c>
      <c r="K1326" s="34">
        <v>11160.0</v>
      </c>
      <c r="L1326" s="15"/>
    </row>
    <row r="1327" ht="14.25" customHeight="1">
      <c r="A1327" s="11">
        <v>190.0</v>
      </c>
      <c r="B1327" s="11"/>
      <c r="C1327" s="20" t="s">
        <v>378</v>
      </c>
      <c r="D1327" s="35" t="s">
        <v>300</v>
      </c>
      <c r="E1327" s="26">
        <v>3.6363636363636362</v>
      </c>
      <c r="F1327" s="35" t="s">
        <v>379</v>
      </c>
      <c r="G1327" s="26">
        <v>10.0</v>
      </c>
      <c r="H1327" s="27">
        <v>0.3510115514710575</v>
      </c>
      <c r="I1327" s="27">
        <v>0.06785808886745791</v>
      </c>
      <c r="J1327" s="27">
        <v>0.08635336332156504</v>
      </c>
      <c r="K1327" s="34">
        <v>11160.0</v>
      </c>
      <c r="L1327" s="15"/>
    </row>
    <row r="1328" ht="14.25" customHeight="1">
      <c r="A1328" s="11">
        <v>209.0</v>
      </c>
      <c r="B1328" s="11"/>
      <c r="C1328" s="11" t="s">
        <v>375</v>
      </c>
      <c r="D1328" s="37" t="s">
        <v>60</v>
      </c>
      <c r="E1328" s="26">
        <v>6.0</v>
      </c>
      <c r="F1328" s="37" t="s">
        <v>236</v>
      </c>
      <c r="G1328" s="26">
        <v>10.0</v>
      </c>
      <c r="H1328" s="27">
        <v>0.4048926092974642</v>
      </c>
      <c r="I1328" s="27">
        <v>0.06785480543272841</v>
      </c>
      <c r="J1328" s="27">
        <v>0.04821070926990482</v>
      </c>
      <c r="K1328" s="34">
        <v>11040.0</v>
      </c>
      <c r="L1328" s="15"/>
    </row>
    <row r="1329" ht="14.25" customHeight="1">
      <c r="A1329" s="11">
        <v>104.0</v>
      </c>
      <c r="B1329" s="11"/>
      <c r="C1329" s="11" t="s">
        <v>391</v>
      </c>
      <c r="D1329" s="25" t="s">
        <v>106</v>
      </c>
      <c r="E1329" s="26">
        <v>3.076923076923077</v>
      </c>
      <c r="F1329" s="25" t="s">
        <v>291</v>
      </c>
      <c r="G1329" s="26">
        <v>6.595744680851063</v>
      </c>
      <c r="H1329" s="27">
        <v>0.2615491917617133</v>
      </c>
      <c r="I1329" s="27">
        <v>0.06771842269429032</v>
      </c>
      <c r="J1329" s="27">
        <v>0.0993826230989309</v>
      </c>
      <c r="K1329" s="34">
        <v>11040.0</v>
      </c>
      <c r="L1329" s="15"/>
    </row>
    <row r="1330" ht="14.25" customHeight="1">
      <c r="A1330" s="11">
        <v>209.0</v>
      </c>
      <c r="B1330" s="11"/>
      <c r="C1330" s="11" t="s">
        <v>375</v>
      </c>
      <c r="D1330" s="37" t="s">
        <v>60</v>
      </c>
      <c r="E1330" s="26">
        <v>6.0</v>
      </c>
      <c r="F1330" s="37" t="s">
        <v>65</v>
      </c>
      <c r="G1330" s="26">
        <v>8.4375</v>
      </c>
      <c r="H1330" s="27">
        <v>0.40281372848862795</v>
      </c>
      <c r="I1330" s="27">
        <v>0.06750641168692462</v>
      </c>
      <c r="J1330" s="27">
        <v>0.0570465734573116</v>
      </c>
      <c r="K1330" s="34">
        <v>11040.0</v>
      </c>
      <c r="L1330" s="15"/>
    </row>
    <row r="1331" ht="14.25" customHeight="1">
      <c r="A1331" s="11">
        <v>204.0</v>
      </c>
      <c r="B1331" s="11"/>
      <c r="C1331" s="20" t="s">
        <v>390</v>
      </c>
      <c r="D1331" s="35" t="s">
        <v>139</v>
      </c>
      <c r="E1331" s="26">
        <v>4.0</v>
      </c>
      <c r="F1331" s="35" t="s">
        <v>245</v>
      </c>
      <c r="G1331" s="26">
        <v>6.875</v>
      </c>
      <c r="H1331" s="27">
        <v>0.2941959344923719</v>
      </c>
      <c r="I1331" s="27">
        <v>0.06739986553001388</v>
      </c>
      <c r="J1331" s="27">
        <v>0.05563390224941014</v>
      </c>
      <c r="K1331" s="34">
        <v>11040.0</v>
      </c>
      <c r="L1331" s="15"/>
    </row>
    <row r="1332" ht="14.25" customHeight="1">
      <c r="A1332" s="32">
        <v>140.0</v>
      </c>
      <c r="B1332" s="32"/>
      <c r="C1332" s="32" t="s">
        <v>395</v>
      </c>
      <c r="D1332" s="38" t="s">
        <v>136</v>
      </c>
      <c r="E1332" s="26">
        <v>5.0</v>
      </c>
      <c r="F1332" s="38" t="s">
        <v>128</v>
      </c>
      <c r="G1332" s="26">
        <v>10.0</v>
      </c>
      <c r="H1332" s="27">
        <v>0.44183272213140107</v>
      </c>
      <c r="I1332" s="27">
        <v>0.06738971953189103</v>
      </c>
      <c r="J1332" s="27">
        <v>0.07197950583514416</v>
      </c>
      <c r="K1332" s="34">
        <v>11040.0</v>
      </c>
      <c r="L1332" s="15"/>
    </row>
    <row r="1333" ht="14.25" customHeight="1">
      <c r="A1333" s="11">
        <v>54.0</v>
      </c>
      <c r="B1333" s="11"/>
      <c r="C1333" s="20" t="s">
        <v>396</v>
      </c>
      <c r="D1333" s="45" t="s">
        <v>74</v>
      </c>
      <c r="E1333" s="26">
        <v>6.0</v>
      </c>
      <c r="F1333" s="45" t="s">
        <v>101</v>
      </c>
      <c r="G1333" s="26">
        <v>11.052631578947368</v>
      </c>
      <c r="H1333" s="27">
        <v>0.44674197459952775</v>
      </c>
      <c r="I1333" s="27">
        <v>0.06729727821566074</v>
      </c>
      <c r="J1333" s="27">
        <v>0.05162393080319097</v>
      </c>
      <c r="K1333" s="34">
        <v>11040.0</v>
      </c>
      <c r="L1333" s="15"/>
    </row>
    <row r="1334" ht="14.25" customHeight="1">
      <c r="A1334" s="11">
        <v>1.0</v>
      </c>
      <c r="B1334" s="11"/>
      <c r="C1334" s="11" t="s">
        <v>388</v>
      </c>
      <c r="D1334" s="25" t="s">
        <v>132</v>
      </c>
      <c r="E1334" s="26">
        <v>5.0</v>
      </c>
      <c r="F1334" s="25" t="s">
        <v>145</v>
      </c>
      <c r="G1334" s="26">
        <v>10.476190476190476</v>
      </c>
      <c r="H1334" s="27">
        <v>0.4030754658040852</v>
      </c>
      <c r="I1334" s="27">
        <v>0.06717077957239823</v>
      </c>
      <c r="J1334" s="27">
        <v>0.05908300854977241</v>
      </c>
      <c r="K1334" s="34">
        <v>10980.0</v>
      </c>
      <c r="L1334" s="15"/>
    </row>
    <row r="1335" ht="14.25" customHeight="1">
      <c r="A1335" s="11">
        <v>86.0</v>
      </c>
      <c r="B1335" s="11"/>
      <c r="C1335" s="20" t="s">
        <v>374</v>
      </c>
      <c r="D1335" s="35" t="s">
        <v>58</v>
      </c>
      <c r="E1335" s="26">
        <v>4.0</v>
      </c>
      <c r="F1335" s="45" t="s">
        <v>284</v>
      </c>
      <c r="G1335" s="26">
        <v>5.0</v>
      </c>
      <c r="H1335" s="27">
        <v>0.25642077623697385</v>
      </c>
      <c r="I1335" s="27">
        <v>0.06695392475537676</v>
      </c>
      <c r="J1335" s="27">
        <v>0.05815426607324152</v>
      </c>
      <c r="K1335" s="34">
        <v>10980.0</v>
      </c>
      <c r="L1335" s="15"/>
    </row>
    <row r="1336" ht="14.25" customHeight="1">
      <c r="A1336" s="11">
        <v>72.0</v>
      </c>
      <c r="B1336" s="11"/>
      <c r="C1336" s="11" t="s">
        <v>397</v>
      </c>
      <c r="D1336" s="25" t="s">
        <v>297</v>
      </c>
      <c r="E1336" s="26">
        <v>3.3333333333333335</v>
      </c>
      <c r="F1336" s="25" t="s">
        <v>258</v>
      </c>
      <c r="G1336" s="26">
        <v>7.894736842105264</v>
      </c>
      <c r="H1336" s="27">
        <v>0.29305231569939866</v>
      </c>
      <c r="I1336" s="27">
        <v>0.06695392475537676</v>
      </c>
      <c r="J1336" s="27">
        <v>0.05901453628142557</v>
      </c>
      <c r="K1336" s="34">
        <v>10980.0</v>
      </c>
      <c r="L1336" s="15"/>
    </row>
    <row r="1337" ht="14.25" customHeight="1">
      <c r="A1337" s="11">
        <v>228.0</v>
      </c>
      <c r="B1337" s="11"/>
      <c r="C1337" s="20" t="s">
        <v>392</v>
      </c>
      <c r="D1337" s="35" t="s">
        <v>108</v>
      </c>
      <c r="E1337" s="26">
        <v>6.0</v>
      </c>
      <c r="F1337" s="35" t="s">
        <v>143</v>
      </c>
      <c r="G1337" s="26">
        <v>13.666666666666668</v>
      </c>
      <c r="H1337" s="27">
        <v>0.5097645031591039</v>
      </c>
      <c r="I1337" s="27">
        <v>0.06695215433909717</v>
      </c>
      <c r="J1337" s="27">
        <v>0.08141381967634216</v>
      </c>
      <c r="K1337" s="34">
        <v>10980.0</v>
      </c>
      <c r="L1337" s="15"/>
    </row>
    <row r="1338" ht="14.25" customHeight="1">
      <c r="A1338" s="11">
        <v>104.0</v>
      </c>
      <c r="B1338" s="11"/>
      <c r="C1338" s="11" t="s">
        <v>391</v>
      </c>
      <c r="D1338" s="25" t="s">
        <v>106</v>
      </c>
      <c r="E1338" s="26">
        <v>3.076923076923077</v>
      </c>
      <c r="F1338" s="25" t="s">
        <v>194</v>
      </c>
      <c r="G1338" s="26">
        <v>7.142857142857142</v>
      </c>
      <c r="H1338" s="27">
        <v>0.2584721424468696</v>
      </c>
      <c r="I1338" s="27">
        <v>0.06692173536847514</v>
      </c>
      <c r="J1338" s="27">
        <v>0.09247367069098382</v>
      </c>
      <c r="K1338" s="34">
        <v>10980.0</v>
      </c>
      <c r="L1338" s="15"/>
    </row>
    <row r="1339" ht="14.25" customHeight="1">
      <c r="A1339" s="32">
        <v>239.0</v>
      </c>
      <c r="B1339" s="32"/>
      <c r="C1339" s="32" t="s">
        <v>385</v>
      </c>
      <c r="D1339" s="33" t="s">
        <v>70</v>
      </c>
      <c r="E1339" s="26">
        <v>5.0</v>
      </c>
      <c r="F1339" s="33" t="s">
        <v>272</v>
      </c>
      <c r="G1339" s="26">
        <v>11.666666666666668</v>
      </c>
      <c r="H1339" s="27">
        <v>0.43078690407811604</v>
      </c>
      <c r="I1339" s="27">
        <v>0.06692173536847514</v>
      </c>
      <c r="J1339" s="27">
        <v>0.05812630729147554</v>
      </c>
      <c r="K1339" s="34">
        <v>10980.0</v>
      </c>
      <c r="L1339" s="15"/>
    </row>
    <row r="1340" ht="14.25" customHeight="1">
      <c r="A1340" s="11">
        <v>140.0</v>
      </c>
      <c r="B1340" s="11"/>
      <c r="C1340" s="20" t="s">
        <v>395</v>
      </c>
      <c r="D1340" s="45" t="s">
        <v>317</v>
      </c>
      <c r="E1340" s="26">
        <v>6.0</v>
      </c>
      <c r="F1340" s="45" t="s">
        <v>245</v>
      </c>
      <c r="G1340" s="26">
        <v>10.9375</v>
      </c>
      <c r="H1340" s="27">
        <v>0.43818874091794624</v>
      </c>
      <c r="I1340" s="27">
        <v>0.06683392803059711</v>
      </c>
      <c r="J1340" s="27">
        <v>0.05227583208929038</v>
      </c>
      <c r="K1340" s="34">
        <v>10736.0</v>
      </c>
      <c r="L1340" s="15"/>
    </row>
    <row r="1341" ht="14.25" customHeight="1">
      <c r="A1341" s="11">
        <v>102.0</v>
      </c>
      <c r="B1341" s="11"/>
      <c r="C1341" s="47" t="s">
        <v>358</v>
      </c>
      <c r="D1341" s="35" t="s">
        <v>129</v>
      </c>
      <c r="E1341" s="26">
        <v>2.7272727272727275</v>
      </c>
      <c r="F1341" s="45" t="s">
        <v>128</v>
      </c>
      <c r="G1341" s="26">
        <v>6.0</v>
      </c>
      <c r="H1341" s="27">
        <v>0.2534040612224212</v>
      </c>
      <c r="I1341" s="27">
        <v>0.06680244528760441</v>
      </c>
      <c r="J1341" s="27">
        <v>0.09330676682333502</v>
      </c>
      <c r="K1341" s="34">
        <v>10736.0</v>
      </c>
      <c r="L1341" s="15"/>
    </row>
    <row r="1342" ht="14.25" customHeight="1">
      <c r="A1342" s="11">
        <v>204.0</v>
      </c>
      <c r="B1342" s="11"/>
      <c r="C1342" s="47" t="s">
        <v>390</v>
      </c>
      <c r="D1342" s="35" t="s">
        <v>184</v>
      </c>
      <c r="E1342" s="26">
        <v>4.0</v>
      </c>
      <c r="F1342" s="35" t="s">
        <v>365</v>
      </c>
      <c r="G1342" s="26">
        <v>6.25</v>
      </c>
      <c r="H1342" s="27">
        <v>0.2905699902017096</v>
      </c>
      <c r="I1342" s="27">
        <v>0.066569166907235</v>
      </c>
      <c r="J1342" s="27">
        <v>0.06035604466255973</v>
      </c>
      <c r="K1342" s="34">
        <v>10736.0</v>
      </c>
      <c r="L1342" s="15"/>
    </row>
    <row r="1343" ht="14.25" customHeight="1">
      <c r="A1343" s="11">
        <v>228.0</v>
      </c>
      <c r="B1343" s="11"/>
      <c r="C1343" s="20" t="s">
        <v>392</v>
      </c>
      <c r="D1343" s="35" t="s">
        <v>158</v>
      </c>
      <c r="E1343" s="26">
        <v>6.666666666666667</v>
      </c>
      <c r="F1343" s="35" t="s">
        <v>65</v>
      </c>
      <c r="G1343" s="26">
        <v>11.25</v>
      </c>
      <c r="H1343" s="27">
        <v>0.5068081224448424</v>
      </c>
      <c r="I1343" s="27">
        <v>0.06656386512586296</v>
      </c>
      <c r="J1343" s="27">
        <v>0.0819052511834428</v>
      </c>
      <c r="K1343" s="34">
        <v>10736.0</v>
      </c>
      <c r="L1343" s="15"/>
    </row>
    <row r="1344" ht="14.25" customHeight="1">
      <c r="A1344" s="11">
        <v>86.0</v>
      </c>
      <c r="B1344" s="11"/>
      <c r="C1344" s="11" t="s">
        <v>374</v>
      </c>
      <c r="D1344" s="25" t="s">
        <v>74</v>
      </c>
      <c r="E1344" s="26">
        <v>4.0</v>
      </c>
      <c r="F1344" s="25" t="s">
        <v>284</v>
      </c>
      <c r="G1344" s="26">
        <v>5.0</v>
      </c>
      <c r="H1344" s="27">
        <v>0.2542348942100357</v>
      </c>
      <c r="I1344" s="27">
        <v>0.06638316998697028</v>
      </c>
      <c r="J1344" s="27">
        <v>0.055701787522098485</v>
      </c>
      <c r="K1344" s="34">
        <v>10736.0</v>
      </c>
      <c r="L1344" s="15"/>
    </row>
    <row r="1345" ht="14.25" customHeight="1">
      <c r="A1345" s="11">
        <v>43.0</v>
      </c>
      <c r="B1345" s="11"/>
      <c r="C1345" s="20" t="s">
        <v>387</v>
      </c>
      <c r="D1345" s="45" t="s">
        <v>119</v>
      </c>
      <c r="E1345" s="26">
        <v>5.0</v>
      </c>
      <c r="F1345" s="45" t="s">
        <v>205</v>
      </c>
      <c r="G1345" s="26">
        <v>12.307692307692308</v>
      </c>
      <c r="H1345" s="27">
        <v>0.40166611102854644</v>
      </c>
      <c r="I1345" s="27">
        <v>0.06580140964393402</v>
      </c>
      <c r="J1345" s="27">
        <v>0.06762455981184631</v>
      </c>
      <c r="K1345" s="34">
        <v>10736.0</v>
      </c>
      <c r="L1345" s="15"/>
    </row>
    <row r="1346" ht="14.25" customHeight="1">
      <c r="A1346" s="11">
        <v>204.0</v>
      </c>
      <c r="B1346" s="11"/>
      <c r="C1346" s="11" t="s">
        <v>390</v>
      </c>
      <c r="D1346" s="37" t="s">
        <v>139</v>
      </c>
      <c r="E1346" s="26">
        <v>4.0</v>
      </c>
      <c r="F1346" s="37" t="s">
        <v>365</v>
      </c>
      <c r="G1346" s="26">
        <v>6.25</v>
      </c>
      <c r="H1346" s="27">
        <v>0.2871912693854107</v>
      </c>
      <c r="I1346" s="27">
        <v>0.0657951068269183</v>
      </c>
      <c r="J1346" s="27">
        <v>0.05806948783175758</v>
      </c>
      <c r="K1346" s="34">
        <v>10680.0</v>
      </c>
      <c r="L1346" s="15"/>
    </row>
    <row r="1347" ht="14.25" customHeight="1">
      <c r="A1347" s="11">
        <v>48.0</v>
      </c>
      <c r="B1347" s="11"/>
      <c r="C1347" s="11" t="s">
        <v>398</v>
      </c>
      <c r="D1347" s="31" t="s">
        <v>184</v>
      </c>
      <c r="E1347" s="26">
        <v>4.0</v>
      </c>
      <c r="F1347" s="25" t="s">
        <v>319</v>
      </c>
      <c r="G1347" s="26">
        <v>8.96551724137931</v>
      </c>
      <c r="H1347" s="27">
        <v>0.34152475278265054</v>
      </c>
      <c r="I1347" s="27">
        <v>0.06559535863144228</v>
      </c>
      <c r="J1347" s="27">
        <v>0.05385522583112867</v>
      </c>
      <c r="K1347" s="34">
        <v>10680.0</v>
      </c>
      <c r="L1347" s="15"/>
    </row>
    <row r="1348" ht="14.25" customHeight="1">
      <c r="A1348" s="11">
        <v>58.0</v>
      </c>
      <c r="B1348" s="11"/>
      <c r="C1348" s="11" t="s">
        <v>384</v>
      </c>
      <c r="D1348" s="25" t="s">
        <v>108</v>
      </c>
      <c r="E1348" s="26">
        <v>5.0</v>
      </c>
      <c r="F1348" s="25" t="s">
        <v>355</v>
      </c>
      <c r="G1348" s="26">
        <v>10.37037037037037</v>
      </c>
      <c r="H1348" s="27">
        <v>0.3953542149980978</v>
      </c>
      <c r="I1348" s="27">
        <v>0.06551184022218402</v>
      </c>
      <c r="J1348" s="27">
        <v>0.07784269827009563</v>
      </c>
      <c r="K1348" s="34">
        <v>10680.0</v>
      </c>
      <c r="L1348" s="15"/>
    </row>
    <row r="1349" ht="14.25" customHeight="1">
      <c r="A1349" s="11">
        <v>86.0</v>
      </c>
      <c r="B1349" s="11"/>
      <c r="C1349" s="11" t="s">
        <v>374</v>
      </c>
      <c r="D1349" s="31" t="s">
        <v>97</v>
      </c>
      <c r="E1349" s="26">
        <v>2.5</v>
      </c>
      <c r="F1349" s="25" t="s">
        <v>101</v>
      </c>
      <c r="G1349" s="26">
        <v>7.894736842105264</v>
      </c>
      <c r="H1349" s="27">
        <v>0.250639653281813</v>
      </c>
      <c r="I1349" s="27">
        <v>0.06544441808816463</v>
      </c>
      <c r="J1349" s="27">
        <v>0.08105412373586018</v>
      </c>
      <c r="K1349" s="34">
        <v>10680.0</v>
      </c>
      <c r="L1349" s="15"/>
    </row>
    <row r="1350" ht="14.25" customHeight="1">
      <c r="A1350" s="11">
        <v>216.0</v>
      </c>
      <c r="B1350" s="11"/>
      <c r="C1350" s="11" t="s">
        <v>377</v>
      </c>
      <c r="D1350" s="37" t="s">
        <v>58</v>
      </c>
      <c r="E1350" s="26">
        <v>4.0</v>
      </c>
      <c r="F1350" s="37" t="s">
        <v>65</v>
      </c>
      <c r="G1350" s="26">
        <v>8.75</v>
      </c>
      <c r="H1350" s="27">
        <v>0.3705693798521428</v>
      </c>
      <c r="I1350" s="27">
        <v>0.06489380399367285</v>
      </c>
      <c r="J1350" s="27">
        <v>0.06055041671647257</v>
      </c>
      <c r="K1350" s="34">
        <v>10680.0</v>
      </c>
      <c r="L1350" s="15"/>
    </row>
    <row r="1351" ht="14.25" customHeight="1">
      <c r="A1351" s="11">
        <v>140.0</v>
      </c>
      <c r="B1351" s="11"/>
      <c r="C1351" s="11" t="s">
        <v>395</v>
      </c>
      <c r="D1351" s="25" t="s">
        <v>136</v>
      </c>
      <c r="E1351" s="26">
        <v>5.0</v>
      </c>
      <c r="F1351" s="25" t="s">
        <v>245</v>
      </c>
      <c r="G1351" s="26">
        <v>10.9375</v>
      </c>
      <c r="H1351" s="27">
        <v>0.42360712234348075</v>
      </c>
      <c r="I1351" s="27">
        <v>0.06460989360120054</v>
      </c>
      <c r="J1351" s="27">
        <v>0.06043510047619989</v>
      </c>
      <c r="K1351" s="34">
        <v>10680.0</v>
      </c>
      <c r="L1351" s="15"/>
    </row>
    <row r="1352" ht="14.25" customHeight="1">
      <c r="A1352" s="11">
        <v>239.0</v>
      </c>
      <c r="B1352" s="11"/>
      <c r="C1352" s="11" t="s">
        <v>385</v>
      </c>
      <c r="D1352" s="37" t="s">
        <v>198</v>
      </c>
      <c r="E1352" s="26">
        <v>5.0</v>
      </c>
      <c r="F1352" s="37" t="s">
        <v>272</v>
      </c>
      <c r="G1352" s="26">
        <v>11.666666666666668</v>
      </c>
      <c r="H1352" s="27">
        <v>0.41483183355670433</v>
      </c>
      <c r="I1352" s="27">
        <v>0.06444315257705012</v>
      </c>
      <c r="J1352" s="27">
        <v>0.054530865603343026</v>
      </c>
      <c r="K1352" s="34">
        <v>10620.0</v>
      </c>
      <c r="L1352" s="15"/>
    </row>
    <row r="1353" ht="14.25" customHeight="1">
      <c r="A1353" s="11">
        <v>72.0</v>
      </c>
      <c r="B1353" s="11"/>
      <c r="C1353" s="11" t="s">
        <v>397</v>
      </c>
      <c r="D1353" s="25" t="s">
        <v>154</v>
      </c>
      <c r="E1353" s="26">
        <v>3.3333333333333335</v>
      </c>
      <c r="F1353" s="25" t="s">
        <v>258</v>
      </c>
      <c r="G1353" s="26">
        <v>7.894736842105264</v>
      </c>
      <c r="H1353" s="27">
        <v>0.28196960994203957</v>
      </c>
      <c r="I1353" s="27">
        <v>0.06442184905553705</v>
      </c>
      <c r="J1353" s="27">
        <v>0.07978765305248738</v>
      </c>
      <c r="K1353" s="34">
        <v>10620.0</v>
      </c>
      <c r="L1353" s="15"/>
    </row>
    <row r="1354" ht="14.25" customHeight="1">
      <c r="A1354" s="11">
        <v>98.0</v>
      </c>
      <c r="B1354" s="11"/>
      <c r="C1354" s="11" t="s">
        <v>381</v>
      </c>
      <c r="D1354" s="25" t="s">
        <v>154</v>
      </c>
      <c r="E1354" s="26">
        <v>6.666666666666667</v>
      </c>
      <c r="F1354" s="25" t="s">
        <v>259</v>
      </c>
      <c r="G1354" s="26">
        <v>9.473684210526317</v>
      </c>
      <c r="H1354" s="27">
        <v>0.4386193932431727</v>
      </c>
      <c r="I1354" s="27">
        <v>0.06442184905553705</v>
      </c>
      <c r="J1354" s="27">
        <v>0.07978765305248736</v>
      </c>
      <c r="K1354" s="34">
        <v>10620.0</v>
      </c>
      <c r="L1354" s="15"/>
    </row>
    <row r="1355" ht="14.25" customHeight="1">
      <c r="A1355" s="11">
        <v>190.0</v>
      </c>
      <c r="B1355" s="11"/>
      <c r="C1355" s="20" t="s">
        <v>378</v>
      </c>
      <c r="D1355" s="35" t="s">
        <v>300</v>
      </c>
      <c r="E1355" s="26">
        <v>3.6363636363636362</v>
      </c>
      <c r="F1355" s="35" t="s">
        <v>239</v>
      </c>
      <c r="G1355" s="26">
        <v>8.75</v>
      </c>
      <c r="H1355" s="27">
        <v>0.3325372592883703</v>
      </c>
      <c r="I1355" s="27">
        <v>0.06428661050601277</v>
      </c>
      <c r="J1355" s="27">
        <v>0.08131083115680211</v>
      </c>
      <c r="K1355" s="34">
        <v>10620.0</v>
      </c>
      <c r="L1355" s="15"/>
    </row>
    <row r="1356" ht="14.25" customHeight="1">
      <c r="A1356" s="11">
        <v>86.0</v>
      </c>
      <c r="B1356" s="11"/>
      <c r="C1356" s="11" t="s">
        <v>374</v>
      </c>
      <c r="D1356" s="43" t="s">
        <v>58</v>
      </c>
      <c r="E1356" s="26">
        <v>4.0</v>
      </c>
      <c r="F1356" s="25" t="s">
        <v>232</v>
      </c>
      <c r="G1356" s="26">
        <v>4.545454545454545</v>
      </c>
      <c r="H1356" s="27">
        <v>0.24616394518749488</v>
      </c>
      <c r="I1356" s="27">
        <v>0.06427576776516168</v>
      </c>
      <c r="J1356" s="27">
        <v>0.06064086227775254</v>
      </c>
      <c r="K1356" s="34">
        <v>10620.0</v>
      </c>
      <c r="L1356" s="15"/>
    </row>
    <row r="1357" ht="14.25" customHeight="1">
      <c r="A1357" s="11">
        <v>240.0</v>
      </c>
      <c r="B1357" s="11"/>
      <c r="C1357" s="20" t="s">
        <v>386</v>
      </c>
      <c r="D1357" s="35" t="s">
        <v>108</v>
      </c>
      <c r="E1357" s="26">
        <v>6.0</v>
      </c>
      <c r="F1357" s="35" t="s">
        <v>236</v>
      </c>
      <c r="G1357" s="26">
        <v>10.625</v>
      </c>
      <c r="H1357" s="27">
        <v>0.42053007302863704</v>
      </c>
      <c r="I1357" s="27">
        <v>0.06414057234017487</v>
      </c>
      <c r="J1357" s="27">
        <v>0.06999545535379083</v>
      </c>
      <c r="K1357" s="34">
        <v>10620.0</v>
      </c>
      <c r="L1357" s="15"/>
    </row>
    <row r="1358" ht="14.25" customHeight="1">
      <c r="A1358" s="11">
        <v>72.0</v>
      </c>
      <c r="B1358" s="11"/>
      <c r="C1358" s="11" t="s">
        <v>397</v>
      </c>
      <c r="D1358" s="25" t="s">
        <v>154</v>
      </c>
      <c r="E1358" s="26">
        <v>3.3333333333333335</v>
      </c>
      <c r="F1358" s="25" t="s">
        <v>107</v>
      </c>
      <c r="G1358" s="26">
        <v>7.1875</v>
      </c>
      <c r="H1358" s="27">
        <v>0.28001148765077544</v>
      </c>
      <c r="I1358" s="27">
        <v>0.06397447510376249</v>
      </c>
      <c r="J1358" s="27">
        <v>0.08643662414019465</v>
      </c>
      <c r="K1358" s="34">
        <v>10560.0</v>
      </c>
      <c r="L1358" s="15"/>
    </row>
    <row r="1359" ht="14.25" customHeight="1">
      <c r="A1359" s="11">
        <v>72.0</v>
      </c>
      <c r="B1359" s="11"/>
      <c r="C1359" s="20" t="s">
        <v>397</v>
      </c>
      <c r="D1359" s="45" t="s">
        <v>297</v>
      </c>
      <c r="E1359" s="26">
        <v>3.3333333333333335</v>
      </c>
      <c r="F1359" s="45" t="s">
        <v>107</v>
      </c>
      <c r="G1359" s="26">
        <v>7.1875</v>
      </c>
      <c r="H1359" s="27">
        <v>0.28001148765077544</v>
      </c>
      <c r="I1359" s="27">
        <v>0.06397447510376249</v>
      </c>
      <c r="J1359" s="27">
        <v>0.05984073978936553</v>
      </c>
      <c r="K1359" s="34">
        <v>10560.0</v>
      </c>
      <c r="L1359" s="15"/>
    </row>
    <row r="1360" ht="14.25" customHeight="1">
      <c r="A1360" s="11">
        <v>86.0</v>
      </c>
      <c r="B1360" s="11"/>
      <c r="C1360" s="11" t="s">
        <v>374</v>
      </c>
      <c r="D1360" s="25" t="s">
        <v>74</v>
      </c>
      <c r="E1360" s="26">
        <v>4.0</v>
      </c>
      <c r="F1360" s="25" t="s">
        <v>232</v>
      </c>
      <c r="G1360" s="26">
        <v>4.545454545454545</v>
      </c>
      <c r="H1360" s="27">
        <v>0.24495725918167383</v>
      </c>
      <c r="I1360" s="27">
        <v>0.0639606904721952</v>
      </c>
      <c r="J1360" s="27">
        <v>0.05799102602812364</v>
      </c>
      <c r="K1360" s="34">
        <v>10560.0</v>
      </c>
      <c r="L1360" s="15"/>
    </row>
    <row r="1361" ht="14.25" customHeight="1">
      <c r="A1361" s="11">
        <v>216.0</v>
      </c>
      <c r="B1361" s="11"/>
      <c r="C1361" s="11" t="s">
        <v>377</v>
      </c>
      <c r="D1361" s="37" t="s">
        <v>58</v>
      </c>
      <c r="E1361" s="26">
        <v>4.0</v>
      </c>
      <c r="F1361" s="37" t="s">
        <v>150</v>
      </c>
      <c r="G1361" s="26">
        <v>13.333333333333334</v>
      </c>
      <c r="H1361" s="27">
        <v>0.36377560788818686</v>
      </c>
      <c r="I1361" s="27">
        <v>0.06370408425378885</v>
      </c>
      <c r="J1361" s="27">
        <v>0.04469086526111957</v>
      </c>
      <c r="K1361" s="34">
        <v>10560.0</v>
      </c>
      <c r="L1361" s="15"/>
    </row>
    <row r="1362" ht="14.25" customHeight="1">
      <c r="A1362" s="11">
        <v>133.0</v>
      </c>
      <c r="B1362" s="11"/>
      <c r="C1362" s="20" t="s">
        <v>393</v>
      </c>
      <c r="D1362" s="45" t="s">
        <v>246</v>
      </c>
      <c r="E1362" s="26">
        <v>3.75</v>
      </c>
      <c r="F1362" s="45" t="s">
        <v>379</v>
      </c>
      <c r="G1362" s="26">
        <v>7.5</v>
      </c>
      <c r="H1362" s="27">
        <v>0.30408487346690544</v>
      </c>
      <c r="I1362" s="27">
        <v>0.06351003905557247</v>
      </c>
      <c r="J1362" s="27">
        <v>0.06983401741259544</v>
      </c>
      <c r="K1362" s="34">
        <v>10560.0</v>
      </c>
      <c r="L1362" s="15"/>
    </row>
    <row r="1363" ht="14.25" customHeight="1">
      <c r="A1363" s="11">
        <v>104.0</v>
      </c>
      <c r="B1363" s="11"/>
      <c r="C1363" s="11" t="s">
        <v>391</v>
      </c>
      <c r="D1363" s="25" t="s">
        <v>106</v>
      </c>
      <c r="E1363" s="26">
        <v>3.076923076923077</v>
      </c>
      <c r="F1363" s="25" t="s">
        <v>311</v>
      </c>
      <c r="G1363" s="26">
        <v>8.125</v>
      </c>
      <c r="H1363" s="27">
        <v>0.24495725918167383</v>
      </c>
      <c r="I1363" s="27">
        <v>0.06342255966293395</v>
      </c>
      <c r="J1363" s="27">
        <v>0.07803994960429587</v>
      </c>
      <c r="K1363" s="34">
        <v>10560.0</v>
      </c>
      <c r="L1363" s="15"/>
    </row>
    <row r="1364" ht="14.25" customHeight="1">
      <c r="A1364" s="11">
        <v>17.0</v>
      </c>
      <c r="B1364" s="11"/>
      <c r="C1364" s="47" t="s">
        <v>373</v>
      </c>
      <c r="D1364" s="45" t="s">
        <v>190</v>
      </c>
      <c r="E1364" s="26">
        <v>5.0</v>
      </c>
      <c r="F1364" s="45" t="s">
        <v>202</v>
      </c>
      <c r="G1364" s="26">
        <v>5.357142857142857</v>
      </c>
      <c r="H1364" s="27">
        <v>0.29676431169825773</v>
      </c>
      <c r="I1364" s="27">
        <v>0.06336879959982154</v>
      </c>
      <c r="J1364" s="27">
        <v>0.07224043154379656</v>
      </c>
      <c r="K1364" s="34">
        <v>10440.0</v>
      </c>
      <c r="L1364" s="15"/>
    </row>
    <row r="1365" ht="14.25" customHeight="1">
      <c r="A1365" s="11">
        <v>133.0</v>
      </c>
      <c r="B1365" s="11"/>
      <c r="C1365" s="20" t="s">
        <v>393</v>
      </c>
      <c r="D1365" s="45" t="s">
        <v>139</v>
      </c>
      <c r="E1365" s="26">
        <v>4.0</v>
      </c>
      <c r="F1365" s="45" t="s">
        <v>379</v>
      </c>
      <c r="G1365" s="26">
        <v>7.5</v>
      </c>
      <c r="H1365" s="27">
        <v>0.3019190267897907</v>
      </c>
      <c r="I1365" s="27">
        <v>0.06305768835004846</v>
      </c>
      <c r="J1365" s="27">
        <v>0.05017529886430701</v>
      </c>
      <c r="K1365" s="34">
        <v>10440.0</v>
      </c>
      <c r="L1365" s="15"/>
    </row>
    <row r="1366" ht="14.25" customHeight="1">
      <c r="A1366" s="11">
        <v>17.0</v>
      </c>
      <c r="B1366" s="11"/>
      <c r="C1366" s="11" t="s">
        <v>373</v>
      </c>
      <c r="D1366" s="25" t="s">
        <v>25</v>
      </c>
      <c r="E1366" s="26">
        <v>5.0</v>
      </c>
      <c r="F1366" s="31" t="s">
        <v>202</v>
      </c>
      <c r="G1366" s="26">
        <v>5.357142857142857</v>
      </c>
      <c r="H1366" s="27">
        <v>0.29474893436923727</v>
      </c>
      <c r="I1366" s="27">
        <v>0.06293845121544245</v>
      </c>
      <c r="J1366" s="27">
        <v>0.06732083226303621</v>
      </c>
      <c r="K1366" s="34">
        <v>10440.0</v>
      </c>
      <c r="L1366" s="15"/>
    </row>
    <row r="1367" ht="14.25" customHeight="1">
      <c r="A1367" s="11">
        <v>58.0</v>
      </c>
      <c r="B1367" s="11"/>
      <c r="C1367" s="11" t="s">
        <v>384</v>
      </c>
      <c r="D1367" s="25" t="s">
        <v>108</v>
      </c>
      <c r="E1367" s="26">
        <v>5.0</v>
      </c>
      <c r="F1367" s="25" t="s">
        <v>67</v>
      </c>
      <c r="G1367" s="26">
        <v>10.0</v>
      </c>
      <c r="H1367" s="27">
        <v>0.3796765934247802</v>
      </c>
      <c r="I1367" s="27">
        <v>0.06291399302437437</v>
      </c>
      <c r="J1367" s="27">
        <v>0.07097014961542004</v>
      </c>
      <c r="K1367" s="34">
        <v>10440.0</v>
      </c>
      <c r="L1367" s="15"/>
    </row>
    <row r="1368" ht="14.25" customHeight="1">
      <c r="A1368" s="11">
        <v>228.0</v>
      </c>
      <c r="B1368" s="11"/>
      <c r="C1368" s="20" t="s">
        <v>392</v>
      </c>
      <c r="D1368" s="35" t="s">
        <v>108</v>
      </c>
      <c r="E1368" s="26">
        <v>6.0</v>
      </c>
      <c r="F1368" s="35" t="s">
        <v>65</v>
      </c>
      <c r="G1368" s="26">
        <v>11.25</v>
      </c>
      <c r="H1368" s="27">
        <v>0.47865211564235116</v>
      </c>
      <c r="I1368" s="27">
        <v>0.06286587261887058</v>
      </c>
      <c r="J1368" s="27">
        <v>0.08000047790010693</v>
      </c>
      <c r="K1368" s="34">
        <v>10440.0</v>
      </c>
      <c r="L1368" s="15"/>
    </row>
    <row r="1369" ht="14.25" customHeight="1">
      <c r="A1369" s="11">
        <v>54.0</v>
      </c>
      <c r="B1369" s="11"/>
      <c r="C1369" s="20" t="s">
        <v>396</v>
      </c>
      <c r="D1369" s="45" t="s">
        <v>74</v>
      </c>
      <c r="E1369" s="26">
        <v>6.0</v>
      </c>
      <c r="F1369" s="45" t="s">
        <v>150</v>
      </c>
      <c r="G1369" s="26">
        <v>11.333333333333334</v>
      </c>
      <c r="H1369" s="27">
        <v>0.415322758803517</v>
      </c>
      <c r="I1369" s="27">
        <v>0.0625642828246692</v>
      </c>
      <c r="J1369" s="27">
        <v>0.043377902758437316</v>
      </c>
      <c r="K1369" s="34">
        <v>10440.0</v>
      </c>
      <c r="L1369" s="15"/>
    </row>
    <row r="1370" ht="14.25" customHeight="1">
      <c r="A1370" s="11">
        <v>152.0</v>
      </c>
      <c r="B1370" s="11"/>
      <c r="C1370" s="11" t="s">
        <v>394</v>
      </c>
      <c r="D1370" s="37" t="s">
        <v>139</v>
      </c>
      <c r="E1370" s="26">
        <v>4.0</v>
      </c>
      <c r="F1370" s="37" t="s">
        <v>207</v>
      </c>
      <c r="G1370" s="26">
        <v>10.769230769230768</v>
      </c>
      <c r="H1370" s="27">
        <v>0.3627679192236767</v>
      </c>
      <c r="I1370" s="27">
        <v>0.06250297963601122</v>
      </c>
      <c r="J1370" s="27">
        <v>0.04878610951048659</v>
      </c>
      <c r="K1370" s="34">
        <v>10440.0</v>
      </c>
      <c r="L1370" s="15"/>
    </row>
    <row r="1371" ht="14.25" customHeight="1">
      <c r="A1371" s="11">
        <v>140.0</v>
      </c>
      <c r="B1371" s="11"/>
      <c r="C1371" s="20" t="s">
        <v>395</v>
      </c>
      <c r="D1371" s="45" t="s">
        <v>317</v>
      </c>
      <c r="E1371" s="26">
        <v>6.0</v>
      </c>
      <c r="F1371" s="45" t="s">
        <v>284</v>
      </c>
      <c r="G1371" s="26">
        <v>8.846153846153845</v>
      </c>
      <c r="H1371" s="27">
        <v>0.4044947456132545</v>
      </c>
      <c r="I1371" s="27">
        <v>0.061694813655956596</v>
      </c>
      <c r="J1371" s="27">
        <v>0.049137301031371476</v>
      </c>
      <c r="K1371" s="34">
        <v>10440.0</v>
      </c>
      <c r="L1371" s="15"/>
    </row>
    <row r="1372" ht="14.25" customHeight="1">
      <c r="A1372" s="11">
        <v>1.0</v>
      </c>
      <c r="B1372" s="11"/>
      <c r="C1372" s="11" t="s">
        <v>388</v>
      </c>
      <c r="D1372" s="25" t="s">
        <v>139</v>
      </c>
      <c r="E1372" s="26">
        <v>4.0</v>
      </c>
      <c r="F1372" s="25" t="s">
        <v>145</v>
      </c>
      <c r="G1372" s="26">
        <v>10.476190476190476</v>
      </c>
      <c r="H1372" s="27">
        <v>0.3692459177812423</v>
      </c>
      <c r="I1372" s="27">
        <v>0.06153323200114338</v>
      </c>
      <c r="J1372" s="27">
        <v>0.04849730285127151</v>
      </c>
      <c r="K1372" s="34">
        <v>10440.0</v>
      </c>
      <c r="L1372" s="15"/>
    </row>
    <row r="1373" ht="14.25" customHeight="1">
      <c r="A1373" s="11">
        <v>158.0</v>
      </c>
      <c r="B1373" s="11"/>
      <c r="C1373" s="11" t="s">
        <v>399</v>
      </c>
      <c r="D1373" s="43" t="s">
        <v>74</v>
      </c>
      <c r="E1373" s="26">
        <v>4.0</v>
      </c>
      <c r="F1373" s="43" t="s">
        <v>107</v>
      </c>
      <c r="G1373" s="26">
        <v>8.75</v>
      </c>
      <c r="H1373" s="27">
        <v>0.33622392513413935</v>
      </c>
      <c r="I1373" s="27">
        <v>0.06120066067695976</v>
      </c>
      <c r="J1373" s="27">
        <v>0.0505168897137501</v>
      </c>
      <c r="K1373" s="34">
        <v>10440.0</v>
      </c>
      <c r="L1373" s="15"/>
    </row>
    <row r="1374" ht="14.25" customHeight="1">
      <c r="A1374" s="11">
        <v>188.0</v>
      </c>
      <c r="B1374" s="11"/>
      <c r="C1374" s="11" t="s">
        <v>383</v>
      </c>
      <c r="D1374" s="37" t="s">
        <v>129</v>
      </c>
      <c r="E1374" s="26">
        <v>2.7272727272727275</v>
      </c>
      <c r="F1374" s="37" t="s">
        <v>309</v>
      </c>
      <c r="G1374" s="26">
        <v>7.17948717948718</v>
      </c>
      <c r="H1374" s="27">
        <v>0.2768108620582272</v>
      </c>
      <c r="I1374" s="27">
        <v>0.060680484725007346</v>
      </c>
      <c r="J1374" s="27">
        <v>0.08366611970390085</v>
      </c>
      <c r="K1374" s="34">
        <v>10440.0</v>
      </c>
      <c r="L1374" s="15"/>
    </row>
    <row r="1375" ht="14.25" customHeight="1">
      <c r="A1375" s="11">
        <v>133.0</v>
      </c>
      <c r="B1375" s="11"/>
      <c r="C1375" s="11" t="s">
        <v>393</v>
      </c>
      <c r="D1375" s="25" t="s">
        <v>246</v>
      </c>
      <c r="E1375" s="26">
        <v>3.75</v>
      </c>
      <c r="F1375" s="25" t="s">
        <v>291</v>
      </c>
      <c r="G1375" s="26">
        <v>6.170212765957447</v>
      </c>
      <c r="H1375" s="27">
        <v>0.2904923184588062</v>
      </c>
      <c r="I1375" s="27">
        <v>0.060671148420904486</v>
      </c>
      <c r="J1375" s="27">
        <v>0.07751838325778174</v>
      </c>
      <c r="K1375" s="34">
        <v>10440.0</v>
      </c>
      <c r="L1375" s="15"/>
    </row>
    <row r="1376" ht="14.25" customHeight="1">
      <c r="A1376" s="11">
        <v>133.0</v>
      </c>
      <c r="B1376" s="11"/>
      <c r="C1376" s="11" t="s">
        <v>393</v>
      </c>
      <c r="D1376" s="25" t="s">
        <v>139</v>
      </c>
      <c r="E1376" s="26">
        <v>4.0</v>
      </c>
      <c r="F1376" s="25" t="s">
        <v>291</v>
      </c>
      <c r="G1376" s="26">
        <v>6.170212765957447</v>
      </c>
      <c r="H1376" s="27">
        <v>0.29015200412134273</v>
      </c>
      <c r="I1376" s="27">
        <v>0.06060007163034579</v>
      </c>
      <c r="J1376" s="27">
        <v>0.056371448335509035</v>
      </c>
      <c r="K1376" s="34">
        <v>10440.0</v>
      </c>
      <c r="L1376" s="15"/>
    </row>
    <row r="1377" ht="14.25" customHeight="1">
      <c r="A1377" s="11">
        <v>188.0</v>
      </c>
      <c r="B1377" s="11"/>
      <c r="C1377" s="11" t="s">
        <v>383</v>
      </c>
      <c r="D1377" s="43" t="s">
        <v>129</v>
      </c>
      <c r="E1377" s="26">
        <v>2.7272727272727275</v>
      </c>
      <c r="F1377" s="43" t="s">
        <v>48</v>
      </c>
      <c r="G1377" s="26">
        <v>7.428571428571429</v>
      </c>
      <c r="H1377" s="27">
        <v>0.2762852718138128</v>
      </c>
      <c r="I1377" s="27">
        <v>0.06056526861477</v>
      </c>
      <c r="J1377" s="27">
        <v>0.08125896598057633</v>
      </c>
      <c r="K1377" s="34">
        <v>10440.0</v>
      </c>
      <c r="L1377" s="15"/>
    </row>
    <row r="1378" ht="14.25" customHeight="1">
      <c r="A1378" s="11">
        <v>240.0</v>
      </c>
      <c r="B1378" s="11"/>
      <c r="C1378" s="11" t="s">
        <v>386</v>
      </c>
      <c r="D1378" s="43" t="s">
        <v>149</v>
      </c>
      <c r="E1378" s="26">
        <v>5.0</v>
      </c>
      <c r="F1378" s="43" t="s">
        <v>236</v>
      </c>
      <c r="G1378" s="26">
        <v>10.625</v>
      </c>
      <c r="H1378" s="27">
        <v>0.3948879954049397</v>
      </c>
      <c r="I1378" s="27">
        <v>0.060229561831627615</v>
      </c>
      <c r="J1378" s="27">
        <v>0.05938309231399393</v>
      </c>
      <c r="K1378" s="34">
        <v>10440.0</v>
      </c>
      <c r="L1378" s="15"/>
    </row>
    <row r="1379" ht="14.25" customHeight="1">
      <c r="A1379" s="11">
        <v>239.0</v>
      </c>
      <c r="B1379" s="11"/>
      <c r="C1379" s="11" t="s">
        <v>385</v>
      </c>
      <c r="D1379" s="37" t="s">
        <v>70</v>
      </c>
      <c r="E1379" s="26">
        <v>5.0</v>
      </c>
      <c r="F1379" s="37" t="s">
        <v>236</v>
      </c>
      <c r="G1379" s="26">
        <v>10.0</v>
      </c>
      <c r="H1379" s="27">
        <v>0.3870838848238144</v>
      </c>
      <c r="I1379" s="27">
        <v>0.06013257380935447</v>
      </c>
      <c r="J1379" s="27">
        <v>0.050656259768073066</v>
      </c>
      <c r="K1379" s="34">
        <v>10440.0</v>
      </c>
      <c r="L1379" s="15"/>
    </row>
    <row r="1380" ht="14.25" customHeight="1">
      <c r="A1380" s="11">
        <v>72.0</v>
      </c>
      <c r="B1380" s="11"/>
      <c r="C1380" s="11" t="s">
        <v>397</v>
      </c>
      <c r="D1380" s="25" t="s">
        <v>297</v>
      </c>
      <c r="E1380" s="26">
        <v>3.3333333333333335</v>
      </c>
      <c r="F1380" s="25" t="s">
        <v>334</v>
      </c>
      <c r="G1380" s="26">
        <v>5.862068965517241</v>
      </c>
      <c r="H1380" s="27">
        <v>0.26285302621715556</v>
      </c>
      <c r="I1380" s="27">
        <v>0.06005426606872098</v>
      </c>
      <c r="J1380" s="27">
        <v>0.060175045598244666</v>
      </c>
      <c r="K1380" s="34">
        <v>10440.0</v>
      </c>
      <c r="L1380" s="15"/>
    </row>
    <row r="1381" ht="14.25" customHeight="1">
      <c r="A1381" s="11">
        <v>190.0</v>
      </c>
      <c r="B1381" s="11"/>
      <c r="C1381" s="47" t="s">
        <v>378</v>
      </c>
      <c r="D1381" s="35" t="s">
        <v>300</v>
      </c>
      <c r="E1381" s="26">
        <v>3.6363636363636362</v>
      </c>
      <c r="F1381" s="35" t="s">
        <v>273</v>
      </c>
      <c r="G1381" s="26">
        <v>8.421052631578947</v>
      </c>
      <c r="H1381" s="27">
        <v>0.30928290549198073</v>
      </c>
      <c r="I1381" s="27">
        <v>0.059791043337760114</v>
      </c>
      <c r="J1381" s="27">
        <v>0.07160430402146303</v>
      </c>
      <c r="K1381" s="34">
        <v>10440.0</v>
      </c>
      <c r="L1381" s="15"/>
    </row>
    <row r="1382" ht="14.25" customHeight="1">
      <c r="A1382" s="11">
        <v>140.0</v>
      </c>
      <c r="B1382" s="11"/>
      <c r="C1382" s="20" t="s">
        <v>395</v>
      </c>
      <c r="D1382" s="45" t="s">
        <v>136</v>
      </c>
      <c r="E1382" s="26">
        <v>5.0</v>
      </c>
      <c r="F1382" s="45" t="s">
        <v>284</v>
      </c>
      <c r="G1382" s="26">
        <v>8.846153846153845</v>
      </c>
      <c r="H1382" s="27">
        <v>0.3897595798802002</v>
      </c>
      <c r="I1382" s="27">
        <v>0.059447359729918166</v>
      </c>
      <c r="J1382" s="27">
        <v>0.05750180977512084</v>
      </c>
      <c r="K1382" s="34">
        <v>10350.0</v>
      </c>
      <c r="L1382" s="15"/>
    </row>
    <row r="1383" ht="14.25" customHeight="1">
      <c r="A1383" s="11">
        <v>81.0</v>
      </c>
      <c r="B1383" s="11"/>
      <c r="C1383" s="11" t="s">
        <v>359</v>
      </c>
      <c r="D1383" s="25" t="s">
        <v>262</v>
      </c>
      <c r="E1383" s="26">
        <v>5.714285714285714</v>
      </c>
      <c r="F1383" s="25" t="s">
        <v>92</v>
      </c>
      <c r="G1383" s="26">
        <v>18.0</v>
      </c>
      <c r="H1383" s="27">
        <v>0.5915282861968161</v>
      </c>
      <c r="I1383" s="27">
        <v>0.05940527330764083</v>
      </c>
      <c r="J1383" s="27">
        <v>0.05845249307874533</v>
      </c>
      <c r="K1383" s="34">
        <v>10350.0</v>
      </c>
      <c r="L1383" s="15"/>
    </row>
    <row r="1384" ht="14.25" customHeight="1">
      <c r="A1384" s="11">
        <v>48.0</v>
      </c>
      <c r="B1384" s="11"/>
      <c r="C1384" s="11" t="s">
        <v>398</v>
      </c>
      <c r="D1384" s="25" t="s">
        <v>18</v>
      </c>
      <c r="E1384" s="26">
        <v>3.75</v>
      </c>
      <c r="F1384" s="25" t="s">
        <v>319</v>
      </c>
      <c r="G1384" s="26">
        <v>8.96551724137931</v>
      </c>
      <c r="H1384" s="27">
        <v>0.30880781654345235</v>
      </c>
      <c r="I1384" s="27">
        <v>0.05931154128453971</v>
      </c>
      <c r="J1384" s="27">
        <v>0.08688372513971536</v>
      </c>
      <c r="K1384" s="34">
        <v>10350.0</v>
      </c>
      <c r="L1384" s="15"/>
    </row>
    <row r="1385" ht="14.25" customHeight="1">
      <c r="A1385" s="11">
        <v>118.0</v>
      </c>
      <c r="B1385" s="11"/>
      <c r="C1385" s="11" t="s">
        <v>400</v>
      </c>
      <c r="D1385" s="31" t="s">
        <v>136</v>
      </c>
      <c r="E1385" s="26">
        <v>3.3333333333333335</v>
      </c>
      <c r="F1385" s="25" t="s">
        <v>101</v>
      </c>
      <c r="G1385" s="26">
        <v>11.052631578947368</v>
      </c>
      <c r="H1385" s="27">
        <v>0.36338487146725434</v>
      </c>
      <c r="I1385" s="27">
        <v>0.059016941642205036</v>
      </c>
      <c r="J1385" s="27">
        <v>0.05201871968652581</v>
      </c>
      <c r="K1385" s="34">
        <v>10350.0</v>
      </c>
      <c r="L1385" s="15"/>
    </row>
    <row r="1386" ht="14.25" customHeight="1">
      <c r="A1386" s="11">
        <v>209.0</v>
      </c>
      <c r="B1386" s="11"/>
      <c r="C1386" s="47" t="s">
        <v>375</v>
      </c>
      <c r="D1386" s="35" t="s">
        <v>139</v>
      </c>
      <c r="E1386" s="26">
        <v>4.0</v>
      </c>
      <c r="F1386" s="35" t="s">
        <v>65</v>
      </c>
      <c r="G1386" s="26">
        <v>8.4375</v>
      </c>
      <c r="H1386" s="27">
        <v>0.3514878222328907</v>
      </c>
      <c r="I1386" s="27">
        <v>0.0589048484509732</v>
      </c>
      <c r="J1386" s="27">
        <v>0.05285347811671463</v>
      </c>
      <c r="K1386" s="34">
        <v>10350.0</v>
      </c>
      <c r="L1386" s="15"/>
    </row>
    <row r="1387" ht="14.25" customHeight="1">
      <c r="A1387" s="11">
        <v>100.0</v>
      </c>
      <c r="B1387" s="11"/>
      <c r="C1387" s="11" t="s">
        <v>401</v>
      </c>
      <c r="D1387" s="31" t="s">
        <v>262</v>
      </c>
      <c r="E1387" s="26">
        <v>4.285714285714286</v>
      </c>
      <c r="F1387" s="31" t="s">
        <v>92</v>
      </c>
      <c r="G1387" s="26">
        <v>12.0</v>
      </c>
      <c r="H1387" s="27">
        <v>0.41149793822387204</v>
      </c>
      <c r="I1387" s="27">
        <v>0.05888870571366134</v>
      </c>
      <c r="J1387" s="27">
        <v>0.057944210530234505</v>
      </c>
      <c r="K1387" s="34">
        <v>10350.0</v>
      </c>
      <c r="L1387" s="15"/>
    </row>
    <row r="1388" ht="14.25" customHeight="1">
      <c r="A1388" s="11">
        <v>72.0</v>
      </c>
      <c r="B1388" s="11"/>
      <c r="C1388" s="20" t="s">
        <v>397</v>
      </c>
      <c r="D1388" s="45" t="s">
        <v>154</v>
      </c>
      <c r="E1388" s="26">
        <v>3.3333333333333335</v>
      </c>
      <c r="F1388" s="45" t="s">
        <v>334</v>
      </c>
      <c r="G1388" s="26">
        <v>5.862068965517241</v>
      </c>
      <c r="H1388" s="27">
        <v>0.25626297883621263</v>
      </c>
      <c r="I1388" s="27">
        <v>0.058548632047624845</v>
      </c>
      <c r="J1388" s="27">
        <v>0.07978765305248738</v>
      </c>
      <c r="K1388" s="34">
        <v>10340.0</v>
      </c>
      <c r="L1388" s="15"/>
    </row>
    <row r="1389" ht="14.25" customHeight="1">
      <c r="A1389" s="11">
        <v>152.0</v>
      </c>
      <c r="B1389" s="11"/>
      <c r="C1389" s="11" t="s">
        <v>394</v>
      </c>
      <c r="D1389" s="37" t="s">
        <v>132</v>
      </c>
      <c r="E1389" s="26">
        <v>5.0</v>
      </c>
      <c r="F1389" s="37" t="s">
        <v>309</v>
      </c>
      <c r="G1389" s="26">
        <v>7.17948717948718</v>
      </c>
      <c r="H1389" s="27">
        <v>0.33968859819779756</v>
      </c>
      <c r="I1389" s="27">
        <v>0.05852653559106786</v>
      </c>
      <c r="J1389" s="27">
        <v>0.05647311311367476</v>
      </c>
      <c r="K1389" s="34">
        <v>10340.0</v>
      </c>
      <c r="L1389" s="15"/>
    </row>
    <row r="1390" ht="14.25" customHeight="1">
      <c r="A1390" s="32">
        <v>118.0</v>
      </c>
      <c r="B1390" s="32"/>
      <c r="C1390" s="32" t="s">
        <v>400</v>
      </c>
      <c r="D1390" s="38" t="s">
        <v>296</v>
      </c>
      <c r="E1390" s="26">
        <v>4.0</v>
      </c>
      <c r="F1390" s="38" t="s">
        <v>101</v>
      </c>
      <c r="G1390" s="26">
        <v>11.052631578947368</v>
      </c>
      <c r="H1390" s="27">
        <v>0.3602059988901761</v>
      </c>
      <c r="I1390" s="27">
        <v>0.05850066440531314</v>
      </c>
      <c r="J1390" s="27">
        <v>0.06599169287884882</v>
      </c>
      <c r="K1390" s="34">
        <v>10340.0</v>
      </c>
      <c r="L1390" s="15"/>
    </row>
    <row r="1391" ht="14.25" customHeight="1">
      <c r="A1391" s="11">
        <v>239.0</v>
      </c>
      <c r="B1391" s="11"/>
      <c r="C1391" s="20" t="s">
        <v>385</v>
      </c>
      <c r="D1391" s="35" t="s">
        <v>198</v>
      </c>
      <c r="E1391" s="26">
        <v>5.0</v>
      </c>
      <c r="F1391" s="35" t="s">
        <v>236</v>
      </c>
      <c r="G1391" s="26">
        <v>10.0</v>
      </c>
      <c r="H1391" s="27">
        <v>0.3755578138116909</v>
      </c>
      <c r="I1391" s="27">
        <v>0.05834202570585011</v>
      </c>
      <c r="J1391" s="27">
        <v>0.048034934497816595</v>
      </c>
      <c r="K1391" s="34">
        <v>10340.0</v>
      </c>
      <c r="L1391" s="15"/>
    </row>
    <row r="1392" ht="14.25" customHeight="1">
      <c r="A1392" s="11">
        <v>158.0</v>
      </c>
      <c r="B1392" s="11"/>
      <c r="C1392" s="11" t="s">
        <v>399</v>
      </c>
      <c r="D1392" s="37" t="s">
        <v>317</v>
      </c>
      <c r="E1392" s="26">
        <v>4.0</v>
      </c>
      <c r="F1392" s="37" t="s">
        <v>107</v>
      </c>
      <c r="G1392" s="26">
        <v>8.75</v>
      </c>
      <c r="H1392" s="27">
        <v>0.3197593514806634</v>
      </c>
      <c r="I1392" s="27">
        <v>0.0582037211077272</v>
      </c>
      <c r="J1392" s="27">
        <v>0.04552549941709973</v>
      </c>
      <c r="K1392" s="34">
        <v>10340.0</v>
      </c>
      <c r="L1392" s="15"/>
    </row>
    <row r="1393" ht="14.25" customHeight="1">
      <c r="A1393" s="11">
        <v>158.0</v>
      </c>
      <c r="B1393" s="11"/>
      <c r="C1393" s="11" t="s">
        <v>399</v>
      </c>
      <c r="D1393" s="37" t="s">
        <v>74</v>
      </c>
      <c r="E1393" s="26">
        <v>4.0</v>
      </c>
      <c r="F1393" s="37" t="s">
        <v>65</v>
      </c>
      <c r="G1393" s="26">
        <v>7.1875</v>
      </c>
      <c r="H1393" s="27">
        <v>0.3171963273809013</v>
      </c>
      <c r="I1393" s="27">
        <v>0.05773719045208206</v>
      </c>
      <c r="J1393" s="27">
        <v>0.05180577511577126</v>
      </c>
      <c r="K1393" s="34">
        <v>10340.0</v>
      </c>
      <c r="L1393" s="15"/>
    </row>
    <row r="1394" ht="14.25" customHeight="1">
      <c r="A1394" s="32">
        <v>54.0</v>
      </c>
      <c r="B1394" s="32"/>
      <c r="C1394" s="32" t="s">
        <v>396</v>
      </c>
      <c r="D1394" s="38" t="s">
        <v>74</v>
      </c>
      <c r="E1394" s="26">
        <v>6.0</v>
      </c>
      <c r="F1394" s="38" t="s">
        <v>193</v>
      </c>
      <c r="G1394" s="26">
        <v>7.5</v>
      </c>
      <c r="H1394" s="27">
        <v>0.3782519157759067</v>
      </c>
      <c r="I1394" s="27">
        <v>0.05697992545785909</v>
      </c>
      <c r="J1394" s="27">
        <v>0.04703296628521561</v>
      </c>
      <c r="K1394" s="34">
        <v>10290.0</v>
      </c>
      <c r="L1394" s="15"/>
    </row>
    <row r="1395" ht="14.25" customHeight="1">
      <c r="A1395" s="11">
        <v>81.0</v>
      </c>
      <c r="B1395" s="11"/>
      <c r="C1395" s="11" t="s">
        <v>359</v>
      </c>
      <c r="D1395" s="25" t="s">
        <v>70</v>
      </c>
      <c r="E1395" s="26">
        <v>5.0</v>
      </c>
      <c r="F1395" s="25" t="s">
        <v>92</v>
      </c>
      <c r="G1395" s="26">
        <v>18.0</v>
      </c>
      <c r="H1395" s="27">
        <v>0.565809665057824</v>
      </c>
      <c r="I1395" s="27">
        <v>0.0568224353377434</v>
      </c>
      <c r="J1395" s="27">
        <v>0.050984993962958476</v>
      </c>
      <c r="K1395" s="34">
        <v>10290.0</v>
      </c>
      <c r="L1395" s="15"/>
    </row>
    <row r="1396" ht="14.25" customHeight="1">
      <c r="A1396" s="11">
        <v>98.0</v>
      </c>
      <c r="B1396" s="11"/>
      <c r="C1396" s="20" t="s">
        <v>381</v>
      </c>
      <c r="D1396" s="45" t="s">
        <v>136</v>
      </c>
      <c r="E1396" s="26">
        <v>5.0</v>
      </c>
      <c r="F1396" s="45" t="s">
        <v>259</v>
      </c>
      <c r="G1396" s="26">
        <v>9.473684210526317</v>
      </c>
      <c r="H1396" s="27">
        <v>0.3868290567232062</v>
      </c>
      <c r="I1396" s="27">
        <v>0.05681518757813399</v>
      </c>
      <c r="J1396" s="27">
        <v>0.050078049358809704</v>
      </c>
      <c r="K1396" s="34">
        <v>10290.0</v>
      </c>
      <c r="L1396" s="15"/>
    </row>
    <row r="1397" ht="14.25" customHeight="1">
      <c r="A1397" s="11">
        <v>81.0</v>
      </c>
      <c r="B1397" s="11"/>
      <c r="C1397" s="20" t="s">
        <v>359</v>
      </c>
      <c r="D1397" s="45" t="s">
        <v>262</v>
      </c>
      <c r="E1397" s="26">
        <v>5.714285714285714</v>
      </c>
      <c r="F1397" s="45" t="s">
        <v>269</v>
      </c>
      <c r="G1397" s="26">
        <v>13.928571428571429</v>
      </c>
      <c r="H1397" s="27">
        <v>0.5641257077213424</v>
      </c>
      <c r="I1397" s="27">
        <v>0.05665332094685725</v>
      </c>
      <c r="J1397" s="27">
        <v>0.061824752294826785</v>
      </c>
      <c r="K1397" s="34">
        <v>10290.0</v>
      </c>
      <c r="L1397" s="15"/>
    </row>
    <row r="1398" ht="14.25" customHeight="1">
      <c r="A1398" s="11">
        <v>209.0</v>
      </c>
      <c r="B1398" s="11"/>
      <c r="C1398" s="11" t="s">
        <v>375</v>
      </c>
      <c r="D1398" s="37" t="s">
        <v>139</v>
      </c>
      <c r="E1398" s="26">
        <v>4.0</v>
      </c>
      <c r="F1398" s="37" t="s">
        <v>236</v>
      </c>
      <c r="G1398" s="26">
        <v>10.0</v>
      </c>
      <c r="H1398" s="27">
        <v>0.3378720816298949</v>
      </c>
      <c r="I1398" s="27">
        <v>0.05662302505330278</v>
      </c>
      <c r="J1398" s="27">
        <v>0.04160584741357376</v>
      </c>
      <c r="K1398" s="34">
        <v>10290.0</v>
      </c>
      <c r="L1398" s="15"/>
    </row>
    <row r="1399" ht="14.25" customHeight="1">
      <c r="A1399" s="11">
        <v>81.0</v>
      </c>
      <c r="B1399" s="11"/>
      <c r="C1399" s="11" t="s">
        <v>359</v>
      </c>
      <c r="D1399" s="25" t="s">
        <v>262</v>
      </c>
      <c r="E1399" s="26">
        <v>5.714285714285714</v>
      </c>
      <c r="F1399" s="25" t="s">
        <v>105</v>
      </c>
      <c r="G1399" s="26">
        <v>14.4</v>
      </c>
      <c r="H1399" s="27">
        <v>0.5635451323789191</v>
      </c>
      <c r="I1399" s="27">
        <v>0.056595015642280734</v>
      </c>
      <c r="J1399" s="27">
        <v>0.05959862039401484</v>
      </c>
      <c r="K1399" s="34">
        <v>10290.0</v>
      </c>
      <c r="L1399" s="15"/>
    </row>
    <row r="1400" ht="14.25" customHeight="1">
      <c r="A1400" s="11">
        <v>48.0</v>
      </c>
      <c r="B1400" s="11"/>
      <c r="C1400" s="47" t="s">
        <v>398</v>
      </c>
      <c r="D1400" s="45" t="s">
        <v>184</v>
      </c>
      <c r="E1400" s="26">
        <v>4.0</v>
      </c>
      <c r="F1400" s="45" t="s">
        <v>310</v>
      </c>
      <c r="G1400" s="26">
        <v>7.058823529411765</v>
      </c>
      <c r="H1400" s="27">
        <v>0.2933017219255258</v>
      </c>
      <c r="I1400" s="27">
        <v>0.05633334474344367</v>
      </c>
      <c r="J1400" s="27">
        <v>0.043042290357985194</v>
      </c>
      <c r="K1400" s="34">
        <v>10290.0</v>
      </c>
      <c r="L1400" s="15"/>
    </row>
    <row r="1401" ht="14.25" customHeight="1">
      <c r="A1401" s="11">
        <v>54.0</v>
      </c>
      <c r="B1401" s="11"/>
      <c r="C1401" s="11" t="s">
        <v>396</v>
      </c>
      <c r="D1401" s="25" t="s">
        <v>54</v>
      </c>
      <c r="E1401" s="26">
        <v>4.545454545454545</v>
      </c>
      <c r="F1401" s="25" t="s">
        <v>101</v>
      </c>
      <c r="G1401" s="26">
        <v>11.052631578947368</v>
      </c>
      <c r="H1401" s="27">
        <v>0.3738045093587885</v>
      </c>
      <c r="I1401" s="27">
        <v>0.05630996748657327</v>
      </c>
      <c r="J1401" s="27">
        <v>0.06616248449710743</v>
      </c>
      <c r="K1401" s="34">
        <v>10290.0</v>
      </c>
      <c r="L1401" s="15"/>
    </row>
    <row r="1402" ht="14.25" customHeight="1">
      <c r="A1402" s="11">
        <v>69.0</v>
      </c>
      <c r="B1402" s="11"/>
      <c r="C1402" s="11" t="s">
        <v>382</v>
      </c>
      <c r="D1402" s="25" t="s">
        <v>132</v>
      </c>
      <c r="E1402" s="26">
        <v>6.666666666666667</v>
      </c>
      <c r="F1402" s="25" t="s">
        <v>208</v>
      </c>
      <c r="G1402" s="26">
        <v>16.153846153846153</v>
      </c>
      <c r="H1402" s="27">
        <v>0.5600229753015509</v>
      </c>
      <c r="I1402" s="27">
        <v>0.05624129679451648</v>
      </c>
      <c r="J1402" s="27">
        <v>0.04884958350152289</v>
      </c>
      <c r="K1402" s="34">
        <v>10290.0</v>
      </c>
      <c r="L1402" s="15"/>
    </row>
    <row r="1403" ht="14.25" customHeight="1">
      <c r="A1403" s="11">
        <v>100.0</v>
      </c>
      <c r="B1403" s="11"/>
      <c r="C1403" s="20" t="s">
        <v>401</v>
      </c>
      <c r="D1403" s="45" t="s">
        <v>262</v>
      </c>
      <c r="E1403" s="26">
        <v>4.285714285714286</v>
      </c>
      <c r="F1403" s="45" t="s">
        <v>105</v>
      </c>
      <c r="G1403" s="26">
        <v>9.6</v>
      </c>
      <c r="H1403" s="27">
        <v>0.39014663010848244</v>
      </c>
      <c r="I1403" s="27">
        <v>0.0558331596624808</v>
      </c>
      <c r="J1403" s="27">
        <v>0.058796331273326174</v>
      </c>
      <c r="K1403" s="34">
        <v>10120.0</v>
      </c>
      <c r="L1403" s="15"/>
    </row>
    <row r="1404" ht="14.25" customHeight="1">
      <c r="A1404" s="11">
        <v>152.0</v>
      </c>
      <c r="B1404" s="11"/>
      <c r="C1404" s="11" t="s">
        <v>394</v>
      </c>
      <c r="D1404" s="37" t="s">
        <v>132</v>
      </c>
      <c r="E1404" s="26">
        <v>5.0</v>
      </c>
      <c r="F1404" s="37" t="s">
        <v>67</v>
      </c>
      <c r="G1404" s="26">
        <v>6.842105263157895</v>
      </c>
      <c r="H1404" s="27">
        <v>0.3237428854890084</v>
      </c>
      <c r="I1404" s="27">
        <v>0.05577917425092517</v>
      </c>
      <c r="J1404" s="27">
        <v>0.04782706633207532</v>
      </c>
      <c r="K1404" s="34">
        <v>10120.0</v>
      </c>
      <c r="L1404" s="15"/>
    </row>
    <row r="1405" ht="14.25" customHeight="1">
      <c r="A1405" s="32">
        <v>118.0</v>
      </c>
      <c r="B1405" s="32"/>
      <c r="C1405" s="32" t="s">
        <v>400</v>
      </c>
      <c r="D1405" s="38" t="s">
        <v>296</v>
      </c>
      <c r="E1405" s="26">
        <v>4.0</v>
      </c>
      <c r="F1405" s="38" t="s">
        <v>107</v>
      </c>
      <c r="G1405" s="26">
        <v>9.0625</v>
      </c>
      <c r="H1405" s="27">
        <v>0.3432285902411006</v>
      </c>
      <c r="I1405" s="27">
        <v>0.05574338193663819</v>
      </c>
      <c r="J1405" s="27">
        <v>0.06879064479784737</v>
      </c>
      <c r="K1405" s="34">
        <v>10120.0</v>
      </c>
      <c r="L1405" s="15"/>
    </row>
    <row r="1406" ht="14.25" customHeight="1">
      <c r="A1406" s="11">
        <v>158.0</v>
      </c>
      <c r="B1406" s="11"/>
      <c r="C1406" s="20" t="s">
        <v>399</v>
      </c>
      <c r="D1406" s="35" t="s">
        <v>317</v>
      </c>
      <c r="E1406" s="26">
        <v>4.0</v>
      </c>
      <c r="F1406" s="35" t="s">
        <v>65</v>
      </c>
      <c r="G1406" s="26">
        <v>7.1875</v>
      </c>
      <c r="H1406" s="27">
        <v>0.30584005311173607</v>
      </c>
      <c r="I1406" s="27">
        <v>0.055670081492407666</v>
      </c>
      <c r="J1406" s="27">
        <v>0.04704423348643605</v>
      </c>
      <c r="K1406" s="34">
        <v>10120.0</v>
      </c>
      <c r="L1406" s="15"/>
    </row>
    <row r="1407" ht="14.25" customHeight="1">
      <c r="A1407" s="32">
        <v>69.0</v>
      </c>
      <c r="B1407" s="32"/>
      <c r="C1407" s="32" t="s">
        <v>382</v>
      </c>
      <c r="D1407" s="38" t="s">
        <v>132</v>
      </c>
      <c r="E1407" s="26">
        <v>6.666666666666667</v>
      </c>
      <c r="F1407" s="38" t="s">
        <v>144</v>
      </c>
      <c r="G1407" s="26">
        <v>16.52173913043478</v>
      </c>
      <c r="H1407" s="27">
        <v>0.552003998299231</v>
      </c>
      <c r="I1407" s="27">
        <v>0.05543597686039586</v>
      </c>
      <c r="J1407" s="27">
        <v>0.04684640239523995</v>
      </c>
      <c r="K1407" s="34">
        <v>10120.0</v>
      </c>
      <c r="L1407" s="15"/>
    </row>
    <row r="1408" ht="14.25" customHeight="1">
      <c r="A1408" s="11">
        <v>179.0</v>
      </c>
      <c r="B1408" s="11"/>
      <c r="C1408" s="11" t="s">
        <v>402</v>
      </c>
      <c r="D1408" s="37" t="s">
        <v>139</v>
      </c>
      <c r="E1408" s="26">
        <v>4.0</v>
      </c>
      <c r="F1408" s="37" t="s">
        <v>92</v>
      </c>
      <c r="G1408" s="26">
        <v>12.4</v>
      </c>
      <c r="H1408" s="27">
        <v>0.3905801263641585</v>
      </c>
      <c r="I1408" s="27">
        <v>0.05528231057994331</v>
      </c>
      <c r="J1408" s="27">
        <v>0.04272666716009177</v>
      </c>
      <c r="K1408" s="34">
        <v>10120.0</v>
      </c>
      <c r="L1408" s="15"/>
    </row>
    <row r="1409" ht="14.25" customHeight="1">
      <c r="A1409" s="11">
        <v>158.0</v>
      </c>
      <c r="B1409" s="11"/>
      <c r="C1409" s="11" t="s">
        <v>399</v>
      </c>
      <c r="D1409" s="43" t="s">
        <v>74</v>
      </c>
      <c r="E1409" s="26">
        <v>4.0</v>
      </c>
      <c r="F1409" s="37" t="s">
        <v>284</v>
      </c>
      <c r="G1409" s="26">
        <v>6.923076923076923</v>
      </c>
      <c r="H1409" s="27">
        <v>0.30131543017485707</v>
      </c>
      <c r="I1409" s="27">
        <v>0.05484649372142842</v>
      </c>
      <c r="J1409" s="27">
        <v>0.04602141989005288</v>
      </c>
      <c r="K1409" s="34">
        <v>10120.0</v>
      </c>
      <c r="L1409" s="15"/>
    </row>
    <row r="1410" ht="14.25" customHeight="1">
      <c r="A1410" s="11">
        <v>100.0</v>
      </c>
      <c r="B1410" s="11"/>
      <c r="C1410" s="47" t="s">
        <v>401</v>
      </c>
      <c r="D1410" s="45" t="s">
        <v>139</v>
      </c>
      <c r="E1410" s="26">
        <v>4.0</v>
      </c>
      <c r="F1410" s="45" t="s">
        <v>92</v>
      </c>
      <c r="G1410" s="26">
        <v>12.0</v>
      </c>
      <c r="H1410" s="27">
        <v>0.3829216925138809</v>
      </c>
      <c r="I1410" s="27">
        <v>0.05479921226132374</v>
      </c>
      <c r="J1410" s="27">
        <v>0.04235328947654852</v>
      </c>
      <c r="K1410" s="34">
        <v>10120.0</v>
      </c>
      <c r="L1410" s="15"/>
    </row>
    <row r="1411" ht="14.25" customHeight="1">
      <c r="A1411" s="11">
        <v>179.0</v>
      </c>
      <c r="B1411" s="11"/>
      <c r="C1411" s="20" t="s">
        <v>402</v>
      </c>
      <c r="D1411" s="35" t="s">
        <v>70</v>
      </c>
      <c r="E1411" s="26">
        <v>3.3333333333333335</v>
      </c>
      <c r="F1411" s="35" t="s">
        <v>92</v>
      </c>
      <c r="G1411" s="26">
        <v>12.4</v>
      </c>
      <c r="H1411" s="27">
        <v>0.38577931708488006</v>
      </c>
      <c r="I1411" s="27">
        <v>0.054602808957362796</v>
      </c>
      <c r="J1411" s="27">
        <v>0.048993392636280414</v>
      </c>
      <c r="K1411" s="34">
        <v>10120.0</v>
      </c>
      <c r="L1411" s="15"/>
    </row>
    <row r="1412" ht="14.25" customHeight="1">
      <c r="A1412" s="11">
        <v>48.0</v>
      </c>
      <c r="B1412" s="11"/>
      <c r="C1412" s="20" t="s">
        <v>398</v>
      </c>
      <c r="D1412" s="45" t="s">
        <v>184</v>
      </c>
      <c r="E1412" s="26">
        <v>4.0</v>
      </c>
      <c r="F1412" s="45" t="s">
        <v>193</v>
      </c>
      <c r="G1412" s="26">
        <v>6.25</v>
      </c>
      <c r="H1412" s="27">
        <v>0.28346151264014563</v>
      </c>
      <c r="I1412" s="27">
        <v>0.054443373220665794</v>
      </c>
      <c r="J1412" s="27">
        <v>0.04600759856856841</v>
      </c>
      <c r="K1412" s="34">
        <v>10120.0</v>
      </c>
      <c r="L1412" s="15"/>
    </row>
    <row r="1413" ht="14.25" customHeight="1">
      <c r="A1413" s="11">
        <v>84.0</v>
      </c>
      <c r="B1413" s="11"/>
      <c r="C1413" s="47" t="s">
        <v>376</v>
      </c>
      <c r="D1413" s="45" t="s">
        <v>246</v>
      </c>
      <c r="E1413" s="26">
        <v>6.25</v>
      </c>
      <c r="F1413" s="35" t="s">
        <v>43</v>
      </c>
      <c r="G1413" s="26">
        <v>24.0</v>
      </c>
      <c r="H1413" s="27">
        <v>0.5628948879954049</v>
      </c>
      <c r="I1413" s="27">
        <v>0.0544098494373617</v>
      </c>
      <c r="J1413" s="27">
        <v>0.05168935696549362</v>
      </c>
      <c r="K1413" s="34">
        <v>10080.0</v>
      </c>
      <c r="L1413" s="15"/>
    </row>
    <row r="1414" ht="14.25" customHeight="1">
      <c r="A1414" s="11">
        <v>69.0</v>
      </c>
      <c r="B1414" s="11"/>
      <c r="C1414" s="20" t="s">
        <v>382</v>
      </c>
      <c r="D1414" s="45" t="s">
        <v>119</v>
      </c>
      <c r="E1414" s="26">
        <v>6.25</v>
      </c>
      <c r="F1414" s="45" t="s">
        <v>208</v>
      </c>
      <c r="G1414" s="26">
        <v>16.153846153846153</v>
      </c>
      <c r="H1414" s="27">
        <v>0.5393592132360152</v>
      </c>
      <c r="I1414" s="27">
        <v>0.05416610197845864</v>
      </c>
      <c r="J1414" s="27">
        <v>0.05579556157516599</v>
      </c>
      <c r="K1414" s="34">
        <v>10080.0</v>
      </c>
      <c r="L1414" s="15"/>
    </row>
    <row r="1415" ht="14.25" customHeight="1">
      <c r="A1415" s="32">
        <v>90.0</v>
      </c>
      <c r="B1415" s="32"/>
      <c r="C1415" s="32" t="s">
        <v>403</v>
      </c>
      <c r="D1415" s="38" t="s">
        <v>139</v>
      </c>
      <c r="E1415" s="26">
        <v>4.0</v>
      </c>
      <c r="F1415" s="38" t="s">
        <v>258</v>
      </c>
      <c r="G1415" s="26">
        <v>9.473684210526317</v>
      </c>
      <c r="H1415" s="27">
        <v>0.34037483779011635</v>
      </c>
      <c r="I1415" s="27">
        <v>0.05383782257252859</v>
      </c>
      <c r="J1415" s="27">
        <v>0.04129914464255277</v>
      </c>
      <c r="K1415" s="34">
        <v>10080.0</v>
      </c>
      <c r="L1415" s="15"/>
    </row>
    <row r="1416" ht="14.25" customHeight="1">
      <c r="A1416" s="11">
        <v>7.0</v>
      </c>
      <c r="B1416" s="11"/>
      <c r="C1416" s="11" t="s">
        <v>404</v>
      </c>
      <c r="D1416" s="25" t="s">
        <v>139</v>
      </c>
      <c r="E1416" s="26">
        <v>4.0</v>
      </c>
      <c r="F1416" s="25" t="s">
        <v>101</v>
      </c>
      <c r="G1416" s="26">
        <v>8.421052631578947</v>
      </c>
      <c r="H1416" s="27">
        <v>0.3191014104282341</v>
      </c>
      <c r="I1416" s="27">
        <v>0.053757706765129</v>
      </c>
      <c r="J1416" s="27">
        <v>0.04123768758207278</v>
      </c>
      <c r="K1416" s="34">
        <v>10080.0</v>
      </c>
      <c r="L1416" s="15"/>
    </row>
    <row r="1417" ht="14.25" customHeight="1">
      <c r="A1417" s="11">
        <v>81.0</v>
      </c>
      <c r="B1417" s="11"/>
      <c r="C1417" s="20" t="s">
        <v>359</v>
      </c>
      <c r="D1417" s="45" t="s">
        <v>70</v>
      </c>
      <c r="E1417" s="26">
        <v>5.0</v>
      </c>
      <c r="F1417" s="45" t="s">
        <v>269</v>
      </c>
      <c r="G1417" s="26">
        <v>13.928571428571429</v>
      </c>
      <c r="H1417" s="27">
        <v>0.534769949890075</v>
      </c>
      <c r="I1417" s="27">
        <v>0.053705217098212014</v>
      </c>
      <c r="J1417" s="27">
        <v>0.05319833639750979</v>
      </c>
      <c r="K1417" s="34">
        <v>10080.0</v>
      </c>
      <c r="L1417" s="15"/>
    </row>
    <row r="1418" ht="14.25" customHeight="1">
      <c r="A1418" s="11">
        <v>81.0</v>
      </c>
      <c r="B1418" s="11"/>
      <c r="C1418" s="20" t="s">
        <v>359</v>
      </c>
      <c r="D1418" s="45" t="s">
        <v>70</v>
      </c>
      <c r="E1418" s="26">
        <v>5.0</v>
      </c>
      <c r="F1418" s="45" t="s">
        <v>105</v>
      </c>
      <c r="G1418" s="26">
        <v>14.4</v>
      </c>
      <c r="H1418" s="27">
        <v>0.5326092632238526</v>
      </c>
      <c r="I1418" s="27">
        <v>0.05348822632205763</v>
      </c>
      <c r="J1418" s="27">
        <v>0.05110417966313162</v>
      </c>
      <c r="K1418" s="34">
        <v>10080.0</v>
      </c>
      <c r="L1418" s="15"/>
    </row>
    <row r="1419" ht="14.25" customHeight="1">
      <c r="A1419" s="11">
        <v>86.0</v>
      </c>
      <c r="B1419" s="11"/>
      <c r="C1419" s="20" t="s">
        <v>374</v>
      </c>
      <c r="D1419" s="45" t="s">
        <v>97</v>
      </c>
      <c r="E1419" s="26">
        <v>2.5</v>
      </c>
      <c r="F1419" s="35" t="s">
        <v>212</v>
      </c>
      <c r="G1419" s="26">
        <v>5.352112676056338</v>
      </c>
      <c r="H1419" s="27">
        <v>0.20449221275610396</v>
      </c>
      <c r="I1419" s="27">
        <v>0.0533948786321413</v>
      </c>
      <c r="J1419" s="27">
        <v>0.07193318405792697</v>
      </c>
      <c r="K1419" s="34">
        <v>10080.0</v>
      </c>
      <c r="L1419" s="15"/>
    </row>
    <row r="1420" ht="14.25" customHeight="1">
      <c r="A1420" s="11">
        <v>152.0</v>
      </c>
      <c r="B1420" s="11"/>
      <c r="C1420" s="20" t="s">
        <v>394</v>
      </c>
      <c r="D1420" s="35" t="s">
        <v>139</v>
      </c>
      <c r="E1420" s="26">
        <v>4.0</v>
      </c>
      <c r="F1420" s="35" t="s">
        <v>309</v>
      </c>
      <c r="G1420" s="26">
        <v>7.17948717948718</v>
      </c>
      <c r="H1420" s="27">
        <v>0.3097793467528025</v>
      </c>
      <c r="I1420" s="27">
        <v>0.053373330925133175</v>
      </c>
      <c r="J1420" s="27">
        <v>0.0467336194663561</v>
      </c>
      <c r="K1420" s="34">
        <v>10080.0</v>
      </c>
      <c r="L1420" s="15"/>
    </row>
    <row r="1421" ht="14.25" customHeight="1">
      <c r="A1421" s="11">
        <v>69.0</v>
      </c>
      <c r="B1421" s="11"/>
      <c r="C1421" s="20" t="s">
        <v>382</v>
      </c>
      <c r="D1421" s="45" t="s">
        <v>119</v>
      </c>
      <c r="E1421" s="26">
        <v>6.25</v>
      </c>
      <c r="F1421" s="45" t="s">
        <v>144</v>
      </c>
      <c r="G1421" s="26">
        <v>16.52173913043478</v>
      </c>
      <c r="H1421" s="27">
        <v>0.5307585484844298</v>
      </c>
      <c r="I1421" s="27">
        <v>0.05330236502433888</v>
      </c>
      <c r="J1421" s="27">
        <v>0.05356107106378756</v>
      </c>
      <c r="K1421" s="34">
        <v>10080.0</v>
      </c>
      <c r="L1421" s="15"/>
    </row>
    <row r="1422" ht="14.25" customHeight="1">
      <c r="A1422" s="11">
        <v>86.0</v>
      </c>
      <c r="B1422" s="11"/>
      <c r="C1422" s="47" t="s">
        <v>374</v>
      </c>
      <c r="D1422" s="45" t="s">
        <v>97</v>
      </c>
      <c r="E1422" s="26">
        <v>2.5</v>
      </c>
      <c r="F1422" s="45" t="s">
        <v>284</v>
      </c>
      <c r="G1422" s="26">
        <v>5.0</v>
      </c>
      <c r="H1422" s="27">
        <v>0.20381315891867857</v>
      </c>
      <c r="I1422" s="27">
        <v>0.053217571160402696</v>
      </c>
      <c r="J1422" s="27">
        <v>0.0706369564247373</v>
      </c>
      <c r="K1422" s="34">
        <v>10080.0</v>
      </c>
      <c r="L1422" s="15"/>
    </row>
    <row r="1423" ht="14.25" customHeight="1">
      <c r="A1423" s="11">
        <v>90.0</v>
      </c>
      <c r="B1423" s="11"/>
      <c r="C1423" s="11" t="s">
        <v>403</v>
      </c>
      <c r="D1423" s="25" t="s">
        <v>139</v>
      </c>
      <c r="E1423" s="26">
        <v>4.0</v>
      </c>
      <c r="F1423" s="25" t="s">
        <v>107</v>
      </c>
      <c r="G1423" s="26">
        <v>8.75</v>
      </c>
      <c r="H1423" s="27">
        <v>0.33622392513413935</v>
      </c>
      <c r="I1423" s="27">
        <v>0.05318126376066848</v>
      </c>
      <c r="J1423" s="27">
        <v>0.04389743519953457</v>
      </c>
      <c r="K1423" s="34">
        <v>10080.0</v>
      </c>
      <c r="L1423" s="15"/>
    </row>
    <row r="1424" ht="14.25" customHeight="1">
      <c r="A1424" s="11">
        <v>225.0</v>
      </c>
      <c r="B1424" s="11"/>
      <c r="C1424" s="11" t="s">
        <v>405</v>
      </c>
      <c r="D1424" s="37" t="s">
        <v>97</v>
      </c>
      <c r="E1424" s="26">
        <v>5.0</v>
      </c>
      <c r="F1424" s="37" t="s">
        <v>222</v>
      </c>
      <c r="G1424" s="26">
        <v>11.578947368421053</v>
      </c>
      <c r="H1424" s="27">
        <v>0.41773275546968824</v>
      </c>
      <c r="I1424" s="27">
        <v>0.053094930540277786</v>
      </c>
      <c r="J1424" s="27">
        <v>0.06575905471358849</v>
      </c>
      <c r="K1424" s="34">
        <v>10080.0</v>
      </c>
      <c r="L1424" s="15"/>
    </row>
    <row r="1425" ht="14.25" customHeight="1">
      <c r="A1425" s="11">
        <v>158.0</v>
      </c>
      <c r="B1425" s="11"/>
      <c r="C1425" s="11" t="s">
        <v>399</v>
      </c>
      <c r="D1425" s="37" t="s">
        <v>317</v>
      </c>
      <c r="E1425" s="26">
        <v>4.0</v>
      </c>
      <c r="F1425" s="37" t="s">
        <v>284</v>
      </c>
      <c r="G1425" s="26">
        <v>6.923076923076923</v>
      </c>
      <c r="H1425" s="27">
        <v>0.2912362168415432</v>
      </c>
      <c r="I1425" s="27">
        <v>0.053011839882155284</v>
      </c>
      <c r="J1425" s="27">
        <v>0.042221680886215494</v>
      </c>
      <c r="K1425" s="34">
        <v>10080.0</v>
      </c>
      <c r="L1425" s="15"/>
    </row>
    <row r="1426" ht="14.25" customHeight="1">
      <c r="A1426" s="11">
        <v>179.0</v>
      </c>
      <c r="B1426" s="11"/>
      <c r="C1426" s="11" t="s">
        <v>402</v>
      </c>
      <c r="D1426" s="43" t="s">
        <v>139</v>
      </c>
      <c r="E1426" s="26">
        <v>4.0</v>
      </c>
      <c r="F1426" s="37" t="s">
        <v>105</v>
      </c>
      <c r="G1426" s="26">
        <v>10.0</v>
      </c>
      <c r="H1426" s="27">
        <v>0.37334865020103386</v>
      </c>
      <c r="I1426" s="27">
        <v>0.0528433851131811</v>
      </c>
      <c r="J1426" s="27">
        <v>0.04381197020292834</v>
      </c>
      <c r="K1426" s="34">
        <v>10080.0</v>
      </c>
      <c r="L1426" s="15"/>
    </row>
    <row r="1427" ht="14.25" customHeight="1">
      <c r="A1427" s="11">
        <v>84.0</v>
      </c>
      <c r="B1427" s="11"/>
      <c r="C1427" s="11" t="s">
        <v>376</v>
      </c>
      <c r="D1427" s="31" t="s">
        <v>246</v>
      </c>
      <c r="E1427" s="26">
        <v>6.25</v>
      </c>
      <c r="F1427" s="25" t="s">
        <v>288</v>
      </c>
      <c r="G1427" s="26">
        <v>13.913043478260871</v>
      </c>
      <c r="H1427" s="27">
        <v>0.5430525821105948</v>
      </c>
      <c r="I1427" s="27">
        <v>0.05249187700821537</v>
      </c>
      <c r="J1427" s="27">
        <v>0.05662349571466846</v>
      </c>
      <c r="K1427" s="34">
        <v>10080.0</v>
      </c>
      <c r="L1427" s="15"/>
    </row>
    <row r="1428" ht="14.25" customHeight="1">
      <c r="A1428" s="11">
        <v>118.0</v>
      </c>
      <c r="B1428" s="11"/>
      <c r="C1428" s="11" t="s">
        <v>400</v>
      </c>
      <c r="D1428" s="25" t="s">
        <v>136</v>
      </c>
      <c r="E1428" s="26">
        <v>3.3333333333333335</v>
      </c>
      <c r="F1428" s="31" t="s">
        <v>107</v>
      </c>
      <c r="G1428" s="26">
        <v>9.0625</v>
      </c>
      <c r="H1428" s="27">
        <v>0.32309017805858703</v>
      </c>
      <c r="I1428" s="27">
        <v>0.05247272432300891</v>
      </c>
      <c r="J1428" s="27">
        <v>0.04908217905906064</v>
      </c>
      <c r="K1428" s="34">
        <v>10080.0</v>
      </c>
      <c r="L1428" s="15"/>
    </row>
    <row r="1429" ht="14.25" customHeight="1">
      <c r="A1429" s="32">
        <v>86.0</v>
      </c>
      <c r="B1429" s="32"/>
      <c r="C1429" s="32" t="s">
        <v>374</v>
      </c>
      <c r="D1429" s="38" t="s">
        <v>97</v>
      </c>
      <c r="E1429" s="26">
        <v>2.5</v>
      </c>
      <c r="F1429" s="38" t="s">
        <v>232</v>
      </c>
      <c r="G1429" s="26">
        <v>4.545454545454545</v>
      </c>
      <c r="H1429" s="27">
        <v>0.19978523087680744</v>
      </c>
      <c r="I1429" s="27">
        <v>0.052165840505058764</v>
      </c>
      <c r="J1429" s="27">
        <v>0.07343830002913505</v>
      </c>
      <c r="K1429" s="34">
        <v>9900.0</v>
      </c>
      <c r="L1429" s="15"/>
    </row>
    <row r="1430" ht="14.25" customHeight="1">
      <c r="A1430" s="11">
        <v>100.0</v>
      </c>
      <c r="B1430" s="11"/>
      <c r="C1430" s="20" t="s">
        <v>401</v>
      </c>
      <c r="D1430" s="45" t="s">
        <v>139</v>
      </c>
      <c r="E1430" s="26">
        <v>4.0</v>
      </c>
      <c r="F1430" s="45" t="s">
        <v>105</v>
      </c>
      <c r="G1430" s="26">
        <v>9.6</v>
      </c>
      <c r="H1430" s="27">
        <v>0.36377560788818686</v>
      </c>
      <c r="I1430" s="27">
        <v>0.05205925164825756</v>
      </c>
      <c r="J1430" s="27">
        <v>0.04316185227564626</v>
      </c>
      <c r="K1430" s="34">
        <v>9900.0</v>
      </c>
      <c r="L1430" s="15"/>
    </row>
    <row r="1431" ht="14.25" customHeight="1">
      <c r="A1431" s="11">
        <v>54.0</v>
      </c>
      <c r="B1431" s="11"/>
      <c r="C1431" s="11" t="s">
        <v>396</v>
      </c>
      <c r="D1431" s="25" t="s">
        <v>54</v>
      </c>
      <c r="E1431" s="26">
        <v>4.545454545454545</v>
      </c>
      <c r="F1431" s="25" t="s">
        <v>150</v>
      </c>
      <c r="G1431" s="26">
        <v>11.333333333333334</v>
      </c>
      <c r="H1431" s="27">
        <v>0.3446295232624928</v>
      </c>
      <c r="I1431" s="27">
        <v>0.05191504319493828</v>
      </c>
      <c r="J1431" s="27">
        <v>0.05814484837833087</v>
      </c>
      <c r="K1431" s="34">
        <v>9900.0</v>
      </c>
      <c r="L1431" s="15"/>
    </row>
    <row r="1432" ht="14.25" customHeight="1">
      <c r="A1432" s="11">
        <v>29.0</v>
      </c>
      <c r="B1432" s="11"/>
      <c r="C1432" s="11" t="s">
        <v>406</v>
      </c>
      <c r="D1432" s="25" t="s">
        <v>60</v>
      </c>
      <c r="E1432" s="26">
        <v>4.0</v>
      </c>
      <c r="F1432" s="25" t="s">
        <v>144</v>
      </c>
      <c r="G1432" s="26">
        <v>10.0</v>
      </c>
      <c r="H1432" s="27">
        <v>0.3198266409064801</v>
      </c>
      <c r="I1432" s="27">
        <v>0.051892510624107144</v>
      </c>
      <c r="J1432" s="27">
        <v>0.037723599027611805</v>
      </c>
      <c r="K1432" s="34">
        <v>9900.0</v>
      </c>
      <c r="L1432" s="15"/>
    </row>
    <row r="1433" ht="14.25" customHeight="1">
      <c r="A1433" s="11">
        <v>63.0</v>
      </c>
      <c r="B1433" s="11"/>
      <c r="C1433" s="20" t="s">
        <v>90</v>
      </c>
      <c r="D1433" s="45" t="s">
        <v>54</v>
      </c>
      <c r="E1433" s="26">
        <v>7.2727272727272725</v>
      </c>
      <c r="F1433" s="45" t="s">
        <v>37</v>
      </c>
      <c r="G1433" s="26">
        <v>18.333333333333332</v>
      </c>
      <c r="H1433" s="27">
        <v>0.6419569550968004</v>
      </c>
      <c r="I1433" s="27">
        <v>0.051877930725334066</v>
      </c>
      <c r="J1433" s="27">
        <v>0.0653914990215918</v>
      </c>
      <c r="K1433" s="34">
        <v>9900.0</v>
      </c>
      <c r="L1433" s="15"/>
    </row>
    <row r="1434" ht="14.25" customHeight="1">
      <c r="A1434" s="11">
        <v>179.0</v>
      </c>
      <c r="B1434" s="11"/>
      <c r="C1434" s="20" t="s">
        <v>402</v>
      </c>
      <c r="D1434" s="35" t="s">
        <v>70</v>
      </c>
      <c r="E1434" s="26">
        <v>3.3333333333333335</v>
      </c>
      <c r="F1434" s="35" t="s">
        <v>105</v>
      </c>
      <c r="G1434" s="26">
        <v>10.0</v>
      </c>
      <c r="H1434" s="27">
        <v>0.3655161610359773</v>
      </c>
      <c r="I1434" s="27">
        <v>0.0517347826282892</v>
      </c>
      <c r="J1434" s="27">
        <v>0.049428889459714014</v>
      </c>
      <c r="K1434" s="34">
        <v>9900.0</v>
      </c>
      <c r="L1434" s="15"/>
    </row>
    <row r="1435" ht="14.25" customHeight="1">
      <c r="A1435" s="11">
        <v>56.0</v>
      </c>
      <c r="B1435" s="11"/>
      <c r="C1435" s="11" t="s">
        <v>407</v>
      </c>
      <c r="D1435" s="31" t="s">
        <v>149</v>
      </c>
      <c r="E1435" s="26">
        <v>5.0</v>
      </c>
      <c r="F1435" s="31" t="s">
        <v>150</v>
      </c>
      <c r="G1435" s="26">
        <v>16.666666666666668</v>
      </c>
      <c r="H1435" s="27">
        <v>0.46994934990339926</v>
      </c>
      <c r="I1435" s="27">
        <v>0.051325099522268526</v>
      </c>
      <c r="J1435" s="27">
        <v>0.04903746651499027</v>
      </c>
      <c r="K1435" s="34">
        <v>9900.0</v>
      </c>
      <c r="L1435" s="15"/>
    </row>
    <row r="1436" ht="14.25" customHeight="1">
      <c r="A1436" s="11">
        <v>116.0</v>
      </c>
      <c r="B1436" s="11"/>
      <c r="C1436" s="11" t="s">
        <v>408</v>
      </c>
      <c r="D1436" s="25" t="s">
        <v>74</v>
      </c>
      <c r="E1436" s="26">
        <v>6.0</v>
      </c>
      <c r="F1436" s="25" t="s">
        <v>258</v>
      </c>
      <c r="G1436" s="26">
        <v>10.526315789473683</v>
      </c>
      <c r="H1436" s="27">
        <v>0.4361052609185866</v>
      </c>
      <c r="I1436" s="27">
        <v>0.051324189115366264</v>
      </c>
      <c r="J1436" s="27">
        <v>0.039370929369993105</v>
      </c>
      <c r="K1436" s="34">
        <v>9900.0</v>
      </c>
      <c r="L1436" s="15"/>
    </row>
    <row r="1437" ht="14.25" customHeight="1">
      <c r="A1437" s="11">
        <v>37.0</v>
      </c>
      <c r="B1437" s="11"/>
      <c r="C1437" s="11" t="s">
        <v>409</v>
      </c>
      <c r="D1437" s="25" t="s">
        <v>246</v>
      </c>
      <c r="E1437" s="26">
        <v>3.75</v>
      </c>
      <c r="F1437" s="25" t="s">
        <v>98</v>
      </c>
      <c r="G1437" s="26">
        <v>10.454545454545455</v>
      </c>
      <c r="H1437" s="27">
        <v>0.35204091085953565</v>
      </c>
      <c r="I1437" s="27">
        <v>0.05121958629909211</v>
      </c>
      <c r="J1437" s="27">
        <v>0.053043228712378473</v>
      </c>
      <c r="K1437" s="34">
        <v>9720.0</v>
      </c>
      <c r="L1437" s="15"/>
    </row>
    <row r="1438" ht="14.25" customHeight="1">
      <c r="A1438" s="11">
        <v>29.0</v>
      </c>
      <c r="B1438" s="11"/>
      <c r="C1438" s="11" t="s">
        <v>406</v>
      </c>
      <c r="D1438" s="25" t="s">
        <v>297</v>
      </c>
      <c r="E1438" s="26">
        <v>3.3333333333333335</v>
      </c>
      <c r="F1438" s="25" t="s">
        <v>144</v>
      </c>
      <c r="G1438" s="26">
        <v>10.0</v>
      </c>
      <c r="H1438" s="27">
        <v>0.31550590157833847</v>
      </c>
      <c r="I1438" s="27">
        <v>0.0511914620471215</v>
      </c>
      <c r="J1438" s="27">
        <v>0.04402057835956456</v>
      </c>
      <c r="K1438" s="34">
        <v>9720.0</v>
      </c>
      <c r="L1438" s="15"/>
    </row>
    <row r="1439" ht="14.25" customHeight="1">
      <c r="A1439" s="11">
        <v>225.0</v>
      </c>
      <c r="B1439" s="11"/>
      <c r="C1439" s="11" t="s">
        <v>405</v>
      </c>
      <c r="D1439" s="37" t="s">
        <v>97</v>
      </c>
      <c r="E1439" s="26">
        <v>5.0</v>
      </c>
      <c r="F1439" s="37" t="s">
        <v>239</v>
      </c>
      <c r="G1439" s="26">
        <v>10.0</v>
      </c>
      <c r="H1439" s="27">
        <v>0.402067777139575</v>
      </c>
      <c r="I1439" s="27">
        <v>0.051103870645017375</v>
      </c>
      <c r="J1439" s="27">
        <v>0.06658104289750835</v>
      </c>
      <c r="K1439" s="34">
        <v>9720.0</v>
      </c>
      <c r="L1439" s="15"/>
    </row>
    <row r="1440" ht="14.25" customHeight="1">
      <c r="A1440" s="11">
        <v>116.0</v>
      </c>
      <c r="B1440" s="11"/>
      <c r="C1440" s="11" t="s">
        <v>408</v>
      </c>
      <c r="D1440" s="25" t="s">
        <v>74</v>
      </c>
      <c r="E1440" s="26">
        <v>6.0</v>
      </c>
      <c r="F1440" s="25" t="s">
        <v>220</v>
      </c>
      <c r="G1440" s="26">
        <v>13.333333333333334</v>
      </c>
      <c r="H1440" s="27">
        <v>0.4341789269448728</v>
      </c>
      <c r="I1440" s="27">
        <v>0.051097483459584925</v>
      </c>
      <c r="J1440" s="27">
        <v>0.036065295089719465</v>
      </c>
      <c r="K1440" s="34">
        <v>9720.0</v>
      </c>
      <c r="L1440" s="15"/>
    </row>
    <row r="1441" ht="14.25" customHeight="1">
      <c r="A1441" s="11">
        <v>48.0</v>
      </c>
      <c r="B1441" s="11"/>
      <c r="C1441" s="11" t="s">
        <v>398</v>
      </c>
      <c r="D1441" s="25" t="s">
        <v>18</v>
      </c>
      <c r="E1441" s="26">
        <v>3.75</v>
      </c>
      <c r="F1441" s="25" t="s">
        <v>310</v>
      </c>
      <c r="G1441" s="26">
        <v>7.058823529411765</v>
      </c>
      <c r="H1441" s="27">
        <v>0.2650996332788407</v>
      </c>
      <c r="I1441" s="27">
        <v>0.050916676979651014</v>
      </c>
      <c r="J1441" s="27">
        <v>0.06938714049088994</v>
      </c>
      <c r="K1441" s="34">
        <v>9720.0</v>
      </c>
      <c r="L1441" s="15"/>
    </row>
    <row r="1442" ht="14.25" customHeight="1">
      <c r="A1442" s="11">
        <v>48.0</v>
      </c>
      <c r="B1442" s="11"/>
      <c r="C1442" s="11" t="s">
        <v>398</v>
      </c>
      <c r="D1442" s="25" t="s">
        <v>18</v>
      </c>
      <c r="E1442" s="26">
        <v>3.75</v>
      </c>
      <c r="F1442" s="25" t="s">
        <v>193</v>
      </c>
      <c r="G1442" s="26">
        <v>6.25</v>
      </c>
      <c r="H1442" s="27">
        <v>0.2632586636032931</v>
      </c>
      <c r="I1442" s="27">
        <v>0.0505630889450701</v>
      </c>
      <c r="J1442" s="27">
        <v>0.07528740753943498</v>
      </c>
      <c r="K1442" s="34">
        <v>9720.0</v>
      </c>
      <c r="L1442" s="15"/>
    </row>
    <row r="1443" ht="14.25" customHeight="1">
      <c r="A1443" s="11">
        <v>46.0</v>
      </c>
      <c r="B1443" s="11"/>
      <c r="C1443" s="20" t="s">
        <v>410</v>
      </c>
      <c r="D1443" s="45" t="s">
        <v>184</v>
      </c>
      <c r="E1443" s="26">
        <v>6.0</v>
      </c>
      <c r="F1443" s="45" t="s">
        <v>180</v>
      </c>
      <c r="G1443" s="26">
        <v>11.875</v>
      </c>
      <c r="H1443" s="27">
        <v>0.46200334640261714</v>
      </c>
      <c r="I1443" s="27">
        <v>0.05023979553749292</v>
      </c>
      <c r="J1443" s="27">
        <v>0.03777168283851081</v>
      </c>
      <c r="K1443" s="34">
        <v>9720.0</v>
      </c>
      <c r="L1443" s="15"/>
    </row>
    <row r="1444" ht="14.25" customHeight="1">
      <c r="A1444" s="11">
        <v>46.0</v>
      </c>
      <c r="B1444" s="11"/>
      <c r="C1444" s="20" t="s">
        <v>410</v>
      </c>
      <c r="D1444" s="45" t="s">
        <v>184</v>
      </c>
      <c r="E1444" s="26">
        <v>6.0</v>
      </c>
      <c r="F1444" s="45" t="s">
        <v>145</v>
      </c>
      <c r="G1444" s="26">
        <v>10.952380952380953</v>
      </c>
      <c r="H1444" s="27">
        <v>0.4617585115608564</v>
      </c>
      <c r="I1444" s="27">
        <v>0.050213171374515975</v>
      </c>
      <c r="J1444" s="27">
        <v>0.040759424554476224</v>
      </c>
      <c r="K1444" s="34">
        <v>9720.0</v>
      </c>
      <c r="L1444" s="15"/>
    </row>
    <row r="1445" ht="14.25" customHeight="1">
      <c r="A1445" s="11">
        <v>56.0</v>
      </c>
      <c r="B1445" s="11"/>
      <c r="C1445" s="20" t="s">
        <v>407</v>
      </c>
      <c r="D1445" s="45" t="s">
        <v>317</v>
      </c>
      <c r="E1445" s="26">
        <v>6.0</v>
      </c>
      <c r="F1445" s="45" t="s">
        <v>150</v>
      </c>
      <c r="G1445" s="26">
        <v>16.666666666666668</v>
      </c>
      <c r="H1445" s="27">
        <v>0.4595060310166571</v>
      </c>
      <c r="I1445" s="27">
        <v>0.050184541755107004</v>
      </c>
      <c r="J1445" s="27">
        <v>0.03390244598567229</v>
      </c>
      <c r="K1445" s="34">
        <v>9720.0</v>
      </c>
      <c r="L1445" s="15"/>
    </row>
    <row r="1446" ht="14.25" customHeight="1">
      <c r="A1446" s="11">
        <v>201.0</v>
      </c>
      <c r="B1446" s="11"/>
      <c r="C1446" s="11" t="s">
        <v>411</v>
      </c>
      <c r="D1446" s="37" t="s">
        <v>172</v>
      </c>
      <c r="E1446" s="26">
        <v>4.0</v>
      </c>
      <c r="F1446" s="37" t="s">
        <v>412</v>
      </c>
      <c r="G1446" s="26">
        <v>6.363636363636364</v>
      </c>
      <c r="H1446" s="27">
        <v>0.3655161610359773</v>
      </c>
      <c r="I1446" s="27">
        <v>0.050105882598751046</v>
      </c>
      <c r="J1446" s="27">
        <v>0.07978765305248738</v>
      </c>
      <c r="K1446" s="34">
        <v>9720.0</v>
      </c>
      <c r="L1446" s="15"/>
    </row>
    <row r="1447" ht="14.25" customHeight="1">
      <c r="A1447" s="11">
        <v>84.0</v>
      </c>
      <c r="B1447" s="11"/>
      <c r="C1447" s="11" t="s">
        <v>376</v>
      </c>
      <c r="D1447" s="37" t="s">
        <v>296</v>
      </c>
      <c r="E1447" s="26">
        <v>6.0</v>
      </c>
      <c r="F1447" s="37" t="s">
        <v>43</v>
      </c>
      <c r="G1447" s="26">
        <v>24.0</v>
      </c>
      <c r="H1447" s="27">
        <v>0.5169442848937392</v>
      </c>
      <c r="I1447" s="27">
        <v>0.0499682290751281</v>
      </c>
      <c r="J1447" s="27">
        <v>0.053612970490019785</v>
      </c>
      <c r="K1447" s="34">
        <v>9720.0</v>
      </c>
      <c r="L1447" s="15"/>
    </row>
    <row r="1448" ht="14.25" customHeight="1">
      <c r="A1448" s="11">
        <v>37.0</v>
      </c>
      <c r="B1448" s="11"/>
      <c r="C1448" s="20" t="s">
        <v>409</v>
      </c>
      <c r="D1448" s="45" t="s">
        <v>108</v>
      </c>
      <c r="E1448" s="26">
        <v>4.0</v>
      </c>
      <c r="F1448" s="45" t="s">
        <v>98</v>
      </c>
      <c r="G1448" s="26">
        <v>10.454545454545455</v>
      </c>
      <c r="H1448" s="27">
        <v>0.3430340162103517</v>
      </c>
      <c r="I1448" s="27">
        <v>0.0499091436671709</v>
      </c>
      <c r="J1448" s="27">
        <v>0.05689642378057482</v>
      </c>
      <c r="K1448" s="34">
        <v>9720.0</v>
      </c>
      <c r="L1448" s="15"/>
    </row>
    <row r="1449" ht="14.25" customHeight="1">
      <c r="A1449" s="11">
        <v>7.0</v>
      </c>
      <c r="B1449" s="11"/>
      <c r="C1449" s="11" t="s">
        <v>404</v>
      </c>
      <c r="D1449" s="25" t="s">
        <v>139</v>
      </c>
      <c r="E1449" s="26">
        <v>4.0</v>
      </c>
      <c r="F1449" s="25" t="s">
        <v>107</v>
      </c>
      <c r="G1449" s="26">
        <v>6.875</v>
      </c>
      <c r="H1449" s="27">
        <v>0.2941959344923719</v>
      </c>
      <c r="I1449" s="27">
        <v>0.04956198331028966</v>
      </c>
      <c r="J1449" s="27">
        <v>0.04090997085956625</v>
      </c>
      <c r="K1449" s="34">
        <v>9680.0</v>
      </c>
      <c r="L1449" s="15"/>
    </row>
    <row r="1450" ht="14.25" customHeight="1">
      <c r="A1450" s="11">
        <v>90.0</v>
      </c>
      <c r="B1450" s="11"/>
      <c r="C1450" s="11" t="s">
        <v>403</v>
      </c>
      <c r="D1450" s="25" t="s">
        <v>97</v>
      </c>
      <c r="E1450" s="26">
        <v>3.3333333333333335</v>
      </c>
      <c r="F1450" s="25" t="s">
        <v>258</v>
      </c>
      <c r="G1450" s="26">
        <v>9.473684210526317</v>
      </c>
      <c r="H1450" s="27">
        <v>0.3132995666022662</v>
      </c>
      <c r="I1450" s="27">
        <v>0.04955526850425927</v>
      </c>
      <c r="J1450" s="27">
        <v>0.061375117732682595</v>
      </c>
      <c r="K1450" s="34">
        <v>9600.0</v>
      </c>
      <c r="L1450" s="15"/>
    </row>
    <row r="1451" ht="14.25" customHeight="1">
      <c r="A1451" s="11">
        <v>116.0</v>
      </c>
      <c r="B1451" s="11"/>
      <c r="C1451" s="11" t="s">
        <v>408</v>
      </c>
      <c r="D1451" s="25" t="s">
        <v>74</v>
      </c>
      <c r="E1451" s="26">
        <v>6.0</v>
      </c>
      <c r="F1451" s="25" t="s">
        <v>89</v>
      </c>
      <c r="G1451" s="26">
        <v>9.166666666666666</v>
      </c>
      <c r="H1451" s="27">
        <v>0.4207686039832761</v>
      </c>
      <c r="I1451" s="27">
        <v>0.04951925450098582</v>
      </c>
      <c r="J1451" s="27">
        <v>0.04230821534881613</v>
      </c>
      <c r="K1451" s="34">
        <v>9600.0</v>
      </c>
      <c r="L1451" s="15"/>
    </row>
    <row r="1452" ht="14.25" customHeight="1">
      <c r="A1452" s="11">
        <v>152.0</v>
      </c>
      <c r="B1452" s="11"/>
      <c r="C1452" s="11" t="s">
        <v>394</v>
      </c>
      <c r="D1452" s="37" t="s">
        <v>139</v>
      </c>
      <c r="E1452" s="26">
        <v>4.0</v>
      </c>
      <c r="F1452" s="37" t="s">
        <v>67</v>
      </c>
      <c r="G1452" s="26">
        <v>6.842105263157895</v>
      </c>
      <c r="H1452" s="27">
        <v>0.2871912693854107</v>
      </c>
      <c r="I1452" s="27">
        <v>0.04948152554517555</v>
      </c>
      <c r="J1452" s="27">
        <v>0.03795741697895336</v>
      </c>
      <c r="K1452" s="34">
        <v>9600.0</v>
      </c>
      <c r="L1452" s="15"/>
    </row>
    <row r="1453" ht="14.25" customHeight="1">
      <c r="A1453" s="32">
        <v>84.0</v>
      </c>
      <c r="B1453" s="32"/>
      <c r="C1453" s="32" t="s">
        <v>376</v>
      </c>
      <c r="D1453" s="38" t="s">
        <v>296</v>
      </c>
      <c r="E1453" s="26">
        <v>6.0</v>
      </c>
      <c r="F1453" s="38" t="s">
        <v>288</v>
      </c>
      <c r="G1453" s="26">
        <v>13.913043478260871</v>
      </c>
      <c r="H1453" s="27">
        <v>0.5105622566851745</v>
      </c>
      <c r="I1453" s="27">
        <v>0.049351337358151205</v>
      </c>
      <c r="J1453" s="27">
        <v>0.05798630755112343</v>
      </c>
      <c r="K1453" s="34">
        <v>9600.0</v>
      </c>
      <c r="L1453" s="15"/>
    </row>
    <row r="1454" ht="14.25" customHeight="1">
      <c r="A1454" s="11">
        <v>165.0</v>
      </c>
      <c r="B1454" s="11"/>
      <c r="C1454" s="11" t="s">
        <v>413</v>
      </c>
      <c r="D1454" s="37" t="s">
        <v>184</v>
      </c>
      <c r="E1454" s="26">
        <v>4.0</v>
      </c>
      <c r="F1454" s="37" t="s">
        <v>239</v>
      </c>
      <c r="G1454" s="26">
        <v>5.833333333333334</v>
      </c>
      <c r="H1454" s="27">
        <v>0.2765545557044696</v>
      </c>
      <c r="I1454" s="27">
        <v>0.04929792681988481</v>
      </c>
      <c r="J1454" s="27">
        <v>0.04171519415851697</v>
      </c>
      <c r="K1454" s="34">
        <v>9600.0</v>
      </c>
      <c r="L1454" s="15"/>
    </row>
    <row r="1455" ht="14.25" customHeight="1">
      <c r="A1455" s="76">
        <v>7.0</v>
      </c>
      <c r="B1455" s="76"/>
      <c r="C1455" s="77" t="s">
        <v>404</v>
      </c>
      <c r="D1455" s="78" t="s">
        <v>154</v>
      </c>
      <c r="E1455" s="26">
        <v>3.3333333333333335</v>
      </c>
      <c r="F1455" s="79" t="s">
        <v>101</v>
      </c>
      <c r="G1455" s="26">
        <v>8.421052631578947</v>
      </c>
      <c r="H1455" s="27">
        <v>0.2924129288287818</v>
      </c>
      <c r="I1455" s="27">
        <v>0.04926160765386366</v>
      </c>
      <c r="J1455" s="27">
        <v>0.061011413331303735</v>
      </c>
      <c r="K1455" s="34">
        <v>9600.0</v>
      </c>
      <c r="L1455" s="15"/>
    </row>
    <row r="1456" ht="14.25" customHeight="1">
      <c r="A1456" s="32">
        <v>63.0</v>
      </c>
      <c r="B1456" s="32"/>
      <c r="C1456" s="32" t="s">
        <v>90</v>
      </c>
      <c r="D1456" s="38" t="s">
        <v>54</v>
      </c>
      <c r="E1456" s="26">
        <v>7.2727272727272725</v>
      </c>
      <c r="F1456" s="38" t="s">
        <v>233</v>
      </c>
      <c r="G1456" s="26">
        <v>15.925925925925927</v>
      </c>
      <c r="H1456" s="27">
        <v>0.6067421184198817</v>
      </c>
      <c r="I1456" s="27">
        <v>0.04903214356916302</v>
      </c>
      <c r="J1456" s="27">
        <v>0.06188946121618799</v>
      </c>
      <c r="K1456" s="34">
        <v>9400.0</v>
      </c>
      <c r="L1456" s="15"/>
    </row>
    <row r="1457" ht="14.25" customHeight="1">
      <c r="A1457" s="11">
        <v>54.0</v>
      </c>
      <c r="B1457" s="11"/>
      <c r="C1457" s="11" t="s">
        <v>396</v>
      </c>
      <c r="D1457" s="25" t="s">
        <v>54</v>
      </c>
      <c r="E1457" s="26">
        <v>4.545454545454545</v>
      </c>
      <c r="F1457" s="25" t="s">
        <v>193</v>
      </c>
      <c r="G1457" s="26">
        <v>7.5</v>
      </c>
      <c r="H1457" s="27">
        <v>0.3235028091927614</v>
      </c>
      <c r="I1457" s="27">
        <v>0.04873251181134053</v>
      </c>
      <c r="J1457" s="27">
        <v>0.06226461219257654</v>
      </c>
      <c r="K1457" s="34">
        <v>9400.0</v>
      </c>
      <c r="L1457" s="15"/>
    </row>
    <row r="1458" ht="14.25" customHeight="1">
      <c r="A1458" s="32">
        <v>225.0</v>
      </c>
      <c r="B1458" s="32"/>
      <c r="C1458" s="32" t="s">
        <v>405</v>
      </c>
      <c r="D1458" s="33" t="s">
        <v>246</v>
      </c>
      <c r="E1458" s="26">
        <v>3.75</v>
      </c>
      <c r="F1458" s="33" t="s">
        <v>222</v>
      </c>
      <c r="G1458" s="26">
        <v>11.578947368421053</v>
      </c>
      <c r="H1458" s="27">
        <v>0.3829216925138809</v>
      </c>
      <c r="I1458" s="27">
        <v>0.04867035299525464</v>
      </c>
      <c r="J1458" s="27">
        <v>0.049972526678041584</v>
      </c>
      <c r="K1458" s="34">
        <v>9360.0</v>
      </c>
      <c r="L1458" s="15"/>
    </row>
    <row r="1459" ht="14.25" customHeight="1">
      <c r="A1459" s="11">
        <v>165.0</v>
      </c>
      <c r="B1459" s="11"/>
      <c r="C1459" s="20" t="s">
        <v>413</v>
      </c>
      <c r="D1459" s="35" t="s">
        <v>139</v>
      </c>
      <c r="E1459" s="26">
        <v>4.0</v>
      </c>
      <c r="F1459" s="35" t="s">
        <v>239</v>
      </c>
      <c r="G1459" s="26">
        <v>5.833333333333334</v>
      </c>
      <c r="H1459" s="27">
        <v>0.2725883234844576</v>
      </c>
      <c r="I1459" s="27">
        <v>0.048590916135375375</v>
      </c>
      <c r="J1459" s="27">
        <v>0.039795738438543046</v>
      </c>
      <c r="K1459" s="34">
        <v>9360.0</v>
      </c>
      <c r="L1459" s="15"/>
    </row>
    <row r="1460" ht="14.25" customHeight="1">
      <c r="A1460" s="11">
        <v>84.0</v>
      </c>
      <c r="B1460" s="11"/>
      <c r="C1460" s="11" t="s">
        <v>376</v>
      </c>
      <c r="D1460" s="25" t="s">
        <v>246</v>
      </c>
      <c r="E1460" s="26">
        <v>6.25</v>
      </c>
      <c r="F1460" s="25" t="s">
        <v>239</v>
      </c>
      <c r="G1460" s="26">
        <v>12.083333333333334</v>
      </c>
      <c r="H1460" s="27">
        <v>0.5025847214244686</v>
      </c>
      <c r="I1460" s="27">
        <v>0.0485802227119301</v>
      </c>
      <c r="J1460" s="27">
        <v>0.05301472509281397</v>
      </c>
      <c r="K1460" s="34">
        <v>9360.0</v>
      </c>
      <c r="L1460" s="15"/>
    </row>
    <row r="1461" ht="14.25" customHeight="1">
      <c r="A1461" s="11">
        <v>163.0</v>
      </c>
      <c r="B1461" s="11"/>
      <c r="C1461" s="20" t="s">
        <v>414</v>
      </c>
      <c r="D1461" s="35" t="s">
        <v>296</v>
      </c>
      <c r="E1461" s="26">
        <v>3.0</v>
      </c>
      <c r="F1461" s="35" t="s">
        <v>87</v>
      </c>
      <c r="G1461" s="26">
        <v>8.0</v>
      </c>
      <c r="H1461" s="27">
        <v>0.254369410027078</v>
      </c>
      <c r="I1461" s="27">
        <v>0.04837678578671184</v>
      </c>
      <c r="J1461" s="27">
        <v>0.05418200008111725</v>
      </c>
      <c r="K1461" s="34">
        <v>9360.0</v>
      </c>
      <c r="L1461" s="15"/>
    </row>
    <row r="1462" ht="14.25" customHeight="1">
      <c r="A1462" s="11">
        <v>56.0</v>
      </c>
      <c r="B1462" s="11"/>
      <c r="C1462" s="20" t="s">
        <v>407</v>
      </c>
      <c r="D1462" s="45" t="s">
        <v>317</v>
      </c>
      <c r="E1462" s="26">
        <v>6.0</v>
      </c>
      <c r="F1462" s="45" t="s">
        <v>236</v>
      </c>
      <c r="G1462" s="26">
        <v>12.5</v>
      </c>
      <c r="H1462" s="27">
        <v>0.4425570380693214</v>
      </c>
      <c r="I1462" s="27">
        <v>0.0483334725920088</v>
      </c>
      <c r="J1462" s="27">
        <v>0.03434083968376288</v>
      </c>
      <c r="K1462" s="34">
        <v>9360.0</v>
      </c>
      <c r="L1462" s="15"/>
    </row>
    <row r="1463" ht="14.25" customHeight="1">
      <c r="A1463" s="11">
        <v>177.0</v>
      </c>
      <c r="B1463" s="11"/>
      <c r="C1463" s="47" t="s">
        <v>415</v>
      </c>
      <c r="D1463" s="35" t="s">
        <v>296</v>
      </c>
      <c r="E1463" s="26">
        <v>5.0</v>
      </c>
      <c r="F1463" s="35" t="s">
        <v>233</v>
      </c>
      <c r="G1463" s="26">
        <v>11.11111111111111</v>
      </c>
      <c r="H1463" s="27">
        <v>0.4286436856498667</v>
      </c>
      <c r="I1463" s="27">
        <v>0.04789012069184813</v>
      </c>
      <c r="J1463" s="27">
        <v>0.058408741212668425</v>
      </c>
      <c r="K1463" s="34">
        <v>9360.0</v>
      </c>
      <c r="L1463" s="15"/>
    </row>
    <row r="1464" ht="14.25" customHeight="1">
      <c r="A1464" s="11">
        <v>92.0</v>
      </c>
      <c r="B1464" s="11"/>
      <c r="C1464" s="11" t="s">
        <v>298</v>
      </c>
      <c r="D1464" s="25" t="s">
        <v>58</v>
      </c>
      <c r="E1464" s="26">
        <v>8.0</v>
      </c>
      <c r="F1464" s="25" t="s">
        <v>144</v>
      </c>
      <c r="G1464" s="26">
        <v>21.73913043478261</v>
      </c>
      <c r="H1464" s="27">
        <v>0.7264249755042741</v>
      </c>
      <c r="I1464" s="27">
        <v>0.04787508578944983</v>
      </c>
      <c r="J1464" s="27">
        <v>0.03692812587460846</v>
      </c>
      <c r="K1464" s="34">
        <v>9300.0</v>
      </c>
      <c r="L1464" s="15"/>
    </row>
    <row r="1465" ht="14.25" customHeight="1">
      <c r="A1465" s="11">
        <v>177.0</v>
      </c>
      <c r="B1465" s="11"/>
      <c r="C1465" s="20" t="s">
        <v>415</v>
      </c>
      <c r="D1465" s="35" t="s">
        <v>296</v>
      </c>
      <c r="E1465" s="26">
        <v>5.0</v>
      </c>
      <c r="F1465" s="35" t="s">
        <v>288</v>
      </c>
      <c r="G1465" s="26">
        <v>11.739130434782608</v>
      </c>
      <c r="H1465" s="27">
        <v>0.4285076082893429</v>
      </c>
      <c r="I1465" s="27">
        <v>0.04787491747893008</v>
      </c>
      <c r="J1465" s="27">
        <v>0.05625155948199196</v>
      </c>
      <c r="K1465" s="34">
        <v>9300.0</v>
      </c>
      <c r="L1465" s="15"/>
    </row>
    <row r="1466" ht="14.25" customHeight="1">
      <c r="A1466" s="11">
        <v>118.0</v>
      </c>
      <c r="B1466" s="11"/>
      <c r="C1466" s="11" t="s">
        <v>400</v>
      </c>
      <c r="D1466" s="25" t="s">
        <v>296</v>
      </c>
      <c r="E1466" s="26">
        <v>4.0</v>
      </c>
      <c r="F1466" s="25" t="s">
        <v>229</v>
      </c>
      <c r="G1466" s="26">
        <v>7.5675675675675675</v>
      </c>
      <c r="H1466" s="27">
        <v>0.29455514808760075</v>
      </c>
      <c r="I1466" s="27">
        <v>0.047838381149181916</v>
      </c>
      <c r="J1466" s="27">
        <v>0.05367556910770039</v>
      </c>
      <c r="K1466" s="34">
        <v>9300.0</v>
      </c>
      <c r="L1466" s="15"/>
    </row>
    <row r="1467" ht="14.25" customHeight="1">
      <c r="A1467" s="11">
        <v>147.0</v>
      </c>
      <c r="B1467" s="11"/>
      <c r="C1467" s="20" t="s">
        <v>416</v>
      </c>
      <c r="D1467" s="45" t="s">
        <v>83</v>
      </c>
      <c r="E1467" s="26">
        <v>6.0</v>
      </c>
      <c r="F1467" s="45" t="s">
        <v>101</v>
      </c>
      <c r="G1467" s="26">
        <v>8.94736842105263</v>
      </c>
      <c r="H1467" s="27">
        <v>0.3948879954049397</v>
      </c>
      <c r="I1467" s="27">
        <v>0.04776229039075984</v>
      </c>
      <c r="J1467" s="27">
        <v>0.03519936067585695</v>
      </c>
      <c r="K1467" s="34">
        <v>9300.0</v>
      </c>
      <c r="L1467" s="15"/>
    </row>
    <row r="1468" ht="14.25" customHeight="1">
      <c r="A1468" s="11">
        <v>23.0</v>
      </c>
      <c r="B1468" s="11"/>
      <c r="C1468" s="20" t="s">
        <v>417</v>
      </c>
      <c r="D1468" s="45" t="s">
        <v>119</v>
      </c>
      <c r="E1468" s="26">
        <v>5.0</v>
      </c>
      <c r="F1468" s="45" t="s">
        <v>112</v>
      </c>
      <c r="G1468" s="26">
        <v>15.483870967741936</v>
      </c>
      <c r="H1468" s="27">
        <v>0.42546854723764543</v>
      </c>
      <c r="I1468" s="27">
        <v>0.04766890540275969</v>
      </c>
      <c r="J1468" s="27">
        <v>0.04714052717419898</v>
      </c>
      <c r="K1468" s="34">
        <v>9300.0</v>
      </c>
      <c r="L1468" s="15"/>
    </row>
    <row r="1469" ht="14.25" customHeight="1">
      <c r="A1469" s="11">
        <v>100.0</v>
      </c>
      <c r="B1469" s="11"/>
      <c r="C1469" s="20" t="s">
        <v>401</v>
      </c>
      <c r="D1469" s="45" t="s">
        <v>262</v>
      </c>
      <c r="E1469" s="26">
        <v>4.285714285714286</v>
      </c>
      <c r="F1469" s="45" t="s">
        <v>319</v>
      </c>
      <c r="G1469" s="26">
        <v>7.931034482758621</v>
      </c>
      <c r="H1469" s="27">
        <v>0.33168569140286863</v>
      </c>
      <c r="I1469" s="27">
        <v>0.04746692329678042</v>
      </c>
      <c r="J1469" s="27">
        <v>0.048555738030223165</v>
      </c>
      <c r="K1469" s="34">
        <v>9300.0</v>
      </c>
      <c r="L1469" s="15"/>
    </row>
    <row r="1470" ht="14.25" customHeight="1">
      <c r="A1470" s="11">
        <v>90.0</v>
      </c>
      <c r="B1470" s="11"/>
      <c r="C1470" s="47" t="s">
        <v>403</v>
      </c>
      <c r="D1470" s="45" t="s">
        <v>97</v>
      </c>
      <c r="E1470" s="26">
        <v>3.3333333333333335</v>
      </c>
      <c r="F1470" s="45" t="s">
        <v>107</v>
      </c>
      <c r="G1470" s="26">
        <v>8.75</v>
      </c>
      <c r="H1470" s="27">
        <v>0.29967784631521116</v>
      </c>
      <c r="I1470" s="27">
        <v>0.04740069161276974</v>
      </c>
      <c r="J1470" s="27">
        <v>0.06253313882197849</v>
      </c>
      <c r="K1470" s="34">
        <v>9272.0</v>
      </c>
      <c r="L1470" s="15"/>
    </row>
    <row r="1471" ht="14.25" customHeight="1">
      <c r="A1471" s="11">
        <v>46.0</v>
      </c>
      <c r="B1471" s="11"/>
      <c r="C1471" s="11" t="s">
        <v>410</v>
      </c>
      <c r="D1471" s="25" t="s">
        <v>317</v>
      </c>
      <c r="E1471" s="26">
        <v>6.0</v>
      </c>
      <c r="F1471" s="25" t="s">
        <v>145</v>
      </c>
      <c r="G1471" s="26">
        <v>10.952380952380953</v>
      </c>
      <c r="H1471" s="27">
        <v>0.435138286947592</v>
      </c>
      <c r="I1471" s="27">
        <v>0.04731839874538646</v>
      </c>
      <c r="J1471" s="27">
        <v>0.03569159219652007</v>
      </c>
      <c r="K1471" s="34">
        <v>9272.0</v>
      </c>
      <c r="L1471" s="15"/>
    </row>
    <row r="1472" ht="14.25" customHeight="1">
      <c r="A1472" s="32">
        <v>25.0</v>
      </c>
      <c r="B1472" s="32"/>
      <c r="C1472" s="32" t="s">
        <v>418</v>
      </c>
      <c r="D1472" s="38" t="s">
        <v>246</v>
      </c>
      <c r="E1472" s="26">
        <v>3.75</v>
      </c>
      <c r="F1472" s="33" t="s">
        <v>71</v>
      </c>
      <c r="G1472" s="26">
        <v>13.076923076923077</v>
      </c>
      <c r="H1472" s="27">
        <v>0.42643552120864014</v>
      </c>
      <c r="I1472" s="27">
        <v>0.047308839472912645</v>
      </c>
      <c r="J1472" s="27">
        <v>0.051032502966909636</v>
      </c>
      <c r="K1472" s="34">
        <v>9272.0</v>
      </c>
      <c r="L1472" s="15"/>
    </row>
    <row r="1473" ht="14.25" customHeight="1">
      <c r="A1473" s="11">
        <v>39.0</v>
      </c>
      <c r="B1473" s="11"/>
      <c r="C1473" s="11" t="s">
        <v>419</v>
      </c>
      <c r="D1473" s="25" t="s">
        <v>158</v>
      </c>
      <c r="E1473" s="26">
        <v>3.3333333333333335</v>
      </c>
      <c r="F1473" s="25" t="s">
        <v>120</v>
      </c>
      <c r="G1473" s="26">
        <v>8.620689655172413</v>
      </c>
      <c r="H1473" s="27">
        <v>0.29757167671259416</v>
      </c>
      <c r="I1473" s="27">
        <v>0.04725433023073407</v>
      </c>
      <c r="J1473" s="27">
        <v>0.05346732109335794</v>
      </c>
      <c r="K1473" s="34">
        <v>9272.0</v>
      </c>
      <c r="L1473" s="15"/>
    </row>
    <row r="1474" ht="14.25" customHeight="1">
      <c r="A1474" s="11">
        <v>39.0</v>
      </c>
      <c r="B1474" s="11"/>
      <c r="C1474" s="11" t="s">
        <v>419</v>
      </c>
      <c r="D1474" s="25" t="s">
        <v>42</v>
      </c>
      <c r="E1474" s="26">
        <v>3.3333333333333335</v>
      </c>
      <c r="F1474" s="25" t="s">
        <v>120</v>
      </c>
      <c r="G1474" s="26">
        <v>8.620689655172413</v>
      </c>
      <c r="H1474" s="27">
        <v>0.29757167671259416</v>
      </c>
      <c r="I1474" s="27">
        <v>0.04725433023073407</v>
      </c>
      <c r="J1474" s="27">
        <v>0.04213149329971314</v>
      </c>
      <c r="K1474" s="34">
        <v>9272.0</v>
      </c>
      <c r="L1474" s="15"/>
    </row>
    <row r="1475" ht="14.25" customHeight="1">
      <c r="A1475" s="11">
        <v>23.0</v>
      </c>
      <c r="B1475" s="11"/>
      <c r="C1475" s="11" t="s">
        <v>417</v>
      </c>
      <c r="D1475" s="25" t="s">
        <v>119</v>
      </c>
      <c r="E1475" s="26">
        <v>5.0</v>
      </c>
      <c r="F1475" s="25" t="s">
        <v>144</v>
      </c>
      <c r="G1475" s="26">
        <v>13.043478260869565</v>
      </c>
      <c r="H1475" s="27">
        <v>0.42169857276845113</v>
      </c>
      <c r="I1475" s="27">
        <v>0.047246522696659285</v>
      </c>
      <c r="J1475" s="27">
        <v>0.04747583636330416</v>
      </c>
      <c r="K1475" s="34">
        <v>9272.0</v>
      </c>
      <c r="L1475" s="15"/>
    </row>
    <row r="1476" ht="14.25" customHeight="1">
      <c r="A1476" s="11">
        <v>246.0</v>
      </c>
      <c r="B1476" s="11"/>
      <c r="C1476" s="11" t="s">
        <v>420</v>
      </c>
      <c r="D1476" s="37" t="s">
        <v>60</v>
      </c>
      <c r="E1476" s="26">
        <v>4.0</v>
      </c>
      <c r="F1476" s="37" t="s">
        <v>128</v>
      </c>
      <c r="G1476" s="26">
        <v>7.714285714285714</v>
      </c>
      <c r="H1476" s="27">
        <v>0.32309017805858703</v>
      </c>
      <c r="I1476" s="27">
        <v>0.04714940446415293</v>
      </c>
      <c r="J1476" s="27">
        <v>0.04095262559172141</v>
      </c>
      <c r="K1476" s="34">
        <v>9120.0</v>
      </c>
      <c r="L1476" s="15"/>
    </row>
    <row r="1477" ht="14.25" customHeight="1">
      <c r="A1477" s="11">
        <v>100.0</v>
      </c>
      <c r="B1477" s="11"/>
      <c r="C1477" s="20" t="s">
        <v>401</v>
      </c>
      <c r="D1477" s="45" t="s">
        <v>262</v>
      </c>
      <c r="E1477" s="26">
        <v>4.285714285714286</v>
      </c>
      <c r="F1477" s="35" t="s">
        <v>221</v>
      </c>
      <c r="G1477" s="26">
        <v>7.575757575757576</v>
      </c>
      <c r="H1477" s="27">
        <v>0.32931265556193756</v>
      </c>
      <c r="I1477" s="27">
        <v>0.04712732254473842</v>
      </c>
      <c r="J1477" s="27">
        <v>0.04997688158232726</v>
      </c>
      <c r="K1477" s="34">
        <v>9120.0</v>
      </c>
      <c r="L1477" s="15"/>
    </row>
    <row r="1478" ht="14.25" customHeight="1">
      <c r="A1478" s="11">
        <v>120.0</v>
      </c>
      <c r="B1478" s="11"/>
      <c r="C1478" s="11" t="s">
        <v>421</v>
      </c>
      <c r="D1478" s="31" t="s">
        <v>74</v>
      </c>
      <c r="E1478" s="26">
        <v>6.0</v>
      </c>
      <c r="F1478" s="25" t="s">
        <v>258</v>
      </c>
      <c r="G1478" s="26">
        <v>11.052631578947368</v>
      </c>
      <c r="H1478" s="27">
        <v>0.44674197459952775</v>
      </c>
      <c r="I1478" s="27">
        <v>0.04710809475096252</v>
      </c>
      <c r="J1478" s="27">
        <v>0.03613675156223368</v>
      </c>
      <c r="K1478" s="34">
        <v>9120.0</v>
      </c>
      <c r="L1478" s="15"/>
    </row>
    <row r="1479" ht="14.25" customHeight="1">
      <c r="A1479" s="11">
        <v>46.0</v>
      </c>
      <c r="B1479" s="11"/>
      <c r="C1479" s="11" t="s">
        <v>410</v>
      </c>
      <c r="D1479" s="25" t="s">
        <v>317</v>
      </c>
      <c r="E1479" s="26">
        <v>6.0</v>
      </c>
      <c r="F1479" s="31" t="s">
        <v>180</v>
      </c>
      <c r="G1479" s="26">
        <v>11.875</v>
      </c>
      <c r="H1479" s="27">
        <v>0.43314093087635713</v>
      </c>
      <c r="I1479" s="27">
        <v>0.04710119953803058</v>
      </c>
      <c r="J1479" s="27">
        <v>0.033465312039587705</v>
      </c>
      <c r="K1479" s="34">
        <v>9120.0</v>
      </c>
      <c r="L1479" s="15"/>
    </row>
    <row r="1480" ht="14.25" customHeight="1">
      <c r="A1480" s="11">
        <v>56.0</v>
      </c>
      <c r="B1480" s="11"/>
      <c r="C1480" s="11" t="s">
        <v>407</v>
      </c>
      <c r="D1480" s="25" t="s">
        <v>149</v>
      </c>
      <c r="E1480" s="26">
        <v>5.0</v>
      </c>
      <c r="F1480" s="25" t="s">
        <v>236</v>
      </c>
      <c r="G1480" s="26">
        <v>12.5</v>
      </c>
      <c r="H1480" s="27">
        <v>0.43078690407811604</v>
      </c>
      <c r="I1480" s="27">
        <v>0.047048007895412816</v>
      </c>
      <c r="J1480" s="27">
        <v>0.046386792649315126</v>
      </c>
      <c r="K1480" s="34">
        <v>9120.0</v>
      </c>
      <c r="L1480" s="15"/>
    </row>
    <row r="1481" ht="14.25" customHeight="1">
      <c r="A1481" s="32">
        <v>63.0</v>
      </c>
      <c r="B1481" s="32"/>
      <c r="C1481" s="32" t="s">
        <v>90</v>
      </c>
      <c r="D1481" s="33" t="s">
        <v>94</v>
      </c>
      <c r="E1481" s="26">
        <v>4.545454545454545</v>
      </c>
      <c r="F1481" s="38" t="s">
        <v>37</v>
      </c>
      <c r="G1481" s="26">
        <v>18.333333333333332</v>
      </c>
      <c r="H1481" s="27">
        <v>0.582144464970427</v>
      </c>
      <c r="I1481" s="27">
        <v>0.04704435396500777</v>
      </c>
      <c r="J1481" s="27">
        <v>0.060822401540046825</v>
      </c>
      <c r="K1481" s="34">
        <v>9120.0</v>
      </c>
      <c r="L1481" s="15"/>
    </row>
    <row r="1482" ht="14.25" customHeight="1">
      <c r="A1482" s="32">
        <v>225.0</v>
      </c>
      <c r="B1482" s="32"/>
      <c r="C1482" s="32" t="s">
        <v>405</v>
      </c>
      <c r="D1482" s="33" t="s">
        <v>246</v>
      </c>
      <c r="E1482" s="26">
        <v>3.75</v>
      </c>
      <c r="F1482" s="33" t="s">
        <v>239</v>
      </c>
      <c r="G1482" s="26">
        <v>10.0</v>
      </c>
      <c r="H1482" s="27">
        <v>0.3692459177812423</v>
      </c>
      <c r="I1482" s="27">
        <v>0.04693212610256697</v>
      </c>
      <c r="J1482" s="27">
        <v>0.0512161868442372</v>
      </c>
      <c r="K1482" s="34">
        <v>9120.0</v>
      </c>
      <c r="L1482" s="15"/>
    </row>
    <row r="1483" ht="14.25" customHeight="1">
      <c r="A1483" s="11">
        <v>120.0</v>
      </c>
      <c r="B1483" s="11"/>
      <c r="C1483" s="11" t="s">
        <v>421</v>
      </c>
      <c r="D1483" s="25" t="s">
        <v>74</v>
      </c>
      <c r="E1483" s="26">
        <v>6.0</v>
      </c>
      <c r="F1483" s="25" t="s">
        <v>267</v>
      </c>
      <c r="G1483" s="26">
        <v>10.689655172413792</v>
      </c>
      <c r="H1483" s="27">
        <v>0.44351056791164684</v>
      </c>
      <c r="I1483" s="27">
        <v>0.04676734903847816</v>
      </c>
      <c r="J1483" s="27">
        <v>0.03756403526782914</v>
      </c>
      <c r="K1483" s="34">
        <v>9120.0</v>
      </c>
      <c r="L1483" s="15"/>
    </row>
    <row r="1484" ht="14.25" customHeight="1">
      <c r="A1484" s="11">
        <v>116.0</v>
      </c>
      <c r="B1484" s="11"/>
      <c r="C1484" s="11" t="s">
        <v>408</v>
      </c>
      <c r="D1484" s="25" t="s">
        <v>154</v>
      </c>
      <c r="E1484" s="26">
        <v>5.0</v>
      </c>
      <c r="F1484" s="25" t="s">
        <v>258</v>
      </c>
      <c r="G1484" s="26">
        <v>10.526315789473683</v>
      </c>
      <c r="H1484" s="27">
        <v>0.39684611769620387</v>
      </c>
      <c r="I1484" s="27">
        <v>0.046703874086355464</v>
      </c>
      <c r="J1484" s="27">
        <v>0.0578436129425084</v>
      </c>
      <c r="K1484" s="34">
        <v>9100.0</v>
      </c>
      <c r="L1484" s="15"/>
    </row>
    <row r="1485" ht="14.25" customHeight="1">
      <c r="A1485" s="11">
        <v>225.0</v>
      </c>
      <c r="B1485" s="11"/>
      <c r="C1485" s="11" t="s">
        <v>405</v>
      </c>
      <c r="D1485" s="37" t="s">
        <v>97</v>
      </c>
      <c r="E1485" s="26">
        <v>5.0</v>
      </c>
      <c r="F1485" s="37" t="s">
        <v>232</v>
      </c>
      <c r="G1485" s="26">
        <v>7.878787878787879</v>
      </c>
      <c r="H1485" s="27">
        <v>0.36627292327414696</v>
      </c>
      <c r="I1485" s="27">
        <v>0.04655425069111314</v>
      </c>
      <c r="J1485" s="27">
        <v>0.06553838674475095</v>
      </c>
      <c r="K1485" s="34">
        <v>9100.0</v>
      </c>
      <c r="L1485" s="15"/>
    </row>
    <row r="1486" ht="14.25" customHeight="1">
      <c r="A1486" s="32">
        <v>84.0</v>
      </c>
      <c r="B1486" s="32"/>
      <c r="C1486" s="32" t="s">
        <v>376</v>
      </c>
      <c r="D1486" s="38" t="s">
        <v>246</v>
      </c>
      <c r="E1486" s="26">
        <v>6.25</v>
      </c>
      <c r="F1486" s="38" t="s">
        <v>379</v>
      </c>
      <c r="G1486" s="26">
        <v>11.428571428571429</v>
      </c>
      <c r="H1486" s="27">
        <v>0.48146771632260027</v>
      </c>
      <c r="I1486" s="27">
        <v>0.04653903688369774</v>
      </c>
      <c r="J1486" s="27">
        <v>0.051173136726585085</v>
      </c>
      <c r="K1486" s="34">
        <v>9100.0</v>
      </c>
      <c r="L1486" s="15"/>
    </row>
    <row r="1487" ht="14.25" customHeight="1">
      <c r="A1487" s="11">
        <v>116.0</v>
      </c>
      <c r="B1487" s="11"/>
      <c r="C1487" s="47" t="s">
        <v>408</v>
      </c>
      <c r="D1487" s="31" t="s">
        <v>154</v>
      </c>
      <c r="E1487" s="26">
        <v>5.0</v>
      </c>
      <c r="F1487" s="45" t="s">
        <v>220</v>
      </c>
      <c r="G1487" s="26">
        <v>13.333333333333334</v>
      </c>
      <c r="H1487" s="27">
        <v>0.3922612459898292</v>
      </c>
      <c r="I1487" s="27">
        <v>0.04616429145891361</v>
      </c>
      <c r="J1487" s="27">
        <v>0.05696947809345537</v>
      </c>
      <c r="K1487" s="34">
        <v>9100.0</v>
      </c>
      <c r="L1487" s="15"/>
    </row>
    <row r="1488" ht="14.25" customHeight="1">
      <c r="A1488" s="11">
        <v>118.0</v>
      </c>
      <c r="B1488" s="11"/>
      <c r="C1488" s="11" t="s">
        <v>400</v>
      </c>
      <c r="D1488" s="25" t="s">
        <v>136</v>
      </c>
      <c r="E1488" s="26">
        <v>3.3333333333333335</v>
      </c>
      <c r="F1488" s="25" t="s">
        <v>229</v>
      </c>
      <c r="G1488" s="26">
        <v>7.5675675675675675</v>
      </c>
      <c r="H1488" s="27">
        <v>0.28423053464947856</v>
      </c>
      <c r="I1488" s="27">
        <v>0.046161571913025015</v>
      </c>
      <c r="J1488" s="27">
        <v>0.04039206031368789</v>
      </c>
      <c r="K1488" s="34">
        <v>9100.0</v>
      </c>
      <c r="L1488" s="15"/>
    </row>
    <row r="1489" ht="14.25" customHeight="1">
      <c r="A1489" s="23">
        <v>39.0</v>
      </c>
      <c r="B1489" s="23"/>
      <c r="C1489" s="34" t="s">
        <v>419</v>
      </c>
      <c r="D1489" s="45" t="s">
        <v>158</v>
      </c>
      <c r="E1489" s="26">
        <v>3.3333333333333335</v>
      </c>
      <c r="F1489" s="35" t="s">
        <v>48</v>
      </c>
      <c r="G1489" s="26">
        <v>7.714285714285714</v>
      </c>
      <c r="H1489" s="27">
        <v>0.29041813758075236</v>
      </c>
      <c r="I1489" s="27">
        <v>0.04611834946741357</v>
      </c>
      <c r="J1489" s="27">
        <v>0.054488125030145926</v>
      </c>
      <c r="K1489" s="34">
        <v>9100.0</v>
      </c>
      <c r="L1489" s="15"/>
    </row>
    <row r="1490" ht="14.25" customHeight="1">
      <c r="A1490" s="11">
        <v>39.0</v>
      </c>
      <c r="B1490" s="11"/>
      <c r="C1490" s="20" t="s">
        <v>419</v>
      </c>
      <c r="D1490" s="45" t="s">
        <v>42</v>
      </c>
      <c r="E1490" s="26">
        <v>3.3333333333333335</v>
      </c>
      <c r="F1490" s="35" t="s">
        <v>48</v>
      </c>
      <c r="G1490" s="26">
        <v>7.714285714285714</v>
      </c>
      <c r="H1490" s="27">
        <v>0.29041813758075236</v>
      </c>
      <c r="I1490" s="27">
        <v>0.04611834946741357</v>
      </c>
      <c r="J1490" s="27">
        <v>0.04317571152907757</v>
      </c>
      <c r="K1490" s="34">
        <v>9100.0</v>
      </c>
      <c r="L1490" s="15"/>
    </row>
    <row r="1491" ht="14.25" customHeight="1">
      <c r="A1491" s="11">
        <v>56.0</v>
      </c>
      <c r="B1491" s="11"/>
      <c r="C1491" s="20" t="s">
        <v>407</v>
      </c>
      <c r="D1491" s="45" t="s">
        <v>317</v>
      </c>
      <c r="E1491" s="26">
        <v>6.0</v>
      </c>
      <c r="F1491" s="45" t="s">
        <v>273</v>
      </c>
      <c r="G1491" s="26">
        <v>10.526315789473683</v>
      </c>
      <c r="H1491" s="27">
        <v>0.4218121769098219</v>
      </c>
      <c r="I1491" s="27">
        <v>0.04606784106425839</v>
      </c>
      <c r="J1491" s="27">
        <v>0.03395060286917466</v>
      </c>
      <c r="K1491" s="34">
        <v>9100.0</v>
      </c>
      <c r="L1491" s="15"/>
    </row>
    <row r="1492" ht="14.25" customHeight="1">
      <c r="A1492" s="11">
        <v>7.0</v>
      </c>
      <c r="B1492" s="11"/>
      <c r="C1492" s="20" t="s">
        <v>404</v>
      </c>
      <c r="D1492" s="45" t="s">
        <v>139</v>
      </c>
      <c r="E1492" s="26">
        <v>4.0</v>
      </c>
      <c r="F1492" s="45" t="s">
        <v>284</v>
      </c>
      <c r="G1492" s="26">
        <v>5.769230769230769</v>
      </c>
      <c r="H1492" s="27">
        <v>0.2730671085959643</v>
      </c>
      <c r="I1492" s="27">
        <v>0.046002496608848094</v>
      </c>
      <c r="J1492" s="27">
        <v>0.03860046593278185</v>
      </c>
      <c r="K1492" s="34">
        <v>9100.0</v>
      </c>
      <c r="L1492" s="15"/>
    </row>
    <row r="1493" ht="14.25" customHeight="1">
      <c r="A1493" s="11">
        <v>84.0</v>
      </c>
      <c r="B1493" s="11"/>
      <c r="C1493" s="11" t="s">
        <v>376</v>
      </c>
      <c r="D1493" s="25" t="s">
        <v>296</v>
      </c>
      <c r="E1493" s="26">
        <v>6.0</v>
      </c>
      <c r="F1493" s="25" t="s">
        <v>239</v>
      </c>
      <c r="G1493" s="26">
        <v>12.083333333333334</v>
      </c>
      <c r="H1493" s="27">
        <v>0.47566053991958646</v>
      </c>
      <c r="I1493" s="27">
        <v>0.045977710780933836</v>
      </c>
      <c r="J1493" s="27">
        <v>0.054545264692307846</v>
      </c>
      <c r="K1493" s="34">
        <v>9100.0</v>
      </c>
      <c r="L1493" s="15"/>
    </row>
    <row r="1494" ht="14.25" customHeight="1">
      <c r="A1494" s="11">
        <v>7.0</v>
      </c>
      <c r="B1494" s="11"/>
      <c r="C1494" s="11" t="s">
        <v>404</v>
      </c>
      <c r="D1494" s="25" t="s">
        <v>154</v>
      </c>
      <c r="E1494" s="26">
        <v>3.3333333333333335</v>
      </c>
      <c r="F1494" s="25" t="s">
        <v>107</v>
      </c>
      <c r="G1494" s="26">
        <v>6.875</v>
      </c>
      <c r="H1494" s="27">
        <v>0.27283170591614014</v>
      </c>
      <c r="I1494" s="27">
        <v>0.04596283928418529</v>
      </c>
      <c r="J1494" s="27">
        <v>0.062100902855077</v>
      </c>
      <c r="K1494" s="34">
        <v>9020.0</v>
      </c>
      <c r="L1494" s="15"/>
    </row>
    <row r="1495" ht="14.25" customHeight="1">
      <c r="A1495" s="32">
        <v>116.0</v>
      </c>
      <c r="B1495" s="32"/>
      <c r="C1495" s="32" t="s">
        <v>408</v>
      </c>
      <c r="D1495" s="38" t="s">
        <v>154</v>
      </c>
      <c r="E1495" s="26">
        <v>5.0</v>
      </c>
      <c r="F1495" s="38" t="s">
        <v>89</v>
      </c>
      <c r="G1495" s="26">
        <v>9.166666666666666</v>
      </c>
      <c r="H1495" s="27">
        <v>0.3897595798802002</v>
      </c>
      <c r="I1495" s="27">
        <v>0.0458698763348134</v>
      </c>
      <c r="J1495" s="27">
        <v>0.06365941098292364</v>
      </c>
      <c r="K1495" s="34">
        <v>9020.0</v>
      </c>
      <c r="L1495" s="15"/>
    </row>
    <row r="1496" ht="14.25" customHeight="1">
      <c r="A1496" s="32">
        <v>177.0</v>
      </c>
      <c r="B1496" s="32"/>
      <c r="C1496" s="32" t="s">
        <v>415</v>
      </c>
      <c r="D1496" s="33" t="s">
        <v>246</v>
      </c>
      <c r="E1496" s="26">
        <v>3.75</v>
      </c>
      <c r="F1496" s="33" t="s">
        <v>233</v>
      </c>
      <c r="G1496" s="26">
        <v>11.11111111111111</v>
      </c>
      <c r="H1496" s="27">
        <v>0.40888248522668635</v>
      </c>
      <c r="I1496" s="27">
        <v>0.04568230495825784</v>
      </c>
      <c r="J1496" s="27">
        <v>0.05153193847366746</v>
      </c>
      <c r="K1496" s="34">
        <v>9020.0</v>
      </c>
      <c r="L1496" s="15"/>
    </row>
    <row r="1497" ht="14.25" customHeight="1">
      <c r="A1497" s="11">
        <v>177.0</v>
      </c>
      <c r="B1497" s="11"/>
      <c r="C1497" s="20" t="s">
        <v>415</v>
      </c>
      <c r="D1497" s="35" t="s">
        <v>246</v>
      </c>
      <c r="E1497" s="26">
        <v>3.75</v>
      </c>
      <c r="F1497" s="35" t="s">
        <v>288</v>
      </c>
      <c r="G1497" s="26">
        <v>11.739130434782608</v>
      </c>
      <c r="H1497" s="27">
        <v>0.4072894365829461</v>
      </c>
      <c r="I1497" s="27">
        <v>0.045504321951926975</v>
      </c>
      <c r="J1497" s="27">
        <v>0.04908595245394961</v>
      </c>
      <c r="K1497" s="34">
        <v>9020.0</v>
      </c>
      <c r="L1497" s="15"/>
    </row>
    <row r="1498" ht="14.25" customHeight="1">
      <c r="A1498" s="11">
        <v>90.0</v>
      </c>
      <c r="B1498" s="11"/>
      <c r="C1498" s="20" t="s">
        <v>403</v>
      </c>
      <c r="D1498" s="45" t="s">
        <v>139</v>
      </c>
      <c r="E1498" s="26">
        <v>4.0</v>
      </c>
      <c r="F1498" s="45" t="s">
        <v>232</v>
      </c>
      <c r="G1498" s="26">
        <v>6.0606060606060606</v>
      </c>
      <c r="H1498" s="27">
        <v>0.2871912693854107</v>
      </c>
      <c r="I1498" s="27">
        <v>0.045425662795571</v>
      </c>
      <c r="J1498" s="27">
        <v>0.04118593426798437</v>
      </c>
      <c r="K1498" s="34">
        <v>9020.0</v>
      </c>
      <c r="L1498" s="15"/>
    </row>
    <row r="1499" ht="14.25" customHeight="1">
      <c r="A1499" s="11">
        <v>246.0</v>
      </c>
      <c r="B1499" s="11"/>
      <c r="C1499" s="11" t="s">
        <v>420</v>
      </c>
      <c r="D1499" s="43" t="s">
        <v>106</v>
      </c>
      <c r="E1499" s="26">
        <v>3.8461538461538463</v>
      </c>
      <c r="F1499" s="37" t="s">
        <v>128</v>
      </c>
      <c r="G1499" s="26">
        <v>7.714285714285714</v>
      </c>
      <c r="H1499" s="27">
        <v>0.31029861289917937</v>
      </c>
      <c r="I1499" s="27">
        <v>0.045282697518573445</v>
      </c>
      <c r="J1499" s="27">
        <v>0.06404474780594814</v>
      </c>
      <c r="K1499" s="34">
        <v>9020.0</v>
      </c>
      <c r="L1499" s="15"/>
    </row>
    <row r="1500" ht="14.25" customHeight="1">
      <c r="A1500" s="11">
        <v>179.0</v>
      </c>
      <c r="B1500" s="11"/>
      <c r="C1500" s="47" t="s">
        <v>402</v>
      </c>
      <c r="D1500" s="35" t="s">
        <v>139</v>
      </c>
      <c r="E1500" s="26">
        <v>4.0</v>
      </c>
      <c r="F1500" s="35" t="s">
        <v>67</v>
      </c>
      <c r="G1500" s="26">
        <v>8.421052631578947</v>
      </c>
      <c r="H1500" s="27">
        <v>0.3191014104282341</v>
      </c>
      <c r="I1500" s="27">
        <v>0.04516528642152231</v>
      </c>
      <c r="J1500" s="27">
        <v>0.034646417845593934</v>
      </c>
      <c r="K1500" s="34">
        <v>8736.0</v>
      </c>
      <c r="L1500" s="15"/>
    </row>
    <row r="1501" ht="14.25" customHeight="1">
      <c r="A1501" s="11">
        <v>4.0</v>
      </c>
      <c r="B1501" s="11"/>
      <c r="C1501" s="11" t="s">
        <v>422</v>
      </c>
      <c r="D1501" s="25" t="s">
        <v>108</v>
      </c>
      <c r="E1501" s="26">
        <v>4.0</v>
      </c>
      <c r="F1501" s="31" t="s">
        <v>98</v>
      </c>
      <c r="G1501" s="26">
        <v>12.727272727272728</v>
      </c>
      <c r="H1501" s="27">
        <v>0.3829216925138809</v>
      </c>
      <c r="I1501" s="27">
        <v>0.04499303743561318</v>
      </c>
      <c r="J1501" s="27">
        <v>0.051292062676599026</v>
      </c>
      <c r="K1501" s="34">
        <v>8736.0</v>
      </c>
      <c r="L1501" s="15"/>
    </row>
    <row r="1502" ht="14.25" customHeight="1">
      <c r="A1502" s="11">
        <v>155.0</v>
      </c>
      <c r="B1502" s="11"/>
      <c r="C1502" s="11" t="s">
        <v>423</v>
      </c>
      <c r="D1502" s="37" t="s">
        <v>108</v>
      </c>
      <c r="E1502" s="26">
        <v>4.0</v>
      </c>
      <c r="F1502" s="37" t="s">
        <v>98</v>
      </c>
      <c r="G1502" s="26">
        <v>12.727272727272728</v>
      </c>
      <c r="H1502" s="27">
        <v>0.3829216925138809</v>
      </c>
      <c r="I1502" s="27">
        <v>0.04499303743561318</v>
      </c>
      <c r="J1502" s="27">
        <v>0.051292062676599026</v>
      </c>
      <c r="K1502" s="34">
        <v>8370.0</v>
      </c>
      <c r="L1502" s="15"/>
    </row>
    <row r="1503" ht="14.25" customHeight="1">
      <c r="A1503" s="11">
        <v>155.0</v>
      </c>
      <c r="B1503" s="11"/>
      <c r="C1503" s="11" t="s">
        <v>423</v>
      </c>
      <c r="D1503" s="37" t="s">
        <v>139</v>
      </c>
      <c r="E1503" s="26">
        <v>4.0</v>
      </c>
      <c r="F1503" s="37" t="s">
        <v>98</v>
      </c>
      <c r="G1503" s="26">
        <v>12.727272727272728</v>
      </c>
      <c r="H1503" s="27">
        <v>0.3829216925138809</v>
      </c>
      <c r="I1503" s="27">
        <v>0.04499303743561318</v>
      </c>
      <c r="J1503" s="27">
        <v>0.03372628778735279</v>
      </c>
      <c r="K1503" s="34">
        <v>8370.0</v>
      </c>
      <c r="L1503" s="15"/>
    </row>
    <row r="1504" ht="14.25" customHeight="1">
      <c r="A1504" s="11">
        <v>25.0</v>
      </c>
      <c r="B1504" s="11"/>
      <c r="C1504" s="11" t="s">
        <v>418</v>
      </c>
      <c r="D1504" s="37" t="s">
        <v>70</v>
      </c>
      <c r="E1504" s="26">
        <v>3.3333333333333335</v>
      </c>
      <c r="F1504" s="37" t="s">
        <v>71</v>
      </c>
      <c r="G1504" s="26">
        <v>13.076923076923077</v>
      </c>
      <c r="H1504" s="27">
        <v>0.40544649795587395</v>
      </c>
      <c r="I1504" s="27">
        <v>0.04498031316032031</v>
      </c>
      <c r="J1504" s="27">
        <v>0.040782150598690406</v>
      </c>
      <c r="K1504" s="34">
        <v>8370.0</v>
      </c>
      <c r="L1504" s="15"/>
    </row>
    <row r="1505" ht="14.25" customHeight="1">
      <c r="A1505" s="11">
        <v>246.0</v>
      </c>
      <c r="B1505" s="11"/>
      <c r="C1505" s="11" t="s">
        <v>420</v>
      </c>
      <c r="D1505" s="37" t="s">
        <v>60</v>
      </c>
      <c r="E1505" s="26">
        <v>4.0</v>
      </c>
      <c r="F1505" s="37" t="s">
        <v>189</v>
      </c>
      <c r="G1505" s="26">
        <v>10.588235294117647</v>
      </c>
      <c r="H1505" s="27">
        <v>0.3082052647062944</v>
      </c>
      <c r="I1505" s="27">
        <v>0.04497720967854155</v>
      </c>
      <c r="J1505" s="27">
        <v>0.030972151460405627</v>
      </c>
      <c r="K1505" s="34">
        <v>8370.0</v>
      </c>
      <c r="L1505" s="15"/>
    </row>
    <row r="1506" ht="14.25" customHeight="1">
      <c r="A1506" s="11">
        <v>63.0</v>
      </c>
      <c r="B1506" s="11"/>
      <c r="C1506" s="11" t="s">
        <v>90</v>
      </c>
      <c r="D1506" s="37" t="s">
        <v>94</v>
      </c>
      <c r="E1506" s="26">
        <v>4.545454545454545</v>
      </c>
      <c r="F1506" s="37" t="s">
        <v>233</v>
      </c>
      <c r="G1506" s="26">
        <v>15.925925925925927</v>
      </c>
      <c r="H1506" s="27">
        <v>0.5552364541451273</v>
      </c>
      <c r="I1506" s="27">
        <v>0.04486985938173631</v>
      </c>
      <c r="J1506" s="27">
        <v>0.05845901679449071</v>
      </c>
      <c r="K1506" s="34">
        <v>8370.0</v>
      </c>
      <c r="L1506" s="15"/>
    </row>
    <row r="1507" ht="14.25" customHeight="1">
      <c r="A1507" s="11">
        <v>120.0</v>
      </c>
      <c r="B1507" s="11"/>
      <c r="C1507" s="11" t="s">
        <v>421</v>
      </c>
      <c r="D1507" s="25" t="s">
        <v>246</v>
      </c>
      <c r="E1507" s="26">
        <v>5.0</v>
      </c>
      <c r="F1507" s="25" t="s">
        <v>267</v>
      </c>
      <c r="G1507" s="26">
        <v>10.689655172413792</v>
      </c>
      <c r="H1507" s="27">
        <v>0.4245436156132158</v>
      </c>
      <c r="I1507" s="27">
        <v>0.04476731985650475</v>
      </c>
      <c r="J1507" s="27">
        <v>0.04968461911693353</v>
      </c>
      <c r="K1507" s="34">
        <v>8370.0</v>
      </c>
      <c r="L1507" s="15"/>
    </row>
    <row r="1508" ht="14.25" customHeight="1">
      <c r="A1508" s="11">
        <v>63.0</v>
      </c>
      <c r="B1508" s="11"/>
      <c r="C1508" s="11" t="s">
        <v>90</v>
      </c>
      <c r="D1508" s="25" t="s">
        <v>54</v>
      </c>
      <c r="E1508" s="26">
        <v>7.2727272727272725</v>
      </c>
      <c r="F1508" s="25" t="s">
        <v>319</v>
      </c>
      <c r="G1508" s="26">
        <v>14.137931034482758</v>
      </c>
      <c r="H1508" s="27">
        <v>0.5538688766718635</v>
      </c>
      <c r="I1508" s="27">
        <v>0.04475934248670739</v>
      </c>
      <c r="J1508" s="27">
        <v>0.056028165183360776</v>
      </c>
      <c r="K1508" s="34">
        <v>8250.0</v>
      </c>
      <c r="L1508" s="15"/>
    </row>
    <row r="1509" ht="14.25" customHeight="1">
      <c r="A1509" s="11">
        <v>100.0</v>
      </c>
      <c r="B1509" s="11"/>
      <c r="C1509" s="20" t="s">
        <v>401</v>
      </c>
      <c r="D1509" s="45" t="s">
        <v>139</v>
      </c>
      <c r="E1509" s="26">
        <v>4.0</v>
      </c>
      <c r="F1509" s="45" t="s">
        <v>319</v>
      </c>
      <c r="G1509" s="26">
        <v>7.931034482758621</v>
      </c>
      <c r="H1509" s="27">
        <v>0.3126385970524724</v>
      </c>
      <c r="I1509" s="27">
        <v>0.044741128998169385</v>
      </c>
      <c r="J1509" s="27">
        <v>0.03593655364615505</v>
      </c>
      <c r="K1509" s="34">
        <v>8250.0</v>
      </c>
      <c r="L1509" s="15"/>
    </row>
    <row r="1510" ht="14.25" customHeight="1">
      <c r="A1510" s="11">
        <v>246.0</v>
      </c>
      <c r="B1510" s="11"/>
      <c r="C1510" s="11" t="s">
        <v>420</v>
      </c>
      <c r="D1510" s="43" t="s">
        <v>60</v>
      </c>
      <c r="E1510" s="26">
        <v>4.0</v>
      </c>
      <c r="F1510" s="43" t="s">
        <v>65</v>
      </c>
      <c r="G1510" s="26">
        <v>7.1875</v>
      </c>
      <c r="H1510" s="27">
        <v>0.30584005311173607</v>
      </c>
      <c r="I1510" s="27">
        <v>0.04463204809305098</v>
      </c>
      <c r="J1510" s="27">
        <v>0.037716497536539245</v>
      </c>
      <c r="K1510" s="34">
        <v>8250.0</v>
      </c>
      <c r="L1510" s="15"/>
    </row>
    <row r="1511" ht="14.25" customHeight="1">
      <c r="A1511" s="11">
        <v>100.0</v>
      </c>
      <c r="B1511" s="11"/>
      <c r="C1511" s="11" t="s">
        <v>401</v>
      </c>
      <c r="D1511" s="43" t="s">
        <v>139</v>
      </c>
      <c r="E1511" s="26">
        <v>4.0</v>
      </c>
      <c r="F1511" s="37" t="s">
        <v>221</v>
      </c>
      <c r="G1511" s="26">
        <v>7.575757575757576</v>
      </c>
      <c r="H1511" s="27">
        <v>0.31141221981550554</v>
      </c>
      <c r="I1511" s="27">
        <v>0.04456562442938979</v>
      </c>
      <c r="J1511" s="27">
        <v>0.03711154572945093</v>
      </c>
      <c r="K1511" s="34">
        <v>8250.0</v>
      </c>
      <c r="L1511" s="15"/>
    </row>
    <row r="1512" ht="14.25" customHeight="1">
      <c r="A1512" s="11">
        <v>46.0</v>
      </c>
      <c r="B1512" s="11"/>
      <c r="C1512" s="11" t="s">
        <v>410</v>
      </c>
      <c r="D1512" s="25" t="s">
        <v>184</v>
      </c>
      <c r="E1512" s="26">
        <v>6.0</v>
      </c>
      <c r="F1512" s="25" t="s">
        <v>332</v>
      </c>
      <c r="G1512" s="26">
        <v>9.333333333333334</v>
      </c>
      <c r="H1512" s="27">
        <v>0.4084498053481397</v>
      </c>
      <c r="I1512" s="27">
        <v>0.04441620362233609</v>
      </c>
      <c r="J1512" s="27">
        <v>0.032843981921813925</v>
      </c>
      <c r="K1512" s="34">
        <v>8250.0</v>
      </c>
      <c r="L1512" s="15"/>
    </row>
    <row r="1513" ht="14.25" customHeight="1">
      <c r="A1513" s="11">
        <v>165.0</v>
      </c>
      <c r="B1513" s="11"/>
      <c r="C1513" s="11" t="s">
        <v>413</v>
      </c>
      <c r="D1513" s="37" t="s">
        <v>184</v>
      </c>
      <c r="E1513" s="26">
        <v>4.0</v>
      </c>
      <c r="F1513" s="37" t="s">
        <v>312</v>
      </c>
      <c r="G1513" s="26">
        <v>4.594594594594595</v>
      </c>
      <c r="H1513" s="27">
        <v>0.24861333767692265</v>
      </c>
      <c r="I1513" s="27">
        <v>0.04431719483349002</v>
      </c>
      <c r="J1513" s="27">
        <v>0.043606406974324864</v>
      </c>
      <c r="K1513" s="34">
        <v>8250.0</v>
      </c>
      <c r="L1513" s="15"/>
    </row>
    <row r="1514" ht="14.25" customHeight="1">
      <c r="A1514" s="11">
        <v>56.0</v>
      </c>
      <c r="B1514" s="11"/>
      <c r="C1514" s="11" t="s">
        <v>407</v>
      </c>
      <c r="D1514" s="25" t="s">
        <v>149</v>
      </c>
      <c r="E1514" s="26">
        <v>5.0</v>
      </c>
      <c r="F1514" s="31" t="s">
        <v>273</v>
      </c>
      <c r="G1514" s="26">
        <v>10.526315789473683</v>
      </c>
      <c r="H1514" s="27">
        <v>0.40544649795587395</v>
      </c>
      <c r="I1514" s="27">
        <v>0.04428047801921207</v>
      </c>
      <c r="J1514" s="27">
        <v>0.045465200742375096</v>
      </c>
      <c r="K1514" s="34">
        <v>8120.0</v>
      </c>
      <c r="L1514" s="15"/>
    </row>
    <row r="1515" ht="14.25" customHeight="1">
      <c r="A1515" s="11">
        <v>84.0</v>
      </c>
      <c r="B1515" s="11"/>
      <c r="C1515" s="11" t="s">
        <v>376</v>
      </c>
      <c r="D1515" s="25" t="s">
        <v>296</v>
      </c>
      <c r="E1515" s="26">
        <v>6.0</v>
      </c>
      <c r="F1515" s="31" t="s">
        <v>379</v>
      </c>
      <c r="G1515" s="26">
        <v>11.428571428571429</v>
      </c>
      <c r="H1515" s="27">
        <v>0.4565604795357811</v>
      </c>
      <c r="I1515" s="27">
        <v>0.044131484368346754</v>
      </c>
      <c r="J1515" s="27">
        <v>0.052850795825365574</v>
      </c>
      <c r="K1515" s="34">
        <v>8120.0</v>
      </c>
      <c r="L1515" s="15"/>
    </row>
    <row r="1516" ht="14.25" customHeight="1">
      <c r="A1516" s="11">
        <v>147.0</v>
      </c>
      <c r="B1516" s="11"/>
      <c r="C1516" s="20" t="s">
        <v>416</v>
      </c>
      <c r="D1516" s="45" t="s">
        <v>83</v>
      </c>
      <c r="E1516" s="26">
        <v>6.0</v>
      </c>
      <c r="F1516" s="45" t="s">
        <v>334</v>
      </c>
      <c r="G1516" s="26">
        <v>6.896551724137931</v>
      </c>
      <c r="H1516" s="27">
        <v>0.36481053138146763</v>
      </c>
      <c r="I1516" s="27">
        <v>0.04412437638065283</v>
      </c>
      <c r="J1516" s="27">
        <v>0.03622707923573599</v>
      </c>
      <c r="K1516" s="34">
        <v>8120.0</v>
      </c>
      <c r="L1516" s="15"/>
    </row>
    <row r="1517" ht="14.25" customHeight="1">
      <c r="A1517" s="11">
        <v>25.0</v>
      </c>
      <c r="B1517" s="11"/>
      <c r="C1517" s="20" t="s">
        <v>418</v>
      </c>
      <c r="D1517" s="45" t="s">
        <v>246</v>
      </c>
      <c r="E1517" s="26">
        <v>3.75</v>
      </c>
      <c r="F1517" s="45" t="s">
        <v>92</v>
      </c>
      <c r="G1517" s="26">
        <v>12.0</v>
      </c>
      <c r="H1517" s="27">
        <v>0.39764944991826096</v>
      </c>
      <c r="I1517" s="27">
        <v>0.04411530713800645</v>
      </c>
      <c r="J1517" s="27">
        <v>0.04711991724578418</v>
      </c>
      <c r="K1517" s="34">
        <v>8120.0</v>
      </c>
      <c r="L1517" s="15"/>
    </row>
    <row r="1518" ht="14.25" customHeight="1">
      <c r="A1518" s="11">
        <v>165.0</v>
      </c>
      <c r="B1518" s="11"/>
      <c r="C1518" s="20" t="s">
        <v>413</v>
      </c>
      <c r="D1518" s="35" t="s">
        <v>139</v>
      </c>
      <c r="E1518" s="26">
        <v>4.0</v>
      </c>
      <c r="F1518" s="35" t="s">
        <v>312</v>
      </c>
      <c r="G1518" s="26">
        <v>4.594594594594595</v>
      </c>
      <c r="H1518" s="27">
        <v>0.2473035930818814</v>
      </c>
      <c r="I1518" s="27">
        <v>0.04408372302162776</v>
      </c>
      <c r="J1518" s="27">
        <v>0.041590712478335706</v>
      </c>
      <c r="K1518" s="34">
        <v>8120.0</v>
      </c>
      <c r="L1518" s="15"/>
    </row>
    <row r="1519" ht="14.25" customHeight="1">
      <c r="A1519" s="11">
        <v>246.0</v>
      </c>
      <c r="B1519" s="11"/>
      <c r="C1519" s="11" t="s">
        <v>420</v>
      </c>
      <c r="D1519" s="37" t="s">
        <v>106</v>
      </c>
      <c r="E1519" s="26">
        <v>3.8461538461538463</v>
      </c>
      <c r="F1519" s="37" t="s">
        <v>189</v>
      </c>
      <c r="G1519" s="26">
        <v>10.588235294117647</v>
      </c>
      <c r="H1519" s="27">
        <v>0.30120059959933315</v>
      </c>
      <c r="I1519" s="27">
        <v>0.04395500036766561</v>
      </c>
      <c r="J1519" s="27">
        <v>0.05424308164184002</v>
      </c>
      <c r="K1519" s="34">
        <v>8120.0</v>
      </c>
      <c r="L1519" s="15"/>
    </row>
    <row r="1520" ht="14.25" customHeight="1">
      <c r="A1520" s="11">
        <v>120.0</v>
      </c>
      <c r="B1520" s="11"/>
      <c r="C1520" s="20" t="s">
        <v>421</v>
      </c>
      <c r="D1520" s="45" t="s">
        <v>246</v>
      </c>
      <c r="E1520" s="26">
        <v>5.0</v>
      </c>
      <c r="F1520" s="45" t="s">
        <v>258</v>
      </c>
      <c r="G1520" s="26">
        <v>11.052631578947368</v>
      </c>
      <c r="H1520" s="27">
        <v>0.4167089006768704</v>
      </c>
      <c r="I1520" s="27">
        <v>0.04394116401140201</v>
      </c>
      <c r="J1520" s="27">
        <v>0.045116808399521646</v>
      </c>
      <c r="K1520" s="34">
        <v>8100.0</v>
      </c>
      <c r="L1520" s="15"/>
    </row>
    <row r="1521" ht="14.25" customHeight="1">
      <c r="A1521" s="11">
        <v>29.0</v>
      </c>
      <c r="B1521" s="11"/>
      <c r="C1521" s="11" t="s">
        <v>406</v>
      </c>
      <c r="D1521" s="25" t="s">
        <v>60</v>
      </c>
      <c r="E1521" s="26">
        <v>4.0</v>
      </c>
      <c r="F1521" s="25" t="s">
        <v>67</v>
      </c>
      <c r="G1521" s="26">
        <v>6.315789473684211</v>
      </c>
      <c r="H1521" s="27">
        <v>0.2692418150488225</v>
      </c>
      <c r="I1521" s="27">
        <v>0.04368502169886571</v>
      </c>
      <c r="J1521" s="27">
        <v>0.0321945372035277</v>
      </c>
      <c r="K1521" s="34">
        <v>8100.0</v>
      </c>
      <c r="L1521" s="15"/>
    </row>
    <row r="1522" ht="14.25" customHeight="1">
      <c r="A1522" s="32">
        <v>29.0</v>
      </c>
      <c r="B1522" s="32"/>
      <c r="C1522" s="32" t="s">
        <v>406</v>
      </c>
      <c r="D1522" s="38" t="s">
        <v>60</v>
      </c>
      <c r="E1522" s="26">
        <v>4.0</v>
      </c>
      <c r="F1522" s="38" t="s">
        <v>310</v>
      </c>
      <c r="G1522" s="26">
        <v>6.470588235294118</v>
      </c>
      <c r="H1522" s="27">
        <v>0.26866280039280355</v>
      </c>
      <c r="I1522" s="27">
        <v>0.04359107541564234</v>
      </c>
      <c r="J1522" s="27">
        <v>0.031358953795191866</v>
      </c>
      <c r="K1522" s="34">
        <v>8100.0</v>
      </c>
      <c r="L1522" s="15"/>
    </row>
    <row r="1523" ht="14.25" customHeight="1">
      <c r="A1523" s="32">
        <v>165.0</v>
      </c>
      <c r="B1523" s="32"/>
      <c r="C1523" s="32" t="s">
        <v>413</v>
      </c>
      <c r="D1523" s="33" t="s">
        <v>184</v>
      </c>
      <c r="E1523" s="26">
        <v>4.0</v>
      </c>
      <c r="F1523" s="33" t="s">
        <v>379</v>
      </c>
      <c r="G1523" s="26">
        <v>4.642857142857143</v>
      </c>
      <c r="H1523" s="27">
        <v>0.24391587262870496</v>
      </c>
      <c r="I1523" s="27">
        <v>0.043479836404893134</v>
      </c>
      <c r="J1523" s="27">
        <v>0.0353444882599776</v>
      </c>
      <c r="K1523" s="34">
        <v>8100.0</v>
      </c>
      <c r="L1523" s="15"/>
    </row>
    <row r="1524" ht="14.25" customHeight="1">
      <c r="A1524" s="11">
        <v>165.0</v>
      </c>
      <c r="B1524" s="11"/>
      <c r="C1524" s="47" t="s">
        <v>413</v>
      </c>
      <c r="D1524" s="35" t="s">
        <v>139</v>
      </c>
      <c r="E1524" s="26">
        <v>4.0</v>
      </c>
      <c r="F1524" s="35" t="s">
        <v>379</v>
      </c>
      <c r="G1524" s="26">
        <v>4.642857142857143</v>
      </c>
      <c r="H1524" s="27">
        <v>0.2430079971722706</v>
      </c>
      <c r="I1524" s="27">
        <v>0.04331800078552008</v>
      </c>
      <c r="J1524" s="27">
        <v>0.03446833673242457</v>
      </c>
      <c r="K1524" s="34">
        <v>8100.0</v>
      </c>
      <c r="L1524" s="15"/>
    </row>
    <row r="1525" ht="14.25" customHeight="1">
      <c r="A1525" s="11">
        <v>179.0</v>
      </c>
      <c r="B1525" s="11"/>
      <c r="C1525" s="20" t="s">
        <v>402</v>
      </c>
      <c r="D1525" s="35" t="s">
        <v>70</v>
      </c>
      <c r="E1525" s="26">
        <v>3.3333333333333335</v>
      </c>
      <c r="F1525" s="35" t="s">
        <v>67</v>
      </c>
      <c r="G1525" s="26">
        <v>8.421052631578947</v>
      </c>
      <c r="H1525" s="27">
        <v>0.3047744083273746</v>
      </c>
      <c r="I1525" s="27">
        <v>0.043137457235249886</v>
      </c>
      <c r="J1525" s="27">
        <v>0.03802222266131848</v>
      </c>
      <c r="K1525" s="34">
        <v>8100.0</v>
      </c>
      <c r="L1525" s="15"/>
    </row>
    <row r="1526" ht="14.25" customHeight="1">
      <c r="A1526" s="11">
        <v>39.0</v>
      </c>
      <c r="B1526" s="11"/>
      <c r="C1526" s="20" t="s">
        <v>419</v>
      </c>
      <c r="D1526" s="45" t="s">
        <v>158</v>
      </c>
      <c r="E1526" s="26">
        <v>3.3333333333333335</v>
      </c>
      <c r="F1526" s="45" t="s">
        <v>67</v>
      </c>
      <c r="G1526" s="26">
        <v>7.368421052631579</v>
      </c>
      <c r="H1526" s="27">
        <v>0.2715262910552974</v>
      </c>
      <c r="I1526" s="27">
        <v>0.04311832754246263</v>
      </c>
      <c r="J1526" s="27">
        <v>0.046512157194191946</v>
      </c>
      <c r="K1526" s="34">
        <v>7740.0</v>
      </c>
      <c r="L1526" s="15"/>
    </row>
    <row r="1527" ht="14.25" customHeight="1">
      <c r="A1527" s="11">
        <v>39.0</v>
      </c>
      <c r="B1527" s="11"/>
      <c r="C1527" s="11" t="s">
        <v>419</v>
      </c>
      <c r="D1527" s="25" t="s">
        <v>42</v>
      </c>
      <c r="E1527" s="26">
        <v>3.3333333333333335</v>
      </c>
      <c r="F1527" s="25" t="s">
        <v>67</v>
      </c>
      <c r="G1527" s="26">
        <v>7.368421052631579</v>
      </c>
      <c r="H1527" s="27">
        <v>0.2715262910552974</v>
      </c>
      <c r="I1527" s="27">
        <v>0.04311832754246263</v>
      </c>
      <c r="J1527" s="27">
        <v>0.03697120187230642</v>
      </c>
      <c r="K1527" s="34">
        <v>7740.0</v>
      </c>
      <c r="L1527" s="15"/>
    </row>
    <row r="1528" ht="14.25" customHeight="1">
      <c r="A1528" s="11">
        <v>246.0</v>
      </c>
      <c r="B1528" s="11"/>
      <c r="C1528" s="11" t="s">
        <v>420</v>
      </c>
      <c r="D1528" s="37" t="s">
        <v>106</v>
      </c>
      <c r="E1528" s="26">
        <v>3.8461538461538463</v>
      </c>
      <c r="F1528" s="37" t="s">
        <v>65</v>
      </c>
      <c r="G1528" s="26">
        <v>7.1875</v>
      </c>
      <c r="H1528" s="27">
        <v>0.29402915675173</v>
      </c>
      <c r="I1528" s="27">
        <v>0.04290845273986405</v>
      </c>
      <c r="J1528" s="27">
        <v>0.05954947006332436</v>
      </c>
      <c r="K1528" s="34">
        <v>7708.0</v>
      </c>
      <c r="L1528" s="15"/>
    </row>
    <row r="1529" ht="14.25" customHeight="1">
      <c r="A1529" s="11">
        <v>147.0</v>
      </c>
      <c r="B1529" s="11"/>
      <c r="C1529" s="11" t="s">
        <v>416</v>
      </c>
      <c r="D1529" s="25" t="s">
        <v>83</v>
      </c>
      <c r="E1529" s="26">
        <v>6.0</v>
      </c>
      <c r="F1529" s="25" t="s">
        <v>202</v>
      </c>
      <c r="G1529" s="26">
        <v>6.428571428571429</v>
      </c>
      <c r="H1529" s="27">
        <v>0.35407142800941044</v>
      </c>
      <c r="I1529" s="27">
        <v>0.04282546585472863</v>
      </c>
      <c r="J1529" s="27">
        <v>0.034812554514583795</v>
      </c>
      <c r="K1529" s="34">
        <v>7708.0</v>
      </c>
      <c r="L1529" s="15"/>
    </row>
    <row r="1530" ht="14.25" customHeight="1">
      <c r="A1530" s="11">
        <v>46.0</v>
      </c>
      <c r="B1530" s="11"/>
      <c r="C1530" s="11" t="s">
        <v>410</v>
      </c>
      <c r="D1530" s="25" t="s">
        <v>317</v>
      </c>
      <c r="E1530" s="26">
        <v>6.0</v>
      </c>
      <c r="F1530" s="25" t="s">
        <v>332</v>
      </c>
      <c r="G1530" s="26">
        <v>9.333333333333334</v>
      </c>
      <c r="H1530" s="27">
        <v>0.392494734826728</v>
      </c>
      <c r="I1530" s="27">
        <v>0.04268119566833859</v>
      </c>
      <c r="J1530" s="27">
        <v>0.029942500345788294</v>
      </c>
      <c r="K1530" s="34">
        <v>7708.0</v>
      </c>
      <c r="L1530" s="15"/>
    </row>
    <row r="1531" ht="14.25" customHeight="1">
      <c r="A1531" s="11">
        <v>225.0</v>
      </c>
      <c r="B1531" s="11"/>
      <c r="C1531" s="47" t="s">
        <v>405</v>
      </c>
      <c r="D1531" s="35" t="s">
        <v>246</v>
      </c>
      <c r="E1531" s="26">
        <v>3.75</v>
      </c>
      <c r="F1531" s="35" t="s">
        <v>232</v>
      </c>
      <c r="G1531" s="26">
        <v>7.878787878787879</v>
      </c>
      <c r="H1531" s="27">
        <v>0.3357928688198648</v>
      </c>
      <c r="I1531" s="27">
        <v>0.042680155703530995</v>
      </c>
      <c r="J1531" s="27">
        <v>0.05111271980010741</v>
      </c>
      <c r="K1531" s="34">
        <v>7708.0</v>
      </c>
      <c r="L1531" s="15"/>
    </row>
    <row r="1532" ht="14.25" customHeight="1">
      <c r="A1532" s="11">
        <v>163.0</v>
      </c>
      <c r="B1532" s="11"/>
      <c r="C1532" s="11" t="s">
        <v>414</v>
      </c>
      <c r="D1532" s="37" t="s">
        <v>296</v>
      </c>
      <c r="E1532" s="26">
        <v>3.0</v>
      </c>
      <c r="F1532" s="37" t="s">
        <v>239</v>
      </c>
      <c r="G1532" s="26">
        <v>5.416666666666667</v>
      </c>
      <c r="H1532" s="27">
        <v>0.22436817920735208</v>
      </c>
      <c r="I1532" s="27">
        <v>0.04267105601146457</v>
      </c>
      <c r="J1532" s="27">
        <v>0.0506224430340887</v>
      </c>
      <c r="K1532" s="34">
        <v>7708.0</v>
      </c>
      <c r="L1532" s="15"/>
    </row>
    <row r="1533" ht="14.25" customHeight="1">
      <c r="A1533" s="11">
        <v>4.0</v>
      </c>
      <c r="B1533" s="11"/>
      <c r="C1533" s="47" t="s">
        <v>422</v>
      </c>
      <c r="D1533" s="45" t="s">
        <v>108</v>
      </c>
      <c r="E1533" s="26">
        <v>4.0</v>
      </c>
      <c r="F1533" s="45" t="s">
        <v>340</v>
      </c>
      <c r="G1533" s="26">
        <v>10.769230769230768</v>
      </c>
      <c r="H1533" s="27">
        <v>0.3627679192236767</v>
      </c>
      <c r="I1533" s="27">
        <v>0.0426249828337388</v>
      </c>
      <c r="J1533" s="27">
        <v>0.05024528588728067</v>
      </c>
      <c r="K1533" s="34">
        <v>7708.0</v>
      </c>
      <c r="L1533" s="15"/>
    </row>
    <row r="1534" ht="14.25" customHeight="1">
      <c r="A1534" s="11">
        <v>37.0</v>
      </c>
      <c r="B1534" s="11"/>
      <c r="C1534" s="11" t="s">
        <v>409</v>
      </c>
      <c r="D1534" s="25" t="s">
        <v>246</v>
      </c>
      <c r="E1534" s="26">
        <v>3.75</v>
      </c>
      <c r="F1534" s="25" t="s">
        <v>67</v>
      </c>
      <c r="G1534" s="26">
        <v>7.368421052631579</v>
      </c>
      <c r="H1534" s="27">
        <v>0.29282247074590895</v>
      </c>
      <c r="I1534" s="27">
        <v>0.04260370129728405</v>
      </c>
      <c r="J1534" s="27">
        <v>0.0437435619147743</v>
      </c>
      <c r="K1534" s="34">
        <v>7500.0</v>
      </c>
      <c r="L1534" s="15"/>
    </row>
    <row r="1535" ht="14.25" customHeight="1">
      <c r="A1535" s="11">
        <v>69.0</v>
      </c>
      <c r="B1535" s="11"/>
      <c r="C1535" s="47" t="s">
        <v>382</v>
      </c>
      <c r="D1535" s="45" t="s">
        <v>132</v>
      </c>
      <c r="E1535" s="26">
        <v>6.666666666666667</v>
      </c>
      <c r="F1535" s="45" t="s">
        <v>334</v>
      </c>
      <c r="G1535" s="26">
        <v>8.275862068965518</v>
      </c>
      <c r="H1535" s="27">
        <v>0.424159413246145</v>
      </c>
      <c r="I1535" s="27">
        <v>0.04259695851892372</v>
      </c>
      <c r="J1535" s="27">
        <v>0.04105931221141135</v>
      </c>
      <c r="K1535" s="34">
        <v>7500.0</v>
      </c>
      <c r="L1535" s="15"/>
    </row>
    <row r="1536" ht="14.25" customHeight="1">
      <c r="A1536" s="11">
        <v>37.0</v>
      </c>
      <c r="B1536" s="11"/>
      <c r="C1536" s="11" t="s">
        <v>409</v>
      </c>
      <c r="D1536" s="25" t="s">
        <v>108</v>
      </c>
      <c r="E1536" s="26">
        <v>4.0</v>
      </c>
      <c r="F1536" s="31" t="s">
        <v>67</v>
      </c>
      <c r="G1536" s="26">
        <v>7.368421052631579</v>
      </c>
      <c r="H1536" s="27">
        <v>0.2920589180190617</v>
      </c>
      <c r="I1536" s="27">
        <v>0.04249260950772137</v>
      </c>
      <c r="J1536" s="27">
        <v>0.04793380151764092</v>
      </c>
      <c r="K1536" s="34">
        <v>7500.0</v>
      </c>
      <c r="L1536" s="15"/>
    </row>
    <row r="1537" ht="14.25" customHeight="1">
      <c r="A1537" s="11">
        <v>7.0</v>
      </c>
      <c r="B1537" s="11"/>
      <c r="C1537" s="20" t="s">
        <v>404</v>
      </c>
      <c r="D1537" s="45" t="s">
        <v>154</v>
      </c>
      <c r="E1537" s="26">
        <v>3.3333333333333335</v>
      </c>
      <c r="F1537" s="45" t="s">
        <v>284</v>
      </c>
      <c r="G1537" s="26">
        <v>5.769230769230769</v>
      </c>
      <c r="H1537" s="27">
        <v>0.25013433140019636</v>
      </c>
      <c r="I1537" s="27">
        <v>0.04213910562556886</v>
      </c>
      <c r="J1537" s="27">
        <v>0.05593224386131843</v>
      </c>
      <c r="K1537" s="34">
        <v>7500.0</v>
      </c>
      <c r="L1537" s="15"/>
    </row>
    <row r="1538" ht="14.25" customHeight="1">
      <c r="A1538" s="32">
        <v>90.0</v>
      </c>
      <c r="B1538" s="32"/>
      <c r="C1538" s="32" t="s">
        <v>403</v>
      </c>
      <c r="D1538" s="38" t="s">
        <v>97</v>
      </c>
      <c r="E1538" s="26">
        <v>3.3333333333333335</v>
      </c>
      <c r="F1538" s="38" t="s">
        <v>232</v>
      </c>
      <c r="G1538" s="26">
        <v>6.0606060606060606</v>
      </c>
      <c r="H1538" s="27">
        <v>0.26638030783574324</v>
      </c>
      <c r="I1538" s="27">
        <v>0.042133948100239765</v>
      </c>
      <c r="J1538" s="27">
        <v>0.05931555002353217</v>
      </c>
      <c r="K1538" s="34">
        <v>7500.0</v>
      </c>
      <c r="L1538" s="15"/>
    </row>
    <row r="1539" ht="14.25" customHeight="1">
      <c r="A1539" s="11">
        <v>4.0</v>
      </c>
      <c r="B1539" s="11"/>
      <c r="C1539" s="11" t="s">
        <v>422</v>
      </c>
      <c r="D1539" s="25" t="s">
        <v>317</v>
      </c>
      <c r="E1539" s="26">
        <v>4.0</v>
      </c>
      <c r="F1539" s="25" t="s">
        <v>98</v>
      </c>
      <c r="G1539" s="26">
        <v>12.727272727272728</v>
      </c>
      <c r="H1539" s="27">
        <v>0.3565132999267167</v>
      </c>
      <c r="I1539" s="27">
        <v>0.04189006933660538</v>
      </c>
      <c r="J1539" s="27">
        <v>0.030188243973148197</v>
      </c>
      <c r="K1539" s="34">
        <v>7500.0</v>
      </c>
      <c r="L1539" s="15"/>
    </row>
    <row r="1540" ht="14.25" customHeight="1">
      <c r="A1540" s="11">
        <v>25.0</v>
      </c>
      <c r="B1540" s="11"/>
      <c r="C1540" s="11" t="s">
        <v>418</v>
      </c>
      <c r="D1540" s="25" t="s">
        <v>70</v>
      </c>
      <c r="E1540" s="26">
        <v>3.3333333333333335</v>
      </c>
      <c r="F1540" s="25" t="s">
        <v>92</v>
      </c>
      <c r="G1540" s="26">
        <v>12.0</v>
      </c>
      <c r="H1540" s="27">
        <v>0.37720644337188264</v>
      </c>
      <c r="I1540" s="27">
        <v>0.0418473560247756</v>
      </c>
      <c r="J1540" s="27">
        <v>0.037548323678970465</v>
      </c>
      <c r="K1540" s="34">
        <v>7488.0</v>
      </c>
      <c r="L1540" s="15"/>
    </row>
    <row r="1541" ht="14.25" customHeight="1">
      <c r="A1541" s="32">
        <v>29.0</v>
      </c>
      <c r="B1541" s="32"/>
      <c r="C1541" s="32" t="s">
        <v>406</v>
      </c>
      <c r="D1541" s="38" t="s">
        <v>297</v>
      </c>
      <c r="E1541" s="26">
        <v>3.3333333333333335</v>
      </c>
      <c r="F1541" s="38" t="s">
        <v>67</v>
      </c>
      <c r="G1541" s="26">
        <v>6.315789473684211</v>
      </c>
      <c r="H1541" s="27">
        <v>0.2578860378154708</v>
      </c>
      <c r="I1541" s="27">
        <v>0.041842524185036</v>
      </c>
      <c r="J1541" s="27">
        <v>0.03688084261895244</v>
      </c>
      <c r="K1541" s="34">
        <v>7488.0</v>
      </c>
      <c r="L1541" s="15"/>
    </row>
    <row r="1542" ht="14.25" customHeight="1">
      <c r="A1542" s="11">
        <v>37.0</v>
      </c>
      <c r="B1542" s="11"/>
      <c r="C1542" s="11" t="s">
        <v>409</v>
      </c>
      <c r="D1542" s="25" t="s">
        <v>108</v>
      </c>
      <c r="E1542" s="26">
        <v>4.0</v>
      </c>
      <c r="F1542" s="25" t="s">
        <v>346</v>
      </c>
      <c r="G1542" s="26">
        <v>6.052631578947368</v>
      </c>
      <c r="H1542" s="27">
        <v>0.2871912693854107</v>
      </c>
      <c r="I1542" s="27">
        <v>0.04178439934925936</v>
      </c>
      <c r="J1542" s="27">
        <v>0.05566245378481111</v>
      </c>
      <c r="K1542" s="34">
        <v>7488.0</v>
      </c>
      <c r="L1542" s="15"/>
    </row>
    <row r="1543" ht="14.25" customHeight="1">
      <c r="A1543" s="32">
        <v>37.0</v>
      </c>
      <c r="B1543" s="32"/>
      <c r="C1543" s="32" t="s">
        <v>409</v>
      </c>
      <c r="D1543" s="38" t="s">
        <v>246</v>
      </c>
      <c r="E1543" s="26">
        <v>3.75</v>
      </c>
      <c r="F1543" s="38" t="s">
        <v>346</v>
      </c>
      <c r="G1543" s="26">
        <v>6.052631578947368</v>
      </c>
      <c r="H1543" s="27">
        <v>0.2871912693854107</v>
      </c>
      <c r="I1543" s="27">
        <v>0.04178439934925936</v>
      </c>
      <c r="J1543" s="27">
        <v>0.05230423636189642</v>
      </c>
      <c r="K1543" s="34">
        <v>7488.0</v>
      </c>
      <c r="L1543" s="15"/>
    </row>
    <row r="1544" ht="14.25" customHeight="1">
      <c r="A1544" s="11">
        <v>23.0</v>
      </c>
      <c r="B1544" s="11"/>
      <c r="C1544" s="11" t="s">
        <v>417</v>
      </c>
      <c r="D1544" s="25" t="s">
        <v>297</v>
      </c>
      <c r="E1544" s="26">
        <v>3.3333333333333335</v>
      </c>
      <c r="F1544" s="25" t="s">
        <v>144</v>
      </c>
      <c r="G1544" s="26">
        <v>13.043478260869565</v>
      </c>
      <c r="H1544" s="27">
        <v>0.3721351659641941</v>
      </c>
      <c r="I1544" s="27">
        <v>0.04169350740156868</v>
      </c>
      <c r="J1544" s="27">
        <v>0.035853094173524246</v>
      </c>
      <c r="K1544" s="34">
        <v>7488.0</v>
      </c>
      <c r="L1544" s="15"/>
    </row>
    <row r="1545" ht="14.25" customHeight="1">
      <c r="A1545" s="11">
        <v>25.0</v>
      </c>
      <c r="B1545" s="11"/>
      <c r="C1545" s="11" t="s">
        <v>418</v>
      </c>
      <c r="D1545" s="25" t="s">
        <v>246</v>
      </c>
      <c r="E1545" s="26">
        <v>3.75</v>
      </c>
      <c r="F1545" s="25" t="s">
        <v>109</v>
      </c>
      <c r="G1545" s="26">
        <v>15.833333333333334</v>
      </c>
      <c r="H1545" s="27">
        <v>0.3755578138116909</v>
      </c>
      <c r="I1545" s="27">
        <v>0.041664456741450535</v>
      </c>
      <c r="J1545" s="27">
        <v>0.04065627976350926</v>
      </c>
      <c r="K1545" s="34">
        <v>7488.0</v>
      </c>
      <c r="L1545" s="15"/>
    </row>
    <row r="1546" ht="14.25" customHeight="1">
      <c r="A1546" s="11">
        <v>29.0</v>
      </c>
      <c r="B1546" s="11"/>
      <c r="C1546" s="11" t="s">
        <v>406</v>
      </c>
      <c r="D1546" s="25" t="s">
        <v>297</v>
      </c>
      <c r="E1546" s="26">
        <v>3.3333333333333335</v>
      </c>
      <c r="F1546" s="25" t="s">
        <v>310</v>
      </c>
      <c r="G1546" s="26">
        <v>6.470588235294118</v>
      </c>
      <c r="H1546" s="27">
        <v>0.2566390066848351</v>
      </c>
      <c r="I1546" s="27">
        <v>0.04164019089594009</v>
      </c>
      <c r="J1546" s="27">
        <v>0.03562605074977197</v>
      </c>
      <c r="K1546" s="34">
        <v>7488.0</v>
      </c>
      <c r="L1546" s="15"/>
    </row>
    <row r="1547" ht="14.25" customHeight="1">
      <c r="A1547" s="11">
        <v>23.0</v>
      </c>
      <c r="B1547" s="11"/>
      <c r="C1547" s="11" t="s">
        <v>417</v>
      </c>
      <c r="D1547" s="25" t="s">
        <v>297</v>
      </c>
      <c r="E1547" s="26">
        <v>3.3333333333333335</v>
      </c>
      <c r="F1547" s="25" t="s">
        <v>112</v>
      </c>
      <c r="G1547" s="26">
        <v>15.483870967741936</v>
      </c>
      <c r="H1547" s="27">
        <v>0.3702631241663146</v>
      </c>
      <c r="I1547" s="27">
        <v>0.04148376643727764</v>
      </c>
      <c r="J1547" s="27">
        <v>0.034601788313578706</v>
      </c>
      <c r="K1547" s="34">
        <v>7488.0</v>
      </c>
      <c r="L1547" s="15"/>
    </row>
    <row r="1548" ht="14.25" customHeight="1">
      <c r="A1548" s="32">
        <v>25.0</v>
      </c>
      <c r="B1548" s="32"/>
      <c r="C1548" s="32" t="s">
        <v>418</v>
      </c>
      <c r="D1548" s="38" t="s">
        <v>246</v>
      </c>
      <c r="E1548" s="26">
        <v>3.75</v>
      </c>
      <c r="F1548" s="38" t="s">
        <v>105</v>
      </c>
      <c r="G1548" s="26">
        <v>10.0</v>
      </c>
      <c r="H1548" s="27">
        <v>0.3728448058687788</v>
      </c>
      <c r="I1548" s="27">
        <v>0.04136347511380332</v>
      </c>
      <c r="J1548" s="27">
        <v>0.0456526303676423</v>
      </c>
      <c r="K1548" s="34">
        <v>7488.0</v>
      </c>
      <c r="L1548" s="15"/>
    </row>
    <row r="1549" ht="14.25" customHeight="1">
      <c r="A1549" s="11">
        <v>163.0</v>
      </c>
      <c r="B1549" s="11"/>
      <c r="C1549" s="20" t="s">
        <v>414</v>
      </c>
      <c r="D1549" s="35" t="s">
        <v>158</v>
      </c>
      <c r="E1549" s="26">
        <v>2.2222222222222223</v>
      </c>
      <c r="F1549" s="35" t="s">
        <v>87</v>
      </c>
      <c r="G1549" s="26">
        <v>8.0</v>
      </c>
      <c r="H1549" s="27">
        <v>0.21733393358895944</v>
      </c>
      <c r="I1549" s="27">
        <v>0.041333260741915956</v>
      </c>
      <c r="J1549" s="27">
        <v>0.043450141759352405</v>
      </c>
      <c r="K1549" s="34">
        <v>7488.0</v>
      </c>
      <c r="L1549" s="15"/>
    </row>
    <row r="1550" ht="14.25" customHeight="1">
      <c r="A1550" s="11">
        <v>120.0</v>
      </c>
      <c r="B1550" s="11"/>
      <c r="C1550" s="20" t="s">
        <v>421</v>
      </c>
      <c r="D1550" s="45" t="s">
        <v>74</v>
      </c>
      <c r="E1550" s="26">
        <v>6.0</v>
      </c>
      <c r="F1550" s="45" t="s">
        <v>379</v>
      </c>
      <c r="G1550" s="26">
        <v>8.214285714285714</v>
      </c>
      <c r="H1550" s="27">
        <v>0.390285571216071</v>
      </c>
      <c r="I1550" s="27">
        <v>0.041154873985731</v>
      </c>
      <c r="J1550" s="27">
        <v>0.03274712657549172</v>
      </c>
      <c r="K1550" s="34">
        <v>7488.0</v>
      </c>
      <c r="L1550" s="15"/>
    </row>
    <row r="1551" ht="14.25" customHeight="1">
      <c r="A1551" s="11">
        <v>92.0</v>
      </c>
      <c r="B1551" s="11"/>
      <c r="C1551" s="20" t="s">
        <v>298</v>
      </c>
      <c r="D1551" s="45" t="s">
        <v>147</v>
      </c>
      <c r="E1551" s="26">
        <v>5.714285714285714</v>
      </c>
      <c r="F1551" s="45" t="s">
        <v>144</v>
      </c>
      <c r="G1551" s="26">
        <v>21.73913043478261</v>
      </c>
      <c r="H1551" s="27">
        <v>0.6222477503350565</v>
      </c>
      <c r="I1551" s="27">
        <v>0.041009278912668264</v>
      </c>
      <c r="J1551" s="27">
        <v>0.03869013348450358</v>
      </c>
      <c r="K1551" s="34">
        <v>7488.0</v>
      </c>
      <c r="L1551" s="15"/>
    </row>
    <row r="1552" ht="14.25" customHeight="1">
      <c r="A1552" s="11">
        <v>69.0</v>
      </c>
      <c r="B1552" s="11"/>
      <c r="C1552" s="20" t="s">
        <v>382</v>
      </c>
      <c r="D1552" s="45" t="s">
        <v>119</v>
      </c>
      <c r="E1552" s="26">
        <v>6.25</v>
      </c>
      <c r="F1552" s="45" t="s">
        <v>334</v>
      </c>
      <c r="G1552" s="26">
        <v>8.275862068965518</v>
      </c>
      <c r="H1552" s="27">
        <v>0.4078948463734819</v>
      </c>
      <c r="I1552" s="27">
        <v>0.040963560653010885</v>
      </c>
      <c r="J1552" s="27">
        <v>0.04546305017235747</v>
      </c>
      <c r="K1552" s="34">
        <v>7400.0</v>
      </c>
      <c r="L1552" s="15"/>
    </row>
    <row r="1553" ht="14.25" customHeight="1">
      <c r="A1553" s="11">
        <v>25.0</v>
      </c>
      <c r="B1553" s="11"/>
      <c r="C1553" s="11" t="s">
        <v>418</v>
      </c>
      <c r="D1553" s="25" t="s">
        <v>70</v>
      </c>
      <c r="E1553" s="26">
        <v>3.3333333333333335</v>
      </c>
      <c r="F1553" s="25" t="s">
        <v>105</v>
      </c>
      <c r="G1553" s="26">
        <v>10.0</v>
      </c>
      <c r="H1553" s="27">
        <v>0.3655161610359773</v>
      </c>
      <c r="I1553" s="27">
        <v>0.04055043383392513</v>
      </c>
      <c r="J1553" s="27">
        <v>0.03874304306875589</v>
      </c>
      <c r="K1553" s="34">
        <v>7400.0</v>
      </c>
      <c r="L1553" s="15"/>
    </row>
    <row r="1554" ht="14.25" customHeight="1">
      <c r="A1554" s="11">
        <v>177.0</v>
      </c>
      <c r="B1554" s="11"/>
      <c r="C1554" s="11" t="s">
        <v>415</v>
      </c>
      <c r="D1554" s="37" t="s">
        <v>296</v>
      </c>
      <c r="E1554" s="26">
        <v>5.0</v>
      </c>
      <c r="F1554" s="37" t="s">
        <v>270</v>
      </c>
      <c r="G1554" s="26">
        <v>8.846153846153845</v>
      </c>
      <c r="H1554" s="27">
        <v>0.3627679192236767</v>
      </c>
      <c r="I1554" s="27">
        <v>0.04053016530131147</v>
      </c>
      <c r="J1554" s="27">
        <v>0.047775966281709194</v>
      </c>
      <c r="K1554" s="34">
        <v>7400.0</v>
      </c>
      <c r="L1554" s="15"/>
    </row>
    <row r="1555" ht="14.25" customHeight="1">
      <c r="A1555" s="11">
        <v>4.0</v>
      </c>
      <c r="B1555" s="11"/>
      <c r="C1555" s="47" t="s">
        <v>422</v>
      </c>
      <c r="D1555" s="45" t="s">
        <v>317</v>
      </c>
      <c r="E1555" s="26">
        <v>4.0</v>
      </c>
      <c r="F1555" s="45" t="s">
        <v>340</v>
      </c>
      <c r="G1555" s="26">
        <v>10.769230769230768</v>
      </c>
      <c r="H1555" s="27">
        <v>0.3408423856442237</v>
      </c>
      <c r="I1555" s="27">
        <v>0.04004874760752382</v>
      </c>
      <c r="J1555" s="27">
        <v>0.029862764253761158</v>
      </c>
      <c r="K1555" s="34">
        <v>7400.0</v>
      </c>
      <c r="L1555" s="15"/>
    </row>
    <row r="1556" ht="14.25" customHeight="1">
      <c r="A1556" s="11">
        <v>92.0</v>
      </c>
      <c r="B1556" s="11"/>
      <c r="C1556" s="20" t="s">
        <v>298</v>
      </c>
      <c r="D1556" s="45" t="s">
        <v>58</v>
      </c>
      <c r="E1556" s="26">
        <v>8.0</v>
      </c>
      <c r="F1556" s="45" t="s">
        <v>313</v>
      </c>
      <c r="G1556" s="26">
        <v>13.913043478260871</v>
      </c>
      <c r="H1556" s="27">
        <v>0.6068947579465283</v>
      </c>
      <c r="I1556" s="27">
        <v>0.039997438939496484</v>
      </c>
      <c r="J1556" s="27">
        <v>0.033390608092910216</v>
      </c>
      <c r="K1556" s="34">
        <v>7400.0</v>
      </c>
      <c r="L1556" s="15"/>
    </row>
    <row r="1557" ht="14.25" customHeight="1">
      <c r="A1557" s="11">
        <v>25.0</v>
      </c>
      <c r="B1557" s="11"/>
      <c r="C1557" s="11" t="s">
        <v>418</v>
      </c>
      <c r="D1557" s="25" t="s">
        <v>70</v>
      </c>
      <c r="E1557" s="26">
        <v>3.3333333333333335</v>
      </c>
      <c r="F1557" s="25" t="s">
        <v>109</v>
      </c>
      <c r="G1557" s="26">
        <v>15.833333333333334</v>
      </c>
      <c r="H1557" s="27">
        <v>0.3603968870718879</v>
      </c>
      <c r="I1557" s="27">
        <v>0.03998250058695138</v>
      </c>
      <c r="J1557" s="27">
        <v>0.03245490518848661</v>
      </c>
      <c r="K1557" s="34">
        <v>7400.0</v>
      </c>
      <c r="L1557" s="15"/>
    </row>
    <row r="1558" ht="14.25" customHeight="1">
      <c r="A1558" s="11">
        <v>32.0</v>
      </c>
      <c r="B1558" s="11"/>
      <c r="C1558" s="11" t="s">
        <v>424</v>
      </c>
      <c r="D1558" s="25" t="s">
        <v>297</v>
      </c>
      <c r="E1558" s="26">
        <v>3.3333333333333335</v>
      </c>
      <c r="F1558" s="25" t="s">
        <v>144</v>
      </c>
      <c r="G1558" s="26">
        <v>12.608695652173914</v>
      </c>
      <c r="H1558" s="27">
        <v>0.3640452710519291</v>
      </c>
      <c r="I1558" s="27">
        <v>0.03994167935948597</v>
      </c>
      <c r="J1558" s="27">
        <v>0.0343466616452249</v>
      </c>
      <c r="K1558" s="34">
        <v>7140.0</v>
      </c>
      <c r="L1558" s="15"/>
    </row>
    <row r="1559" ht="14.25" customHeight="1">
      <c r="A1559" s="11">
        <v>92.0</v>
      </c>
      <c r="B1559" s="11"/>
      <c r="C1559" s="20" t="s">
        <v>298</v>
      </c>
      <c r="D1559" s="35" t="s">
        <v>300</v>
      </c>
      <c r="E1559" s="26">
        <v>4.545454545454545</v>
      </c>
      <c r="F1559" s="45" t="s">
        <v>144</v>
      </c>
      <c r="G1559" s="26">
        <v>21.73913043478261</v>
      </c>
      <c r="H1559" s="27">
        <v>0.6001011599098134</v>
      </c>
      <c r="I1559" s="27">
        <v>0.03954970641405436</v>
      </c>
      <c r="J1559" s="27">
        <v>0.048236432349787965</v>
      </c>
      <c r="K1559" s="34">
        <v>7140.0</v>
      </c>
      <c r="L1559" s="15"/>
    </row>
    <row r="1560" ht="14.25" customHeight="1">
      <c r="A1560" s="11">
        <v>92.0</v>
      </c>
      <c r="B1560" s="11"/>
      <c r="C1560" s="11" t="s">
        <v>298</v>
      </c>
      <c r="D1560" s="31" t="s">
        <v>58</v>
      </c>
      <c r="E1560" s="26">
        <v>8.0</v>
      </c>
      <c r="F1560" s="37" t="s">
        <v>270</v>
      </c>
      <c r="G1560" s="26">
        <v>14.615384615384615</v>
      </c>
      <c r="H1560" s="27">
        <v>0.5986522235076166</v>
      </c>
      <c r="I1560" s="27">
        <v>0.0394542141651673</v>
      </c>
      <c r="J1560" s="27">
        <v>0.03142360732623509</v>
      </c>
      <c r="K1560" s="34">
        <v>7140.0</v>
      </c>
      <c r="L1560" s="15"/>
    </row>
    <row r="1561" ht="14.25" customHeight="1">
      <c r="A1561" s="11">
        <v>147.0</v>
      </c>
      <c r="B1561" s="11"/>
      <c r="C1561" s="47" t="s">
        <v>416</v>
      </c>
      <c r="D1561" s="35" t="s">
        <v>96</v>
      </c>
      <c r="E1561" s="26">
        <v>4.545454545454545</v>
      </c>
      <c r="F1561" s="45" t="s">
        <v>101</v>
      </c>
      <c r="G1561" s="26">
        <v>8.94736842105263</v>
      </c>
      <c r="H1561" s="27">
        <v>0.32600090038343915</v>
      </c>
      <c r="I1561" s="27">
        <v>0.03943029378696636</v>
      </c>
      <c r="J1561" s="27">
        <v>0.04572288087791728</v>
      </c>
      <c r="K1561" s="34">
        <v>7140.0</v>
      </c>
      <c r="L1561" s="15"/>
    </row>
    <row r="1562" ht="14.25" customHeight="1">
      <c r="A1562" s="11">
        <v>132.0</v>
      </c>
      <c r="B1562" s="11"/>
      <c r="C1562" s="11" t="s">
        <v>425</v>
      </c>
      <c r="D1562" s="31" t="s">
        <v>42</v>
      </c>
      <c r="E1562" s="26">
        <v>5.0</v>
      </c>
      <c r="F1562" s="25" t="s">
        <v>412</v>
      </c>
      <c r="G1562" s="26">
        <v>5.0</v>
      </c>
      <c r="H1562" s="27">
        <v>0.2871912693854107</v>
      </c>
      <c r="I1562" s="27">
        <v>0.03936890775616153</v>
      </c>
      <c r="J1562" s="27">
        <v>0.06269029882695436</v>
      </c>
      <c r="K1562" s="34">
        <v>7140.0</v>
      </c>
      <c r="L1562" s="15"/>
    </row>
    <row r="1563" ht="14.25" customHeight="1">
      <c r="A1563" s="32">
        <v>92.0</v>
      </c>
      <c r="B1563" s="32"/>
      <c r="C1563" s="32" t="s">
        <v>298</v>
      </c>
      <c r="D1563" s="38" t="s">
        <v>58</v>
      </c>
      <c r="E1563" s="26">
        <v>8.0</v>
      </c>
      <c r="F1563" s="38" t="s">
        <v>143</v>
      </c>
      <c r="G1563" s="26">
        <v>14.0</v>
      </c>
      <c r="H1563" s="27">
        <v>0.5973578403216543</v>
      </c>
      <c r="I1563" s="27">
        <v>0.03936890775616153</v>
      </c>
      <c r="J1563" s="27">
        <v>0.03264040352147211</v>
      </c>
      <c r="K1563" s="34">
        <v>7140.0</v>
      </c>
      <c r="L1563" s="15"/>
    </row>
    <row r="1564" ht="14.25" customHeight="1">
      <c r="A1564" s="11">
        <v>120.0</v>
      </c>
      <c r="B1564" s="11"/>
      <c r="C1564" s="11" t="s">
        <v>421</v>
      </c>
      <c r="D1564" s="37" t="s">
        <v>139</v>
      </c>
      <c r="E1564" s="26">
        <v>4.0</v>
      </c>
      <c r="F1564" s="25" t="s">
        <v>258</v>
      </c>
      <c r="G1564" s="26">
        <v>11.052631578947368</v>
      </c>
      <c r="H1564" s="27">
        <v>0.37228497883293976</v>
      </c>
      <c r="I1564" s="27">
        <v>0.03925674562580209</v>
      </c>
      <c r="J1564" s="27">
        <v>0.030113959635194733</v>
      </c>
      <c r="K1564" s="34">
        <v>7140.0</v>
      </c>
      <c r="L1564" s="15"/>
    </row>
    <row r="1565" ht="14.25" customHeight="1">
      <c r="A1565" s="32">
        <v>120.0</v>
      </c>
      <c r="B1565" s="32"/>
      <c r="C1565" s="32" t="s">
        <v>421</v>
      </c>
      <c r="D1565" s="33" t="s">
        <v>139</v>
      </c>
      <c r="E1565" s="26">
        <v>4.0</v>
      </c>
      <c r="F1565" s="38" t="s">
        <v>267</v>
      </c>
      <c r="G1565" s="26">
        <v>10.689655172413792</v>
      </c>
      <c r="H1565" s="27">
        <v>0.3708039174343277</v>
      </c>
      <c r="I1565" s="27">
        <v>0.0391005705075801</v>
      </c>
      <c r="J1565" s="27">
        <v>0.03140599669933256</v>
      </c>
      <c r="K1565" s="34">
        <v>7140.0</v>
      </c>
      <c r="L1565" s="15"/>
    </row>
    <row r="1566" ht="14.25" customHeight="1">
      <c r="A1566" s="11">
        <v>155.0</v>
      </c>
      <c r="B1566" s="11"/>
      <c r="C1566" s="20" t="s">
        <v>423</v>
      </c>
      <c r="D1566" s="35" t="s">
        <v>139</v>
      </c>
      <c r="E1566" s="26">
        <v>4.0</v>
      </c>
      <c r="F1566" s="35" t="s">
        <v>346</v>
      </c>
      <c r="G1566" s="26">
        <v>7.368421052631579</v>
      </c>
      <c r="H1566" s="27">
        <v>0.3304666661421164</v>
      </c>
      <c r="I1566" s="27">
        <v>0.038829607649912744</v>
      </c>
      <c r="J1566" s="27">
        <v>0.03698311815308428</v>
      </c>
      <c r="K1566" s="34">
        <v>7120.0</v>
      </c>
      <c r="L1566" s="15"/>
    </row>
    <row r="1567" ht="14.25" customHeight="1">
      <c r="A1567" s="11">
        <v>163.0</v>
      </c>
      <c r="B1567" s="11"/>
      <c r="C1567" s="11" t="s">
        <v>414</v>
      </c>
      <c r="D1567" s="37" t="s">
        <v>296</v>
      </c>
      <c r="E1567" s="26">
        <v>3.0</v>
      </c>
      <c r="F1567" s="43" t="s">
        <v>270</v>
      </c>
      <c r="G1567" s="26">
        <v>4.615384615384616</v>
      </c>
      <c r="H1567" s="27">
        <v>0.20405695456331813</v>
      </c>
      <c r="I1567" s="27">
        <v>0.038808202519900414</v>
      </c>
      <c r="J1567" s="27">
        <v>0.04574615872549894</v>
      </c>
      <c r="K1567" s="34">
        <v>7120.0</v>
      </c>
      <c r="L1567" s="15"/>
    </row>
    <row r="1568" ht="14.25" customHeight="1">
      <c r="A1568" s="11">
        <v>63.0</v>
      </c>
      <c r="B1568" s="11"/>
      <c r="C1568" s="11" t="s">
        <v>90</v>
      </c>
      <c r="D1568" s="37" t="s">
        <v>94</v>
      </c>
      <c r="E1568" s="26">
        <v>4.545454545454545</v>
      </c>
      <c r="F1568" s="37" t="s">
        <v>319</v>
      </c>
      <c r="G1568" s="26">
        <v>14.137931034482758</v>
      </c>
      <c r="H1568" s="27">
        <v>0.4799634913016453</v>
      </c>
      <c r="I1568" s="27">
        <v>0.038786888364939744</v>
      </c>
      <c r="J1568" s="27">
        <v>0.04975483390721057</v>
      </c>
      <c r="K1568" s="34">
        <v>7120.0</v>
      </c>
      <c r="L1568" s="15"/>
    </row>
    <row r="1569" ht="14.25" customHeight="1">
      <c r="A1569" s="11">
        <v>120.0</v>
      </c>
      <c r="B1569" s="11"/>
      <c r="C1569" s="20" t="s">
        <v>421</v>
      </c>
      <c r="D1569" s="45" t="s">
        <v>246</v>
      </c>
      <c r="E1569" s="26">
        <v>5.0</v>
      </c>
      <c r="F1569" s="45" t="s">
        <v>379</v>
      </c>
      <c r="G1569" s="26">
        <v>8.214285714285714</v>
      </c>
      <c r="H1569" s="27">
        <v>0.36321248775213705</v>
      </c>
      <c r="I1569" s="27">
        <v>0.03830006863155986</v>
      </c>
      <c r="J1569" s="27">
        <v>0.042113777593170504</v>
      </c>
      <c r="K1569" s="34">
        <v>7120.0</v>
      </c>
      <c r="L1569" s="15"/>
    </row>
    <row r="1570" ht="14.25" customHeight="1">
      <c r="A1570" s="11">
        <v>163.0</v>
      </c>
      <c r="B1570" s="11"/>
      <c r="C1570" s="20" t="s">
        <v>414</v>
      </c>
      <c r="D1570" s="35" t="s">
        <v>158</v>
      </c>
      <c r="E1570" s="26">
        <v>2.2222222222222223</v>
      </c>
      <c r="F1570" s="35" t="s">
        <v>239</v>
      </c>
      <c r="G1570" s="26">
        <v>5.416666666666667</v>
      </c>
      <c r="H1570" s="27">
        <v>0.2010338885697875</v>
      </c>
      <c r="I1570" s="27">
        <v>0.038233266186272256</v>
      </c>
      <c r="J1570" s="27">
        <v>0.04358592345235037</v>
      </c>
      <c r="K1570" s="34">
        <v>7120.0</v>
      </c>
      <c r="L1570" s="15"/>
    </row>
    <row r="1571" ht="14.25" customHeight="1">
      <c r="A1571" s="11">
        <v>4.0</v>
      </c>
      <c r="B1571" s="11"/>
      <c r="C1571" s="47" t="s">
        <v>422</v>
      </c>
      <c r="D1571" s="45" t="s">
        <v>108</v>
      </c>
      <c r="E1571" s="26">
        <v>4.0</v>
      </c>
      <c r="F1571" s="45" t="s">
        <v>346</v>
      </c>
      <c r="G1571" s="26">
        <v>7.368421052631579</v>
      </c>
      <c r="H1571" s="27">
        <v>0.32401066289636077</v>
      </c>
      <c r="I1571" s="27">
        <v>0.03807103167628807</v>
      </c>
      <c r="J1571" s="27">
        <v>0.050715747365626</v>
      </c>
      <c r="K1571" s="34">
        <v>7120.0</v>
      </c>
      <c r="L1571" s="15"/>
    </row>
    <row r="1572" ht="14.25" customHeight="1">
      <c r="A1572" s="32">
        <v>155.0</v>
      </c>
      <c r="B1572" s="32"/>
      <c r="C1572" s="32" t="s">
        <v>423</v>
      </c>
      <c r="D1572" s="33" t="s">
        <v>108</v>
      </c>
      <c r="E1572" s="26">
        <v>4.0</v>
      </c>
      <c r="F1572" s="33" t="s">
        <v>346</v>
      </c>
      <c r="G1572" s="26">
        <v>7.368421052631579</v>
      </c>
      <c r="H1572" s="27">
        <v>0.32401066289636077</v>
      </c>
      <c r="I1572" s="27">
        <v>0.03807103167628807</v>
      </c>
      <c r="J1572" s="27">
        <v>0.050715747365626</v>
      </c>
      <c r="K1572" s="34">
        <v>7070.0</v>
      </c>
      <c r="L1572" s="15"/>
    </row>
    <row r="1573" ht="14.25" customHeight="1">
      <c r="A1573" s="11">
        <v>32.0</v>
      </c>
      <c r="B1573" s="11"/>
      <c r="C1573" s="20" t="s">
        <v>424</v>
      </c>
      <c r="D1573" s="45" t="s">
        <v>296</v>
      </c>
      <c r="E1573" s="26">
        <v>3.0</v>
      </c>
      <c r="F1573" s="45" t="s">
        <v>144</v>
      </c>
      <c r="G1573" s="26">
        <v>12.608695652173914</v>
      </c>
      <c r="H1573" s="27">
        <v>0.34620317405364576</v>
      </c>
      <c r="I1573" s="27">
        <v>0.03798411151264358</v>
      </c>
      <c r="J1573" s="27">
        <v>0.043675823973501886</v>
      </c>
      <c r="K1573" s="34">
        <v>7070.0</v>
      </c>
      <c r="L1573" s="15"/>
    </row>
    <row r="1574" ht="14.25" customHeight="1">
      <c r="A1574" s="11">
        <v>173.0</v>
      </c>
      <c r="B1574" s="11"/>
      <c r="C1574" s="11" t="s">
        <v>426</v>
      </c>
      <c r="D1574" s="37" t="s">
        <v>42</v>
      </c>
      <c r="E1574" s="26">
        <v>3.3333333333333335</v>
      </c>
      <c r="F1574" s="37" t="s">
        <v>207</v>
      </c>
      <c r="G1574" s="26">
        <v>7.3076923076923075</v>
      </c>
      <c r="H1574" s="27">
        <v>0.2656519241815049</v>
      </c>
      <c r="I1574" s="27">
        <v>0.037933582994218146</v>
      </c>
      <c r="J1574" s="27">
        <v>0.0329480263721209</v>
      </c>
      <c r="K1574" s="34">
        <v>7070.0</v>
      </c>
      <c r="L1574" s="15"/>
    </row>
    <row r="1575" ht="14.25" customHeight="1">
      <c r="A1575" s="11">
        <v>39.0</v>
      </c>
      <c r="B1575" s="11"/>
      <c r="C1575" s="20" t="s">
        <v>419</v>
      </c>
      <c r="D1575" s="35" t="s">
        <v>158</v>
      </c>
      <c r="E1575" s="26">
        <v>3.3333333333333335</v>
      </c>
      <c r="F1575" s="35" t="s">
        <v>221</v>
      </c>
      <c r="G1575" s="26">
        <v>5.454545454545455</v>
      </c>
      <c r="H1575" s="27">
        <v>0.23767553328447782</v>
      </c>
      <c r="I1575" s="27">
        <v>0.03774283312735456</v>
      </c>
      <c r="J1575" s="27">
        <v>0.043974557293051685</v>
      </c>
      <c r="K1575" s="34">
        <v>7070.0</v>
      </c>
      <c r="L1575" s="15"/>
    </row>
    <row r="1576" ht="14.25" customHeight="1">
      <c r="A1576" s="11">
        <v>39.0</v>
      </c>
      <c r="B1576" s="11"/>
      <c r="C1576" s="11" t="s">
        <v>419</v>
      </c>
      <c r="D1576" s="25" t="s">
        <v>42</v>
      </c>
      <c r="E1576" s="26">
        <v>3.3333333333333335</v>
      </c>
      <c r="F1576" s="37" t="s">
        <v>221</v>
      </c>
      <c r="G1576" s="26">
        <v>5.454545454545455</v>
      </c>
      <c r="H1576" s="27">
        <v>0.23767553328447782</v>
      </c>
      <c r="I1576" s="27">
        <v>0.03774283312735456</v>
      </c>
      <c r="J1576" s="27">
        <v>0.034781270054086176</v>
      </c>
      <c r="K1576" s="34">
        <v>7070.0</v>
      </c>
      <c r="L1576" s="15"/>
    </row>
    <row r="1577" ht="14.25" customHeight="1">
      <c r="A1577" s="11">
        <v>39.0</v>
      </c>
      <c r="B1577" s="11"/>
      <c r="C1577" s="20" t="s">
        <v>419</v>
      </c>
      <c r="D1577" s="45" t="s">
        <v>158</v>
      </c>
      <c r="E1577" s="26">
        <v>3.3333333333333335</v>
      </c>
      <c r="F1577" s="45" t="s">
        <v>372</v>
      </c>
      <c r="G1577" s="26">
        <v>4.871794871794872</v>
      </c>
      <c r="H1577" s="27">
        <v>0.2374114493586062</v>
      </c>
      <c r="I1577" s="27">
        <v>0.03770089664610194</v>
      </c>
      <c r="J1577" s="27">
        <v>0.04911888248749281</v>
      </c>
      <c r="K1577" s="34">
        <v>7070.0</v>
      </c>
      <c r="L1577" s="15"/>
    </row>
    <row r="1578" ht="14.25" customHeight="1">
      <c r="A1578" s="11">
        <v>39.0</v>
      </c>
      <c r="B1578" s="11"/>
      <c r="C1578" s="20" t="s">
        <v>419</v>
      </c>
      <c r="D1578" s="45" t="s">
        <v>42</v>
      </c>
      <c r="E1578" s="26">
        <v>3.3333333333333335</v>
      </c>
      <c r="F1578" s="45" t="s">
        <v>372</v>
      </c>
      <c r="G1578" s="26">
        <v>4.871794871794872</v>
      </c>
      <c r="H1578" s="27">
        <v>0.2374114493586062</v>
      </c>
      <c r="I1578" s="27">
        <v>0.03770089664610194</v>
      </c>
      <c r="J1578" s="27">
        <v>0.03998048574563369</v>
      </c>
      <c r="K1578" s="34">
        <v>7070.0</v>
      </c>
      <c r="L1578" s="15"/>
    </row>
    <row r="1579" ht="14.25" customHeight="1">
      <c r="A1579" s="11">
        <v>4.0</v>
      </c>
      <c r="B1579" s="11"/>
      <c r="C1579" s="11" t="s">
        <v>422</v>
      </c>
      <c r="D1579" s="25" t="s">
        <v>317</v>
      </c>
      <c r="E1579" s="26">
        <v>4.0</v>
      </c>
      <c r="F1579" s="25" t="s">
        <v>346</v>
      </c>
      <c r="G1579" s="26">
        <v>7.368421052631579</v>
      </c>
      <c r="H1579" s="27">
        <v>0.31833249136696123</v>
      </c>
      <c r="I1579" s="27">
        <v>0.037403850398280834</v>
      </c>
      <c r="J1579" s="27">
        <v>0.03334890294167569</v>
      </c>
      <c r="K1579" s="34">
        <v>7070.0</v>
      </c>
      <c r="L1579" s="15"/>
    </row>
    <row r="1580" ht="14.25" customHeight="1">
      <c r="A1580" s="11">
        <v>23.0</v>
      </c>
      <c r="B1580" s="11"/>
      <c r="C1580" s="11" t="s">
        <v>417</v>
      </c>
      <c r="D1580" s="25" t="s">
        <v>119</v>
      </c>
      <c r="E1580" s="26">
        <v>5.0</v>
      </c>
      <c r="F1580" s="37" t="s">
        <v>310</v>
      </c>
      <c r="G1580" s="26">
        <v>7.647058823529412</v>
      </c>
      <c r="H1580" s="27">
        <v>0.3325372592883703</v>
      </c>
      <c r="I1580" s="27">
        <v>0.03725701290689376</v>
      </c>
      <c r="J1580" s="27">
        <v>0.036473984161053956</v>
      </c>
      <c r="K1580" s="34">
        <v>7070.0</v>
      </c>
      <c r="L1580" s="15"/>
    </row>
    <row r="1581" ht="14.25" customHeight="1">
      <c r="A1581" s="11">
        <v>147.0</v>
      </c>
      <c r="B1581" s="11"/>
      <c r="C1581" s="47" t="s">
        <v>416</v>
      </c>
      <c r="D1581" s="35" t="s">
        <v>96</v>
      </c>
      <c r="E1581" s="26">
        <v>4.545454545454545</v>
      </c>
      <c r="F1581" s="68" t="s">
        <v>334</v>
      </c>
      <c r="G1581" s="26">
        <v>6.896551724137931</v>
      </c>
      <c r="H1581" s="27">
        <v>0.30770493148436856</v>
      </c>
      <c r="I1581" s="27">
        <v>0.037217369135657014</v>
      </c>
      <c r="J1581" s="27">
        <v>0.046587389129810676</v>
      </c>
      <c r="K1581" s="34">
        <v>7070.0</v>
      </c>
      <c r="L1581" s="15"/>
    </row>
    <row r="1582" ht="14.25" customHeight="1">
      <c r="A1582" s="11">
        <v>177.0</v>
      </c>
      <c r="B1582" s="11"/>
      <c r="C1582" s="47" t="s">
        <v>415</v>
      </c>
      <c r="D1582" s="35" t="s">
        <v>246</v>
      </c>
      <c r="E1582" s="26">
        <v>3.75</v>
      </c>
      <c r="F1582" s="35" t="s">
        <v>270</v>
      </c>
      <c r="G1582" s="26">
        <v>8.846153846153845</v>
      </c>
      <c r="H1582" s="27">
        <v>0.3307050980801699</v>
      </c>
      <c r="I1582" s="27">
        <v>0.0369479537216501</v>
      </c>
      <c r="J1582" s="27">
        <v>0.03985611524038644</v>
      </c>
      <c r="K1582" s="34">
        <v>7070.0</v>
      </c>
      <c r="L1582" s="15"/>
    </row>
    <row r="1583" ht="14.25" customHeight="1">
      <c r="A1583" s="11">
        <v>23.0</v>
      </c>
      <c r="B1583" s="11"/>
      <c r="C1583" s="20" t="s">
        <v>417</v>
      </c>
      <c r="D1583" s="45" t="s">
        <v>119</v>
      </c>
      <c r="E1583" s="26">
        <v>5.0</v>
      </c>
      <c r="F1583" s="45" t="s">
        <v>334</v>
      </c>
      <c r="G1583" s="26">
        <v>6.551724137931035</v>
      </c>
      <c r="H1583" s="27">
        <v>0.3246510001748121</v>
      </c>
      <c r="I1583" s="27">
        <v>0.03637344738341011</v>
      </c>
      <c r="J1583" s="27">
        <v>0.040368753032508496</v>
      </c>
      <c r="K1583" s="34">
        <v>7070.0</v>
      </c>
      <c r="L1583" s="15"/>
    </row>
    <row r="1584" ht="14.25" customHeight="1">
      <c r="A1584" s="11">
        <v>147.0</v>
      </c>
      <c r="B1584" s="11"/>
      <c r="C1584" s="20" t="s">
        <v>416</v>
      </c>
      <c r="D1584" s="35" t="s">
        <v>96</v>
      </c>
      <c r="E1584" s="26">
        <v>4.545454545454545</v>
      </c>
      <c r="F1584" s="45" t="s">
        <v>202</v>
      </c>
      <c r="G1584" s="26">
        <v>6.428571428571429</v>
      </c>
      <c r="H1584" s="27">
        <v>0.29757167671259416</v>
      </c>
      <c r="I1584" s="27">
        <v>0.03599173689906108</v>
      </c>
      <c r="J1584" s="27">
        <v>0.044736133272764</v>
      </c>
      <c r="K1584" s="34">
        <v>7070.0</v>
      </c>
      <c r="L1584" s="15"/>
    </row>
    <row r="1585" ht="14.25" customHeight="1">
      <c r="A1585" s="11">
        <v>194.0</v>
      </c>
      <c r="B1585" s="11"/>
      <c r="C1585" s="11" t="s">
        <v>427</v>
      </c>
      <c r="D1585" s="37" t="s">
        <v>74</v>
      </c>
      <c r="E1585" s="26">
        <v>4.0</v>
      </c>
      <c r="F1585" s="37" t="s">
        <v>360</v>
      </c>
      <c r="G1585" s="26">
        <v>6.08695652173913</v>
      </c>
      <c r="H1585" s="27">
        <v>0.2772881221652241</v>
      </c>
      <c r="I1585" s="27">
        <v>0.03589671628960352</v>
      </c>
      <c r="J1585" s="27">
        <v>0.029033527597169227</v>
      </c>
      <c r="K1585" s="34">
        <v>7070.0</v>
      </c>
      <c r="L1585" s="15"/>
    </row>
    <row r="1586" ht="14.25" customHeight="1">
      <c r="A1586" s="11">
        <v>220.0</v>
      </c>
      <c r="B1586" s="11"/>
      <c r="C1586" s="20" t="s">
        <v>428</v>
      </c>
      <c r="D1586" s="35" t="s">
        <v>139</v>
      </c>
      <c r="E1586" s="26">
        <v>4.0</v>
      </c>
      <c r="F1586" s="35" t="s">
        <v>140</v>
      </c>
      <c r="G1586" s="26">
        <v>7.777777777777778</v>
      </c>
      <c r="H1586" s="27">
        <v>0.30584005311173607</v>
      </c>
      <c r="I1586" s="27">
        <v>0.0355136726761911</v>
      </c>
      <c r="J1586" s="27">
        <v>0.0279900353536795</v>
      </c>
      <c r="K1586" s="34">
        <v>6992.0</v>
      </c>
      <c r="L1586" s="15"/>
    </row>
    <row r="1587" ht="14.25" customHeight="1">
      <c r="A1587" s="11">
        <v>194.0</v>
      </c>
      <c r="B1587" s="11"/>
      <c r="C1587" s="47" t="s">
        <v>427</v>
      </c>
      <c r="D1587" s="35" t="s">
        <v>74</v>
      </c>
      <c r="E1587" s="26">
        <v>4.0</v>
      </c>
      <c r="F1587" s="35" t="s">
        <v>291</v>
      </c>
      <c r="G1587" s="26">
        <v>5.531914893617022</v>
      </c>
      <c r="H1587" s="27">
        <v>0.27238759570575033</v>
      </c>
      <c r="I1587" s="27">
        <v>0.03526231187800523</v>
      </c>
      <c r="J1587" s="27">
        <v>0.03280173667692801</v>
      </c>
      <c r="K1587" s="34">
        <v>6992.0</v>
      </c>
      <c r="L1587" s="15"/>
    </row>
    <row r="1588" ht="14.25" customHeight="1">
      <c r="A1588" s="11">
        <v>173.0</v>
      </c>
      <c r="B1588" s="11"/>
      <c r="C1588" s="47" t="s">
        <v>426</v>
      </c>
      <c r="D1588" s="35" t="s">
        <v>42</v>
      </c>
      <c r="E1588" s="26">
        <v>3.3333333333333335</v>
      </c>
      <c r="F1588" s="35" t="s">
        <v>36</v>
      </c>
      <c r="G1588" s="26">
        <v>7.5</v>
      </c>
      <c r="H1588" s="27">
        <v>0.2430079971722706</v>
      </c>
      <c r="I1588" s="27">
        <v>0.03470015907995007</v>
      </c>
      <c r="J1588" s="27">
        <v>0.027986740547747482</v>
      </c>
      <c r="K1588" s="34">
        <v>6992.0</v>
      </c>
      <c r="L1588" s="15"/>
    </row>
    <row r="1589" ht="14.25" customHeight="1">
      <c r="A1589" s="11">
        <v>155.0</v>
      </c>
      <c r="B1589" s="11"/>
      <c r="C1589" s="11" t="s">
        <v>423</v>
      </c>
      <c r="D1589" s="37" t="s">
        <v>108</v>
      </c>
      <c r="E1589" s="26">
        <v>4.0</v>
      </c>
      <c r="F1589" s="37" t="s">
        <v>379</v>
      </c>
      <c r="G1589" s="26">
        <v>7.142857142857142</v>
      </c>
      <c r="H1589" s="27">
        <v>0.29455514808760075</v>
      </c>
      <c r="I1589" s="27">
        <v>0.034610028796625524</v>
      </c>
      <c r="J1589" s="27">
        <v>0.041448131455837596</v>
      </c>
      <c r="K1589" s="34">
        <v>6992.0</v>
      </c>
      <c r="L1589" s="15"/>
    </row>
    <row r="1590" ht="14.25" customHeight="1">
      <c r="A1590" s="11">
        <v>155.0</v>
      </c>
      <c r="B1590" s="11"/>
      <c r="C1590" s="11" t="s">
        <v>423</v>
      </c>
      <c r="D1590" s="37" t="s">
        <v>139</v>
      </c>
      <c r="E1590" s="26">
        <v>4.0</v>
      </c>
      <c r="F1590" s="37" t="s">
        <v>379</v>
      </c>
      <c r="G1590" s="26">
        <v>7.142857142857142</v>
      </c>
      <c r="H1590" s="27">
        <v>0.29455514808760075</v>
      </c>
      <c r="I1590" s="27">
        <v>0.034610028796625524</v>
      </c>
      <c r="J1590" s="27">
        <v>0.027539362510925647</v>
      </c>
      <c r="K1590" s="34">
        <v>6992.0</v>
      </c>
      <c r="L1590" s="15"/>
    </row>
    <row r="1591" ht="14.25" customHeight="1">
      <c r="A1591" s="11">
        <v>173.0</v>
      </c>
      <c r="B1591" s="11"/>
      <c r="C1591" s="20" t="s">
        <v>426</v>
      </c>
      <c r="D1591" s="35" t="s">
        <v>54</v>
      </c>
      <c r="E1591" s="26">
        <v>2.7272727272727275</v>
      </c>
      <c r="F1591" s="35" t="s">
        <v>207</v>
      </c>
      <c r="G1591" s="26">
        <v>7.3076923076923075</v>
      </c>
      <c r="H1591" s="27">
        <v>0.24109884343466575</v>
      </c>
      <c r="I1591" s="27">
        <v>0.034427542790882</v>
      </c>
      <c r="J1591" s="27">
        <v>0.04217630913844171</v>
      </c>
      <c r="K1591" s="34">
        <v>6992.0</v>
      </c>
      <c r="L1591" s="15"/>
    </row>
    <row r="1592" ht="14.25" customHeight="1">
      <c r="A1592" s="11">
        <v>194.0</v>
      </c>
      <c r="B1592" s="11"/>
      <c r="C1592" s="20" t="s">
        <v>427</v>
      </c>
      <c r="D1592" s="35" t="s">
        <v>74</v>
      </c>
      <c r="E1592" s="26">
        <v>4.0</v>
      </c>
      <c r="F1592" s="35" t="s">
        <v>67</v>
      </c>
      <c r="G1592" s="26">
        <v>5.7894736842105265</v>
      </c>
      <c r="H1592" s="27">
        <v>0.2659178420235284</v>
      </c>
      <c r="I1592" s="27">
        <v>0.034424760992013956</v>
      </c>
      <c r="J1592" s="27">
        <v>0.02640733067499538</v>
      </c>
      <c r="K1592" s="34">
        <v>6960.0</v>
      </c>
      <c r="L1592" s="15"/>
    </row>
    <row r="1593" ht="14.25" customHeight="1">
      <c r="A1593" s="11">
        <v>173.0</v>
      </c>
      <c r="B1593" s="11"/>
      <c r="C1593" s="47" t="s">
        <v>426</v>
      </c>
      <c r="D1593" s="35" t="s">
        <v>42</v>
      </c>
      <c r="E1593" s="26">
        <v>3.3333333333333335</v>
      </c>
      <c r="F1593" s="35" t="s">
        <v>67</v>
      </c>
      <c r="G1593" s="26">
        <v>5.7894736842105265</v>
      </c>
      <c r="H1593" s="27">
        <v>0.24019633439507074</v>
      </c>
      <c r="I1593" s="27">
        <v>0.03429866963604982</v>
      </c>
      <c r="J1593" s="27">
        <v>0.029408910580243745</v>
      </c>
      <c r="K1593" s="34">
        <v>6960.0</v>
      </c>
      <c r="L1593" s="15"/>
    </row>
    <row r="1594" ht="14.25" customHeight="1">
      <c r="A1594" s="11">
        <v>92.0</v>
      </c>
      <c r="B1594" s="11"/>
      <c r="C1594" s="11" t="s">
        <v>298</v>
      </c>
      <c r="D1594" s="25" t="s">
        <v>147</v>
      </c>
      <c r="E1594" s="26">
        <v>5.714285714285714</v>
      </c>
      <c r="F1594" s="25" t="s">
        <v>313</v>
      </c>
      <c r="G1594" s="26">
        <v>13.913043478260871</v>
      </c>
      <c r="H1594" s="27">
        <v>0.5149636554497019</v>
      </c>
      <c r="I1594" s="27">
        <v>0.03393871358289787</v>
      </c>
      <c r="J1594" s="27">
        <v>0.03361839314009299</v>
      </c>
      <c r="K1594" s="34">
        <v>6960.0</v>
      </c>
      <c r="L1594" s="15"/>
    </row>
    <row r="1595" ht="14.25" customHeight="1">
      <c r="A1595" s="11">
        <v>173.0</v>
      </c>
      <c r="B1595" s="11"/>
      <c r="C1595" s="11" t="s">
        <v>426</v>
      </c>
      <c r="D1595" s="43" t="s">
        <v>42</v>
      </c>
      <c r="E1595" s="26">
        <v>3.3333333333333335</v>
      </c>
      <c r="F1595" s="43" t="s">
        <v>233</v>
      </c>
      <c r="G1595" s="26">
        <v>5.185185185185185</v>
      </c>
      <c r="H1595" s="27">
        <v>0.2370467620324025</v>
      </c>
      <c r="I1595" s="27">
        <v>0.033848928626329364</v>
      </c>
      <c r="J1595" s="27">
        <v>0.03193471335228867</v>
      </c>
      <c r="K1595" s="34">
        <v>6960.0</v>
      </c>
      <c r="L1595" s="15"/>
    </row>
    <row r="1596" ht="14.25" customHeight="1">
      <c r="A1596" s="11">
        <v>194.0</v>
      </c>
      <c r="B1596" s="11"/>
      <c r="C1596" s="11" t="s">
        <v>427</v>
      </c>
      <c r="D1596" s="43" t="s">
        <v>136</v>
      </c>
      <c r="E1596" s="26">
        <v>3.3333333333333335</v>
      </c>
      <c r="F1596" s="43" t="s">
        <v>360</v>
      </c>
      <c r="G1596" s="26">
        <v>6.08695652173913</v>
      </c>
      <c r="H1596" s="27">
        <v>0.26009775340565494</v>
      </c>
      <c r="I1596" s="27">
        <v>0.03367131339294346</v>
      </c>
      <c r="J1596" s="27">
        <v>0.031359086785381796</v>
      </c>
      <c r="K1596" s="34">
        <v>6960.0</v>
      </c>
      <c r="L1596" s="15"/>
    </row>
    <row r="1597" ht="14.25" customHeight="1">
      <c r="A1597" s="11">
        <v>173.0</v>
      </c>
      <c r="B1597" s="11"/>
      <c r="C1597" s="11" t="s">
        <v>426</v>
      </c>
      <c r="D1597" s="37" t="s">
        <v>42</v>
      </c>
      <c r="E1597" s="26">
        <v>3.3333333333333335</v>
      </c>
      <c r="F1597" s="37" t="s">
        <v>319</v>
      </c>
      <c r="G1597" s="26">
        <v>5.517241379310344</v>
      </c>
      <c r="H1597" s="27">
        <v>0.2352892327494931</v>
      </c>
      <c r="I1597" s="27">
        <v>0.0335979634465234</v>
      </c>
      <c r="J1597" s="27">
        <v>0.029955611790907357</v>
      </c>
      <c r="K1597" s="34">
        <v>6960.0</v>
      </c>
      <c r="L1597" s="15"/>
    </row>
    <row r="1598" ht="14.25" customHeight="1">
      <c r="A1598" s="11">
        <v>92.0</v>
      </c>
      <c r="B1598" s="11"/>
      <c r="C1598" s="11" t="s">
        <v>298</v>
      </c>
      <c r="D1598" s="25" t="s">
        <v>147</v>
      </c>
      <c r="E1598" s="26">
        <v>5.714285714285714</v>
      </c>
      <c r="F1598" s="31" t="s">
        <v>143</v>
      </c>
      <c r="G1598" s="26">
        <v>14.0</v>
      </c>
      <c r="H1598" s="27">
        <v>0.5089465533412342</v>
      </c>
      <c r="I1598" s="27">
        <v>0.033542156072679005</v>
      </c>
      <c r="J1598" s="27">
        <v>0.03370495482181837</v>
      </c>
      <c r="K1598" s="34">
        <v>6930.0</v>
      </c>
      <c r="L1598" s="15"/>
    </row>
    <row r="1599" ht="14.25" customHeight="1">
      <c r="A1599" s="11">
        <v>120.0</v>
      </c>
      <c r="B1599" s="11"/>
      <c r="C1599" s="47" t="s">
        <v>421</v>
      </c>
      <c r="D1599" s="43" t="s">
        <v>139</v>
      </c>
      <c r="E1599" s="26">
        <v>4.0</v>
      </c>
      <c r="F1599" s="45" t="s">
        <v>379</v>
      </c>
      <c r="G1599" s="26">
        <v>8.214285714285714</v>
      </c>
      <c r="H1599" s="27">
        <v>0.31664678419417075</v>
      </c>
      <c r="I1599" s="27">
        <v>0.03338980342238552</v>
      </c>
      <c r="J1599" s="27">
        <v>0.026568423448040453</v>
      </c>
      <c r="K1599" s="34">
        <v>6930.0</v>
      </c>
      <c r="L1599" s="15"/>
    </row>
    <row r="1600" ht="14.25" customHeight="1">
      <c r="A1600" s="11">
        <v>220.0</v>
      </c>
      <c r="B1600" s="11"/>
      <c r="C1600" s="47" t="s">
        <v>428</v>
      </c>
      <c r="D1600" s="35" t="s">
        <v>139</v>
      </c>
      <c r="E1600" s="26">
        <v>4.0</v>
      </c>
      <c r="F1600" s="35" t="s">
        <v>67</v>
      </c>
      <c r="G1600" s="26">
        <v>6.842105263157895</v>
      </c>
      <c r="H1600" s="27">
        <v>0.2871912693854107</v>
      </c>
      <c r="I1600" s="27">
        <v>0.033348204830081885</v>
      </c>
      <c r="J1600" s="27">
        <v>0.02558150142479552</v>
      </c>
      <c r="K1600" s="34">
        <v>6930.0</v>
      </c>
      <c r="L1600" s="15"/>
    </row>
    <row r="1601" ht="14.25" customHeight="1">
      <c r="A1601" s="11">
        <v>60.0</v>
      </c>
      <c r="B1601" s="11"/>
      <c r="C1601" s="20" t="s">
        <v>429</v>
      </c>
      <c r="D1601" s="45" t="s">
        <v>154</v>
      </c>
      <c r="E1601" s="26">
        <v>4.166666666666667</v>
      </c>
      <c r="F1601" s="45" t="s">
        <v>258</v>
      </c>
      <c r="G1601" s="26">
        <v>8.421052631578947</v>
      </c>
      <c r="H1601" s="27">
        <v>0.3237428854890084</v>
      </c>
      <c r="I1601" s="27">
        <v>0.03332526257614473</v>
      </c>
      <c r="J1601" s="27">
        <v>0.041273954835047394</v>
      </c>
      <c r="K1601" s="34">
        <v>6930.0</v>
      </c>
      <c r="L1601" s="15"/>
    </row>
    <row r="1602" ht="14.25" customHeight="1">
      <c r="A1602" s="11">
        <v>194.0</v>
      </c>
      <c r="B1602" s="11"/>
      <c r="C1602" s="11" t="s">
        <v>427</v>
      </c>
      <c r="D1602" s="37" t="s">
        <v>136</v>
      </c>
      <c r="E1602" s="26">
        <v>3.3333333333333335</v>
      </c>
      <c r="F1602" s="37" t="s">
        <v>291</v>
      </c>
      <c r="G1602" s="26">
        <v>5.531914893617022</v>
      </c>
      <c r="H1602" s="27">
        <v>0.25393754345657366</v>
      </c>
      <c r="I1602" s="27">
        <v>0.03287383491784743</v>
      </c>
      <c r="J1602" s="27">
        <v>0.03452350372463396</v>
      </c>
      <c r="K1602" s="34">
        <v>6930.0</v>
      </c>
      <c r="L1602" s="15"/>
    </row>
    <row r="1603" ht="14.25" customHeight="1">
      <c r="A1603" s="11">
        <v>163.0</v>
      </c>
      <c r="B1603" s="11"/>
      <c r="C1603" s="47" t="s">
        <v>414</v>
      </c>
      <c r="D1603" s="35" t="s">
        <v>158</v>
      </c>
      <c r="E1603" s="26">
        <v>2.2222222222222223</v>
      </c>
      <c r="F1603" s="35" t="s">
        <v>270</v>
      </c>
      <c r="G1603" s="26">
        <v>4.615384615384616</v>
      </c>
      <c r="H1603" s="27">
        <v>0.1723147616312464</v>
      </c>
      <c r="I1603" s="27">
        <v>0.032771371016804794</v>
      </c>
      <c r="J1603" s="27">
        <v>0.036227261051304215</v>
      </c>
      <c r="K1603" s="34">
        <v>6930.0</v>
      </c>
      <c r="L1603" s="15"/>
    </row>
    <row r="1604" ht="14.25" customHeight="1">
      <c r="A1604" s="11">
        <v>220.0</v>
      </c>
      <c r="B1604" s="11"/>
      <c r="C1604" s="11" t="s">
        <v>428</v>
      </c>
      <c r="D1604" s="37" t="s">
        <v>139</v>
      </c>
      <c r="E1604" s="26">
        <v>4.0</v>
      </c>
      <c r="F1604" s="37" t="s">
        <v>232</v>
      </c>
      <c r="G1604" s="26">
        <v>5.757575757575758</v>
      </c>
      <c r="H1604" s="27">
        <v>0.27874446734466335</v>
      </c>
      <c r="I1604" s="27">
        <v>0.03236737527625595</v>
      </c>
      <c r="J1604" s="27">
        <v>0.029346420250472058</v>
      </c>
      <c r="K1604" s="34">
        <v>6720.0</v>
      </c>
      <c r="L1604" s="15"/>
    </row>
    <row r="1605" ht="14.25" customHeight="1">
      <c r="A1605" s="32">
        <v>218.0</v>
      </c>
      <c r="B1605" s="32"/>
      <c r="C1605" s="32" t="s">
        <v>430</v>
      </c>
      <c r="D1605" s="33" t="s">
        <v>108</v>
      </c>
      <c r="E1605" s="26">
        <v>4.0</v>
      </c>
      <c r="F1605" s="33" t="s">
        <v>340</v>
      </c>
      <c r="G1605" s="26">
        <v>10.769230769230768</v>
      </c>
      <c r="H1605" s="27">
        <v>0.3627679192236767</v>
      </c>
      <c r="I1605" s="27">
        <v>0.03233305321790016</v>
      </c>
      <c r="J1605" s="27">
        <v>0.03811341130338598</v>
      </c>
      <c r="K1605" s="34">
        <v>6720.0</v>
      </c>
      <c r="L1605" s="15"/>
    </row>
    <row r="1606" ht="14.25" customHeight="1">
      <c r="A1606" s="11">
        <v>60.0</v>
      </c>
      <c r="B1606" s="11"/>
      <c r="C1606" s="11" t="s">
        <v>429</v>
      </c>
      <c r="D1606" s="31" t="s">
        <v>154</v>
      </c>
      <c r="E1606" s="26">
        <v>4.166666666666667</v>
      </c>
      <c r="F1606" s="25" t="s">
        <v>67</v>
      </c>
      <c r="G1606" s="26">
        <v>7.894736842105264</v>
      </c>
      <c r="H1606" s="27">
        <v>0.3132995666022662</v>
      </c>
      <c r="I1606" s="27">
        <v>0.032250254105946514</v>
      </c>
      <c r="J1606" s="27">
        <v>0.03994253693714264</v>
      </c>
      <c r="K1606" s="34">
        <v>6720.0</v>
      </c>
      <c r="L1606" s="15"/>
    </row>
    <row r="1607" ht="14.25" customHeight="1">
      <c r="A1607" s="11">
        <v>32.0</v>
      </c>
      <c r="B1607" s="11"/>
      <c r="C1607" s="20" t="s">
        <v>424</v>
      </c>
      <c r="D1607" s="45" t="s">
        <v>297</v>
      </c>
      <c r="E1607" s="26">
        <v>3.3333333333333335</v>
      </c>
      <c r="F1607" s="45" t="s">
        <v>67</v>
      </c>
      <c r="G1607" s="26">
        <v>7.894736842105264</v>
      </c>
      <c r="H1607" s="27">
        <v>0.29305231569939866</v>
      </c>
      <c r="I1607" s="27">
        <v>0.03215259903087873</v>
      </c>
      <c r="J1607" s="27">
        <v>0.028339947642838433</v>
      </c>
      <c r="K1607" s="34">
        <v>6720.0</v>
      </c>
      <c r="L1607" s="15"/>
    </row>
    <row r="1608" ht="14.25" customHeight="1">
      <c r="A1608" s="11">
        <v>167.0</v>
      </c>
      <c r="B1608" s="11"/>
      <c r="C1608" s="20" t="s">
        <v>431</v>
      </c>
      <c r="D1608" s="35" t="s">
        <v>184</v>
      </c>
      <c r="E1608" s="26">
        <v>4.0</v>
      </c>
      <c r="F1608" s="35" t="s">
        <v>319</v>
      </c>
      <c r="G1608" s="26">
        <v>9.310344827586206</v>
      </c>
      <c r="H1608" s="27">
        <v>0.34928667898225624</v>
      </c>
      <c r="I1608" s="27">
        <v>0.03200843034823053</v>
      </c>
      <c r="J1608" s="27">
        <v>0.02627962223043044</v>
      </c>
      <c r="K1608" s="34">
        <v>6720.0</v>
      </c>
      <c r="L1608" s="15"/>
    </row>
    <row r="1609" ht="14.25" customHeight="1">
      <c r="A1609" s="11">
        <v>194.0</v>
      </c>
      <c r="B1609" s="11"/>
      <c r="C1609" s="47" t="s">
        <v>427</v>
      </c>
      <c r="D1609" s="35" t="s">
        <v>136</v>
      </c>
      <c r="E1609" s="26">
        <v>3.3333333333333335</v>
      </c>
      <c r="F1609" s="35" t="s">
        <v>67</v>
      </c>
      <c r="G1609" s="26">
        <v>5.7894736842105265</v>
      </c>
      <c r="H1609" s="27">
        <v>0.24616394518749488</v>
      </c>
      <c r="I1609" s="27">
        <v>0.031867493032607205</v>
      </c>
      <c r="J1609" s="27">
        <v>0.028088649480101598</v>
      </c>
      <c r="K1609" s="34">
        <v>6720.0</v>
      </c>
      <c r="L1609" s="15"/>
    </row>
    <row r="1610" ht="14.25" customHeight="1">
      <c r="A1610" s="32">
        <v>223.0</v>
      </c>
      <c r="B1610" s="32"/>
      <c r="C1610" s="32" t="s">
        <v>432</v>
      </c>
      <c r="D1610" s="33" t="s">
        <v>74</v>
      </c>
      <c r="E1610" s="26">
        <v>6.0</v>
      </c>
      <c r="F1610" s="33" t="s">
        <v>107</v>
      </c>
      <c r="G1610" s="26">
        <v>9.375</v>
      </c>
      <c r="H1610" s="27">
        <v>0.4202799064176742</v>
      </c>
      <c r="I1610" s="27">
        <v>0.031853361106650394</v>
      </c>
      <c r="J1610" s="27">
        <v>0.026292734624721224</v>
      </c>
      <c r="K1610" s="34">
        <v>6720.0</v>
      </c>
      <c r="L1610" s="15"/>
    </row>
    <row r="1611" ht="14.25" customHeight="1">
      <c r="A1611" s="32">
        <v>92.0</v>
      </c>
      <c r="B1611" s="32"/>
      <c r="C1611" s="32" t="s">
        <v>298</v>
      </c>
      <c r="D1611" s="33" t="s">
        <v>300</v>
      </c>
      <c r="E1611" s="26">
        <v>4.545454545454545</v>
      </c>
      <c r="F1611" s="38" t="s">
        <v>143</v>
      </c>
      <c r="G1611" s="26">
        <v>14.0</v>
      </c>
      <c r="H1611" s="27">
        <v>0.48123942437555295</v>
      </c>
      <c r="I1611" s="27">
        <v>0.0317161159158266</v>
      </c>
      <c r="J1611" s="27">
        <v>0.041004927795542254</v>
      </c>
      <c r="K1611" s="34">
        <v>6720.0</v>
      </c>
      <c r="L1611" s="15"/>
    </row>
    <row r="1612" ht="14.25" customHeight="1">
      <c r="A1612" s="11">
        <v>23.0</v>
      </c>
      <c r="B1612" s="11"/>
      <c r="C1612" s="11" t="s">
        <v>417</v>
      </c>
      <c r="D1612" s="25" t="s">
        <v>297</v>
      </c>
      <c r="E1612" s="26">
        <v>3.3333333333333335</v>
      </c>
      <c r="F1612" s="25" t="s">
        <v>334</v>
      </c>
      <c r="G1612" s="26">
        <v>6.551724137931035</v>
      </c>
      <c r="H1612" s="27">
        <v>0.2823236207517596</v>
      </c>
      <c r="I1612" s="27">
        <v>0.03163114655115325</v>
      </c>
      <c r="J1612" s="27">
        <v>0.03169476226488742</v>
      </c>
      <c r="K1612" s="34">
        <v>6720.0</v>
      </c>
      <c r="L1612" s="15"/>
    </row>
    <row r="1613" ht="14.25" customHeight="1">
      <c r="A1613" s="11">
        <v>167.0</v>
      </c>
      <c r="B1613" s="11"/>
      <c r="C1613" s="11" t="s">
        <v>431</v>
      </c>
      <c r="D1613" s="37" t="s">
        <v>184</v>
      </c>
      <c r="E1613" s="26">
        <v>4.0</v>
      </c>
      <c r="F1613" s="37" t="s">
        <v>332</v>
      </c>
      <c r="G1613" s="26">
        <v>10.0</v>
      </c>
      <c r="H1613" s="27">
        <v>0.3446295232624928</v>
      </c>
      <c r="I1613" s="27">
        <v>0.03158165127692079</v>
      </c>
      <c r="J1613" s="27">
        <v>0.023353350782068995</v>
      </c>
      <c r="K1613" s="34">
        <v>6560.0</v>
      </c>
      <c r="L1613" s="15"/>
    </row>
    <row r="1614" ht="14.25" customHeight="1">
      <c r="A1614" s="11">
        <v>23.0</v>
      </c>
      <c r="B1614" s="11"/>
      <c r="C1614" s="11" t="s">
        <v>417</v>
      </c>
      <c r="D1614" s="37" t="s">
        <v>297</v>
      </c>
      <c r="E1614" s="26">
        <v>3.3333333333333335</v>
      </c>
      <c r="F1614" s="37" t="s">
        <v>310</v>
      </c>
      <c r="G1614" s="26">
        <v>7.647058823529412</v>
      </c>
      <c r="H1614" s="27">
        <v>0.28108081684529557</v>
      </c>
      <c r="I1614" s="27">
        <v>0.031491904526716775</v>
      </c>
      <c r="J1614" s="27">
        <v>0.02694349292681014</v>
      </c>
      <c r="K1614" s="34">
        <v>6560.0</v>
      </c>
      <c r="L1614" s="15"/>
    </row>
    <row r="1615" ht="14.25" customHeight="1">
      <c r="A1615" s="11">
        <v>60.0</v>
      </c>
      <c r="B1615" s="11"/>
      <c r="C1615" s="20" t="s">
        <v>429</v>
      </c>
      <c r="D1615" s="45" t="s">
        <v>136</v>
      </c>
      <c r="E1615" s="26">
        <v>3.3333333333333335</v>
      </c>
      <c r="F1615" s="45" t="s">
        <v>258</v>
      </c>
      <c r="G1615" s="26">
        <v>8.421052631578947</v>
      </c>
      <c r="H1615" s="27">
        <v>0.3047744083273746</v>
      </c>
      <c r="I1615" s="27">
        <v>0.03137269617109082</v>
      </c>
      <c r="J1615" s="27">
        <v>0.027652525571867984</v>
      </c>
      <c r="K1615" s="34">
        <v>6560.0</v>
      </c>
      <c r="L1615" s="15"/>
    </row>
    <row r="1616" ht="14.25" customHeight="1">
      <c r="A1616" s="11">
        <v>92.0</v>
      </c>
      <c r="B1616" s="11"/>
      <c r="C1616" s="11" t="s">
        <v>298</v>
      </c>
      <c r="D1616" s="37" t="s">
        <v>300</v>
      </c>
      <c r="E1616" s="26">
        <v>4.545454545454545</v>
      </c>
      <c r="F1616" s="37" t="s">
        <v>270</v>
      </c>
      <c r="G1616" s="26">
        <v>14.615384615384615</v>
      </c>
      <c r="H1616" s="27">
        <v>0.47591696069582334</v>
      </c>
      <c r="I1616" s="27">
        <v>0.03136533859694187</v>
      </c>
      <c r="J1616" s="27">
        <v>0.03926202384370136</v>
      </c>
      <c r="K1616" s="34">
        <v>6560.0</v>
      </c>
      <c r="L1616" s="15"/>
    </row>
    <row r="1617" ht="14.25" customHeight="1">
      <c r="A1617" s="11">
        <v>218.0</v>
      </c>
      <c r="B1617" s="11"/>
      <c r="C1617" s="11" t="s">
        <v>430</v>
      </c>
      <c r="D1617" s="37" t="s">
        <v>117</v>
      </c>
      <c r="E1617" s="26">
        <v>4.444444444444445</v>
      </c>
      <c r="F1617" s="37" t="s">
        <v>340</v>
      </c>
      <c r="G1617" s="26">
        <v>10.769230769230768</v>
      </c>
      <c r="H1617" s="27">
        <v>0.3516627788392784</v>
      </c>
      <c r="I1617" s="27">
        <v>0.03134326587449505</v>
      </c>
      <c r="J1617" s="27">
        <v>0.03358915744363153</v>
      </c>
      <c r="K1617" s="34">
        <v>6560.0</v>
      </c>
      <c r="L1617" s="15"/>
    </row>
    <row r="1618" ht="14.25" customHeight="1">
      <c r="A1618" s="11">
        <v>218.0</v>
      </c>
      <c r="B1618" s="11"/>
      <c r="C1618" s="47" t="s">
        <v>430</v>
      </c>
      <c r="D1618" s="35" t="s">
        <v>108</v>
      </c>
      <c r="E1618" s="26">
        <v>4.0</v>
      </c>
      <c r="F1618" s="35" t="s">
        <v>140</v>
      </c>
      <c r="G1618" s="26">
        <v>10.0</v>
      </c>
      <c r="H1618" s="27">
        <v>0.35059713405491694</v>
      </c>
      <c r="I1618" s="27">
        <v>0.03124828628093598</v>
      </c>
      <c r="J1618" s="27">
        <v>0.03712994341442382</v>
      </c>
      <c r="K1618" s="34">
        <v>6560.0</v>
      </c>
      <c r="L1618" s="15"/>
    </row>
    <row r="1619" ht="14.25" customHeight="1">
      <c r="A1619" s="11">
        <v>60.0</v>
      </c>
      <c r="B1619" s="11"/>
      <c r="C1619" s="11" t="s">
        <v>429</v>
      </c>
      <c r="D1619" s="31" t="s">
        <v>154</v>
      </c>
      <c r="E1619" s="26">
        <v>4.166666666666667</v>
      </c>
      <c r="F1619" s="25" t="s">
        <v>360</v>
      </c>
      <c r="G1619" s="26">
        <v>6.9565217391304355</v>
      </c>
      <c r="H1619" s="27">
        <v>0.3017942152863638</v>
      </c>
      <c r="I1619" s="27">
        <v>0.031065922740473897</v>
      </c>
      <c r="J1619" s="27">
        <v>0.04008621512756402</v>
      </c>
      <c r="K1619" s="34">
        <v>6480.0</v>
      </c>
      <c r="L1619" s="15"/>
    </row>
    <row r="1620" ht="14.25" customHeight="1">
      <c r="A1620" s="32">
        <v>52.0</v>
      </c>
      <c r="B1620" s="32"/>
      <c r="C1620" s="32" t="s">
        <v>433</v>
      </c>
      <c r="D1620" s="38" t="s">
        <v>317</v>
      </c>
      <c r="E1620" s="26">
        <v>4.0</v>
      </c>
      <c r="F1620" s="38" t="s">
        <v>67</v>
      </c>
      <c r="G1620" s="26">
        <v>8.421052631578947</v>
      </c>
      <c r="H1620" s="27">
        <v>0.30514072372199885</v>
      </c>
      <c r="I1620" s="27">
        <v>0.031027350034474835</v>
      </c>
      <c r="J1620" s="27">
        <v>0.022866216752679636</v>
      </c>
      <c r="K1620" s="34">
        <v>6480.0</v>
      </c>
      <c r="L1620" s="15"/>
    </row>
    <row r="1621" ht="14.25" customHeight="1">
      <c r="A1621" s="11">
        <v>52.0</v>
      </c>
      <c r="B1621" s="11"/>
      <c r="C1621" s="20" t="s">
        <v>433</v>
      </c>
      <c r="D1621" s="45" t="s">
        <v>60</v>
      </c>
      <c r="E1621" s="26">
        <v>4.0</v>
      </c>
      <c r="F1621" s="45" t="s">
        <v>67</v>
      </c>
      <c r="G1621" s="26">
        <v>8.421052631578947</v>
      </c>
      <c r="H1621" s="27">
        <v>0.30514072372199885</v>
      </c>
      <c r="I1621" s="27">
        <v>0.031027350034474835</v>
      </c>
      <c r="J1621" s="27">
        <v>0.022866216752679636</v>
      </c>
      <c r="K1621" s="34">
        <v>6480.0</v>
      </c>
      <c r="L1621" s="15"/>
    </row>
    <row r="1622" ht="14.25" customHeight="1">
      <c r="A1622" s="32">
        <v>21.0</v>
      </c>
      <c r="B1622" s="32"/>
      <c r="C1622" s="32" t="s">
        <v>434</v>
      </c>
      <c r="D1622" s="33" t="s">
        <v>246</v>
      </c>
      <c r="E1622" s="26">
        <v>3.75</v>
      </c>
      <c r="F1622" s="33" t="s">
        <v>87</v>
      </c>
      <c r="G1622" s="26">
        <v>13.5</v>
      </c>
      <c r="H1622" s="27">
        <v>0.402067777139575</v>
      </c>
      <c r="I1622" s="27">
        <v>0.030788504783664787</v>
      </c>
      <c r="J1622" s="27">
        <v>0.03119901818078032</v>
      </c>
      <c r="K1622" s="34">
        <v>6480.0</v>
      </c>
      <c r="L1622" s="15"/>
    </row>
    <row r="1623" ht="14.25" customHeight="1">
      <c r="A1623" s="32">
        <v>41.0</v>
      </c>
      <c r="B1623" s="32"/>
      <c r="C1623" s="32" t="s">
        <v>435</v>
      </c>
      <c r="D1623" s="38" t="s">
        <v>60</v>
      </c>
      <c r="E1623" s="26">
        <v>4.0</v>
      </c>
      <c r="F1623" s="38" t="s">
        <v>144</v>
      </c>
      <c r="G1623" s="26">
        <v>10.0</v>
      </c>
      <c r="H1623" s="27">
        <v>0.3198266409064801</v>
      </c>
      <c r="I1623" s="27">
        <v>0.030513197736418904</v>
      </c>
      <c r="J1623" s="27">
        <v>0.022181768093605395</v>
      </c>
      <c r="K1623" s="34">
        <v>6480.0</v>
      </c>
      <c r="L1623" s="15"/>
    </row>
    <row r="1624" ht="14.25" customHeight="1">
      <c r="A1624" s="11">
        <v>218.0</v>
      </c>
      <c r="B1624" s="11"/>
      <c r="C1624" s="20" t="s">
        <v>430</v>
      </c>
      <c r="D1624" s="35" t="s">
        <v>117</v>
      </c>
      <c r="E1624" s="26">
        <v>4.444444444444445</v>
      </c>
      <c r="F1624" s="35" t="s">
        <v>140</v>
      </c>
      <c r="G1624" s="26">
        <v>10.0</v>
      </c>
      <c r="H1624" s="27">
        <v>0.3423087857321057</v>
      </c>
      <c r="I1624" s="27">
        <v>0.030509556108809833</v>
      </c>
      <c r="J1624" s="27">
        <v>0.03291095342834196</v>
      </c>
      <c r="K1624" s="34">
        <v>6480.0</v>
      </c>
      <c r="L1624" s="15"/>
    </row>
    <row r="1625" ht="14.25" customHeight="1">
      <c r="A1625" s="11">
        <v>183.0</v>
      </c>
      <c r="B1625" s="11"/>
      <c r="C1625" s="20" t="s">
        <v>436</v>
      </c>
      <c r="D1625" s="35" t="s">
        <v>139</v>
      </c>
      <c r="E1625" s="26">
        <v>2.0</v>
      </c>
      <c r="F1625" s="35" t="s">
        <v>101</v>
      </c>
      <c r="G1625" s="26">
        <v>3.6842105263157894</v>
      </c>
      <c r="H1625" s="27">
        <v>0.14891399153317592</v>
      </c>
      <c r="I1625" s="27">
        <v>0.030423977859996624</v>
      </c>
      <c r="J1625" s="27">
        <v>0.02333831871727592</v>
      </c>
      <c r="K1625" s="34">
        <v>6400.0</v>
      </c>
      <c r="L1625" s="15"/>
    </row>
    <row r="1626" ht="14.25" customHeight="1">
      <c r="A1626" s="11">
        <v>223.0</v>
      </c>
      <c r="B1626" s="11"/>
      <c r="C1626" s="20" t="s">
        <v>432</v>
      </c>
      <c r="D1626" s="35" t="s">
        <v>74</v>
      </c>
      <c r="E1626" s="26">
        <v>6.0</v>
      </c>
      <c r="F1626" s="35" t="s">
        <v>126</v>
      </c>
      <c r="G1626" s="26">
        <v>8.571428571428571</v>
      </c>
      <c r="H1626" s="27">
        <v>0.40001641092967916</v>
      </c>
      <c r="I1626" s="27">
        <v>0.030317574053294036</v>
      </c>
      <c r="J1626" s="27">
        <v>0.023894739846448042</v>
      </c>
      <c r="K1626" s="34">
        <v>6400.0</v>
      </c>
      <c r="L1626" s="15"/>
    </row>
    <row r="1627" ht="14.25" customHeight="1">
      <c r="A1627" s="11">
        <v>173.0</v>
      </c>
      <c r="B1627" s="11"/>
      <c r="C1627" s="20" t="s">
        <v>426</v>
      </c>
      <c r="D1627" s="35" t="s">
        <v>54</v>
      </c>
      <c r="E1627" s="26">
        <v>2.7272727272727275</v>
      </c>
      <c r="F1627" s="35" t="s">
        <v>36</v>
      </c>
      <c r="G1627" s="26">
        <v>7.5</v>
      </c>
      <c r="H1627" s="27">
        <v>0.2122718078066079</v>
      </c>
      <c r="I1627" s="27">
        <v>0.03031120615284176</v>
      </c>
      <c r="J1627" s="27">
        <v>0.03551999219340831</v>
      </c>
      <c r="K1627" s="34">
        <v>6400.0</v>
      </c>
      <c r="L1627" s="15"/>
    </row>
    <row r="1628" ht="14.25" customHeight="1">
      <c r="A1628" s="11">
        <v>173.0</v>
      </c>
      <c r="B1628" s="11"/>
      <c r="C1628" s="20" t="s">
        <v>426</v>
      </c>
      <c r="D1628" s="35" t="s">
        <v>54</v>
      </c>
      <c r="E1628" s="26">
        <v>2.7272727272727275</v>
      </c>
      <c r="F1628" s="35" t="s">
        <v>319</v>
      </c>
      <c r="G1628" s="26">
        <v>5.517241379310344</v>
      </c>
      <c r="H1628" s="27">
        <v>0.21197450835589837</v>
      </c>
      <c r="I1628" s="27">
        <v>0.03026875348315991</v>
      </c>
      <c r="J1628" s="27">
        <v>0.03788935730127311</v>
      </c>
      <c r="K1628" s="34">
        <v>6400.0</v>
      </c>
      <c r="L1628" s="15"/>
    </row>
    <row r="1629" ht="14.25" customHeight="1">
      <c r="A1629" s="11">
        <v>60.0</v>
      </c>
      <c r="B1629" s="11"/>
      <c r="C1629" s="47" t="s">
        <v>429</v>
      </c>
      <c r="D1629" s="45" t="s">
        <v>136</v>
      </c>
      <c r="E1629" s="26">
        <v>3.3333333333333335</v>
      </c>
      <c r="F1629" s="45" t="s">
        <v>67</v>
      </c>
      <c r="G1629" s="26">
        <v>7.894736842105264</v>
      </c>
      <c r="H1629" s="27">
        <v>0.29305231569939866</v>
      </c>
      <c r="I1629" s="27">
        <v>0.030166054010664252</v>
      </c>
      <c r="J1629" s="27">
        <v>0.026588966896026904</v>
      </c>
      <c r="K1629" s="34">
        <v>6400.0</v>
      </c>
      <c r="L1629" s="15"/>
    </row>
    <row r="1630" ht="14.25" customHeight="1">
      <c r="A1630" s="11">
        <v>223.0</v>
      </c>
      <c r="B1630" s="11"/>
      <c r="C1630" s="11" t="s">
        <v>432</v>
      </c>
      <c r="D1630" s="37" t="s">
        <v>74</v>
      </c>
      <c r="E1630" s="26">
        <v>6.0</v>
      </c>
      <c r="F1630" s="37" t="s">
        <v>212</v>
      </c>
      <c r="G1630" s="26">
        <v>8.169014084507042</v>
      </c>
      <c r="H1630" s="27">
        <v>0.3963575413740171</v>
      </c>
      <c r="I1630" s="27">
        <v>0.030040265308766984</v>
      </c>
      <c r="J1630" s="27">
        <v>0.025558316723583354</v>
      </c>
      <c r="K1630" s="34">
        <v>6400.0</v>
      </c>
      <c r="L1630" s="15"/>
    </row>
    <row r="1631" ht="14.25" customHeight="1">
      <c r="A1631" s="11">
        <v>173.0</v>
      </c>
      <c r="B1631" s="11"/>
      <c r="C1631" s="20" t="s">
        <v>426</v>
      </c>
      <c r="D1631" s="35" t="s">
        <v>54</v>
      </c>
      <c r="E1631" s="26">
        <v>2.7272727272727275</v>
      </c>
      <c r="F1631" s="35" t="s">
        <v>233</v>
      </c>
      <c r="G1631" s="26">
        <v>5.185185185185185</v>
      </c>
      <c r="H1631" s="27">
        <v>0.21033726771889233</v>
      </c>
      <c r="I1631" s="27">
        <v>0.03003496483744718</v>
      </c>
      <c r="J1631" s="27">
        <v>0.037910800061488885</v>
      </c>
      <c r="K1631" s="34">
        <v>6400.0</v>
      </c>
      <c r="L1631" s="15"/>
    </row>
    <row r="1632" ht="14.25" customHeight="1">
      <c r="A1632" s="11">
        <v>173.0</v>
      </c>
      <c r="B1632" s="11"/>
      <c r="C1632" s="20" t="s">
        <v>426</v>
      </c>
      <c r="D1632" s="35" t="s">
        <v>54</v>
      </c>
      <c r="E1632" s="26">
        <v>2.7272727272727275</v>
      </c>
      <c r="F1632" s="35" t="s">
        <v>67</v>
      </c>
      <c r="G1632" s="26">
        <v>5.7894736842105265</v>
      </c>
      <c r="H1632" s="27">
        <v>0.20969521256712528</v>
      </c>
      <c r="I1632" s="27">
        <v>0.02994328301559905</v>
      </c>
      <c r="J1632" s="27">
        <v>0.035182439037714903</v>
      </c>
      <c r="K1632" s="34">
        <v>6400.0</v>
      </c>
      <c r="L1632" s="15"/>
    </row>
    <row r="1633" ht="14.25" customHeight="1">
      <c r="A1633" s="11">
        <v>218.0</v>
      </c>
      <c r="B1633" s="11"/>
      <c r="C1633" s="11" t="s">
        <v>430</v>
      </c>
      <c r="D1633" s="37" t="s">
        <v>117</v>
      </c>
      <c r="E1633" s="26">
        <v>4.444444444444445</v>
      </c>
      <c r="F1633" s="37" t="s">
        <v>346</v>
      </c>
      <c r="G1633" s="26">
        <v>7.368421052631579</v>
      </c>
      <c r="H1633" s="27">
        <v>0.3321730344698726</v>
      </c>
      <c r="I1633" s="27">
        <v>0.02960616921157123</v>
      </c>
      <c r="J1633" s="27">
        <v>0.036799155741200254</v>
      </c>
      <c r="K1633" s="34">
        <v>6400.0</v>
      </c>
      <c r="L1633" s="15"/>
    </row>
    <row r="1634" ht="14.25" customHeight="1">
      <c r="A1634" s="11">
        <v>21.0</v>
      </c>
      <c r="B1634" s="11"/>
      <c r="C1634" s="20" t="s">
        <v>434</v>
      </c>
      <c r="D1634" s="45" t="s">
        <v>296</v>
      </c>
      <c r="E1634" s="26">
        <v>4.0</v>
      </c>
      <c r="F1634" s="35" t="s">
        <v>87</v>
      </c>
      <c r="G1634" s="26">
        <v>13.5</v>
      </c>
      <c r="H1634" s="27">
        <v>0.3856568474604086</v>
      </c>
      <c r="I1634" s="27">
        <v>0.02953183111902541</v>
      </c>
      <c r="J1634" s="27">
        <v>0.03307565085330846</v>
      </c>
      <c r="K1634" s="34">
        <v>6400.0</v>
      </c>
      <c r="L1634" s="15"/>
    </row>
    <row r="1635" ht="14.25" customHeight="1">
      <c r="A1635" s="11">
        <v>167.0</v>
      </c>
      <c r="B1635" s="11"/>
      <c r="C1635" s="11" t="s">
        <v>431</v>
      </c>
      <c r="D1635" s="37" t="s">
        <v>297</v>
      </c>
      <c r="E1635" s="26">
        <v>3.3333333333333335</v>
      </c>
      <c r="F1635" s="37" t="s">
        <v>319</v>
      </c>
      <c r="G1635" s="26">
        <v>9.310344827586206</v>
      </c>
      <c r="H1635" s="27">
        <v>0.32075908009279636</v>
      </c>
      <c r="I1635" s="27">
        <v>0.029394177595402464</v>
      </c>
      <c r="J1635" s="27">
        <v>0.02677272020051288</v>
      </c>
      <c r="K1635" s="34">
        <v>6400.0</v>
      </c>
      <c r="L1635" s="15"/>
    </row>
    <row r="1636" ht="14.25" customHeight="1">
      <c r="A1636" s="11">
        <v>167.0</v>
      </c>
      <c r="B1636" s="11"/>
      <c r="C1636" s="11" t="s">
        <v>431</v>
      </c>
      <c r="D1636" s="37" t="s">
        <v>297</v>
      </c>
      <c r="E1636" s="26">
        <v>3.3333333333333335</v>
      </c>
      <c r="F1636" s="37" t="s">
        <v>332</v>
      </c>
      <c r="G1636" s="26">
        <v>10.0</v>
      </c>
      <c r="H1636" s="27">
        <v>0.3191014104282341</v>
      </c>
      <c r="I1636" s="27">
        <v>0.02924226970085258</v>
      </c>
      <c r="J1636" s="27">
        <v>0.024244499970161412</v>
      </c>
      <c r="K1636" s="34">
        <v>6400.0</v>
      </c>
      <c r="L1636" s="15"/>
    </row>
    <row r="1637" ht="14.25" customHeight="1">
      <c r="A1637" s="11">
        <v>60.0</v>
      </c>
      <c r="B1637" s="11"/>
      <c r="C1637" s="20" t="s">
        <v>429</v>
      </c>
      <c r="D1637" s="45" t="s">
        <v>136</v>
      </c>
      <c r="E1637" s="26">
        <v>3.3333333333333335</v>
      </c>
      <c r="F1637" s="45" t="s">
        <v>360</v>
      </c>
      <c r="G1637" s="26">
        <v>6.9565217391304355</v>
      </c>
      <c r="H1637" s="27">
        <v>0.28177256618945956</v>
      </c>
      <c r="I1637" s="27">
        <v>0.029004945516668875</v>
      </c>
      <c r="J1637" s="27">
        <v>0.027013160818761203</v>
      </c>
      <c r="K1637" s="34">
        <v>6160.0</v>
      </c>
      <c r="L1637" s="15"/>
    </row>
    <row r="1638" ht="14.25" customHeight="1">
      <c r="A1638" s="11">
        <v>52.0</v>
      </c>
      <c r="B1638" s="11"/>
      <c r="C1638" s="47" t="s">
        <v>433</v>
      </c>
      <c r="D1638" s="68" t="s">
        <v>317</v>
      </c>
      <c r="E1638" s="26">
        <v>4.0</v>
      </c>
      <c r="F1638" s="45" t="s">
        <v>143</v>
      </c>
      <c r="G1638" s="26">
        <v>7.0</v>
      </c>
      <c r="H1638" s="27">
        <v>0.28416820339188004</v>
      </c>
      <c r="I1638" s="27">
        <v>0.028894820094024862</v>
      </c>
      <c r="J1638" s="27">
        <v>0.022252864115078343</v>
      </c>
      <c r="K1638" s="34">
        <v>6160.0</v>
      </c>
      <c r="L1638" s="15"/>
    </row>
    <row r="1639" ht="14.25" customHeight="1">
      <c r="A1639" s="11">
        <v>52.0</v>
      </c>
      <c r="B1639" s="11"/>
      <c r="C1639" s="11" t="s">
        <v>433</v>
      </c>
      <c r="D1639" s="25" t="s">
        <v>60</v>
      </c>
      <c r="E1639" s="26">
        <v>4.0</v>
      </c>
      <c r="F1639" s="25" t="s">
        <v>143</v>
      </c>
      <c r="G1639" s="26">
        <v>7.0</v>
      </c>
      <c r="H1639" s="27">
        <v>0.28416820339188004</v>
      </c>
      <c r="I1639" s="27">
        <v>0.028894820094024862</v>
      </c>
      <c r="J1639" s="27">
        <v>0.022252864115078343</v>
      </c>
      <c r="K1639" s="34">
        <v>6160.0</v>
      </c>
      <c r="L1639" s="15"/>
    </row>
    <row r="1640" ht="14.25" customHeight="1">
      <c r="A1640" s="11">
        <v>218.0</v>
      </c>
      <c r="B1640" s="11"/>
      <c r="C1640" s="20" t="s">
        <v>430</v>
      </c>
      <c r="D1640" s="35" t="s">
        <v>108</v>
      </c>
      <c r="E1640" s="26">
        <v>4.0</v>
      </c>
      <c r="F1640" s="35" t="s">
        <v>346</v>
      </c>
      <c r="G1640" s="26">
        <v>7.368421052631579</v>
      </c>
      <c r="H1640" s="27">
        <v>0.32401066289636077</v>
      </c>
      <c r="I1640" s="27">
        <v>0.028878667190346725</v>
      </c>
      <c r="J1640" s="27">
        <v>0.038470278450421426</v>
      </c>
      <c r="K1640" s="34">
        <v>6160.0</v>
      </c>
      <c r="L1640" s="15"/>
    </row>
    <row r="1641" ht="14.25" customHeight="1">
      <c r="A1641" s="11">
        <v>220.0</v>
      </c>
      <c r="B1641" s="11"/>
      <c r="C1641" s="11" t="s">
        <v>428</v>
      </c>
      <c r="D1641" s="37" t="s">
        <v>224</v>
      </c>
      <c r="E1641" s="26">
        <v>2.0</v>
      </c>
      <c r="F1641" s="37" t="s">
        <v>140</v>
      </c>
      <c r="G1641" s="26">
        <v>7.777777777777778</v>
      </c>
      <c r="H1641" s="27">
        <v>0.24861333767692265</v>
      </c>
      <c r="I1641" s="27">
        <v>0.02886859522604103</v>
      </c>
      <c r="J1641" s="27">
        <v>0.03520931422538945</v>
      </c>
      <c r="K1641" s="34">
        <v>6160.0</v>
      </c>
      <c r="L1641" s="15"/>
    </row>
    <row r="1642" ht="14.25" customHeight="1">
      <c r="A1642" s="11">
        <v>32.0</v>
      </c>
      <c r="B1642" s="11"/>
      <c r="C1642" s="20" t="s">
        <v>424</v>
      </c>
      <c r="D1642" s="45" t="s">
        <v>296</v>
      </c>
      <c r="E1642" s="26">
        <v>3.0</v>
      </c>
      <c r="F1642" s="45" t="s">
        <v>67</v>
      </c>
      <c r="G1642" s="26">
        <v>7.894736842105264</v>
      </c>
      <c r="H1642" s="27">
        <v>0.26285302621715556</v>
      </c>
      <c r="I1642" s="27">
        <v>0.028839246452781395</v>
      </c>
      <c r="J1642" s="27">
        <v>0.032532121030005474</v>
      </c>
      <c r="K1642" s="34">
        <v>6160.0</v>
      </c>
      <c r="L1642" s="15"/>
    </row>
    <row r="1643" ht="14.25" customHeight="1">
      <c r="A1643" s="11">
        <v>41.0</v>
      </c>
      <c r="B1643" s="11"/>
      <c r="C1643" s="20" t="s">
        <v>435</v>
      </c>
      <c r="D1643" s="45" t="s">
        <v>246</v>
      </c>
      <c r="E1643" s="26">
        <v>2.5</v>
      </c>
      <c r="F1643" s="45" t="s">
        <v>144</v>
      </c>
      <c r="G1643" s="26">
        <v>10.0</v>
      </c>
      <c r="H1643" s="27">
        <v>0.30086704411804926</v>
      </c>
      <c r="I1643" s="27">
        <v>0.02870434927974101</v>
      </c>
      <c r="J1643" s="27">
        <v>0.03004074849210928</v>
      </c>
      <c r="K1643" s="34">
        <v>6160.0</v>
      </c>
      <c r="L1643" s="15"/>
    </row>
    <row r="1644" ht="14.25" customHeight="1">
      <c r="A1644" s="11">
        <v>32.0</v>
      </c>
      <c r="B1644" s="11"/>
      <c r="C1644" s="20" t="s">
        <v>424</v>
      </c>
      <c r="D1644" s="45" t="s">
        <v>297</v>
      </c>
      <c r="E1644" s="26">
        <v>3.3333333333333335</v>
      </c>
      <c r="F1644" s="45" t="s">
        <v>229</v>
      </c>
      <c r="G1644" s="26">
        <v>6.486486486486486</v>
      </c>
      <c r="H1644" s="27">
        <v>0.26054465676202204</v>
      </c>
      <c r="I1644" s="27">
        <v>0.028585980829102898</v>
      </c>
      <c r="J1644" s="27">
        <v>0.025013157349809682</v>
      </c>
      <c r="K1644" s="34">
        <v>6160.0</v>
      </c>
      <c r="L1644" s="15"/>
    </row>
    <row r="1645" ht="14.25" customHeight="1">
      <c r="A1645" s="11">
        <v>175.0</v>
      </c>
      <c r="B1645" s="11"/>
      <c r="C1645" s="11" t="s">
        <v>437</v>
      </c>
      <c r="D1645" s="37" t="s">
        <v>296</v>
      </c>
      <c r="E1645" s="26">
        <v>2.0</v>
      </c>
      <c r="F1645" s="37" t="s">
        <v>48</v>
      </c>
      <c r="G1645" s="26">
        <v>6.571428571428572</v>
      </c>
      <c r="H1645" s="27">
        <v>0.22299557387573066</v>
      </c>
      <c r="I1645" s="27">
        <v>0.02841330672899441</v>
      </c>
      <c r="J1645" s="27">
        <v>0.03581462662815685</v>
      </c>
      <c r="K1645" s="34">
        <v>6120.0</v>
      </c>
      <c r="L1645" s="15"/>
    </row>
    <row r="1646" ht="14.25" customHeight="1">
      <c r="A1646" s="11">
        <v>183.0</v>
      </c>
      <c r="B1646" s="11"/>
      <c r="C1646" s="20" t="s">
        <v>436</v>
      </c>
      <c r="D1646" s="35" t="s">
        <v>139</v>
      </c>
      <c r="E1646" s="26">
        <v>2.0</v>
      </c>
      <c r="F1646" s="35" t="s">
        <v>258</v>
      </c>
      <c r="G1646" s="26">
        <v>3.1578947368421053</v>
      </c>
      <c r="H1646" s="27">
        <v>0.1382772778522348</v>
      </c>
      <c r="I1646" s="27">
        <v>0.028250836584282582</v>
      </c>
      <c r="J1646" s="27">
        <v>0.02167129595175621</v>
      </c>
      <c r="K1646" s="34">
        <v>6120.0</v>
      </c>
      <c r="L1646" s="15"/>
    </row>
    <row r="1647" ht="14.25" customHeight="1">
      <c r="A1647" s="11">
        <v>183.0</v>
      </c>
      <c r="B1647" s="11"/>
      <c r="C1647" s="20" t="s">
        <v>436</v>
      </c>
      <c r="D1647" s="35" t="s">
        <v>139</v>
      </c>
      <c r="E1647" s="26">
        <v>2.0</v>
      </c>
      <c r="F1647" s="35" t="s">
        <v>67</v>
      </c>
      <c r="G1647" s="26">
        <v>3.1578947368421053</v>
      </c>
      <c r="H1647" s="27">
        <v>0.1382772778522348</v>
      </c>
      <c r="I1647" s="27">
        <v>0.028250836584282582</v>
      </c>
      <c r="J1647" s="27">
        <v>0.02167129595175621</v>
      </c>
      <c r="K1647" s="34">
        <v>6120.0</v>
      </c>
      <c r="L1647" s="15"/>
    </row>
    <row r="1648" ht="14.25" customHeight="1">
      <c r="A1648" s="11">
        <v>21.0</v>
      </c>
      <c r="B1648" s="11"/>
      <c r="C1648" s="20" t="s">
        <v>434</v>
      </c>
      <c r="D1648" s="45" t="s">
        <v>246</v>
      </c>
      <c r="E1648" s="26">
        <v>3.75</v>
      </c>
      <c r="F1648" s="45" t="s">
        <v>288</v>
      </c>
      <c r="G1648" s="26">
        <v>10.0</v>
      </c>
      <c r="H1648" s="27">
        <v>0.3655161610359773</v>
      </c>
      <c r="I1648" s="27">
        <v>0.027989549803331626</v>
      </c>
      <c r="J1648" s="27">
        <v>0.030192598239464824</v>
      </c>
      <c r="K1648" s="34">
        <v>6120.0</v>
      </c>
      <c r="L1648" s="15"/>
    </row>
    <row r="1649" ht="14.25" customHeight="1">
      <c r="A1649" s="11">
        <v>16.0</v>
      </c>
      <c r="B1649" s="11"/>
      <c r="C1649" s="11" t="s">
        <v>438</v>
      </c>
      <c r="D1649" s="25" t="s">
        <v>139</v>
      </c>
      <c r="E1649" s="26">
        <v>4.0</v>
      </c>
      <c r="F1649" s="25" t="s">
        <v>239</v>
      </c>
      <c r="G1649" s="26">
        <v>6.666666666666667</v>
      </c>
      <c r="H1649" s="27">
        <v>0.2920589180190617</v>
      </c>
      <c r="I1649" s="27">
        <v>0.027864006234571394</v>
      </c>
      <c r="J1649" s="27">
        <v>0.02282049387320879</v>
      </c>
      <c r="K1649" s="34">
        <v>6120.0</v>
      </c>
      <c r="L1649" s="15"/>
    </row>
    <row r="1650" ht="14.25" customHeight="1">
      <c r="A1650" s="11">
        <v>183.0</v>
      </c>
      <c r="B1650" s="11"/>
      <c r="C1650" s="20" t="s">
        <v>436</v>
      </c>
      <c r="D1650" s="35" t="s">
        <v>154</v>
      </c>
      <c r="E1650" s="26">
        <v>1.6666666666666667</v>
      </c>
      <c r="F1650" s="35" t="s">
        <v>101</v>
      </c>
      <c r="G1650" s="26">
        <v>3.6842105263157894</v>
      </c>
      <c r="H1650" s="27">
        <v>0.1357631455276487</v>
      </c>
      <c r="I1650" s="27">
        <v>0.027737185010022897</v>
      </c>
      <c r="J1650" s="27">
        <v>0.034353017286487625</v>
      </c>
      <c r="K1650" s="34">
        <v>6120.0</v>
      </c>
      <c r="L1650" s="15"/>
    </row>
    <row r="1651" ht="14.25" customHeight="1">
      <c r="A1651" s="11">
        <v>16.0</v>
      </c>
      <c r="B1651" s="11"/>
      <c r="C1651" s="11" t="s">
        <v>438</v>
      </c>
      <c r="D1651" s="25" t="s">
        <v>246</v>
      </c>
      <c r="E1651" s="26">
        <v>3.75</v>
      </c>
      <c r="F1651" s="25" t="s">
        <v>239</v>
      </c>
      <c r="G1651" s="26">
        <v>6.666666666666667</v>
      </c>
      <c r="H1651" s="27">
        <v>0.2871912693854107</v>
      </c>
      <c r="I1651" s="27">
        <v>0.02739960613066187</v>
      </c>
      <c r="J1651" s="27">
        <v>0.029900698382588957</v>
      </c>
      <c r="K1651" s="34">
        <v>6120.0</v>
      </c>
      <c r="L1651" s="15"/>
    </row>
    <row r="1652" ht="14.25" customHeight="1">
      <c r="A1652" s="11">
        <v>167.0</v>
      </c>
      <c r="B1652" s="11"/>
      <c r="C1652" s="11" t="s">
        <v>431</v>
      </c>
      <c r="D1652" s="37" t="s">
        <v>184</v>
      </c>
      <c r="E1652" s="26">
        <v>4.0</v>
      </c>
      <c r="F1652" s="37" t="s">
        <v>237</v>
      </c>
      <c r="G1652" s="26">
        <v>6.8181818181818175</v>
      </c>
      <c r="H1652" s="27">
        <v>0.2982370874386957</v>
      </c>
      <c r="I1652" s="27">
        <v>0.027330275143489145</v>
      </c>
      <c r="J1652" s="27">
        <v>0.022501926534806063</v>
      </c>
      <c r="K1652" s="34">
        <v>6120.0</v>
      </c>
      <c r="L1652" s="15"/>
    </row>
    <row r="1653" ht="14.25" customHeight="1">
      <c r="A1653" s="32">
        <v>21.0</v>
      </c>
      <c r="B1653" s="32"/>
      <c r="C1653" s="32" t="s">
        <v>434</v>
      </c>
      <c r="D1653" s="38" t="s">
        <v>296</v>
      </c>
      <c r="E1653" s="26">
        <v>4.0</v>
      </c>
      <c r="F1653" s="38" t="s">
        <v>288</v>
      </c>
      <c r="G1653" s="26">
        <v>10.0</v>
      </c>
      <c r="H1653" s="27">
        <v>0.35557014304860374</v>
      </c>
      <c r="I1653" s="27">
        <v>0.02722792940051988</v>
      </c>
      <c r="J1653" s="27">
        <v>0.03199198183305256</v>
      </c>
      <c r="K1653" s="34">
        <v>6080.0</v>
      </c>
      <c r="L1653" s="15"/>
    </row>
    <row r="1654" ht="14.25" customHeight="1">
      <c r="A1654" s="11">
        <v>16.0</v>
      </c>
      <c r="B1654" s="11"/>
      <c r="C1654" s="11" t="s">
        <v>438</v>
      </c>
      <c r="D1654" s="25" t="s">
        <v>139</v>
      </c>
      <c r="E1654" s="26">
        <v>4.0</v>
      </c>
      <c r="F1654" s="25" t="s">
        <v>225</v>
      </c>
      <c r="G1654" s="26">
        <v>6.666666666666667</v>
      </c>
      <c r="H1654" s="27">
        <v>0.28346151264014563</v>
      </c>
      <c r="I1654" s="27">
        <v>0.027043767090003924</v>
      </c>
      <c r="J1654" s="27">
        <v>0.021314494950936427</v>
      </c>
      <c r="K1654" s="34">
        <v>6080.0</v>
      </c>
      <c r="L1654" s="15"/>
    </row>
    <row r="1655" ht="14.25" customHeight="1">
      <c r="A1655" s="11">
        <v>52.0</v>
      </c>
      <c r="B1655" s="11"/>
      <c r="C1655" s="11" t="s">
        <v>433</v>
      </c>
      <c r="D1655" s="25" t="s">
        <v>317</v>
      </c>
      <c r="E1655" s="26">
        <v>4.0</v>
      </c>
      <c r="F1655" s="31" t="s">
        <v>237</v>
      </c>
      <c r="G1655" s="26">
        <v>5.909090909090909</v>
      </c>
      <c r="H1655" s="27">
        <v>0.26575908510291735</v>
      </c>
      <c r="I1655" s="27">
        <v>0.027022942260051825</v>
      </c>
      <c r="J1655" s="27">
        <v>0.020614355354035045</v>
      </c>
      <c r="K1655" s="34">
        <v>6080.0</v>
      </c>
      <c r="L1655" s="15"/>
    </row>
    <row r="1656" ht="14.25" customHeight="1">
      <c r="A1656" s="11">
        <v>52.0</v>
      </c>
      <c r="B1656" s="11"/>
      <c r="C1656" s="11" t="s">
        <v>433</v>
      </c>
      <c r="D1656" s="25" t="s">
        <v>60</v>
      </c>
      <c r="E1656" s="26">
        <v>4.0</v>
      </c>
      <c r="F1656" s="25" t="s">
        <v>237</v>
      </c>
      <c r="G1656" s="26">
        <v>5.909090909090909</v>
      </c>
      <c r="H1656" s="27">
        <v>0.26575908510291735</v>
      </c>
      <c r="I1656" s="27">
        <v>0.027022942260051825</v>
      </c>
      <c r="J1656" s="27">
        <v>0.020614355354035045</v>
      </c>
      <c r="K1656" s="34">
        <v>6080.0</v>
      </c>
      <c r="L1656" s="15"/>
    </row>
    <row r="1657" ht="14.25" customHeight="1">
      <c r="A1657" s="11">
        <v>16.0</v>
      </c>
      <c r="B1657" s="11"/>
      <c r="C1657" s="11" t="s">
        <v>438</v>
      </c>
      <c r="D1657" s="25" t="s">
        <v>246</v>
      </c>
      <c r="E1657" s="26">
        <v>3.75</v>
      </c>
      <c r="F1657" s="25" t="s">
        <v>225</v>
      </c>
      <c r="G1657" s="26">
        <v>6.666666666666667</v>
      </c>
      <c r="H1657" s="27">
        <v>0.282904832528912</v>
      </c>
      <c r="I1657" s="27">
        <v>0.026990656785428113</v>
      </c>
      <c r="J1657" s="27">
        <v>0.02939816563666309</v>
      </c>
      <c r="K1657" s="34">
        <v>6080.0</v>
      </c>
      <c r="L1657" s="15"/>
    </row>
    <row r="1658" ht="14.25" customHeight="1">
      <c r="A1658" s="32">
        <v>175.0</v>
      </c>
      <c r="B1658" s="32"/>
      <c r="C1658" s="32" t="s">
        <v>437</v>
      </c>
      <c r="D1658" s="33" t="s">
        <v>172</v>
      </c>
      <c r="E1658" s="26">
        <v>2.0</v>
      </c>
      <c r="F1658" s="33" t="s">
        <v>48</v>
      </c>
      <c r="G1658" s="26">
        <v>6.571428571428572</v>
      </c>
      <c r="H1658" s="27">
        <v>0.2116146195471447</v>
      </c>
      <c r="I1658" s="27">
        <v>0.026963185811406176</v>
      </c>
      <c r="J1658" s="27">
        <v>0.0399331695504313</v>
      </c>
      <c r="K1658" s="34">
        <v>6080.0</v>
      </c>
      <c r="L1658" s="15"/>
    </row>
    <row r="1659" ht="14.25" customHeight="1">
      <c r="A1659" s="11">
        <v>220.0</v>
      </c>
      <c r="B1659" s="11"/>
      <c r="C1659" s="20" t="s">
        <v>428</v>
      </c>
      <c r="D1659" s="35" t="s">
        <v>224</v>
      </c>
      <c r="E1659" s="26">
        <v>2.0</v>
      </c>
      <c r="F1659" s="35" t="s">
        <v>232</v>
      </c>
      <c r="G1659" s="26">
        <v>5.757575757575758</v>
      </c>
      <c r="H1659" s="27">
        <v>0.22792957887731005</v>
      </c>
      <c r="I1659" s="27">
        <v>0.026466829230223716</v>
      </c>
      <c r="J1659" s="27">
        <v>0.035447042896310815</v>
      </c>
      <c r="K1659" s="34">
        <v>6080.0</v>
      </c>
      <c r="L1659" s="15"/>
    </row>
    <row r="1660" ht="14.25" customHeight="1">
      <c r="A1660" s="11">
        <v>187.0</v>
      </c>
      <c r="B1660" s="11"/>
      <c r="C1660" s="11" t="s">
        <v>439</v>
      </c>
      <c r="D1660" s="37" t="s">
        <v>129</v>
      </c>
      <c r="E1660" s="26">
        <v>1.8181818181818181</v>
      </c>
      <c r="F1660" s="43" t="s">
        <v>207</v>
      </c>
      <c r="G1660" s="26">
        <v>8.076923076923077</v>
      </c>
      <c r="H1660" s="27">
        <v>0.23795848034791167</v>
      </c>
      <c r="I1660" s="27">
        <v>0.026399159985759413</v>
      </c>
      <c r="J1660" s="27">
        <v>0.033045536735115316</v>
      </c>
      <c r="K1660" s="34">
        <v>6080.0</v>
      </c>
      <c r="L1660" s="15"/>
    </row>
    <row r="1661" ht="14.25" customHeight="1">
      <c r="A1661" s="11">
        <v>187.0</v>
      </c>
      <c r="B1661" s="11"/>
      <c r="C1661" s="20" t="s">
        <v>439</v>
      </c>
      <c r="D1661" s="35" t="s">
        <v>139</v>
      </c>
      <c r="E1661" s="26">
        <v>2.0</v>
      </c>
      <c r="F1661" s="35" t="s">
        <v>207</v>
      </c>
      <c r="G1661" s="26">
        <v>8.076923076923077</v>
      </c>
      <c r="H1661" s="27">
        <v>0.23428761449862448</v>
      </c>
      <c r="I1661" s="27">
        <v>0.025991913416106138</v>
      </c>
      <c r="J1661" s="27">
        <v>0.02028774214749041</v>
      </c>
      <c r="K1661" s="34">
        <v>6080.0</v>
      </c>
      <c r="L1661" s="15"/>
    </row>
    <row r="1662" ht="14.25" customHeight="1">
      <c r="A1662" s="11">
        <v>21.0</v>
      </c>
      <c r="B1662" s="11"/>
      <c r="C1662" s="47" t="s">
        <v>434</v>
      </c>
      <c r="D1662" s="31" t="s">
        <v>246</v>
      </c>
      <c r="E1662" s="26">
        <v>3.75</v>
      </c>
      <c r="F1662" s="45" t="s">
        <v>239</v>
      </c>
      <c r="G1662" s="26">
        <v>8.75</v>
      </c>
      <c r="H1662" s="27">
        <v>0.33847542463280544</v>
      </c>
      <c r="I1662" s="27">
        <v>0.025918894333187194</v>
      </c>
      <c r="J1662" s="27">
        <v>0.028284824174883257</v>
      </c>
      <c r="K1662" s="34">
        <v>6080.0</v>
      </c>
      <c r="L1662" s="15"/>
    </row>
    <row r="1663" ht="14.25" customHeight="1">
      <c r="A1663" s="11">
        <v>220.0</v>
      </c>
      <c r="B1663" s="11"/>
      <c r="C1663" s="47" t="s">
        <v>428</v>
      </c>
      <c r="D1663" s="35" t="s">
        <v>224</v>
      </c>
      <c r="E1663" s="26">
        <v>2.0</v>
      </c>
      <c r="F1663" s="35" t="s">
        <v>67</v>
      </c>
      <c r="G1663" s="26">
        <v>6.842105263157895</v>
      </c>
      <c r="H1663" s="27">
        <v>0.222719759931543</v>
      </c>
      <c r="I1663" s="27">
        <v>0.02586187313353289</v>
      </c>
      <c r="J1663" s="27">
        <v>0.029863446681946192</v>
      </c>
      <c r="K1663" s="34">
        <v>6080.0</v>
      </c>
      <c r="L1663" s="15"/>
    </row>
    <row r="1664" ht="14.25" customHeight="1">
      <c r="A1664" s="11">
        <v>32.0</v>
      </c>
      <c r="B1664" s="11"/>
      <c r="C1664" s="20" t="s">
        <v>424</v>
      </c>
      <c r="D1664" s="45" t="s">
        <v>296</v>
      </c>
      <c r="E1664" s="26">
        <v>3.0</v>
      </c>
      <c r="F1664" s="45" t="s">
        <v>229</v>
      </c>
      <c r="G1664" s="26">
        <v>6.486486486486486</v>
      </c>
      <c r="H1664" s="27">
        <v>0.23564411847008054</v>
      </c>
      <c r="I1664" s="27">
        <v>0.0258539873232912</v>
      </c>
      <c r="J1664" s="27">
        <v>0.02900866312665052</v>
      </c>
      <c r="K1664" s="34">
        <v>6080.0</v>
      </c>
      <c r="L1664" s="15"/>
    </row>
    <row r="1665" ht="14.25" customHeight="1">
      <c r="A1665" s="11">
        <v>161.0</v>
      </c>
      <c r="B1665" s="11"/>
      <c r="C1665" s="11" t="s">
        <v>440</v>
      </c>
      <c r="D1665" s="37" t="s">
        <v>246</v>
      </c>
      <c r="E1665" s="26">
        <v>3.75</v>
      </c>
      <c r="F1665" s="37" t="s">
        <v>207</v>
      </c>
      <c r="G1665" s="26">
        <v>7.6923076923076925</v>
      </c>
      <c r="H1665" s="27">
        <v>0.3045968008633144</v>
      </c>
      <c r="I1665" s="27">
        <v>0.02576223931693263</v>
      </c>
      <c r="J1665" s="27">
        <v>0.027789976863168617</v>
      </c>
      <c r="K1665" s="34">
        <v>6080.0</v>
      </c>
      <c r="L1665" s="15"/>
    </row>
    <row r="1666" ht="14.25" customHeight="1">
      <c r="A1666" s="11">
        <v>41.0</v>
      </c>
      <c r="B1666" s="11"/>
      <c r="C1666" s="47" t="s">
        <v>435</v>
      </c>
      <c r="D1666" s="45" t="s">
        <v>60</v>
      </c>
      <c r="E1666" s="26">
        <v>4.0</v>
      </c>
      <c r="F1666" s="45" t="s">
        <v>225</v>
      </c>
      <c r="G1666" s="26">
        <v>6.296296296296297</v>
      </c>
      <c r="H1666" s="27">
        <v>0.26846140399071</v>
      </c>
      <c r="I1666" s="27">
        <v>0.02561267529605349</v>
      </c>
      <c r="J1666" s="27">
        <v>0.019256325340860858</v>
      </c>
      <c r="K1666" s="34">
        <v>6080.0</v>
      </c>
      <c r="L1666" s="15"/>
    </row>
    <row r="1667" ht="14.25" customHeight="1">
      <c r="A1667" s="11">
        <v>183.0</v>
      </c>
      <c r="B1667" s="11"/>
      <c r="C1667" s="20" t="s">
        <v>436</v>
      </c>
      <c r="D1667" s="35" t="s">
        <v>154</v>
      </c>
      <c r="E1667" s="26">
        <v>1.6666666666666667</v>
      </c>
      <c r="F1667" s="35" t="s">
        <v>258</v>
      </c>
      <c r="G1667" s="26">
        <v>3.1578947368421053</v>
      </c>
      <c r="H1667" s="27">
        <v>0.1253198266409065</v>
      </c>
      <c r="I1667" s="27">
        <v>0.025603555393867293</v>
      </c>
      <c r="J1667" s="27">
        <v>0.03171047749521934</v>
      </c>
      <c r="K1667" s="34">
        <v>5840.0</v>
      </c>
      <c r="L1667" s="15"/>
    </row>
    <row r="1668" ht="14.25" customHeight="1">
      <c r="A1668" s="11">
        <v>183.0</v>
      </c>
      <c r="B1668" s="11"/>
      <c r="C1668" s="20" t="s">
        <v>436</v>
      </c>
      <c r="D1668" s="35" t="s">
        <v>154</v>
      </c>
      <c r="E1668" s="26">
        <v>1.6666666666666667</v>
      </c>
      <c r="F1668" s="35" t="s">
        <v>67</v>
      </c>
      <c r="G1668" s="26">
        <v>3.1578947368421053</v>
      </c>
      <c r="H1668" s="27">
        <v>0.1253198266409065</v>
      </c>
      <c r="I1668" s="27">
        <v>0.025603555393867293</v>
      </c>
      <c r="J1668" s="27">
        <v>0.03171047749521934</v>
      </c>
      <c r="K1668" s="34">
        <v>5840.0</v>
      </c>
      <c r="L1668" s="15"/>
    </row>
    <row r="1669" ht="14.25" customHeight="1">
      <c r="A1669" s="11">
        <v>21.0</v>
      </c>
      <c r="B1669" s="11"/>
      <c r="C1669" s="11" t="s">
        <v>434</v>
      </c>
      <c r="D1669" s="25" t="s">
        <v>296</v>
      </c>
      <c r="E1669" s="26">
        <v>4.0</v>
      </c>
      <c r="F1669" s="25" t="s">
        <v>239</v>
      </c>
      <c r="G1669" s="26">
        <v>8.75</v>
      </c>
      <c r="H1669" s="27">
        <v>0.3320649052268811</v>
      </c>
      <c r="I1669" s="27">
        <v>0.025428006182937436</v>
      </c>
      <c r="J1669" s="27">
        <v>0.03016629806678236</v>
      </c>
      <c r="K1669" s="34">
        <v>5840.0</v>
      </c>
      <c r="L1669" s="15"/>
    </row>
    <row r="1670" ht="14.25" customHeight="1">
      <c r="A1670" s="11">
        <v>167.0</v>
      </c>
      <c r="B1670" s="11"/>
      <c r="C1670" s="11" t="s">
        <v>431</v>
      </c>
      <c r="D1670" s="37" t="s">
        <v>297</v>
      </c>
      <c r="E1670" s="26">
        <v>3.3333333333333335</v>
      </c>
      <c r="F1670" s="37" t="s">
        <v>237</v>
      </c>
      <c r="G1670" s="26">
        <v>6.8181818181818175</v>
      </c>
      <c r="H1670" s="27">
        <v>0.2761454513321257</v>
      </c>
      <c r="I1670" s="27">
        <v>0.025305810318045508</v>
      </c>
      <c r="J1670" s="27">
        <v>0.023257805203933914</v>
      </c>
      <c r="K1670" s="34">
        <v>5840.0</v>
      </c>
      <c r="L1670" s="15"/>
    </row>
    <row r="1671" ht="14.25" customHeight="1">
      <c r="A1671" s="11">
        <v>19.0</v>
      </c>
      <c r="B1671" s="11"/>
      <c r="C1671" s="11" t="s">
        <v>441</v>
      </c>
      <c r="D1671" s="25" t="s">
        <v>246</v>
      </c>
      <c r="E1671" s="26">
        <v>3.75</v>
      </c>
      <c r="F1671" s="25" t="s">
        <v>324</v>
      </c>
      <c r="G1671" s="26">
        <v>11.2</v>
      </c>
      <c r="H1671" s="27">
        <v>0.37997614103300487</v>
      </c>
      <c r="I1671" s="27">
        <v>0.025042352566789137</v>
      </c>
      <c r="J1671" s="27">
        <v>0.026747939822689377</v>
      </c>
      <c r="K1671" s="34">
        <v>5840.0</v>
      </c>
      <c r="L1671" s="15"/>
    </row>
    <row r="1672" ht="14.25" customHeight="1">
      <c r="A1672" s="11">
        <v>223.0</v>
      </c>
      <c r="B1672" s="11"/>
      <c r="C1672" s="20" t="s">
        <v>432</v>
      </c>
      <c r="D1672" s="35" t="s">
        <v>136</v>
      </c>
      <c r="E1672" s="26">
        <v>3.3333333333333335</v>
      </c>
      <c r="F1672" s="35" t="s">
        <v>107</v>
      </c>
      <c r="G1672" s="26">
        <v>9.375</v>
      </c>
      <c r="H1672" s="27">
        <v>0.33026995979322227</v>
      </c>
      <c r="I1672" s="27">
        <v>0.025031432936309436</v>
      </c>
      <c r="J1672" s="27">
        <v>0.023414017269655595</v>
      </c>
      <c r="K1672" s="34">
        <v>5840.0</v>
      </c>
      <c r="L1672" s="15"/>
    </row>
    <row r="1673" ht="14.25" customHeight="1">
      <c r="A1673" s="32">
        <v>174.0</v>
      </c>
      <c r="B1673" s="32"/>
      <c r="C1673" s="32" t="s">
        <v>442</v>
      </c>
      <c r="D1673" s="33" t="s">
        <v>42</v>
      </c>
      <c r="E1673" s="26">
        <v>3.3333333333333335</v>
      </c>
      <c r="F1673" s="33" t="s">
        <v>37</v>
      </c>
      <c r="G1673" s="26">
        <v>6.666666666666667</v>
      </c>
      <c r="H1673" s="27">
        <v>0.2598397199201335</v>
      </c>
      <c r="I1673" s="27">
        <v>0.024953212726138492</v>
      </c>
      <c r="J1673" s="27">
        <v>0.02243680423150255</v>
      </c>
      <c r="K1673" s="34">
        <v>5680.0</v>
      </c>
      <c r="L1673" s="15"/>
    </row>
    <row r="1674" ht="14.25" customHeight="1">
      <c r="A1674" s="11">
        <v>174.0</v>
      </c>
      <c r="B1674" s="11"/>
      <c r="C1674" s="47" t="s">
        <v>442</v>
      </c>
      <c r="D1674" s="35" t="s">
        <v>42</v>
      </c>
      <c r="E1674" s="26">
        <v>3.3333333333333335</v>
      </c>
      <c r="F1674" s="35" t="s">
        <v>71</v>
      </c>
      <c r="G1674" s="26">
        <v>6.923076923076923</v>
      </c>
      <c r="H1674" s="27">
        <v>0.2584721424468696</v>
      </c>
      <c r="I1674" s="27">
        <v>0.024821880027579867</v>
      </c>
      <c r="J1674" s="27">
        <v>0.021559575795383652</v>
      </c>
      <c r="K1674" s="34">
        <v>5680.0</v>
      </c>
      <c r="L1674" s="15"/>
    </row>
    <row r="1675" ht="14.25" customHeight="1">
      <c r="A1675" s="11">
        <v>41.0</v>
      </c>
      <c r="B1675" s="11"/>
      <c r="C1675" s="11" t="s">
        <v>435</v>
      </c>
      <c r="D1675" s="25" t="s">
        <v>60</v>
      </c>
      <c r="E1675" s="26">
        <v>4.0</v>
      </c>
      <c r="F1675" s="25" t="s">
        <v>310</v>
      </c>
      <c r="G1675" s="26">
        <v>5.88235294117647</v>
      </c>
      <c r="H1675" s="27">
        <v>0.2593985658965</v>
      </c>
      <c r="I1675" s="27">
        <v>0.024748031343823626</v>
      </c>
      <c r="J1675" s="27">
        <v>0.017803469265968996</v>
      </c>
      <c r="K1675" s="34">
        <v>5680.0</v>
      </c>
      <c r="L1675" s="15"/>
    </row>
    <row r="1676" ht="14.25" customHeight="1">
      <c r="A1676" s="11">
        <v>161.0</v>
      </c>
      <c r="B1676" s="11"/>
      <c r="C1676" s="11" t="s">
        <v>440</v>
      </c>
      <c r="D1676" s="43" t="s">
        <v>317</v>
      </c>
      <c r="E1676" s="26">
        <v>4.0</v>
      </c>
      <c r="F1676" s="43" t="s">
        <v>207</v>
      </c>
      <c r="G1676" s="26">
        <v>7.6923076923076925</v>
      </c>
      <c r="H1676" s="27">
        <v>0.290347217400635</v>
      </c>
      <c r="I1676" s="27">
        <v>0.024557035656580052</v>
      </c>
      <c r="J1676" s="27">
        <v>0.018311208474491386</v>
      </c>
      <c r="K1676" s="34">
        <v>5680.0</v>
      </c>
      <c r="L1676" s="15"/>
    </row>
    <row r="1677" ht="14.25" customHeight="1">
      <c r="A1677" s="11">
        <v>19.0</v>
      </c>
      <c r="B1677" s="11"/>
      <c r="C1677" s="20" t="s">
        <v>441</v>
      </c>
      <c r="D1677" s="45" t="s">
        <v>139</v>
      </c>
      <c r="E1677" s="26">
        <v>4.0</v>
      </c>
      <c r="F1677" s="45" t="s">
        <v>324</v>
      </c>
      <c r="G1677" s="26">
        <v>11.2</v>
      </c>
      <c r="H1677" s="27">
        <v>0.3676048248133257</v>
      </c>
      <c r="I1677" s="27">
        <v>0.024227020157637866</v>
      </c>
      <c r="J1677" s="27">
        <v>0.01872461218963198</v>
      </c>
      <c r="K1677" s="34">
        <v>5680.0</v>
      </c>
      <c r="L1677" s="15"/>
    </row>
    <row r="1678" ht="14.25" customHeight="1">
      <c r="A1678" s="11">
        <v>174.0</v>
      </c>
      <c r="B1678" s="11"/>
      <c r="C1678" s="47" t="s">
        <v>442</v>
      </c>
      <c r="D1678" s="35" t="s">
        <v>42</v>
      </c>
      <c r="E1678" s="26">
        <v>3.3333333333333335</v>
      </c>
      <c r="F1678" s="35" t="s">
        <v>67</v>
      </c>
      <c r="G1678" s="26">
        <v>6.315789473684211</v>
      </c>
      <c r="H1678" s="27">
        <v>0.250639653281813</v>
      </c>
      <c r="I1678" s="27">
        <v>0.024069701844925934</v>
      </c>
      <c r="J1678" s="27">
        <v>0.020638226402418542</v>
      </c>
      <c r="K1678" s="34">
        <v>5680.0</v>
      </c>
      <c r="L1678" s="15"/>
    </row>
    <row r="1679" ht="14.25" customHeight="1">
      <c r="A1679" s="11">
        <v>223.0</v>
      </c>
      <c r="B1679" s="11"/>
      <c r="C1679" s="11" t="s">
        <v>432</v>
      </c>
      <c r="D1679" s="37" t="s">
        <v>136</v>
      </c>
      <c r="E1679" s="26">
        <v>3.3333333333333335</v>
      </c>
      <c r="F1679" s="37" t="s">
        <v>126</v>
      </c>
      <c r="G1679" s="26">
        <v>8.571428571428571</v>
      </c>
      <c r="H1679" s="27">
        <v>0.3153472761879019</v>
      </c>
      <c r="I1679" s="27">
        <v>0.023900430425120685</v>
      </c>
      <c r="J1679" s="27">
        <v>0.021669723585442755</v>
      </c>
      <c r="K1679" s="34">
        <v>5580.0</v>
      </c>
      <c r="L1679" s="15"/>
    </row>
    <row r="1680" ht="14.25" customHeight="1">
      <c r="A1680" s="11">
        <v>41.0</v>
      </c>
      <c r="B1680" s="11"/>
      <c r="C1680" s="11" t="s">
        <v>435</v>
      </c>
      <c r="D1680" s="43" t="s">
        <v>60</v>
      </c>
      <c r="E1680" s="26">
        <v>4.0</v>
      </c>
      <c r="F1680" s="43" t="s">
        <v>379</v>
      </c>
      <c r="G1680" s="26">
        <v>5.0</v>
      </c>
      <c r="H1680" s="27">
        <v>0.24704625323476187</v>
      </c>
      <c r="I1680" s="27">
        <v>0.023569553660784403</v>
      </c>
      <c r="J1680" s="27">
        <v>0.017864837026747904</v>
      </c>
      <c r="K1680" s="34">
        <v>5580.0</v>
      </c>
      <c r="L1680" s="15"/>
    </row>
    <row r="1681" ht="14.25" customHeight="1">
      <c r="A1681" s="11">
        <v>223.0</v>
      </c>
      <c r="B1681" s="11"/>
      <c r="C1681" s="11" t="s">
        <v>432</v>
      </c>
      <c r="D1681" s="37" t="s">
        <v>136</v>
      </c>
      <c r="E1681" s="26">
        <v>3.3333333333333335</v>
      </c>
      <c r="F1681" s="37" t="s">
        <v>212</v>
      </c>
      <c r="G1681" s="26">
        <v>8.169014084507042</v>
      </c>
      <c r="H1681" s="27">
        <v>0.309547475984275</v>
      </c>
      <c r="I1681" s="27">
        <v>0.023460858779149694</v>
      </c>
      <c r="J1681" s="27">
        <v>0.022600775683109517</v>
      </c>
      <c r="K1681" s="34">
        <v>5390.0</v>
      </c>
      <c r="L1681" s="15"/>
    </row>
    <row r="1682" ht="14.25" customHeight="1">
      <c r="A1682" s="11">
        <v>175.0</v>
      </c>
      <c r="B1682" s="11"/>
      <c r="C1682" s="20" t="s">
        <v>437</v>
      </c>
      <c r="D1682" s="35" t="s">
        <v>296</v>
      </c>
      <c r="E1682" s="26">
        <v>2.0</v>
      </c>
      <c r="F1682" s="35" t="s">
        <v>233</v>
      </c>
      <c r="G1682" s="26">
        <v>4.814814814814815</v>
      </c>
      <c r="H1682" s="27">
        <v>0.18003034797294398</v>
      </c>
      <c r="I1682" s="27">
        <v>0.02293882972015152</v>
      </c>
      <c r="J1682" s="27">
        <v>0.02797713076287702</v>
      </c>
      <c r="K1682" s="34">
        <v>5390.0</v>
      </c>
      <c r="L1682" s="15"/>
    </row>
    <row r="1683" ht="14.25" customHeight="1">
      <c r="A1683" s="11">
        <v>174.0</v>
      </c>
      <c r="B1683" s="11"/>
      <c r="C1683" s="20" t="s">
        <v>442</v>
      </c>
      <c r="D1683" s="35" t="s">
        <v>42</v>
      </c>
      <c r="E1683" s="26">
        <v>3.3333333333333335</v>
      </c>
      <c r="F1683" s="35" t="s">
        <v>36</v>
      </c>
      <c r="G1683" s="26">
        <v>7.142857142857142</v>
      </c>
      <c r="H1683" s="27">
        <v>0.2385896699509566</v>
      </c>
      <c r="I1683" s="27">
        <v>0.022912504640842955</v>
      </c>
      <c r="J1683" s="27">
        <v>0.01847963639604313</v>
      </c>
      <c r="K1683" s="34">
        <v>5390.0</v>
      </c>
      <c r="L1683" s="15"/>
    </row>
    <row r="1684" ht="14.25" customHeight="1">
      <c r="A1684" s="11">
        <v>187.0</v>
      </c>
      <c r="B1684" s="11"/>
      <c r="C1684" s="20" t="s">
        <v>439</v>
      </c>
      <c r="D1684" s="35" t="s">
        <v>139</v>
      </c>
      <c r="E1684" s="26">
        <v>2.0</v>
      </c>
      <c r="F1684" s="35" t="s">
        <v>145</v>
      </c>
      <c r="G1684" s="26">
        <v>6.190476190476191</v>
      </c>
      <c r="H1684" s="27">
        <v>0.20513662098957905</v>
      </c>
      <c r="I1684" s="27">
        <v>0.02275789653944777</v>
      </c>
      <c r="J1684" s="27">
        <v>0.01793659401331291</v>
      </c>
      <c r="K1684" s="34">
        <v>5390.0</v>
      </c>
      <c r="L1684" s="15"/>
    </row>
    <row r="1685" ht="14.25" customHeight="1">
      <c r="A1685" s="11">
        <v>19.0</v>
      </c>
      <c r="B1685" s="11"/>
      <c r="C1685" s="20" t="s">
        <v>441</v>
      </c>
      <c r="D1685" s="45" t="s">
        <v>139</v>
      </c>
      <c r="E1685" s="26">
        <v>4.0</v>
      </c>
      <c r="F1685" s="45" t="s">
        <v>67</v>
      </c>
      <c r="G1685" s="26">
        <v>9.473684210526317</v>
      </c>
      <c r="H1685" s="27">
        <v>0.34037483779011635</v>
      </c>
      <c r="I1685" s="27">
        <v>0.02243242607188691</v>
      </c>
      <c r="J1685" s="27">
        <v>0.017207976934396987</v>
      </c>
      <c r="K1685" s="34">
        <v>5390.0</v>
      </c>
      <c r="L1685" s="15"/>
    </row>
    <row r="1686" ht="14.25" customHeight="1">
      <c r="A1686" s="11">
        <v>187.0</v>
      </c>
      <c r="B1686" s="11"/>
      <c r="C1686" s="20" t="s">
        <v>439</v>
      </c>
      <c r="D1686" s="35" t="s">
        <v>129</v>
      </c>
      <c r="E1686" s="26">
        <v>1.8181818181818181</v>
      </c>
      <c r="F1686" s="35" t="s">
        <v>145</v>
      </c>
      <c r="G1686" s="26">
        <v>6.190476190476191</v>
      </c>
      <c r="H1686" s="27">
        <v>0.2020975599378816</v>
      </c>
      <c r="I1686" s="27">
        <v>0.02242074251664114</v>
      </c>
      <c r="J1686" s="27">
        <v>0.027467082772625443</v>
      </c>
      <c r="K1686" s="34">
        <v>5390.0</v>
      </c>
      <c r="L1686" s="15"/>
    </row>
    <row r="1687" ht="14.25" customHeight="1">
      <c r="A1687" s="32">
        <v>175.0</v>
      </c>
      <c r="B1687" s="32"/>
      <c r="C1687" s="32" t="s">
        <v>437</v>
      </c>
      <c r="D1687" s="33" t="s">
        <v>172</v>
      </c>
      <c r="E1687" s="26">
        <v>2.0</v>
      </c>
      <c r="F1687" s="33" t="s">
        <v>233</v>
      </c>
      <c r="G1687" s="26">
        <v>4.814814814814815</v>
      </c>
      <c r="H1687" s="27">
        <v>0.17550577573552875</v>
      </c>
      <c r="I1687" s="27">
        <v>0.02236232474041227</v>
      </c>
      <c r="J1687" s="27">
        <v>0.03220174762619366</v>
      </c>
      <c r="K1687" s="34">
        <v>5150.0</v>
      </c>
      <c r="L1687" s="15"/>
    </row>
    <row r="1688" ht="14.25" customHeight="1">
      <c r="A1688" s="11">
        <v>19.0</v>
      </c>
      <c r="B1688" s="11"/>
      <c r="C1688" s="20" t="s">
        <v>441</v>
      </c>
      <c r="D1688" s="45" t="s">
        <v>246</v>
      </c>
      <c r="E1688" s="26">
        <v>3.75</v>
      </c>
      <c r="F1688" s="45" t="s">
        <v>67</v>
      </c>
      <c r="G1688" s="26">
        <v>9.473684210526317</v>
      </c>
      <c r="H1688" s="27">
        <v>0.3378720816298949</v>
      </c>
      <c r="I1688" s="27">
        <v>0.0222674817625348</v>
      </c>
      <c r="J1688" s="27">
        <v>0.02286324749975759</v>
      </c>
      <c r="K1688" s="34">
        <v>5150.0</v>
      </c>
      <c r="L1688" s="15"/>
    </row>
    <row r="1689" ht="14.25" customHeight="1">
      <c r="A1689" s="11">
        <v>41.0</v>
      </c>
      <c r="B1689" s="11"/>
      <c r="C1689" s="20" t="s">
        <v>435</v>
      </c>
      <c r="D1689" s="45" t="s">
        <v>246</v>
      </c>
      <c r="E1689" s="26">
        <v>2.5</v>
      </c>
      <c r="F1689" s="45" t="s">
        <v>225</v>
      </c>
      <c r="G1689" s="26">
        <v>6.296296296296297</v>
      </c>
      <c r="H1689" s="27">
        <v>0.23146759025092803</v>
      </c>
      <c r="I1689" s="27">
        <v>0.022083264642623005</v>
      </c>
      <c r="J1689" s="27">
        <v>0.024053044611815254</v>
      </c>
      <c r="K1689" s="34">
        <v>5150.0</v>
      </c>
      <c r="L1689" s="15"/>
    </row>
    <row r="1690" ht="14.25" customHeight="1">
      <c r="A1690" s="11">
        <v>187.0</v>
      </c>
      <c r="B1690" s="11"/>
      <c r="C1690" s="20" t="s">
        <v>439</v>
      </c>
      <c r="D1690" s="35" t="s">
        <v>129</v>
      </c>
      <c r="E1690" s="26">
        <v>1.8181818181818181</v>
      </c>
      <c r="F1690" s="35" t="s">
        <v>48</v>
      </c>
      <c r="G1690" s="26">
        <v>5.428571428571429</v>
      </c>
      <c r="H1690" s="27">
        <v>0.19630795628876174</v>
      </c>
      <c r="I1690" s="27">
        <v>0.0217784427643323</v>
      </c>
      <c r="J1690" s="27">
        <v>0.02921961348760919</v>
      </c>
      <c r="K1690" s="34">
        <v>5150.0</v>
      </c>
      <c r="L1690" s="15"/>
    </row>
    <row r="1691" ht="14.25" customHeight="1">
      <c r="A1691" s="11">
        <v>16.0</v>
      </c>
      <c r="B1691" s="11"/>
      <c r="C1691" s="11" t="s">
        <v>438</v>
      </c>
      <c r="D1691" s="25" t="s">
        <v>139</v>
      </c>
      <c r="E1691" s="26">
        <v>4.0</v>
      </c>
      <c r="F1691" s="25" t="s">
        <v>202</v>
      </c>
      <c r="G1691" s="26">
        <v>3.928571428571429</v>
      </c>
      <c r="H1691" s="27">
        <v>0.22792957887731005</v>
      </c>
      <c r="I1691" s="27">
        <v>0.021745719151318944</v>
      </c>
      <c r="J1691" s="27">
        <v>0.018675964716863697</v>
      </c>
      <c r="K1691" s="34">
        <v>5150.0</v>
      </c>
      <c r="L1691" s="15"/>
    </row>
    <row r="1692" ht="14.25" customHeight="1">
      <c r="A1692" s="11">
        <v>187.0</v>
      </c>
      <c r="B1692" s="11"/>
      <c r="C1692" s="20" t="s">
        <v>439</v>
      </c>
      <c r="D1692" s="35" t="s">
        <v>139</v>
      </c>
      <c r="E1692" s="26">
        <v>2.0</v>
      </c>
      <c r="F1692" s="35" t="s">
        <v>48</v>
      </c>
      <c r="G1692" s="26">
        <v>5.428571428571429</v>
      </c>
      <c r="H1692" s="27">
        <v>0.19596580734533905</v>
      </c>
      <c r="I1692" s="27">
        <v>0.02174048469415481</v>
      </c>
      <c r="J1692" s="27">
        <v>0.018418823753998698</v>
      </c>
      <c r="K1692" s="34">
        <v>5150.0</v>
      </c>
      <c r="L1692" s="15"/>
    </row>
    <row r="1693" ht="14.25" customHeight="1">
      <c r="A1693" s="11">
        <v>161.0</v>
      </c>
      <c r="B1693" s="11"/>
      <c r="C1693" s="47" t="s">
        <v>440</v>
      </c>
      <c r="D1693" s="35" t="s">
        <v>317</v>
      </c>
      <c r="E1693" s="26">
        <v>4.0</v>
      </c>
      <c r="F1693" s="35" t="s">
        <v>236</v>
      </c>
      <c r="G1693" s="26">
        <v>5.625</v>
      </c>
      <c r="H1693" s="27">
        <v>0.2542348942100357</v>
      </c>
      <c r="I1693" s="27">
        <v>0.021502721528231357</v>
      </c>
      <c r="J1693" s="27">
        <v>0.015277642452855258</v>
      </c>
      <c r="K1693" s="34">
        <v>4880.0</v>
      </c>
      <c r="L1693" s="15"/>
    </row>
    <row r="1694" ht="14.25" customHeight="1">
      <c r="A1694" s="11">
        <v>175.0</v>
      </c>
      <c r="B1694" s="11"/>
      <c r="C1694" s="20" t="s">
        <v>437</v>
      </c>
      <c r="D1694" s="35" t="s">
        <v>296</v>
      </c>
      <c r="E1694" s="26">
        <v>2.0</v>
      </c>
      <c r="F1694" s="35" t="s">
        <v>128</v>
      </c>
      <c r="G1694" s="26">
        <v>4.0</v>
      </c>
      <c r="H1694" s="27">
        <v>0.1684855447061076</v>
      </c>
      <c r="I1694" s="27">
        <v>0.021467831750795776</v>
      </c>
      <c r="J1694" s="27">
        <v>0.027969517938179637</v>
      </c>
      <c r="K1694" s="34">
        <v>4880.0</v>
      </c>
      <c r="L1694" s="15"/>
    </row>
    <row r="1695" ht="14.25" customHeight="1">
      <c r="A1695" s="11">
        <v>161.0</v>
      </c>
      <c r="B1695" s="11"/>
      <c r="C1695" s="47" t="s">
        <v>440</v>
      </c>
      <c r="D1695" s="35" t="s">
        <v>246</v>
      </c>
      <c r="E1695" s="26">
        <v>3.75</v>
      </c>
      <c r="F1695" s="35" t="s">
        <v>236</v>
      </c>
      <c r="G1695" s="26">
        <v>5.625</v>
      </c>
      <c r="H1695" s="27">
        <v>0.2512923607122343</v>
      </c>
      <c r="I1695" s="27">
        <v>0.021253847436469415</v>
      </c>
      <c r="J1695" s="27">
        <v>0.020955144715740656</v>
      </c>
      <c r="K1695" s="34">
        <v>4880.0</v>
      </c>
      <c r="L1695" s="15"/>
    </row>
    <row r="1696" ht="14.25" customHeight="1">
      <c r="A1696" s="11">
        <v>175.0</v>
      </c>
      <c r="B1696" s="11"/>
      <c r="C1696" s="20" t="s">
        <v>437</v>
      </c>
      <c r="D1696" s="35" t="s">
        <v>172</v>
      </c>
      <c r="E1696" s="26">
        <v>2.0</v>
      </c>
      <c r="F1696" s="35" t="s">
        <v>128</v>
      </c>
      <c r="G1696" s="26">
        <v>4.0</v>
      </c>
      <c r="H1696" s="27">
        <v>0.16513497989661113</v>
      </c>
      <c r="I1696" s="27">
        <v>0.021040914642115178</v>
      </c>
      <c r="J1696" s="27">
        <v>0.03198219025601507</v>
      </c>
      <c r="K1696" s="34">
        <v>4880.0</v>
      </c>
      <c r="L1696" s="15"/>
    </row>
    <row r="1697" ht="14.25" customHeight="1">
      <c r="A1697" s="11">
        <v>174.0</v>
      </c>
      <c r="B1697" s="11"/>
      <c r="C1697" s="11" t="s">
        <v>442</v>
      </c>
      <c r="D1697" s="37" t="s">
        <v>158</v>
      </c>
      <c r="E1697" s="26">
        <v>2.2222222222222223</v>
      </c>
      <c r="F1697" s="37" t="s">
        <v>37</v>
      </c>
      <c r="G1697" s="26">
        <v>6.666666666666667</v>
      </c>
      <c r="H1697" s="27">
        <v>0.21881239572221764</v>
      </c>
      <c r="I1697" s="27">
        <v>0.021013231769379782</v>
      </c>
      <c r="J1697" s="27">
        <v>0.023955084217092953</v>
      </c>
      <c r="K1697" s="34">
        <v>4880.0</v>
      </c>
      <c r="L1697" s="15"/>
    </row>
    <row r="1698" ht="14.25" customHeight="1">
      <c r="A1698" s="11">
        <v>16.0</v>
      </c>
      <c r="B1698" s="11"/>
      <c r="C1698" s="20" t="s">
        <v>438</v>
      </c>
      <c r="D1698" s="45" t="s">
        <v>246</v>
      </c>
      <c r="E1698" s="26">
        <v>3.75</v>
      </c>
      <c r="F1698" s="45" t="s">
        <v>202</v>
      </c>
      <c r="G1698" s="26">
        <v>3.928571428571429</v>
      </c>
      <c r="H1698" s="27">
        <v>0.2201799731954815</v>
      </c>
      <c r="I1698" s="27">
        <v>0.0210063647001741</v>
      </c>
      <c r="J1698" s="27">
        <v>0.023947255758198477</v>
      </c>
      <c r="K1698" s="34">
        <v>4880.0</v>
      </c>
      <c r="L1698" s="15"/>
    </row>
    <row r="1699" ht="14.25" customHeight="1">
      <c r="A1699" s="11">
        <v>161.0</v>
      </c>
      <c r="B1699" s="11"/>
      <c r="C1699" s="20" t="s">
        <v>440</v>
      </c>
      <c r="D1699" s="35" t="s">
        <v>317</v>
      </c>
      <c r="E1699" s="26">
        <v>4.0</v>
      </c>
      <c r="F1699" s="35" t="s">
        <v>291</v>
      </c>
      <c r="G1699" s="26">
        <v>4.680851063829787</v>
      </c>
      <c r="H1699" s="27">
        <v>0.24616394518749488</v>
      </c>
      <c r="I1699" s="27">
        <v>0.02082009544797004</v>
      </c>
      <c r="J1699" s="27">
        <v>0.018083740046236835</v>
      </c>
      <c r="K1699" s="34">
        <v>4880.0</v>
      </c>
      <c r="L1699" s="15"/>
    </row>
    <row r="1700" ht="14.25" customHeight="1">
      <c r="A1700" s="11">
        <v>174.0</v>
      </c>
      <c r="B1700" s="11"/>
      <c r="C1700" s="20" t="s">
        <v>442</v>
      </c>
      <c r="D1700" s="35" t="s">
        <v>158</v>
      </c>
      <c r="E1700" s="26">
        <v>2.2222222222222223</v>
      </c>
      <c r="F1700" s="35" t="s">
        <v>71</v>
      </c>
      <c r="G1700" s="26">
        <v>6.923076923076923</v>
      </c>
      <c r="H1700" s="27">
        <v>0.21539345203905802</v>
      </c>
      <c r="I1700" s="27">
        <v>0.020684900022983222</v>
      </c>
      <c r="J1700" s="27">
        <v>0.022866216752679636</v>
      </c>
      <c r="K1700" s="34">
        <v>4880.0</v>
      </c>
      <c r="L1700" s="15"/>
    </row>
    <row r="1701" ht="14.25" customHeight="1">
      <c r="A1701" s="11">
        <v>161.0</v>
      </c>
      <c r="B1701" s="11"/>
      <c r="C1701" s="11" t="s">
        <v>440</v>
      </c>
      <c r="D1701" s="37" t="s">
        <v>246</v>
      </c>
      <c r="E1701" s="26">
        <v>3.75</v>
      </c>
      <c r="F1701" s="37" t="s">
        <v>291</v>
      </c>
      <c r="G1701" s="26">
        <v>4.680851063829787</v>
      </c>
      <c r="H1701" s="27">
        <v>0.24427763143126888</v>
      </c>
      <c r="I1701" s="27">
        <v>0.020660554486682917</v>
      </c>
      <c r="J1701" s="27">
        <v>0.026397601210811094</v>
      </c>
      <c r="K1701" s="34">
        <v>4830.0</v>
      </c>
      <c r="L1701" s="15"/>
    </row>
    <row r="1702" ht="14.25" customHeight="1">
      <c r="A1702" s="11">
        <v>41.0</v>
      </c>
      <c r="B1702" s="11"/>
      <c r="C1702" s="20" t="s">
        <v>435</v>
      </c>
      <c r="D1702" s="45" t="s">
        <v>246</v>
      </c>
      <c r="E1702" s="26">
        <v>2.5</v>
      </c>
      <c r="F1702" s="45" t="s">
        <v>310</v>
      </c>
      <c r="G1702" s="26">
        <v>5.88235294117647</v>
      </c>
      <c r="H1702" s="27">
        <v>0.210997667303567</v>
      </c>
      <c r="I1702" s="27">
        <v>0.02013032287150668</v>
      </c>
      <c r="J1702" s="27">
        <v>0.020124918757984125</v>
      </c>
      <c r="K1702" s="34">
        <v>4830.0</v>
      </c>
      <c r="L1702" s="15"/>
    </row>
    <row r="1703" ht="14.25" customHeight="1">
      <c r="A1703" s="11">
        <v>174.0</v>
      </c>
      <c r="B1703" s="11"/>
      <c r="C1703" s="20" t="s">
        <v>442</v>
      </c>
      <c r="D1703" s="35" t="s">
        <v>158</v>
      </c>
      <c r="E1703" s="26">
        <v>2.2222222222222223</v>
      </c>
      <c r="F1703" s="35" t="s">
        <v>67</v>
      </c>
      <c r="G1703" s="26">
        <v>6.315789473684211</v>
      </c>
      <c r="H1703" s="27">
        <v>0.20886637773484412</v>
      </c>
      <c r="I1703" s="27">
        <v>0.020058084870771608</v>
      </c>
      <c r="J1703" s="27">
        <v>0.021636850260600086</v>
      </c>
      <c r="K1703" s="34">
        <v>4830.0</v>
      </c>
      <c r="L1703" s="15"/>
    </row>
    <row r="1704" ht="14.25" customHeight="1">
      <c r="A1704" s="11">
        <v>21.0</v>
      </c>
      <c r="B1704" s="11"/>
      <c r="C1704" s="11" t="s">
        <v>434</v>
      </c>
      <c r="D1704" s="25" t="s">
        <v>296</v>
      </c>
      <c r="E1704" s="26">
        <v>4.0</v>
      </c>
      <c r="F1704" s="25" t="s">
        <v>202</v>
      </c>
      <c r="G1704" s="26">
        <v>5.357142857142857</v>
      </c>
      <c r="H1704" s="27">
        <v>0.26185086326316853</v>
      </c>
      <c r="I1704" s="27">
        <v>0.020051337149025385</v>
      </c>
      <c r="J1704" s="27">
        <v>0.024672692949086476</v>
      </c>
      <c r="K1704" s="34">
        <v>4830.0</v>
      </c>
      <c r="L1704" s="15"/>
    </row>
    <row r="1705" ht="14.25" customHeight="1">
      <c r="A1705" s="11">
        <v>235.0</v>
      </c>
      <c r="B1705" s="11"/>
      <c r="C1705" s="11" t="s">
        <v>443</v>
      </c>
      <c r="D1705" s="37" t="s">
        <v>139</v>
      </c>
      <c r="E1705" s="26">
        <v>2.0</v>
      </c>
      <c r="F1705" s="37" t="s">
        <v>412</v>
      </c>
      <c r="G1705" s="26">
        <v>2.2727272727272725</v>
      </c>
      <c r="H1705" s="27">
        <v>0.13054148608427757</v>
      </c>
      <c r="I1705" s="27">
        <v>0.019828662331400036</v>
      </c>
      <c r="J1705" s="27">
        <v>0.03157478420771512</v>
      </c>
      <c r="K1705" s="34">
        <v>4830.0</v>
      </c>
      <c r="L1705" s="15"/>
    </row>
    <row r="1706" ht="14.25" customHeight="1">
      <c r="A1706" s="11">
        <v>21.0</v>
      </c>
      <c r="B1706" s="11"/>
      <c r="C1706" s="11" t="s">
        <v>434</v>
      </c>
      <c r="D1706" s="25" t="s">
        <v>246</v>
      </c>
      <c r="E1706" s="26">
        <v>3.75</v>
      </c>
      <c r="F1706" s="25" t="s">
        <v>202</v>
      </c>
      <c r="G1706" s="26">
        <v>5.357142857142857</v>
      </c>
      <c r="H1706" s="27">
        <v>0.2584721424468696</v>
      </c>
      <c r="I1706" s="27">
        <v>0.01979261021807022</v>
      </c>
      <c r="J1706" s="27">
        <v>0.02256357564860005</v>
      </c>
      <c r="K1706" s="34">
        <v>4830.0</v>
      </c>
      <c r="L1706" s="15"/>
    </row>
    <row r="1707" ht="14.25" customHeight="1">
      <c r="A1707" s="11">
        <v>41.0</v>
      </c>
      <c r="B1707" s="11"/>
      <c r="C1707" s="20" t="s">
        <v>435</v>
      </c>
      <c r="D1707" s="45" t="s">
        <v>246</v>
      </c>
      <c r="E1707" s="26">
        <v>2.5</v>
      </c>
      <c r="F1707" s="35" t="s">
        <v>379</v>
      </c>
      <c r="G1707" s="26">
        <v>5.0</v>
      </c>
      <c r="H1707" s="27">
        <v>0.20272324897793698</v>
      </c>
      <c r="I1707" s="27">
        <v>0.019340898445173088</v>
      </c>
      <c r="J1707" s="27">
        <v>0.021266758120139253</v>
      </c>
      <c r="K1707" s="34">
        <v>4480.0</v>
      </c>
      <c r="L1707" s="15"/>
    </row>
    <row r="1708" ht="14.25" customHeight="1">
      <c r="A1708" s="11">
        <v>11.0</v>
      </c>
      <c r="B1708" s="11"/>
      <c r="C1708" s="11" t="s">
        <v>444</v>
      </c>
      <c r="D1708" s="25" t="s">
        <v>184</v>
      </c>
      <c r="E1708" s="26">
        <v>2.0</v>
      </c>
      <c r="F1708" s="25" t="s">
        <v>412</v>
      </c>
      <c r="G1708" s="26">
        <v>2.2727272727272725</v>
      </c>
      <c r="H1708" s="27">
        <v>0.13054148608427757</v>
      </c>
      <c r="I1708" s="27">
        <v>0.01925510598297111</v>
      </c>
      <c r="J1708" s="27">
        <v>0.030661464003359718</v>
      </c>
      <c r="K1708" s="34">
        <v>4480.0</v>
      </c>
      <c r="L1708" s="15"/>
    </row>
    <row r="1709" ht="14.25" customHeight="1">
      <c r="A1709" s="11">
        <v>11.0</v>
      </c>
      <c r="B1709" s="11"/>
      <c r="C1709" s="11" t="s">
        <v>444</v>
      </c>
      <c r="D1709" s="25" t="s">
        <v>139</v>
      </c>
      <c r="E1709" s="26">
        <v>2.0</v>
      </c>
      <c r="F1709" s="25" t="s">
        <v>412</v>
      </c>
      <c r="G1709" s="26">
        <v>2.2727272727272725</v>
      </c>
      <c r="H1709" s="27">
        <v>0.13054148608427757</v>
      </c>
      <c r="I1709" s="27">
        <v>0.01925510598297111</v>
      </c>
      <c r="J1709" s="27">
        <v>0.030661464003359718</v>
      </c>
      <c r="K1709" s="34">
        <v>4480.0</v>
      </c>
      <c r="L1709" s="15"/>
    </row>
    <row r="1710" ht="14.25" customHeight="1">
      <c r="A1710" s="11">
        <v>19.0</v>
      </c>
      <c r="B1710" s="11"/>
      <c r="C1710" s="11" t="s">
        <v>441</v>
      </c>
      <c r="D1710" s="25" t="s">
        <v>246</v>
      </c>
      <c r="E1710" s="26">
        <v>3.75</v>
      </c>
      <c r="F1710" s="25" t="s">
        <v>291</v>
      </c>
      <c r="G1710" s="26">
        <v>6.170212765957447</v>
      </c>
      <c r="H1710" s="27">
        <v>0.2904923184588062</v>
      </c>
      <c r="I1710" s="27">
        <v>0.01914491535445521</v>
      </c>
      <c r="J1710" s="27">
        <v>0.02446109764708364</v>
      </c>
      <c r="K1710" s="34">
        <v>4480.0</v>
      </c>
      <c r="L1710" s="15"/>
    </row>
    <row r="1711" ht="14.25" customHeight="1">
      <c r="A1711" s="11">
        <v>19.0</v>
      </c>
      <c r="B1711" s="11"/>
      <c r="C1711" s="11" t="s">
        <v>441</v>
      </c>
      <c r="D1711" s="25" t="s">
        <v>139</v>
      </c>
      <c r="E1711" s="26">
        <v>4.0</v>
      </c>
      <c r="F1711" s="25" t="s">
        <v>291</v>
      </c>
      <c r="G1711" s="26">
        <v>6.170212765957447</v>
      </c>
      <c r="H1711" s="27">
        <v>0.29015200412134273</v>
      </c>
      <c r="I1711" s="27">
        <v>0.01912248691566133</v>
      </c>
      <c r="J1711" s="27">
        <v>0.01778813546274515</v>
      </c>
      <c r="K1711" s="34">
        <v>4480.0</v>
      </c>
      <c r="L1711" s="15"/>
    </row>
    <row r="1712" ht="14.25" customHeight="1">
      <c r="A1712" s="11">
        <v>213.0</v>
      </c>
      <c r="B1712" s="11"/>
      <c r="C1712" s="20" t="s">
        <v>445</v>
      </c>
      <c r="D1712" s="35" t="s">
        <v>117</v>
      </c>
      <c r="E1712" s="26">
        <v>1.1111111111111112</v>
      </c>
      <c r="F1712" s="35" t="s">
        <v>61</v>
      </c>
      <c r="G1712" s="26">
        <v>2.608695652173913</v>
      </c>
      <c r="H1712" s="27">
        <v>0.07634198300118511</v>
      </c>
      <c r="I1712" s="27">
        <v>0.018975276863972695</v>
      </c>
      <c r="J1712" s="27">
        <v>0.01906737444205725</v>
      </c>
      <c r="K1712" s="34">
        <v>4480.0</v>
      </c>
      <c r="L1712" s="15"/>
    </row>
    <row r="1713" ht="14.25" customHeight="1">
      <c r="A1713" s="11">
        <v>174.0</v>
      </c>
      <c r="B1713" s="11"/>
      <c r="C1713" s="20" t="s">
        <v>442</v>
      </c>
      <c r="D1713" s="35" t="s">
        <v>158</v>
      </c>
      <c r="E1713" s="26">
        <v>2.2222222222222223</v>
      </c>
      <c r="F1713" s="35" t="s">
        <v>36</v>
      </c>
      <c r="G1713" s="26">
        <v>7.142857142857142</v>
      </c>
      <c r="H1713" s="27">
        <v>0.18582964489644221</v>
      </c>
      <c r="I1713" s="27">
        <v>0.017845796098260036</v>
      </c>
      <c r="J1713" s="27">
        <v>0.018631732168850074</v>
      </c>
      <c r="K1713" s="34">
        <v>4400.0</v>
      </c>
      <c r="L1713" s="15"/>
    </row>
    <row r="1714" ht="14.25" customHeight="1">
      <c r="A1714" s="11">
        <v>213.0</v>
      </c>
      <c r="B1714" s="11"/>
      <c r="C1714" s="20" t="s">
        <v>445</v>
      </c>
      <c r="D1714" s="35" t="s">
        <v>117</v>
      </c>
      <c r="E1714" s="26">
        <v>1.1111111111111112</v>
      </c>
      <c r="F1714" s="35" t="s">
        <v>126</v>
      </c>
      <c r="G1714" s="26">
        <v>1.4285714285714286</v>
      </c>
      <c r="H1714" s="27">
        <v>0.06962212591161471</v>
      </c>
      <c r="I1714" s="27">
        <v>0.017305014398312762</v>
      </c>
      <c r="J1714" s="27">
        <v>0.01866708649934125</v>
      </c>
      <c r="K1714" s="34">
        <v>4400.0</v>
      </c>
      <c r="L1714" s="15"/>
    </row>
    <row r="1715" ht="14.25" customHeight="1">
      <c r="A1715" s="11">
        <v>213.0</v>
      </c>
      <c r="B1715" s="11"/>
      <c r="C1715" s="20" t="s">
        <v>445</v>
      </c>
      <c r="D1715" s="35" t="s">
        <v>117</v>
      </c>
      <c r="E1715" s="26">
        <v>1.1111111111111112</v>
      </c>
      <c r="F1715" s="35" t="s">
        <v>221</v>
      </c>
      <c r="G1715" s="26">
        <v>1.2121212121212122</v>
      </c>
      <c r="H1715" s="27">
        <v>0.06564371871666531</v>
      </c>
      <c r="I1715" s="27">
        <v>0.016316156432694892</v>
      </c>
      <c r="J1715" s="27">
        <v>0.018274095204618278</v>
      </c>
      <c r="K1715" s="34">
        <v>4200.0</v>
      </c>
      <c r="L1715" s="15"/>
    </row>
    <row r="1716" ht="14.25" customHeight="1">
      <c r="A1716" s="11">
        <v>14.0</v>
      </c>
      <c r="B1716" s="11"/>
      <c r="C1716" s="11" t="s">
        <v>446</v>
      </c>
      <c r="D1716" s="25" t="s">
        <v>297</v>
      </c>
      <c r="E1716" s="26">
        <v>1.6666666666666667</v>
      </c>
      <c r="F1716" s="25" t="s">
        <v>412</v>
      </c>
      <c r="G1716" s="26">
        <v>2.2727272727272725</v>
      </c>
      <c r="H1716" s="27">
        <v>0.13054148608427757</v>
      </c>
      <c r="I1716" s="27">
        <v>0.015854736202999615</v>
      </c>
      <c r="J1716" s="27">
        <v>0.025246779934681298</v>
      </c>
      <c r="K1716" s="34">
        <v>4200.0</v>
      </c>
      <c r="L1716" s="15"/>
    </row>
    <row r="1717" ht="14.25" customHeight="1">
      <c r="A1717" s="11">
        <v>14.0</v>
      </c>
      <c r="B1717" s="11"/>
      <c r="C1717" s="20" t="s">
        <v>446</v>
      </c>
      <c r="D1717" s="45" t="s">
        <v>184</v>
      </c>
      <c r="E1717" s="26">
        <v>2.0</v>
      </c>
      <c r="F1717" s="45" t="s">
        <v>412</v>
      </c>
      <c r="G1717" s="26">
        <v>2.2727272727272725</v>
      </c>
      <c r="H1717" s="27">
        <v>0.13054148608427757</v>
      </c>
      <c r="I1717" s="27">
        <v>0.015854736202999615</v>
      </c>
      <c r="J1717" s="27">
        <v>0.025246779934681298</v>
      </c>
      <c r="K1717" s="34">
        <v>4200.0</v>
      </c>
      <c r="L1717" s="15"/>
    </row>
    <row r="1718" ht="14.25" customHeight="1">
      <c r="A1718" s="11">
        <v>236.0</v>
      </c>
      <c r="B1718" s="11"/>
      <c r="C1718" s="20" t="s">
        <v>447</v>
      </c>
      <c r="D1718" s="35" t="s">
        <v>106</v>
      </c>
      <c r="E1718" s="26">
        <v>3.076923076923077</v>
      </c>
      <c r="F1718" s="35" t="s">
        <v>140</v>
      </c>
      <c r="G1718" s="26">
        <v>5.555555555555555</v>
      </c>
      <c r="H1718" s="27">
        <v>0.21851509627150814</v>
      </c>
      <c r="I1718" s="27">
        <v>0.01536133524487908</v>
      </c>
      <c r="J1718" s="27">
        <v>0.020265369062678215</v>
      </c>
      <c r="K1718" s="34">
        <v>4200.0</v>
      </c>
      <c r="L1718" s="15"/>
    </row>
    <row r="1719" ht="14.25" customHeight="1">
      <c r="A1719" s="11">
        <v>236.0</v>
      </c>
      <c r="B1719" s="11"/>
      <c r="C1719" s="20" t="s">
        <v>447</v>
      </c>
      <c r="D1719" s="35" t="s">
        <v>106</v>
      </c>
      <c r="E1719" s="26">
        <v>3.076923076923077</v>
      </c>
      <c r="F1719" s="35" t="s">
        <v>236</v>
      </c>
      <c r="G1719" s="26">
        <v>5.625</v>
      </c>
      <c r="H1719" s="27">
        <v>0.2111700510186843</v>
      </c>
      <c r="I1719" s="27">
        <v>0.014844987841689866</v>
      </c>
      <c r="J1719" s="27">
        <v>0.01826640408710791</v>
      </c>
      <c r="K1719" s="34">
        <v>4200.0</v>
      </c>
      <c r="L1719" s="15"/>
    </row>
    <row r="1720" ht="14.25" customHeight="1">
      <c r="A1720" s="11">
        <v>213.0</v>
      </c>
      <c r="B1720" s="11"/>
      <c r="C1720" s="20" t="s">
        <v>445</v>
      </c>
      <c r="D1720" s="35" t="s">
        <v>160</v>
      </c>
      <c r="E1720" s="26">
        <v>0.6666666666666666</v>
      </c>
      <c r="F1720" s="35" t="s">
        <v>61</v>
      </c>
      <c r="G1720" s="26">
        <v>2.608695652173913</v>
      </c>
      <c r="H1720" s="27">
        <v>0.05833572659391154</v>
      </c>
      <c r="I1720" s="27">
        <v>0.014499709329836278</v>
      </c>
      <c r="J1720" s="27">
        <v>0.019590718383423238</v>
      </c>
      <c r="K1720" s="34">
        <v>4200.0</v>
      </c>
      <c r="L1720" s="15"/>
    </row>
    <row r="1721" ht="14.25" customHeight="1">
      <c r="A1721" s="11">
        <v>236.0</v>
      </c>
      <c r="B1721" s="11"/>
      <c r="C1721" s="11" t="s">
        <v>447</v>
      </c>
      <c r="D1721" s="37" t="s">
        <v>106</v>
      </c>
      <c r="E1721" s="26">
        <v>3.076923076923077</v>
      </c>
      <c r="F1721" s="43" t="s">
        <v>273</v>
      </c>
      <c r="G1721" s="26">
        <v>4.736842105263158</v>
      </c>
      <c r="H1721" s="27">
        <v>0.20224737280662725</v>
      </c>
      <c r="I1721" s="27">
        <v>0.014217734834294523</v>
      </c>
      <c r="J1721" s="27">
        <v>0.017945940857509526</v>
      </c>
      <c r="K1721" s="34">
        <v>4200.0</v>
      </c>
      <c r="L1721" s="15"/>
    </row>
    <row r="1722" ht="14.25" customHeight="1">
      <c r="A1722" s="11">
        <v>10.0</v>
      </c>
      <c r="B1722" s="11"/>
      <c r="C1722" s="11" t="s">
        <v>448</v>
      </c>
      <c r="D1722" s="25" t="s">
        <v>184</v>
      </c>
      <c r="E1722" s="26">
        <v>2.0</v>
      </c>
      <c r="F1722" s="25" t="s">
        <v>412</v>
      </c>
      <c r="G1722" s="26">
        <v>2.7272727272727275</v>
      </c>
      <c r="H1722" s="27">
        <v>0.1566497833011331</v>
      </c>
      <c r="I1722" s="27">
        <v>0.013716190389571763</v>
      </c>
      <c r="J1722" s="27">
        <v>0.02184140031558475</v>
      </c>
      <c r="K1722" s="34">
        <v>4200.0</v>
      </c>
      <c r="L1722" s="15"/>
    </row>
    <row r="1723" ht="14.25" customHeight="1">
      <c r="A1723" s="11">
        <v>10.0</v>
      </c>
      <c r="B1723" s="11"/>
      <c r="C1723" s="11" t="s">
        <v>448</v>
      </c>
      <c r="D1723" s="25" t="s">
        <v>139</v>
      </c>
      <c r="E1723" s="26">
        <v>2.0</v>
      </c>
      <c r="F1723" s="25" t="s">
        <v>412</v>
      </c>
      <c r="G1723" s="26">
        <v>2.7272727272727275</v>
      </c>
      <c r="H1723" s="27">
        <v>0.1566497833011331</v>
      </c>
      <c r="I1723" s="27">
        <v>0.013716190389571763</v>
      </c>
      <c r="J1723" s="27">
        <v>0.02184140031558475</v>
      </c>
      <c r="K1723" s="34">
        <v>4200.0</v>
      </c>
      <c r="L1723" s="15"/>
    </row>
    <row r="1724" ht="14.25" customHeight="1">
      <c r="A1724" s="11">
        <v>236.0</v>
      </c>
      <c r="B1724" s="11"/>
      <c r="C1724" s="20" t="s">
        <v>447</v>
      </c>
      <c r="D1724" s="35" t="s">
        <v>139</v>
      </c>
      <c r="E1724" s="26">
        <v>2.0</v>
      </c>
      <c r="F1724" s="35" t="s">
        <v>140</v>
      </c>
      <c r="G1724" s="26">
        <v>5.555555555555555</v>
      </c>
      <c r="H1724" s="27">
        <v>0.18648783726325371</v>
      </c>
      <c r="I1724" s="27">
        <v>0.013109859392661185</v>
      </c>
      <c r="J1724" s="27">
        <v>0.010332511402808517</v>
      </c>
      <c r="K1724" s="34">
        <v>4200.0</v>
      </c>
      <c r="L1724" s="15"/>
    </row>
    <row r="1725" ht="14.25" customHeight="1">
      <c r="A1725" s="11">
        <v>213.0</v>
      </c>
      <c r="B1725" s="11"/>
      <c r="C1725" s="20" t="s">
        <v>445</v>
      </c>
      <c r="D1725" s="35" t="s">
        <v>160</v>
      </c>
      <c r="E1725" s="26">
        <v>0.6666666666666666</v>
      </c>
      <c r="F1725" s="35" t="s">
        <v>126</v>
      </c>
      <c r="G1725" s="26">
        <v>1.4285714285714286</v>
      </c>
      <c r="H1725" s="27">
        <v>0.05221659443371103</v>
      </c>
      <c r="I1725" s="27">
        <v>0.01297876079873457</v>
      </c>
      <c r="J1725" s="27">
        <v>0.01783601757985003</v>
      </c>
      <c r="K1725" s="34">
        <v>4200.0</v>
      </c>
      <c r="L1725" s="15"/>
    </row>
    <row r="1726" ht="14.25" customHeight="1">
      <c r="A1726" s="11">
        <v>236.0</v>
      </c>
      <c r="B1726" s="11"/>
      <c r="C1726" s="20" t="s">
        <v>447</v>
      </c>
      <c r="D1726" s="35" t="s">
        <v>139</v>
      </c>
      <c r="E1726" s="26">
        <v>2.0</v>
      </c>
      <c r="F1726" s="35" t="s">
        <v>236</v>
      </c>
      <c r="G1726" s="26">
        <v>5.625</v>
      </c>
      <c r="H1726" s="27">
        <v>0.18019844353594394</v>
      </c>
      <c r="I1726" s="27">
        <v>0.01266772295824202</v>
      </c>
      <c r="J1726" s="27">
        <v>0.009308074727231483</v>
      </c>
      <c r="K1726" s="34">
        <v>4200.0</v>
      </c>
      <c r="L1726" s="15"/>
    </row>
    <row r="1727" ht="14.25" customHeight="1">
      <c r="A1727" s="11">
        <v>13.0</v>
      </c>
      <c r="B1727" s="11"/>
      <c r="C1727" s="11" t="s">
        <v>449</v>
      </c>
      <c r="D1727" s="25" t="s">
        <v>297</v>
      </c>
      <c r="E1727" s="26">
        <v>3.3333333333333335</v>
      </c>
      <c r="F1727" s="25" t="s">
        <v>412</v>
      </c>
      <c r="G1727" s="26">
        <v>3.181818181818182</v>
      </c>
      <c r="H1727" s="27">
        <v>0.18275808051798864</v>
      </c>
      <c r="I1727" s="27">
        <v>0.01261823966543639</v>
      </c>
      <c r="J1727" s="27">
        <v>0.020093044495818706</v>
      </c>
      <c r="K1727" s="34">
        <v>4200.0</v>
      </c>
      <c r="L1727" s="15"/>
    </row>
    <row r="1728" ht="14.25" customHeight="1">
      <c r="A1728" s="11">
        <v>13.0</v>
      </c>
      <c r="B1728" s="11"/>
      <c r="C1728" s="11" t="s">
        <v>449</v>
      </c>
      <c r="D1728" s="25" t="s">
        <v>184</v>
      </c>
      <c r="E1728" s="26">
        <v>4.0</v>
      </c>
      <c r="F1728" s="25" t="s">
        <v>412</v>
      </c>
      <c r="G1728" s="26">
        <v>3.181818181818182</v>
      </c>
      <c r="H1728" s="27">
        <v>0.18275808051798864</v>
      </c>
      <c r="I1728" s="27">
        <v>0.01261823966543639</v>
      </c>
      <c r="J1728" s="27">
        <v>0.020093044495818706</v>
      </c>
      <c r="K1728" s="34">
        <v>4200.0</v>
      </c>
      <c r="L1728" s="15"/>
    </row>
    <row r="1729" ht="14.25" customHeight="1">
      <c r="A1729" s="11">
        <v>213.0</v>
      </c>
      <c r="B1729" s="11"/>
      <c r="C1729" s="20" t="s">
        <v>445</v>
      </c>
      <c r="D1729" s="35" t="s">
        <v>160</v>
      </c>
      <c r="E1729" s="26">
        <v>0.6666666666666666</v>
      </c>
      <c r="F1729" s="35" t="s">
        <v>221</v>
      </c>
      <c r="G1729" s="26">
        <v>1.2121212121212122</v>
      </c>
      <c r="H1729" s="27">
        <v>0.049409250646952375</v>
      </c>
      <c r="I1729" s="27">
        <v>0.012280977960092927</v>
      </c>
      <c r="J1729" s="27">
        <v>0.017990041911282242</v>
      </c>
      <c r="K1729" s="34">
        <v>4200.0</v>
      </c>
      <c r="L1729" s="15"/>
    </row>
    <row r="1730" ht="14.25" customHeight="1">
      <c r="A1730" s="11">
        <v>236.0</v>
      </c>
      <c r="B1730" s="11"/>
      <c r="C1730" s="20" t="s">
        <v>447</v>
      </c>
      <c r="D1730" s="35" t="s">
        <v>139</v>
      </c>
      <c r="E1730" s="26">
        <v>2.0</v>
      </c>
      <c r="F1730" s="35" t="s">
        <v>273</v>
      </c>
      <c r="G1730" s="26">
        <v>4.736842105263158</v>
      </c>
      <c r="H1730" s="27">
        <v>0.17018741889505817</v>
      </c>
      <c r="I1730" s="27">
        <v>0.011963960571673019</v>
      </c>
      <c r="J1730" s="27">
        <v>0.00917758769834506</v>
      </c>
      <c r="K1730" s="34">
        <v>4200.0</v>
      </c>
      <c r="L1730" s="15"/>
    </row>
    <row r="1731" ht="14.25" customHeight="1">
      <c r="A1731" s="11">
        <v>172.0</v>
      </c>
      <c r="B1731" s="11"/>
      <c r="C1731" s="20" t="s">
        <v>450</v>
      </c>
      <c r="D1731" s="35" t="s">
        <v>70</v>
      </c>
      <c r="E1731" s="26">
        <v>3.3333333333333335</v>
      </c>
      <c r="F1731" s="35" t="s">
        <v>92</v>
      </c>
      <c r="G1731" s="26">
        <v>8.4</v>
      </c>
      <c r="H1731" s="27">
        <v>0.3000505799549067</v>
      </c>
      <c r="I1731" s="27">
        <v>0.011864911924216306</v>
      </c>
      <c r="J1731" s="27">
        <v>0.01064601436442457</v>
      </c>
      <c r="K1731" s="34">
        <v>4080.0</v>
      </c>
      <c r="L1731" s="15"/>
    </row>
    <row r="1732" ht="14.25" customHeight="1">
      <c r="A1732" s="11">
        <v>191.0</v>
      </c>
      <c r="B1732" s="11"/>
      <c r="C1732" s="47" t="s">
        <v>451</v>
      </c>
      <c r="D1732" s="35" t="s">
        <v>146</v>
      </c>
      <c r="E1732" s="26">
        <v>3.0</v>
      </c>
      <c r="F1732" s="35" t="s">
        <v>207</v>
      </c>
      <c r="G1732" s="26">
        <v>6.538461538461538</v>
      </c>
      <c r="H1732" s="27">
        <v>0.22216683103399693</v>
      </c>
      <c r="I1732" s="27">
        <v>0.011504365409255682</v>
      </c>
      <c r="J1732" s="27">
        <v>0.012962121361813118</v>
      </c>
      <c r="K1732" s="34">
        <v>3300.0</v>
      </c>
      <c r="L1732" s="15"/>
    </row>
    <row r="1733" ht="14.25" customHeight="1">
      <c r="A1733" s="11">
        <v>191.0</v>
      </c>
      <c r="B1733" s="11"/>
      <c r="C1733" s="20" t="s">
        <v>451</v>
      </c>
      <c r="D1733" s="35" t="s">
        <v>146</v>
      </c>
      <c r="E1733" s="26">
        <v>3.0</v>
      </c>
      <c r="F1733" s="35" t="s">
        <v>145</v>
      </c>
      <c r="G1733" s="26">
        <v>5.238095238095238</v>
      </c>
      <c r="H1733" s="27">
        <v>0.21033726771889233</v>
      </c>
      <c r="I1733" s="27">
        <v>0.010891800435557767</v>
      </c>
      <c r="J1733" s="27">
        <v>0.012308304743511984</v>
      </c>
      <c r="K1733" s="34">
        <v>3300.0</v>
      </c>
      <c r="L1733" s="15"/>
    </row>
    <row r="1734" ht="14.25" customHeight="1">
      <c r="A1734" s="11">
        <v>191.0</v>
      </c>
      <c r="B1734" s="11"/>
      <c r="C1734" s="11" t="s">
        <v>451</v>
      </c>
      <c r="D1734" s="37" t="s">
        <v>371</v>
      </c>
      <c r="E1734" s="26">
        <v>2.0</v>
      </c>
      <c r="F1734" s="37" t="s">
        <v>207</v>
      </c>
      <c r="G1734" s="26">
        <v>6.538461538461538</v>
      </c>
      <c r="H1734" s="27">
        <v>0.20405695456331813</v>
      </c>
      <c r="I1734" s="27">
        <v>0.01056658979502239</v>
      </c>
      <c r="J1734" s="27">
        <v>0.008247651710276934</v>
      </c>
      <c r="K1734" s="34">
        <v>3300.0</v>
      </c>
      <c r="L1734" s="15"/>
    </row>
    <row r="1735" ht="14.25" customHeight="1">
      <c r="A1735" s="32">
        <v>172.0</v>
      </c>
      <c r="B1735" s="32"/>
      <c r="C1735" s="32" t="s">
        <v>450</v>
      </c>
      <c r="D1735" s="69" t="s">
        <v>70</v>
      </c>
      <c r="E1735" s="26">
        <v>3.3333333333333335</v>
      </c>
      <c r="F1735" s="33" t="s">
        <v>272</v>
      </c>
      <c r="G1735" s="26">
        <v>6.666666666666667</v>
      </c>
      <c r="H1735" s="27">
        <v>0.2632586636032931</v>
      </c>
      <c r="I1735" s="27">
        <v>0.01041004772398502</v>
      </c>
      <c r="J1735" s="27">
        <v>0.009041870023118417</v>
      </c>
      <c r="K1735" s="34">
        <v>3300.0</v>
      </c>
      <c r="L1735" s="15"/>
    </row>
    <row r="1736" ht="14.25" customHeight="1">
      <c r="A1736" s="11">
        <v>191.0</v>
      </c>
      <c r="B1736" s="11"/>
      <c r="C1736" s="11" t="s">
        <v>451</v>
      </c>
      <c r="D1736" s="37" t="s">
        <v>146</v>
      </c>
      <c r="E1736" s="26">
        <v>3.0</v>
      </c>
      <c r="F1736" s="37" t="s">
        <v>309</v>
      </c>
      <c r="G1736" s="26">
        <v>4.358974358974359</v>
      </c>
      <c r="H1736" s="27">
        <v>0.19789650495465275</v>
      </c>
      <c r="I1736" s="27">
        <v>0.01024758599479918</v>
      </c>
      <c r="J1736" s="27">
        <v>0.012398550867821241</v>
      </c>
      <c r="K1736" s="34">
        <v>3300.0</v>
      </c>
      <c r="L1736" s="15"/>
    </row>
    <row r="1737" ht="14.25" customHeight="1">
      <c r="A1737" s="11">
        <v>191.0</v>
      </c>
      <c r="B1737" s="11"/>
      <c r="C1737" s="20" t="s">
        <v>451</v>
      </c>
      <c r="D1737" s="35" t="s">
        <v>371</v>
      </c>
      <c r="E1737" s="26">
        <v>2.0</v>
      </c>
      <c r="F1737" s="35" t="s">
        <v>145</v>
      </c>
      <c r="G1737" s="26">
        <v>5.238095238095238</v>
      </c>
      <c r="H1737" s="27">
        <v>0.18462295889062116</v>
      </c>
      <c r="I1737" s="27">
        <v>0.009560247909782162</v>
      </c>
      <c r="J1737" s="27">
        <v>0.0075348916859320145</v>
      </c>
      <c r="K1737" s="34">
        <v>3300.0</v>
      </c>
      <c r="L1737" s="15"/>
    </row>
    <row r="1738" ht="14.25" customHeight="1">
      <c r="A1738" s="11">
        <v>50.0</v>
      </c>
      <c r="B1738" s="11"/>
      <c r="C1738" s="47" t="s">
        <v>452</v>
      </c>
      <c r="D1738" s="35" t="s">
        <v>103</v>
      </c>
      <c r="E1738" s="26">
        <v>4.285714285714286</v>
      </c>
      <c r="F1738" s="45" t="s">
        <v>360</v>
      </c>
      <c r="G1738" s="26">
        <v>8.695652173913043</v>
      </c>
      <c r="H1738" s="27">
        <v>0.3357928688198648</v>
      </c>
      <c r="I1738" s="27">
        <v>0.009273712844224019</v>
      </c>
      <c r="J1738" s="27">
        <v>0.012637832124266665</v>
      </c>
      <c r="K1738" s="34">
        <v>2520.0</v>
      </c>
      <c r="L1738" s="15"/>
    </row>
    <row r="1739" ht="14.25" customHeight="1">
      <c r="A1739" s="11">
        <v>50.0</v>
      </c>
      <c r="B1739" s="11"/>
      <c r="C1739" s="20" t="s">
        <v>452</v>
      </c>
      <c r="D1739" s="35" t="s">
        <v>103</v>
      </c>
      <c r="E1739" s="26">
        <v>4.285714285714286</v>
      </c>
      <c r="F1739" s="45" t="s">
        <v>291</v>
      </c>
      <c r="G1739" s="26">
        <v>7.872340425531916</v>
      </c>
      <c r="H1739" s="27">
        <v>0.32891991536448745</v>
      </c>
      <c r="I1739" s="27">
        <v>0.009083900008231128</v>
      </c>
      <c r="J1739" s="27">
        <v>0.013632749176909906</v>
      </c>
      <c r="K1739" s="34">
        <v>2520.0</v>
      </c>
      <c r="L1739" s="15"/>
    </row>
    <row r="1740" ht="14.25" customHeight="1">
      <c r="A1740" s="11">
        <v>191.0</v>
      </c>
      <c r="B1740" s="11"/>
      <c r="C1740" s="20" t="s">
        <v>451</v>
      </c>
      <c r="D1740" s="35" t="s">
        <v>371</v>
      </c>
      <c r="E1740" s="26">
        <v>2.0</v>
      </c>
      <c r="F1740" s="35" t="s">
        <v>309</v>
      </c>
      <c r="G1740" s="26">
        <v>4.358974358974359</v>
      </c>
      <c r="H1740" s="27">
        <v>0.17425088254845142</v>
      </c>
      <c r="I1740" s="27">
        <v>0.009023155330580917</v>
      </c>
      <c r="J1740" s="27">
        <v>0.007900663126996676</v>
      </c>
      <c r="K1740" s="34">
        <v>2520.0</v>
      </c>
      <c r="L1740" s="15"/>
    </row>
    <row r="1741" ht="14.25" customHeight="1">
      <c r="A1741" s="11">
        <v>50.0</v>
      </c>
      <c r="B1741" s="11"/>
      <c r="C1741" s="11" t="s">
        <v>452</v>
      </c>
      <c r="D1741" s="31" t="s">
        <v>136</v>
      </c>
      <c r="E1741" s="26">
        <v>3.3333333333333335</v>
      </c>
      <c r="F1741" s="25" t="s">
        <v>360</v>
      </c>
      <c r="G1741" s="26">
        <v>8.695652173913043</v>
      </c>
      <c r="H1741" s="27">
        <v>0.3251221917570687</v>
      </c>
      <c r="I1741" s="27">
        <v>0.008979016904784923</v>
      </c>
      <c r="J1741" s="27">
        <v>0.00836242314276848</v>
      </c>
      <c r="K1741" s="34">
        <v>1760.0</v>
      </c>
      <c r="L1741" s="15"/>
    </row>
    <row r="1742" ht="14.25" customHeight="1">
      <c r="A1742" s="11">
        <v>50.0</v>
      </c>
      <c r="B1742" s="11"/>
      <c r="C1742" s="11" t="s">
        <v>452</v>
      </c>
      <c r="D1742" s="25" t="s">
        <v>317</v>
      </c>
      <c r="E1742" s="26">
        <v>4.0</v>
      </c>
      <c r="F1742" s="25" t="s">
        <v>291</v>
      </c>
      <c r="G1742" s="26">
        <v>7.872340425531916</v>
      </c>
      <c r="H1742" s="27">
        <v>0.32309017805858703</v>
      </c>
      <c r="I1742" s="27">
        <v>0.008922898049130018</v>
      </c>
      <c r="J1742" s="27">
        <v>0.007750174305530073</v>
      </c>
      <c r="K1742" s="34">
        <v>1760.0</v>
      </c>
      <c r="L1742" s="15"/>
    </row>
    <row r="1743" ht="14.25" customHeight="1">
      <c r="A1743" s="11">
        <v>50.0</v>
      </c>
      <c r="B1743" s="11"/>
      <c r="C1743" s="20" t="s">
        <v>452</v>
      </c>
      <c r="D1743" s="45" t="s">
        <v>317</v>
      </c>
      <c r="E1743" s="26">
        <v>4.0</v>
      </c>
      <c r="F1743" s="45" t="s">
        <v>360</v>
      </c>
      <c r="G1743" s="26">
        <v>8.695652173913043</v>
      </c>
      <c r="H1743" s="27">
        <v>0.3209784775484002</v>
      </c>
      <c r="I1743" s="27">
        <v>0.008864578454037665</v>
      </c>
      <c r="J1743" s="27">
        <v>0.006837633052308456</v>
      </c>
      <c r="K1743" s="34">
        <v>1760.0</v>
      </c>
      <c r="L1743" s="15"/>
    </row>
    <row r="1744" ht="14.25" customHeight="1">
      <c r="A1744" s="11">
        <v>50.0</v>
      </c>
      <c r="B1744" s="11"/>
      <c r="C1744" s="11" t="s">
        <v>452</v>
      </c>
      <c r="D1744" s="25" t="s">
        <v>136</v>
      </c>
      <c r="E1744" s="26">
        <v>3.3333333333333335</v>
      </c>
      <c r="F1744" s="25" t="s">
        <v>291</v>
      </c>
      <c r="G1744" s="26">
        <v>7.872340425531916</v>
      </c>
      <c r="H1744" s="27">
        <v>0.3204449953142477</v>
      </c>
      <c r="I1744" s="27">
        <v>0.008849845082645911</v>
      </c>
      <c r="J1744" s="27">
        <v>0.009293946399520506</v>
      </c>
      <c r="K1744" s="34">
        <v>1760.0</v>
      </c>
      <c r="L1744" s="15"/>
    </row>
    <row r="1745" ht="14.25" customHeight="1">
      <c r="A1745" s="11">
        <v>172.0</v>
      </c>
      <c r="B1745" s="11"/>
      <c r="C1745" s="20" t="s">
        <v>450</v>
      </c>
      <c r="D1745" s="35" t="s">
        <v>70</v>
      </c>
      <c r="E1745" s="26">
        <v>3.3333333333333335</v>
      </c>
      <c r="F1745" s="35" t="s">
        <v>372</v>
      </c>
      <c r="G1745" s="26">
        <v>3.8461538461538463</v>
      </c>
      <c r="H1745" s="27">
        <v>0.20810961549667442</v>
      </c>
      <c r="I1745" s="27">
        <v>0.00822928673832808</v>
      </c>
      <c r="J1745" s="27">
        <v>0.009133202043553957</v>
      </c>
      <c r="K1745" s="34">
        <v>1760.0</v>
      </c>
      <c r="L1745" s="15"/>
    </row>
    <row r="1746" ht="14.25" customHeight="1">
      <c r="A1746" s="11">
        <v>50.0</v>
      </c>
      <c r="B1746" s="11"/>
      <c r="C1746" s="11" t="s">
        <v>452</v>
      </c>
      <c r="D1746" s="37" t="s">
        <v>103</v>
      </c>
      <c r="E1746" s="26">
        <v>4.285714285714286</v>
      </c>
      <c r="F1746" s="25" t="s">
        <v>245</v>
      </c>
      <c r="G1746" s="26">
        <v>6.875</v>
      </c>
      <c r="H1746" s="27">
        <v>0.29282247074590895</v>
      </c>
      <c r="I1746" s="27">
        <v>0.008086983852806292</v>
      </c>
      <c r="J1746" s="27">
        <v>0.011295549338189975</v>
      </c>
      <c r="K1746" s="34">
        <v>1760.0</v>
      </c>
      <c r="L1746" s="15"/>
    </row>
    <row r="1747" ht="14.25" customHeight="1">
      <c r="A1747" s="11">
        <v>50.0</v>
      </c>
      <c r="B1747" s="11"/>
      <c r="C1747" s="11" t="s">
        <v>452</v>
      </c>
      <c r="D1747" s="25" t="s">
        <v>317</v>
      </c>
      <c r="E1747" s="26">
        <v>4.0</v>
      </c>
      <c r="F1747" s="25" t="s">
        <v>245</v>
      </c>
      <c r="G1747" s="26">
        <v>6.875</v>
      </c>
      <c r="H1747" s="27">
        <v>0.28423053464947856</v>
      </c>
      <c r="I1747" s="27">
        <v>0.0078496972528429</v>
      </c>
      <c r="J1747" s="27">
        <v>0.006139837469279349</v>
      </c>
      <c r="K1747" s="34">
        <v>1760.0</v>
      </c>
      <c r="L1747" s="80" t="s">
        <v>453</v>
      </c>
    </row>
    <row r="1748" ht="14.25" customHeight="1">
      <c r="A1748" s="11">
        <v>50.0</v>
      </c>
      <c r="B1748" s="11"/>
      <c r="C1748" s="47" t="s">
        <v>452</v>
      </c>
      <c r="D1748" s="45" t="s">
        <v>136</v>
      </c>
      <c r="E1748" s="26">
        <v>3.3333333333333335</v>
      </c>
      <c r="F1748" s="45" t="s">
        <v>245</v>
      </c>
      <c r="G1748" s="26">
        <v>6.875</v>
      </c>
      <c r="H1748" s="27">
        <v>0.27283170591614014</v>
      </c>
      <c r="I1748" s="27">
        <v>0.0075348916859320145</v>
      </c>
      <c r="J1748" s="27">
        <v>0.007048021761610254</v>
      </c>
      <c r="K1748" s="34">
        <v>1760.0</v>
      </c>
      <c r="L1748" s="15"/>
    </row>
    <row r="1749" ht="14.25" customHeight="1">
      <c r="A1749" s="11">
        <v>129.0</v>
      </c>
      <c r="B1749" s="11"/>
      <c r="C1749" s="11" t="s">
        <v>454</v>
      </c>
      <c r="D1749" s="25" t="s">
        <v>389</v>
      </c>
      <c r="E1749" s="26">
        <v>0.5780346820809249</v>
      </c>
      <c r="F1749" s="25" t="s">
        <v>412</v>
      </c>
      <c r="G1749" s="26">
        <v>1.3636363636363638</v>
      </c>
      <c r="H1749" s="27">
        <v>0.07832489165056655</v>
      </c>
      <c r="I1749" s="27">
        <v>0.005014521217692903</v>
      </c>
      <c r="J1749" s="27">
        <v>0.007985028072364318</v>
      </c>
      <c r="K1749" s="34">
        <v>1760.0</v>
      </c>
      <c r="L1749" s="15"/>
    </row>
  </sheetData>
  <autoFilter ref="$A$1:$J$1749">
    <filterColumn colId="1">
      <filters blank="1"/>
    </filterColumn>
  </autoFilter>
  <conditionalFormatting sqref="A12:B12">
    <cfRule type="colorScale" priority="1">
      <colorScale>
        <cfvo type="min"/>
        <cfvo type="max"/>
        <color rgb="FF57BB8A"/>
        <color rgb="FFFFFFFF"/>
      </colorScale>
    </cfRule>
  </conditionalFormatting>
  <conditionalFormatting sqref="H1:J1749">
    <cfRule type="cellIs" dxfId="0" priority="2" operator="greaterThanOrEqual">
      <formula>0.9999</formula>
    </cfRule>
  </conditionalFormatting>
  <conditionalFormatting sqref="H1:J1749">
    <cfRule type="cellIs" dxfId="1" priority="3" operator="between">
      <formula>0.99999</formula>
      <formula>0.9</formula>
    </cfRule>
  </conditionalFormatting>
  <conditionalFormatting sqref="H1:J1749">
    <cfRule type="cellIs" dxfId="2" priority="4" operator="between">
      <formula>0.89999</formula>
      <formula>0.8</formula>
    </cfRule>
  </conditionalFormatting>
  <conditionalFormatting sqref="H1:J1749">
    <cfRule type="cellIs" dxfId="3" priority="5" operator="between">
      <formula>0.79999</formula>
      <formula>0.7</formula>
    </cfRule>
  </conditionalFormatting>
  <conditionalFormatting sqref="H1:J1749">
    <cfRule type="cellIs" dxfId="4" priority="6" operator="between">
      <formula>0.69999</formula>
      <formula>0.6</formula>
    </cfRule>
  </conditionalFormatting>
  <conditionalFormatting sqref="H1:J1749">
    <cfRule type="cellIs" dxfId="5" priority="7" operator="between">
      <formula>0.59999</formula>
      <formula>0.5</formula>
    </cfRule>
  </conditionalFormatting>
  <conditionalFormatting sqref="H1:J1749">
    <cfRule type="cellIs" dxfId="6" priority="8" operator="between">
      <formula>0.49999</formula>
      <formula>0.4</formula>
    </cfRule>
  </conditionalFormatting>
  <conditionalFormatting sqref="H1:J1749">
    <cfRule type="cellIs" dxfId="7" priority="9" operator="between">
      <formula>0.39999</formula>
      <formula>0.3</formula>
    </cfRule>
  </conditionalFormatting>
  <conditionalFormatting sqref="H1:J1749">
    <cfRule type="cellIs" dxfId="8" priority="10" operator="between">
      <formula>0.29999</formula>
      <formula>0.2</formula>
    </cfRule>
  </conditionalFormatting>
  <conditionalFormatting sqref="H1:J1749">
    <cfRule type="cellIs" dxfId="9" priority="11" operator="between">
      <formula>0.19999</formula>
      <formula>0.1</formula>
    </cfRule>
  </conditionalFormatting>
  <conditionalFormatting sqref="H1:J1749">
    <cfRule type="cellIs" dxfId="10" priority="12" operator="between">
      <formula>0.09999</formula>
      <formula>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3" width="8.0"/>
    <col customWidth="1" min="5" max="6" width="7.71"/>
    <col customWidth="1" min="7" max="7" width="4.0"/>
    <col customWidth="1" min="8" max="8" width="7.29"/>
    <col customWidth="1" min="9" max="9" width="4.0"/>
    <col customWidth="1" min="10" max="10" width="9.86"/>
    <col customWidth="1" min="11" max="11" width="13.57"/>
    <col customWidth="1" min="12" max="12" width="4.0"/>
    <col customWidth="1" hidden="1" min="13" max="13" width="7.0"/>
    <col customWidth="1" min="14" max="14" width="7.0"/>
    <col customWidth="1" min="15" max="15" width="9.0"/>
    <col customWidth="1" min="16" max="16" width="5.0"/>
    <col customWidth="1" min="17" max="17" width="11.14"/>
    <col customWidth="1" min="18" max="18" width="11.57"/>
    <col customWidth="1" min="19" max="22" width="14.43"/>
    <col customWidth="1" min="23" max="23" width="4.0"/>
    <col customWidth="1" hidden="1" min="24" max="24" width="7.0"/>
    <col customWidth="1" min="25" max="25" width="7.0"/>
    <col customWidth="1" min="26" max="26" width="5.86"/>
    <col customWidth="1" min="27" max="27" width="9.0"/>
    <col customWidth="1" min="28" max="28" width="5.0"/>
    <col customWidth="1" min="30" max="30" width="12.71"/>
    <col customWidth="1" min="32" max="32" width="7.14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4</v>
      </c>
      <c r="E1" s="1" t="s">
        <v>7</v>
      </c>
      <c r="F1" s="1" t="s">
        <v>10</v>
      </c>
      <c r="G1" s="8" t="s">
        <v>12</v>
      </c>
      <c r="H1" s="8" t="s">
        <v>14</v>
      </c>
      <c r="I1" s="9" t="s">
        <v>16</v>
      </c>
      <c r="J1" s="16" t="s">
        <v>20</v>
      </c>
      <c r="K1" s="4" t="s">
        <v>5</v>
      </c>
      <c r="L1" s="19" t="s">
        <v>21</v>
      </c>
      <c r="M1" s="19" t="s">
        <v>22</v>
      </c>
      <c r="N1" s="19" t="s">
        <v>26</v>
      </c>
      <c r="O1" s="19" t="s">
        <v>30</v>
      </c>
      <c r="P1" s="19" t="s">
        <v>31</v>
      </c>
      <c r="Q1" s="30" t="s">
        <v>32</v>
      </c>
      <c r="R1" s="10" t="s">
        <v>6</v>
      </c>
      <c r="S1" s="17" t="s">
        <v>34</v>
      </c>
      <c r="T1" s="17" t="s">
        <v>35</v>
      </c>
      <c r="U1" s="17" t="s">
        <v>40</v>
      </c>
      <c r="V1" s="4" t="s">
        <v>8</v>
      </c>
      <c r="W1" s="19" t="s">
        <v>21</v>
      </c>
      <c r="X1" s="9" t="s">
        <v>22</v>
      </c>
      <c r="Y1" s="9" t="s">
        <v>26</v>
      </c>
      <c r="Z1" s="9" t="s">
        <v>56</v>
      </c>
      <c r="AA1" s="9" t="s">
        <v>30</v>
      </c>
      <c r="AB1" s="9" t="s">
        <v>31</v>
      </c>
      <c r="AC1" s="44" t="s">
        <v>62</v>
      </c>
      <c r="AD1" s="44" t="s">
        <v>9</v>
      </c>
      <c r="AE1" s="9" t="s">
        <v>66</v>
      </c>
      <c r="AF1" s="46" t="s">
        <v>72</v>
      </c>
      <c r="AG1" s="9" t="s">
        <v>78</v>
      </c>
      <c r="AH1" s="9" t="s">
        <v>11</v>
      </c>
      <c r="AI1" s="9" t="s">
        <v>13</v>
      </c>
      <c r="AJ1" s="9" t="s">
        <v>15</v>
      </c>
      <c r="AK1" s="9" t="s">
        <v>80</v>
      </c>
      <c r="AL1" s="9" t="s">
        <v>81</v>
      </c>
      <c r="AM1" s="9" t="s">
        <v>82</v>
      </c>
    </row>
    <row r="2">
      <c r="A2" s="11">
        <v>441.0</v>
      </c>
      <c r="B2" s="11">
        <f>VLOOKUP(D2,'Species Data'!A$2:E$252,2,FALSE)</f>
        <v>63</v>
      </c>
      <c r="C2" s="11"/>
      <c r="D2" s="11" t="s">
        <v>90</v>
      </c>
      <c r="E2" s="50" t="s">
        <v>36</v>
      </c>
      <c r="F2" s="51"/>
      <c r="G2" s="11">
        <f>VLOOKUP(D2,'Species Data'!A$2:E$252,3,FALSE)</f>
        <v>50</v>
      </c>
      <c r="H2" s="52">
        <f>VLOOKUP(D2,'Species Data'!A$2:E$252,4,FALSE)</f>
        <v>195</v>
      </c>
      <c r="I2" s="52">
        <f>VLOOKUP(D2,'Species Data'!A$2:E$252,5,FALSE)</f>
        <v>103</v>
      </c>
      <c r="J2" s="53">
        <f t="shared" ref="J2:J1750" si="1">G2*I2</f>
        <v>5150</v>
      </c>
      <c r="K2" s="48" t="s">
        <v>54</v>
      </c>
      <c r="L2" s="54">
        <f>VLOOKUP(K2,'Basic Moves'!B$2:J$60,3,FALSE)</f>
        <v>12</v>
      </c>
      <c r="M2" s="54" t="str">
        <f>VLOOKUP(K2,'Basic Moves'!B$2:C$60,2,FALSE)</f>
        <v>Psychic</v>
      </c>
      <c r="N2" s="54">
        <f>IF(OR(VLOOKUP(K2,'Basic Moves'!B$2:C$60,2,FALSE)=E2,VLOOKUP(K2,'Basic Moves'!B$2:C$60,2,FALSE)=F2),1,0)</f>
        <v>1</v>
      </c>
      <c r="O2" s="54">
        <f>VLOOKUP(K2,'Basic Moves'!B$2:J$60,5,FALSE)</f>
        <v>1100</v>
      </c>
      <c r="P2" s="54">
        <f>VLOOKUP(K2,'Basic Moves'!B$2:J$60,9,FALSE)</f>
        <v>10</v>
      </c>
      <c r="Q2" s="34">
        <f>FLOOR(0.5*L2*(H2/180)*(1+(N2*0.2))+1)</f>
        <v>8</v>
      </c>
      <c r="R2" s="24">
        <f t="shared" ref="R2:R1750" si="2">Q2/O2*1000</f>
        <v>7.272727273</v>
      </c>
      <c r="S2" s="56">
        <f>L2/O2*1000</f>
        <v>10.90909091</v>
      </c>
      <c r="T2" s="56">
        <f>P2/O2*1000</f>
        <v>9.090909091</v>
      </c>
      <c r="U2" s="56">
        <f>T2/S2</f>
        <v>0.8333333333</v>
      </c>
      <c r="V2" s="48" t="s">
        <v>37</v>
      </c>
      <c r="W2" s="54">
        <f>VLOOKUP(V2,'Charged Moves'!B$2:K$119,3,FALSE)</f>
        <v>100</v>
      </c>
      <c r="X2" s="57" t="str">
        <f>VLOOKUP(V2,'Charged Moves'!B$2:C$119,2,FALSE)</f>
        <v>Ghost</v>
      </c>
      <c r="Y2" s="54">
        <f>IF(OR(VLOOKUP(V2,'Charged Moves'!B$2:C$119,2,FALSE)=E2,VLOOKUP(V2,'Charged Moves'!B$2:C$119,2,FALSE)=F2),1,0)</f>
        <v>0</v>
      </c>
      <c r="Z2" s="54">
        <f>VLOOKUP(V2,'Charged Moves'!B$2:K$119,10,FALSE)*100</f>
        <v>5</v>
      </c>
      <c r="AA2" s="54">
        <f>VLOOKUP(V2,'Charged Moves'!B$2:K$119,6,FALSE)</f>
        <v>3000</v>
      </c>
      <c r="AB2" s="54">
        <f>VLOOKUP(V2,'Charged Moves'!B$2:L$119,11,FALSE)</f>
        <v>50</v>
      </c>
      <c r="AC2" s="62">
        <f>FLOOR(0.5*W2*(H2/180)*(1+(Y2*0.2))+1)</f>
        <v>55</v>
      </c>
      <c r="AD2" s="24">
        <f t="shared" ref="AD2:AD1750" si="3">AC2/AA2*1000</f>
        <v>18.33333333</v>
      </c>
      <c r="AE2" s="63">
        <f t="shared" ref="AE2:AE1750" si="4">ROUNDUP(AB2/P2)</f>
        <v>5</v>
      </c>
      <c r="AF2" s="64">
        <f t="shared" ref="AF2:AF1750" si="5">AE2*O2</f>
        <v>5500</v>
      </c>
      <c r="AG2" s="65">
        <f t="shared" ref="AG2:AG1750" si="6">(Q2*AE2+AC2)/(AF2+AA2)*1000</f>
        <v>11.17647059</v>
      </c>
      <c r="AH2" s="15">
        <f>AG2/17.41</f>
        <v>0.6419569551</v>
      </c>
      <c r="AI2" s="15">
        <f>AL2/1109505</f>
        <v>0.05187793073</v>
      </c>
      <c r="AJ2" s="15">
        <f>AM2/364968.75</f>
        <v>0.06539149902</v>
      </c>
      <c r="AK2" s="65">
        <f t="shared" ref="AK2:AK1750" si="7">(Q2*AE2+AC2)/((AE2*(O2+2000))+(AA2+2000))*1000</f>
        <v>4.634146341</v>
      </c>
      <c r="AL2" s="65">
        <f t="shared" ref="AL2:AL1750" si="8">AG2*J2</f>
        <v>57558.82353</v>
      </c>
      <c r="AM2" s="65">
        <f t="shared" ref="AM2:AM1750" si="9">AK2*J2</f>
        <v>23865.85366</v>
      </c>
    </row>
    <row r="3" ht="14.25" hidden="1" customHeight="1">
      <c r="A3" s="11">
        <v>1739.0</v>
      </c>
      <c r="B3" s="11">
        <f>VLOOKUP(D3,'Species Data'!A$2:E$252,2,FALSE)</f>
        <v>250</v>
      </c>
      <c r="C3" s="11" t="s">
        <v>23</v>
      </c>
      <c r="D3" s="20" t="s">
        <v>24</v>
      </c>
      <c r="E3" s="66" t="s">
        <v>170</v>
      </c>
      <c r="F3" s="67" t="s">
        <v>174</v>
      </c>
      <c r="G3" s="11">
        <f>VLOOKUP(D3,'Species Data'!A$2:E$252,3,FALSE)</f>
        <v>212</v>
      </c>
      <c r="H3" s="52">
        <f>VLOOKUP(D3,'Species Data'!A$2:E$252,4,FALSE)</f>
        <v>263</v>
      </c>
      <c r="I3" s="52">
        <f>VLOOKUP(D3,'Species Data'!A$2:E$252,5,FALSE)</f>
        <v>301</v>
      </c>
      <c r="J3" s="53">
        <f t="shared" si="1"/>
        <v>63812</v>
      </c>
      <c r="K3" s="21" t="s">
        <v>25</v>
      </c>
      <c r="L3" s="54">
        <f>VLOOKUP(K3,'Basic Moves'!B$2:J$60,3,FALSE)</f>
        <v>11</v>
      </c>
      <c r="M3" s="54" t="str">
        <f>VLOOKUP(K3,'Basic Moves'!B$2:C$60,2,FALSE)</f>
        <v>Steel</v>
      </c>
      <c r="N3" s="54">
        <f>IF(OR(VLOOKUP(K3,'Basic Moves'!B$2:C$60,2,FALSE)=E3,VLOOKUP(K3,'Basic Moves'!B$2:C$60,2,FALSE)=F3),1,0)</f>
        <v>0</v>
      </c>
      <c r="O3" s="54">
        <f>VLOOKUP(K3,'Basic Moves'!B$2:J$60,5,FALSE)</f>
        <v>800</v>
      </c>
      <c r="P3" s="54">
        <f>VLOOKUP(K3,'Basic Moves'!B$2:J$60,9,FALSE)</f>
        <v>6</v>
      </c>
      <c r="Q3" s="34">
        <f t="shared" ref="Q3:Q6" si="10">FLOOR(0.5*L3*(H3/180)*(1+(N3*0.25))+1)</f>
        <v>9</v>
      </c>
      <c r="R3" s="24">
        <f t="shared" si="2"/>
        <v>11.25</v>
      </c>
      <c r="S3" s="21"/>
      <c r="T3" s="21"/>
      <c r="U3" s="21"/>
      <c r="V3" s="21" t="s">
        <v>28</v>
      </c>
      <c r="W3" s="54">
        <f>VLOOKUP(V3,'Charged Moves'!B$2:K$119,3,FALSE)</f>
        <v>140</v>
      </c>
      <c r="X3" s="57" t="str">
        <f>VLOOKUP(V3,'Charged Moves'!B$2:C$119,2,FALSE)</f>
        <v>Fire</v>
      </c>
      <c r="Y3" s="54">
        <f>IF(OR(VLOOKUP(V3,'Charged Moves'!B$2:C$119,2,FALSE)=E3,VLOOKUP(V3,'Charged Moves'!B$2:C$119,2,FALSE)=F3),1,0)</f>
        <v>1</v>
      </c>
      <c r="Z3" s="54">
        <f>VLOOKUP(V3,'Charged Moves'!B$2:K$119,10,FALSE)*100</f>
        <v>5</v>
      </c>
      <c r="AA3" s="54">
        <f>VLOOKUP(V3,'Charged Moves'!B$2:K$119,6,FALSE)</f>
        <v>4200</v>
      </c>
      <c r="AB3" s="54">
        <f>VLOOKUP(V3,'Charged Moves'!B$2:L$119,11,FALSE)</f>
        <v>100</v>
      </c>
      <c r="AC3" s="62">
        <f t="shared" ref="AC3:AC6" si="11">FLOOR(0.5*W3*(H3/180)*(1+(Y3*0.25))+1)</f>
        <v>128</v>
      </c>
      <c r="AD3" s="24">
        <f t="shared" si="3"/>
        <v>30.47619048</v>
      </c>
      <c r="AE3" s="63">
        <f t="shared" si="4"/>
        <v>17</v>
      </c>
      <c r="AF3" s="64">
        <f t="shared" si="5"/>
        <v>13600</v>
      </c>
      <c r="AG3" s="65">
        <f t="shared" si="6"/>
        <v>15.78651685</v>
      </c>
      <c r="AH3" s="15">
        <f t="shared" ref="AH3:AH6" si="12">AG3/18.495</f>
        <v>0.8535559261</v>
      </c>
      <c r="AI3" s="15">
        <f t="shared" ref="AI3:AI6" si="13">AL3/1134531.429</f>
        <v>0.8879165334</v>
      </c>
      <c r="AJ3" s="15">
        <f t="shared" ref="AJ3:AJ6" si="14">AM3/374489.674</f>
        <v>0.8899929237</v>
      </c>
      <c r="AK3" s="65">
        <f t="shared" si="7"/>
        <v>5.223048327</v>
      </c>
      <c r="AL3" s="65">
        <f t="shared" si="8"/>
        <v>1007369.213</v>
      </c>
      <c r="AM3" s="65">
        <f t="shared" si="9"/>
        <v>333293.1599</v>
      </c>
    </row>
    <row r="4" ht="14.25" hidden="1" customHeight="1">
      <c r="A4" s="11">
        <v>1740.0</v>
      </c>
      <c r="B4" s="11">
        <f>VLOOKUP(D4,'Species Data'!A$2:E$252,2,FALSE)</f>
        <v>250</v>
      </c>
      <c r="C4" s="11" t="s">
        <v>23</v>
      </c>
      <c r="D4" s="20" t="s">
        <v>24</v>
      </c>
      <c r="E4" s="66" t="s">
        <v>170</v>
      </c>
      <c r="F4" s="67" t="s">
        <v>174</v>
      </c>
      <c r="G4" s="11">
        <f>VLOOKUP(D4,'Species Data'!A$2:E$252,3,FALSE)</f>
        <v>212</v>
      </c>
      <c r="H4" s="52">
        <f>VLOOKUP(D4,'Species Data'!A$2:E$252,4,FALSE)</f>
        <v>263</v>
      </c>
      <c r="I4" s="52">
        <f>VLOOKUP(D4,'Species Data'!A$2:E$252,5,FALSE)</f>
        <v>301</v>
      </c>
      <c r="J4" s="53">
        <f t="shared" si="1"/>
        <v>63812</v>
      </c>
      <c r="K4" s="21" t="s">
        <v>25</v>
      </c>
      <c r="L4" s="54">
        <f>VLOOKUP(K4,'Basic Moves'!B$2:J$60,3,FALSE)</f>
        <v>11</v>
      </c>
      <c r="M4" s="54" t="str">
        <f>VLOOKUP(K4,'Basic Moves'!B$2:C$60,2,FALSE)</f>
        <v>Steel</v>
      </c>
      <c r="N4" s="54">
        <f>IF(OR(VLOOKUP(K4,'Basic Moves'!B$2:C$60,2,FALSE)=E4,VLOOKUP(K4,'Basic Moves'!B$2:C$60,2,FALSE)=F4),1,0)</f>
        <v>0</v>
      </c>
      <c r="O4" s="54">
        <f>VLOOKUP(K4,'Basic Moves'!B$2:J$60,5,FALSE)</f>
        <v>800</v>
      </c>
      <c r="P4" s="54">
        <f>VLOOKUP(K4,'Basic Moves'!B$2:J$60,9,FALSE)</f>
        <v>6</v>
      </c>
      <c r="Q4" s="34">
        <f t="shared" si="10"/>
        <v>9</v>
      </c>
      <c r="R4" s="24">
        <f t="shared" si="2"/>
        <v>11.25</v>
      </c>
      <c r="S4" s="21"/>
      <c r="T4" s="21"/>
      <c r="U4" s="21"/>
      <c r="V4" s="21" t="s">
        <v>39</v>
      </c>
      <c r="W4" s="54">
        <f>VLOOKUP(V4,'Charged Moves'!B$2:K$119,3,FALSE)</f>
        <v>180</v>
      </c>
      <c r="X4" s="57" t="str">
        <f>VLOOKUP(V4,'Charged Moves'!B$2:C$119,2,FALSE)</f>
        <v>Grass</v>
      </c>
      <c r="Y4" s="54">
        <f>IF(OR(VLOOKUP(V4,'Charged Moves'!B$2:C$119,2,FALSE)=E4,VLOOKUP(V4,'Charged Moves'!B$2:C$119,2,FALSE)=F4),1,0)</f>
        <v>0</v>
      </c>
      <c r="Z4" s="54">
        <f>VLOOKUP(V4,'Charged Moves'!B$2:K$119,10,FALSE)*100</f>
        <v>5</v>
      </c>
      <c r="AA4" s="54">
        <f>VLOOKUP(V4,'Charged Moves'!B$2:K$119,6,FALSE)</f>
        <v>4900</v>
      </c>
      <c r="AB4" s="54">
        <f>VLOOKUP(V4,'Charged Moves'!B$2:L$119,11,FALSE)</f>
        <v>100</v>
      </c>
      <c r="AC4" s="62">
        <f t="shared" si="11"/>
        <v>132</v>
      </c>
      <c r="AD4" s="24">
        <f t="shared" si="3"/>
        <v>26.93877551</v>
      </c>
      <c r="AE4" s="63">
        <f t="shared" si="4"/>
        <v>17</v>
      </c>
      <c r="AF4" s="64">
        <f t="shared" si="5"/>
        <v>13600</v>
      </c>
      <c r="AG4" s="65">
        <f t="shared" si="6"/>
        <v>15.40540541</v>
      </c>
      <c r="AH4" s="15">
        <f t="shared" si="12"/>
        <v>0.8329497381</v>
      </c>
      <c r="AI4" s="15">
        <f t="shared" si="13"/>
        <v>0.866480826</v>
      </c>
      <c r="AJ4" s="15">
        <f t="shared" si="14"/>
        <v>0.89106804</v>
      </c>
      <c r="AK4" s="65">
        <f t="shared" si="7"/>
        <v>5.229357798</v>
      </c>
      <c r="AL4" s="65">
        <f t="shared" si="8"/>
        <v>983049.7297</v>
      </c>
      <c r="AM4" s="65">
        <f t="shared" si="9"/>
        <v>333695.7798</v>
      </c>
    </row>
    <row r="5" ht="14.25" hidden="1" customHeight="1">
      <c r="A5" s="11">
        <v>1738.0</v>
      </c>
      <c r="B5" s="11">
        <f>VLOOKUP(D5,'Species Data'!A$2:E$252,2,FALSE)</f>
        <v>250</v>
      </c>
      <c r="C5" s="11" t="s">
        <v>23</v>
      </c>
      <c r="D5" s="20" t="s">
        <v>24</v>
      </c>
      <c r="E5" s="66" t="s">
        <v>170</v>
      </c>
      <c r="F5" s="67" t="s">
        <v>174</v>
      </c>
      <c r="G5" s="11">
        <f>VLOOKUP(D5,'Species Data'!A$2:E$252,3,FALSE)</f>
        <v>212</v>
      </c>
      <c r="H5" s="52">
        <f>VLOOKUP(D5,'Species Data'!A$2:E$252,4,FALSE)</f>
        <v>263</v>
      </c>
      <c r="I5" s="52">
        <f>VLOOKUP(D5,'Species Data'!A$2:E$252,5,FALSE)</f>
        <v>301</v>
      </c>
      <c r="J5" s="53">
        <f t="shared" si="1"/>
        <v>63812</v>
      </c>
      <c r="K5" s="21" t="s">
        <v>25</v>
      </c>
      <c r="L5" s="54">
        <f>VLOOKUP(K5,'Basic Moves'!B$2:J$60,3,FALSE)</f>
        <v>11</v>
      </c>
      <c r="M5" s="54" t="str">
        <f>VLOOKUP(K5,'Basic Moves'!B$2:C$60,2,FALSE)</f>
        <v>Steel</v>
      </c>
      <c r="N5" s="54">
        <f>IF(OR(VLOOKUP(K5,'Basic Moves'!B$2:C$60,2,FALSE)=E5,VLOOKUP(K5,'Basic Moves'!B$2:C$60,2,FALSE)=F5),1,0)</f>
        <v>0</v>
      </c>
      <c r="O5" s="54">
        <f>VLOOKUP(K5,'Basic Moves'!B$2:J$60,5,FALSE)</f>
        <v>800</v>
      </c>
      <c r="P5" s="54">
        <f>VLOOKUP(K5,'Basic Moves'!B$2:J$60,9,FALSE)</f>
        <v>6</v>
      </c>
      <c r="Q5" s="34">
        <f t="shared" si="10"/>
        <v>9</v>
      </c>
      <c r="R5" s="24">
        <f t="shared" si="2"/>
        <v>11.25</v>
      </c>
      <c r="S5" s="21"/>
      <c r="T5" s="21"/>
      <c r="U5" s="21"/>
      <c r="V5" s="21" t="s">
        <v>43</v>
      </c>
      <c r="W5" s="54">
        <f>VLOOKUP(V5,'Charged Moves'!B$2:K$119,3,FALSE)</f>
        <v>90</v>
      </c>
      <c r="X5" s="57" t="str">
        <f>VLOOKUP(V5,'Charged Moves'!B$2:C$119,2,FALSE)</f>
        <v>Flying</v>
      </c>
      <c r="Y5" s="54">
        <f>IF(OR(VLOOKUP(V5,'Charged Moves'!B$2:C$119,2,FALSE)=E5,VLOOKUP(V5,'Charged Moves'!B$2:C$119,2,FALSE)=F5),1,0)</f>
        <v>1</v>
      </c>
      <c r="Z5" s="54">
        <f>VLOOKUP(V5,'Charged Moves'!B$2:K$119,10,FALSE)*100</f>
        <v>5</v>
      </c>
      <c r="AA5" s="54">
        <f>VLOOKUP(V5,'Charged Moves'!B$2:K$119,6,FALSE)</f>
        <v>2000</v>
      </c>
      <c r="AB5" s="54">
        <f>VLOOKUP(V5,'Charged Moves'!B$2:L$119,11,FALSE)</f>
        <v>100</v>
      </c>
      <c r="AC5" s="62">
        <f t="shared" si="11"/>
        <v>83</v>
      </c>
      <c r="AD5" s="24">
        <f t="shared" si="3"/>
        <v>41.5</v>
      </c>
      <c r="AE5" s="63">
        <f t="shared" si="4"/>
        <v>17</v>
      </c>
      <c r="AF5" s="64">
        <f t="shared" si="5"/>
        <v>13600</v>
      </c>
      <c r="AG5" s="65">
        <f t="shared" si="6"/>
        <v>15.12820513</v>
      </c>
      <c r="AH5" s="15">
        <f t="shared" si="12"/>
        <v>0.8179618885</v>
      </c>
      <c r="AI5" s="15">
        <f t="shared" si="13"/>
        <v>0.8508896281</v>
      </c>
      <c r="AJ5" s="15">
        <f t="shared" si="14"/>
        <v>0.7793361302</v>
      </c>
      <c r="AK5" s="65">
        <f t="shared" si="7"/>
        <v>4.573643411</v>
      </c>
      <c r="AL5" s="65">
        <f t="shared" si="8"/>
        <v>965361.0256</v>
      </c>
      <c r="AM5" s="65">
        <f t="shared" si="9"/>
        <v>291853.3333</v>
      </c>
    </row>
    <row r="6" ht="14.25" hidden="1" customHeight="1">
      <c r="A6" s="11">
        <v>1736.0</v>
      </c>
      <c r="B6" s="11">
        <f>VLOOKUP(D6,'Species Data'!A$2:E$252,2,FALSE)</f>
        <v>250</v>
      </c>
      <c r="C6" s="11" t="s">
        <v>23</v>
      </c>
      <c r="D6" s="20" t="s">
        <v>24</v>
      </c>
      <c r="E6" s="66" t="s">
        <v>170</v>
      </c>
      <c r="F6" s="67" t="s">
        <v>174</v>
      </c>
      <c r="G6" s="11">
        <f>VLOOKUP(D6,'Species Data'!A$2:E$252,3,FALSE)</f>
        <v>212</v>
      </c>
      <c r="H6" s="52">
        <f>VLOOKUP(D6,'Species Data'!A$2:E$252,4,FALSE)</f>
        <v>263</v>
      </c>
      <c r="I6" s="52">
        <f>VLOOKUP(D6,'Species Data'!A$2:E$252,5,FALSE)</f>
        <v>301</v>
      </c>
      <c r="J6" s="53">
        <f t="shared" si="1"/>
        <v>63812</v>
      </c>
      <c r="K6" s="21" t="s">
        <v>47</v>
      </c>
      <c r="L6" s="54">
        <f>VLOOKUP(K6,'Basic Moves'!B$2:J$60,3,FALSE)</f>
        <v>12</v>
      </c>
      <c r="M6" s="54" t="str">
        <f>VLOOKUP(K6,'Basic Moves'!B$2:C$60,2,FALSE)</f>
        <v>Psychic</v>
      </c>
      <c r="N6" s="54">
        <f>IF(OR(VLOOKUP(K6,'Basic Moves'!B$2:C$60,2,FALSE)=E6,VLOOKUP(K6,'Basic Moves'!B$2:C$60,2,FALSE)=F6),1,0)</f>
        <v>0</v>
      </c>
      <c r="O6" s="54">
        <f>VLOOKUP(K6,'Basic Moves'!B$2:J$60,5,FALSE)</f>
        <v>1100</v>
      </c>
      <c r="P6" s="54">
        <f>VLOOKUP(K6,'Basic Moves'!B$2:J$60,9,FALSE)</f>
        <v>12</v>
      </c>
      <c r="Q6" s="34">
        <f t="shared" si="10"/>
        <v>9</v>
      </c>
      <c r="R6" s="24">
        <f t="shared" si="2"/>
        <v>8.181818182</v>
      </c>
      <c r="S6" s="21"/>
      <c r="T6" s="21"/>
      <c r="U6" s="21"/>
      <c r="V6" s="21" t="s">
        <v>28</v>
      </c>
      <c r="W6" s="54">
        <f>VLOOKUP(V6,'Charged Moves'!B$2:K$119,3,FALSE)</f>
        <v>140</v>
      </c>
      <c r="X6" s="57" t="str">
        <f>VLOOKUP(V6,'Charged Moves'!B$2:C$119,2,FALSE)</f>
        <v>Fire</v>
      </c>
      <c r="Y6" s="54">
        <f>IF(OR(VLOOKUP(V6,'Charged Moves'!B$2:C$119,2,FALSE)=E6,VLOOKUP(V6,'Charged Moves'!B$2:C$119,2,FALSE)=F6),1,0)</f>
        <v>1</v>
      </c>
      <c r="Z6" s="54">
        <f>VLOOKUP(V6,'Charged Moves'!B$2:K$119,10,FALSE)*100</f>
        <v>5</v>
      </c>
      <c r="AA6" s="54">
        <f>VLOOKUP(V6,'Charged Moves'!B$2:K$119,6,FALSE)</f>
        <v>4200</v>
      </c>
      <c r="AB6" s="54">
        <f>VLOOKUP(V6,'Charged Moves'!B$2:L$119,11,FALSE)</f>
        <v>100</v>
      </c>
      <c r="AC6" s="62">
        <f t="shared" si="11"/>
        <v>128</v>
      </c>
      <c r="AD6" s="24">
        <f t="shared" si="3"/>
        <v>30.47619048</v>
      </c>
      <c r="AE6" s="63">
        <f t="shared" si="4"/>
        <v>9</v>
      </c>
      <c r="AF6" s="64">
        <f t="shared" si="5"/>
        <v>9900</v>
      </c>
      <c r="AG6" s="65">
        <f t="shared" si="6"/>
        <v>14.82269504</v>
      </c>
      <c r="AH6" s="15">
        <f t="shared" si="12"/>
        <v>0.801443365</v>
      </c>
      <c r="AI6" s="15">
        <f t="shared" si="13"/>
        <v>0.8337061376</v>
      </c>
      <c r="AJ6" s="15">
        <f t="shared" si="14"/>
        <v>1.044370068</v>
      </c>
      <c r="AK6" s="65">
        <f t="shared" si="7"/>
        <v>6.129032258</v>
      </c>
      <c r="AL6" s="65">
        <f t="shared" si="8"/>
        <v>945865.8156</v>
      </c>
      <c r="AM6" s="65">
        <f t="shared" si="9"/>
        <v>391105.8065</v>
      </c>
    </row>
    <row r="7" ht="14.25" customHeight="1">
      <c r="A7" s="11">
        <v>440.0</v>
      </c>
      <c r="B7" s="11">
        <f>VLOOKUP(D7,'Species Data'!A$2:E$252,2,FALSE)</f>
        <v>63</v>
      </c>
      <c r="C7" s="11"/>
      <c r="D7" s="11" t="s">
        <v>90</v>
      </c>
      <c r="E7" s="50" t="s">
        <v>36</v>
      </c>
      <c r="F7" s="51"/>
      <c r="G7" s="11">
        <f>VLOOKUP(D7,'Species Data'!A$2:E$252,3,FALSE)</f>
        <v>50</v>
      </c>
      <c r="H7" s="52">
        <f>VLOOKUP(D7,'Species Data'!A$2:E$252,4,FALSE)</f>
        <v>195</v>
      </c>
      <c r="I7" s="52">
        <f>VLOOKUP(D7,'Species Data'!A$2:E$252,5,FALSE)</f>
        <v>103</v>
      </c>
      <c r="J7" s="53">
        <f t="shared" si="1"/>
        <v>5150</v>
      </c>
      <c r="K7" s="48" t="s">
        <v>54</v>
      </c>
      <c r="L7" s="54">
        <f>VLOOKUP(K7,'Basic Moves'!B$2:J$60,3,FALSE)</f>
        <v>12</v>
      </c>
      <c r="M7" s="54" t="str">
        <f>VLOOKUP(K7,'Basic Moves'!B$2:C$60,2,FALSE)</f>
        <v>Psychic</v>
      </c>
      <c r="N7" s="54">
        <f>IF(OR(VLOOKUP(K7,'Basic Moves'!B$2:C$60,2,FALSE)=E7,VLOOKUP(K7,'Basic Moves'!B$2:C$60,2,FALSE)=F7),1,0)</f>
        <v>1</v>
      </c>
      <c r="O7" s="54">
        <f>VLOOKUP(K7,'Basic Moves'!B$2:J$60,5,FALSE)</f>
        <v>1100</v>
      </c>
      <c r="P7" s="54">
        <f>VLOOKUP(K7,'Basic Moves'!B$2:J$60,9,FALSE)</f>
        <v>10</v>
      </c>
      <c r="Q7" s="34">
        <f t="shared" ref="Q7:Q9" si="15">FLOOR(0.5*L7*(H7/180)*(1+(N7*0.2))+1)</f>
        <v>8</v>
      </c>
      <c r="R7" s="24">
        <f t="shared" si="2"/>
        <v>7.272727273</v>
      </c>
      <c r="S7" s="56">
        <f t="shared" ref="S7:S9" si="16">L7/O7*1000</f>
        <v>10.90909091</v>
      </c>
      <c r="T7" s="56">
        <f t="shared" ref="T7:T9" si="17">P7/O7*1000</f>
        <v>9.090909091</v>
      </c>
      <c r="U7" s="56">
        <f t="shared" ref="U7:U9" si="18">T7/S7</f>
        <v>0.8333333333</v>
      </c>
      <c r="V7" s="48" t="s">
        <v>233</v>
      </c>
      <c r="W7" s="54">
        <f>VLOOKUP(V7,'Charged Moves'!B$2:K$119,3,FALSE)</f>
        <v>65</v>
      </c>
      <c r="X7" s="57" t="str">
        <f>VLOOKUP(V7,'Charged Moves'!B$2:C$119,2,FALSE)</f>
        <v>Psychic</v>
      </c>
      <c r="Y7" s="54">
        <f>IF(OR(VLOOKUP(V7,'Charged Moves'!B$2:C$119,2,FALSE)=E7,VLOOKUP(V7,'Charged Moves'!B$2:C$119,2,FALSE)=F7),1,0)</f>
        <v>1</v>
      </c>
      <c r="Z7" s="54">
        <f>VLOOKUP(V7,'Charged Moves'!B$2:K$119,10,FALSE)*100</f>
        <v>5</v>
      </c>
      <c r="AA7" s="54">
        <f>VLOOKUP(V7,'Charged Moves'!B$2:K$119,6,FALSE)</f>
        <v>2700</v>
      </c>
      <c r="AB7" s="54">
        <f>VLOOKUP(V7,'Charged Moves'!B$2:L$119,11,FALSE)</f>
        <v>33</v>
      </c>
      <c r="AC7" s="62">
        <f t="shared" ref="AC7:AC9" si="19">FLOOR(0.5*W7*(H7/180)*(1+(Y7*0.2))+1)</f>
        <v>43</v>
      </c>
      <c r="AD7" s="24">
        <f t="shared" si="3"/>
        <v>15.92592593</v>
      </c>
      <c r="AE7" s="63">
        <f t="shared" si="4"/>
        <v>4</v>
      </c>
      <c r="AF7" s="64">
        <f t="shared" si="5"/>
        <v>4400</v>
      </c>
      <c r="AG7" s="65">
        <f t="shared" si="6"/>
        <v>10.56338028</v>
      </c>
      <c r="AH7" s="15">
        <f t="shared" ref="AH7:AH9" si="20">AG7/17.41</f>
        <v>0.6067421184</v>
      </c>
      <c r="AI7" s="15">
        <f t="shared" ref="AI7:AI9" si="21">AL7/1109505</f>
        <v>0.04903214357</v>
      </c>
      <c r="AJ7" s="15">
        <f t="shared" ref="AJ7:AJ9" si="22">AM7/364968.75</f>
        <v>0.06188946122</v>
      </c>
      <c r="AK7" s="65">
        <f t="shared" si="7"/>
        <v>4.385964912</v>
      </c>
      <c r="AL7" s="65">
        <f t="shared" si="8"/>
        <v>54401.40845</v>
      </c>
      <c r="AM7" s="65">
        <f t="shared" si="9"/>
        <v>22587.7193</v>
      </c>
    </row>
    <row r="8" ht="14.25" customHeight="1">
      <c r="A8" s="11">
        <v>438.0</v>
      </c>
      <c r="B8" s="11">
        <f>VLOOKUP(D8,'Species Data'!A$2:E$252,2,FALSE)</f>
        <v>63</v>
      </c>
      <c r="C8" s="11"/>
      <c r="D8" s="11" t="s">
        <v>90</v>
      </c>
      <c r="E8" s="50" t="s">
        <v>36</v>
      </c>
      <c r="F8" s="51"/>
      <c r="G8" s="11">
        <f>VLOOKUP(D8,'Species Data'!A$2:E$252,3,FALSE)</f>
        <v>50</v>
      </c>
      <c r="H8" s="52">
        <f>VLOOKUP(D8,'Species Data'!A$2:E$252,4,FALSE)</f>
        <v>195</v>
      </c>
      <c r="I8" s="52">
        <f>VLOOKUP(D8,'Species Data'!A$2:E$252,5,FALSE)</f>
        <v>103</v>
      </c>
      <c r="J8" s="53">
        <f t="shared" si="1"/>
        <v>5150</v>
      </c>
      <c r="K8" s="12" t="s">
        <v>94</v>
      </c>
      <c r="L8" s="54">
        <f>VLOOKUP(K8,'Basic Moves'!B$2:J$60,3,FALSE)</f>
        <v>8</v>
      </c>
      <c r="M8" s="54" t="str">
        <f>VLOOKUP(K8,'Basic Moves'!B$2:C$60,2,FALSE)</f>
        <v>Electric</v>
      </c>
      <c r="N8" s="54">
        <f>IF(OR(VLOOKUP(K8,'Basic Moves'!B$2:C$60,2,FALSE)=E8,VLOOKUP(K8,'Basic Moves'!B$2:C$60,2,FALSE)=F8),1,0)</f>
        <v>0</v>
      </c>
      <c r="O8" s="54">
        <f>VLOOKUP(K8,'Basic Moves'!B$2:J$60,5,FALSE)</f>
        <v>1100</v>
      </c>
      <c r="P8" s="54">
        <f>VLOOKUP(K8,'Basic Moves'!B$2:J$60,9,FALSE)</f>
        <v>15</v>
      </c>
      <c r="Q8" s="34">
        <f t="shared" si="15"/>
        <v>5</v>
      </c>
      <c r="R8" s="24">
        <f t="shared" si="2"/>
        <v>4.545454545</v>
      </c>
      <c r="S8" s="56">
        <f t="shared" si="16"/>
        <v>7.272727273</v>
      </c>
      <c r="T8" s="56">
        <f t="shared" si="17"/>
        <v>13.63636364</v>
      </c>
      <c r="U8" s="56">
        <f t="shared" si="18"/>
        <v>1.875</v>
      </c>
      <c r="V8" s="48" t="s">
        <v>37</v>
      </c>
      <c r="W8" s="54">
        <f>VLOOKUP(V8,'Charged Moves'!B$2:K$119,3,FALSE)</f>
        <v>100</v>
      </c>
      <c r="X8" s="57" t="str">
        <f>VLOOKUP(V8,'Charged Moves'!B$2:C$119,2,FALSE)</f>
        <v>Ghost</v>
      </c>
      <c r="Y8" s="54">
        <f>IF(OR(VLOOKUP(V8,'Charged Moves'!B$2:C$119,2,FALSE)=E8,VLOOKUP(V8,'Charged Moves'!B$2:C$119,2,FALSE)=F8),1,0)</f>
        <v>0</v>
      </c>
      <c r="Z8" s="54">
        <f>VLOOKUP(V8,'Charged Moves'!B$2:K$119,10,FALSE)*100</f>
        <v>5</v>
      </c>
      <c r="AA8" s="54">
        <f>VLOOKUP(V8,'Charged Moves'!B$2:K$119,6,FALSE)</f>
        <v>3000</v>
      </c>
      <c r="AB8" s="54">
        <f>VLOOKUP(V8,'Charged Moves'!B$2:L$119,11,FALSE)</f>
        <v>50</v>
      </c>
      <c r="AC8" s="62">
        <f t="shared" si="19"/>
        <v>55</v>
      </c>
      <c r="AD8" s="24">
        <f t="shared" si="3"/>
        <v>18.33333333</v>
      </c>
      <c r="AE8" s="63">
        <f t="shared" si="4"/>
        <v>4</v>
      </c>
      <c r="AF8" s="64">
        <f t="shared" si="5"/>
        <v>4400</v>
      </c>
      <c r="AG8" s="65">
        <f t="shared" si="6"/>
        <v>10.13513514</v>
      </c>
      <c r="AH8" s="15">
        <f t="shared" si="20"/>
        <v>0.582144465</v>
      </c>
      <c r="AI8" s="15">
        <f t="shared" si="21"/>
        <v>0.04704435397</v>
      </c>
      <c r="AJ8" s="15">
        <f t="shared" si="22"/>
        <v>0.06082240154</v>
      </c>
      <c r="AK8" s="65">
        <f t="shared" si="7"/>
        <v>4.310344828</v>
      </c>
      <c r="AL8" s="65">
        <f t="shared" si="8"/>
        <v>52195.94595</v>
      </c>
      <c r="AM8" s="65">
        <f t="shared" si="9"/>
        <v>22198.27586</v>
      </c>
    </row>
    <row r="9" ht="14.25" customHeight="1">
      <c r="A9" s="11">
        <v>437.0</v>
      </c>
      <c r="B9" s="11">
        <f>VLOOKUP(D9,'Species Data'!A$2:E$252,2,FALSE)</f>
        <v>63</v>
      </c>
      <c r="C9" s="11"/>
      <c r="D9" s="11" t="s">
        <v>90</v>
      </c>
      <c r="E9" s="50" t="s">
        <v>36</v>
      </c>
      <c r="F9" s="51"/>
      <c r="G9" s="11">
        <f>VLOOKUP(D9,'Species Data'!A$2:E$252,3,FALSE)</f>
        <v>50</v>
      </c>
      <c r="H9" s="52">
        <f>VLOOKUP(D9,'Species Data'!A$2:E$252,4,FALSE)</f>
        <v>195</v>
      </c>
      <c r="I9" s="52">
        <f>VLOOKUP(D9,'Species Data'!A$2:E$252,5,FALSE)</f>
        <v>103</v>
      </c>
      <c r="J9" s="53">
        <f t="shared" si="1"/>
        <v>5150</v>
      </c>
      <c r="K9" s="12" t="s">
        <v>94</v>
      </c>
      <c r="L9" s="54">
        <f>VLOOKUP(K9,'Basic Moves'!B$2:J$60,3,FALSE)</f>
        <v>8</v>
      </c>
      <c r="M9" s="54" t="str">
        <f>VLOOKUP(K9,'Basic Moves'!B$2:C$60,2,FALSE)</f>
        <v>Electric</v>
      </c>
      <c r="N9" s="54">
        <f>IF(OR(VLOOKUP(K9,'Basic Moves'!B$2:C$60,2,FALSE)=E9,VLOOKUP(K9,'Basic Moves'!B$2:C$60,2,FALSE)=F9),1,0)</f>
        <v>0</v>
      </c>
      <c r="O9" s="54">
        <f>VLOOKUP(K9,'Basic Moves'!B$2:J$60,5,FALSE)</f>
        <v>1100</v>
      </c>
      <c r="P9" s="54">
        <f>VLOOKUP(K9,'Basic Moves'!B$2:J$60,9,FALSE)</f>
        <v>15</v>
      </c>
      <c r="Q9" s="34">
        <f t="shared" si="15"/>
        <v>5</v>
      </c>
      <c r="R9" s="24">
        <f t="shared" si="2"/>
        <v>4.545454545</v>
      </c>
      <c r="S9" s="56">
        <f t="shared" si="16"/>
        <v>7.272727273</v>
      </c>
      <c r="T9" s="56">
        <f t="shared" si="17"/>
        <v>13.63636364</v>
      </c>
      <c r="U9" s="56">
        <f t="shared" si="18"/>
        <v>1.875</v>
      </c>
      <c r="V9" s="12" t="s">
        <v>233</v>
      </c>
      <c r="W9" s="54">
        <f>VLOOKUP(V9,'Charged Moves'!B$2:K$119,3,FALSE)</f>
        <v>65</v>
      </c>
      <c r="X9" s="57" t="str">
        <f>VLOOKUP(V9,'Charged Moves'!B$2:C$119,2,FALSE)</f>
        <v>Psychic</v>
      </c>
      <c r="Y9" s="54">
        <f>IF(OR(VLOOKUP(V9,'Charged Moves'!B$2:C$119,2,FALSE)=E9,VLOOKUP(V9,'Charged Moves'!B$2:C$119,2,FALSE)=F9),1,0)</f>
        <v>1</v>
      </c>
      <c r="Z9" s="54">
        <f>VLOOKUP(V9,'Charged Moves'!B$2:K$119,10,FALSE)*100</f>
        <v>5</v>
      </c>
      <c r="AA9" s="54">
        <f>VLOOKUP(V9,'Charged Moves'!B$2:K$119,6,FALSE)</f>
        <v>2700</v>
      </c>
      <c r="AB9" s="54">
        <f>VLOOKUP(V9,'Charged Moves'!B$2:L$119,11,FALSE)</f>
        <v>33</v>
      </c>
      <c r="AC9" s="62">
        <f t="shared" si="19"/>
        <v>43</v>
      </c>
      <c r="AD9" s="24">
        <f t="shared" si="3"/>
        <v>15.92592593</v>
      </c>
      <c r="AE9" s="63">
        <f t="shared" si="4"/>
        <v>3</v>
      </c>
      <c r="AF9" s="64">
        <f t="shared" si="5"/>
        <v>3300</v>
      </c>
      <c r="AG9" s="65">
        <f t="shared" si="6"/>
        <v>9.666666667</v>
      </c>
      <c r="AH9" s="15">
        <f t="shared" si="20"/>
        <v>0.5552364541</v>
      </c>
      <c r="AI9" s="15">
        <f t="shared" si="21"/>
        <v>0.04486985938</v>
      </c>
      <c r="AJ9" s="15">
        <f t="shared" si="22"/>
        <v>0.05845901679</v>
      </c>
      <c r="AK9" s="65">
        <f t="shared" si="7"/>
        <v>4.142857143</v>
      </c>
      <c r="AL9" s="65">
        <f t="shared" si="8"/>
        <v>49783.33333</v>
      </c>
      <c r="AM9" s="65">
        <f t="shared" si="9"/>
        <v>21335.71429</v>
      </c>
    </row>
    <row r="10" ht="14.25" hidden="1" customHeight="1">
      <c r="A10" s="11">
        <v>1737.0</v>
      </c>
      <c r="B10" s="11">
        <f>VLOOKUP(D10,'Species Data'!A$2:E$252,2,FALSE)</f>
        <v>250</v>
      </c>
      <c r="C10" s="11" t="s">
        <v>23</v>
      </c>
      <c r="D10" s="20" t="s">
        <v>24</v>
      </c>
      <c r="E10" s="66" t="s">
        <v>170</v>
      </c>
      <c r="F10" s="67" t="s">
        <v>174</v>
      </c>
      <c r="G10" s="11">
        <f>VLOOKUP(D10,'Species Data'!A$2:E$252,3,FALSE)</f>
        <v>212</v>
      </c>
      <c r="H10" s="52">
        <f>VLOOKUP(D10,'Species Data'!A$2:E$252,4,FALSE)</f>
        <v>263</v>
      </c>
      <c r="I10" s="52">
        <f>VLOOKUP(D10,'Species Data'!A$2:E$252,5,FALSE)</f>
        <v>301</v>
      </c>
      <c r="J10" s="53">
        <f t="shared" si="1"/>
        <v>63812</v>
      </c>
      <c r="K10" s="21" t="s">
        <v>47</v>
      </c>
      <c r="L10" s="54">
        <f>VLOOKUP(K10,'Basic Moves'!B$2:J$60,3,FALSE)</f>
        <v>12</v>
      </c>
      <c r="M10" s="54" t="str">
        <f>VLOOKUP(K10,'Basic Moves'!B$2:C$60,2,FALSE)</f>
        <v>Psychic</v>
      </c>
      <c r="N10" s="54">
        <f>IF(OR(VLOOKUP(K10,'Basic Moves'!B$2:C$60,2,FALSE)=E10,VLOOKUP(K10,'Basic Moves'!B$2:C$60,2,FALSE)=F10),1,0)</f>
        <v>0</v>
      </c>
      <c r="O10" s="54">
        <f>VLOOKUP(K10,'Basic Moves'!B$2:J$60,5,FALSE)</f>
        <v>1100</v>
      </c>
      <c r="P10" s="54">
        <f>VLOOKUP(K10,'Basic Moves'!B$2:J$60,9,FALSE)</f>
        <v>12</v>
      </c>
      <c r="Q10" s="34">
        <f t="shared" ref="Q10:Q19" si="23">FLOOR(0.5*L10*(H10/180)*(1+(N10*0.25))+1)</f>
        <v>9</v>
      </c>
      <c r="R10" s="24">
        <f t="shared" si="2"/>
        <v>8.181818182</v>
      </c>
      <c r="S10" s="21"/>
      <c r="T10" s="21"/>
      <c r="U10" s="21"/>
      <c r="V10" s="21" t="s">
        <v>39</v>
      </c>
      <c r="W10" s="54">
        <f>VLOOKUP(V10,'Charged Moves'!B$2:K$119,3,FALSE)</f>
        <v>180</v>
      </c>
      <c r="X10" s="57" t="str">
        <f>VLOOKUP(V10,'Charged Moves'!B$2:C$119,2,FALSE)</f>
        <v>Grass</v>
      </c>
      <c r="Y10" s="54">
        <f>IF(OR(VLOOKUP(V10,'Charged Moves'!B$2:C$119,2,FALSE)=E10,VLOOKUP(V10,'Charged Moves'!B$2:C$119,2,FALSE)=F10),1,0)</f>
        <v>0</v>
      </c>
      <c r="Z10" s="54">
        <f>VLOOKUP(V10,'Charged Moves'!B$2:K$119,10,FALSE)*100</f>
        <v>5</v>
      </c>
      <c r="AA10" s="54">
        <f>VLOOKUP(V10,'Charged Moves'!B$2:K$119,6,FALSE)</f>
        <v>4900</v>
      </c>
      <c r="AB10" s="54">
        <f>VLOOKUP(V10,'Charged Moves'!B$2:L$119,11,FALSE)</f>
        <v>100</v>
      </c>
      <c r="AC10" s="62">
        <f t="shared" ref="AC10:AC19" si="24">FLOOR(0.5*W10*(H10/180)*(1+(Y10*0.25))+1)</f>
        <v>132</v>
      </c>
      <c r="AD10" s="24">
        <f t="shared" si="3"/>
        <v>26.93877551</v>
      </c>
      <c r="AE10" s="63">
        <f t="shared" si="4"/>
        <v>9</v>
      </c>
      <c r="AF10" s="64">
        <f t="shared" si="5"/>
        <v>9900</v>
      </c>
      <c r="AG10" s="65">
        <f t="shared" si="6"/>
        <v>14.39189189</v>
      </c>
      <c r="AH10" s="15">
        <f t="shared" ref="AH10:AH19" si="25">AG10/18.495</f>
        <v>0.7781504132</v>
      </c>
      <c r="AI10" s="15">
        <f t="shared" ref="AI10:AI19" si="26">AL10/1134531.429</f>
        <v>0.8094755085</v>
      </c>
      <c r="AJ10" s="15">
        <f t="shared" ref="AJ10:AJ19" si="27">AM10/374489.674</f>
        <v>1.042948512</v>
      </c>
      <c r="AK10" s="65">
        <f t="shared" si="7"/>
        <v>6.120689655</v>
      </c>
      <c r="AL10" s="65">
        <f t="shared" si="8"/>
        <v>918375.4054</v>
      </c>
      <c r="AM10" s="65">
        <f t="shared" si="9"/>
        <v>390573.4483</v>
      </c>
    </row>
    <row r="11" ht="14.25" hidden="1" customHeight="1">
      <c r="A11" s="11">
        <v>1732.0</v>
      </c>
      <c r="B11" s="11">
        <f>VLOOKUP(D11,'Species Data'!A$2:E$252,2,FALSE)</f>
        <v>249</v>
      </c>
      <c r="C11" s="11" t="s">
        <v>23</v>
      </c>
      <c r="D11" s="20" t="s">
        <v>64</v>
      </c>
      <c r="E11" s="50" t="s">
        <v>36</v>
      </c>
      <c r="F11" s="67" t="s">
        <v>174</v>
      </c>
      <c r="G11" s="11">
        <f>VLOOKUP(D11,'Species Data'!A$2:E$252,3,FALSE)</f>
        <v>212</v>
      </c>
      <c r="H11" s="52">
        <f>VLOOKUP(D11,'Species Data'!A$2:E$252,4,FALSE)</f>
        <v>193</v>
      </c>
      <c r="I11" s="52">
        <f>VLOOKUP(D11,'Species Data'!A$2:E$252,5,FALSE)</f>
        <v>323</v>
      </c>
      <c r="J11" s="53">
        <f t="shared" si="1"/>
        <v>68476</v>
      </c>
      <c r="K11" s="21" t="s">
        <v>47</v>
      </c>
      <c r="L11" s="54">
        <f>VLOOKUP(K11,'Basic Moves'!B$2:J$60,3,FALSE)</f>
        <v>12</v>
      </c>
      <c r="M11" s="54" t="str">
        <f>VLOOKUP(K11,'Basic Moves'!B$2:C$60,2,FALSE)</f>
        <v>Psychic</v>
      </c>
      <c r="N11" s="54">
        <f>IF(OR(VLOOKUP(K11,'Basic Moves'!B$2:C$60,2,FALSE)=E11,VLOOKUP(K11,'Basic Moves'!B$2:C$60,2,FALSE)=F11),1,0)</f>
        <v>1</v>
      </c>
      <c r="O11" s="54">
        <f>VLOOKUP(K11,'Basic Moves'!B$2:J$60,5,FALSE)</f>
        <v>1100</v>
      </c>
      <c r="P11" s="54">
        <f>VLOOKUP(K11,'Basic Moves'!B$2:J$60,9,FALSE)</f>
        <v>12</v>
      </c>
      <c r="Q11" s="34">
        <f t="shared" si="23"/>
        <v>9</v>
      </c>
      <c r="R11" s="24">
        <f t="shared" si="2"/>
        <v>8.181818182</v>
      </c>
      <c r="S11" s="21"/>
      <c r="T11" s="21"/>
      <c r="U11" s="21"/>
      <c r="V11" s="21" t="s">
        <v>19</v>
      </c>
      <c r="W11" s="54">
        <f>VLOOKUP(V11,'Charged Moves'!B$2:K$119,3,FALSE)</f>
        <v>120</v>
      </c>
      <c r="X11" s="57" t="str">
        <f>VLOOKUP(V11,'Charged Moves'!B$2:C$119,2,FALSE)</f>
        <v>Psychic</v>
      </c>
      <c r="Y11" s="54">
        <f>IF(OR(VLOOKUP(V11,'Charged Moves'!B$2:C$119,2,FALSE)=E11,VLOOKUP(V11,'Charged Moves'!B$2:C$119,2,FALSE)=F11),1,0)</f>
        <v>1</v>
      </c>
      <c r="Z11" s="54">
        <f>VLOOKUP(V11,'Charged Moves'!B$2:K$119,10,FALSE)*100</f>
        <v>5</v>
      </c>
      <c r="AA11" s="54">
        <f>VLOOKUP(V11,'Charged Moves'!B$2:K$119,6,FALSE)</f>
        <v>2700</v>
      </c>
      <c r="AB11" s="54">
        <f>VLOOKUP(V11,'Charged Moves'!B$2:L$119,11,FALSE)</f>
        <v>100</v>
      </c>
      <c r="AC11" s="62">
        <f t="shared" si="24"/>
        <v>81</v>
      </c>
      <c r="AD11" s="24">
        <f t="shared" si="3"/>
        <v>30</v>
      </c>
      <c r="AE11" s="63">
        <f t="shared" si="4"/>
        <v>9</v>
      </c>
      <c r="AF11" s="64">
        <f t="shared" si="5"/>
        <v>9900</v>
      </c>
      <c r="AG11" s="65">
        <f t="shared" si="6"/>
        <v>12.85714286</v>
      </c>
      <c r="AH11" s="15">
        <f t="shared" si="25"/>
        <v>0.6951685784</v>
      </c>
      <c r="AI11" s="15">
        <f t="shared" si="26"/>
        <v>0.7760082196</v>
      </c>
      <c r="AJ11" s="15">
        <f t="shared" si="27"/>
        <v>0.9086485765</v>
      </c>
      <c r="AK11" s="65">
        <f t="shared" si="7"/>
        <v>4.969325153</v>
      </c>
      <c r="AL11" s="65">
        <f t="shared" si="8"/>
        <v>880405.7143</v>
      </c>
      <c r="AM11" s="65">
        <f t="shared" si="9"/>
        <v>340279.5092</v>
      </c>
    </row>
    <row r="12" ht="14.25" hidden="1" customHeight="1">
      <c r="A12" s="11">
        <v>1735.0</v>
      </c>
      <c r="B12" s="11">
        <f>VLOOKUP(D12,'Species Data'!A$2:E$252,2,FALSE)</f>
        <v>250</v>
      </c>
      <c r="C12" s="11" t="s">
        <v>23</v>
      </c>
      <c r="D12" s="20" t="s">
        <v>24</v>
      </c>
      <c r="E12" s="66" t="s">
        <v>170</v>
      </c>
      <c r="F12" s="67" t="s">
        <v>174</v>
      </c>
      <c r="G12" s="11">
        <f>VLOOKUP(D12,'Species Data'!A$2:E$252,3,FALSE)</f>
        <v>212</v>
      </c>
      <c r="H12" s="52">
        <f>VLOOKUP(D12,'Species Data'!A$2:E$252,4,FALSE)</f>
        <v>263</v>
      </c>
      <c r="I12" s="52">
        <f>VLOOKUP(D12,'Species Data'!A$2:E$252,5,FALSE)</f>
        <v>301</v>
      </c>
      <c r="J12" s="53">
        <f t="shared" si="1"/>
        <v>63812</v>
      </c>
      <c r="K12" s="21" t="s">
        <v>47</v>
      </c>
      <c r="L12" s="54">
        <f>VLOOKUP(K12,'Basic Moves'!B$2:J$60,3,FALSE)</f>
        <v>12</v>
      </c>
      <c r="M12" s="54" t="str">
        <f>VLOOKUP(K12,'Basic Moves'!B$2:C$60,2,FALSE)</f>
        <v>Psychic</v>
      </c>
      <c r="N12" s="54">
        <f>IF(OR(VLOOKUP(K12,'Basic Moves'!B$2:C$60,2,FALSE)=E12,VLOOKUP(K12,'Basic Moves'!B$2:C$60,2,FALSE)=F12),1,0)</f>
        <v>0</v>
      </c>
      <c r="O12" s="54">
        <f>VLOOKUP(K12,'Basic Moves'!B$2:J$60,5,FALSE)</f>
        <v>1100</v>
      </c>
      <c r="P12" s="54">
        <f>VLOOKUP(K12,'Basic Moves'!B$2:J$60,9,FALSE)</f>
        <v>12</v>
      </c>
      <c r="Q12" s="34">
        <f t="shared" si="23"/>
        <v>9</v>
      </c>
      <c r="R12" s="24">
        <f t="shared" si="2"/>
        <v>8.181818182</v>
      </c>
      <c r="S12" s="21"/>
      <c r="T12" s="21"/>
      <c r="U12" s="21"/>
      <c r="V12" s="21" t="s">
        <v>43</v>
      </c>
      <c r="W12" s="54">
        <f>VLOOKUP(V12,'Charged Moves'!B$2:K$119,3,FALSE)</f>
        <v>90</v>
      </c>
      <c r="X12" s="57" t="str">
        <f>VLOOKUP(V12,'Charged Moves'!B$2:C$119,2,FALSE)</f>
        <v>Flying</v>
      </c>
      <c r="Y12" s="54">
        <f>IF(OR(VLOOKUP(V12,'Charged Moves'!B$2:C$119,2,FALSE)=E12,VLOOKUP(V12,'Charged Moves'!B$2:C$119,2,FALSE)=F12),1,0)</f>
        <v>1</v>
      </c>
      <c r="Z12" s="54">
        <f>VLOOKUP(V12,'Charged Moves'!B$2:K$119,10,FALSE)*100</f>
        <v>5</v>
      </c>
      <c r="AA12" s="54">
        <f>VLOOKUP(V12,'Charged Moves'!B$2:K$119,6,FALSE)</f>
        <v>2000</v>
      </c>
      <c r="AB12" s="54">
        <f>VLOOKUP(V12,'Charged Moves'!B$2:L$119,11,FALSE)</f>
        <v>100</v>
      </c>
      <c r="AC12" s="62">
        <f t="shared" si="24"/>
        <v>83</v>
      </c>
      <c r="AD12" s="24">
        <f t="shared" si="3"/>
        <v>41.5</v>
      </c>
      <c r="AE12" s="63">
        <f t="shared" si="4"/>
        <v>9</v>
      </c>
      <c r="AF12" s="64">
        <f t="shared" si="5"/>
        <v>9900</v>
      </c>
      <c r="AG12" s="65">
        <f t="shared" si="6"/>
        <v>13.78151261</v>
      </c>
      <c r="AH12" s="15">
        <f t="shared" si="25"/>
        <v>0.7451480187</v>
      </c>
      <c r="AI12" s="15">
        <f t="shared" si="26"/>
        <v>0.775144575</v>
      </c>
      <c r="AJ12" s="15">
        <f t="shared" si="27"/>
        <v>0.8760233341</v>
      </c>
      <c r="AK12" s="65">
        <f t="shared" si="7"/>
        <v>5.141065831</v>
      </c>
      <c r="AL12" s="65">
        <f t="shared" si="8"/>
        <v>879425.8824</v>
      </c>
      <c r="AM12" s="65">
        <f t="shared" si="9"/>
        <v>328061.6928</v>
      </c>
    </row>
    <row r="13" ht="14.25" hidden="1" customHeight="1">
      <c r="A13" s="11">
        <v>1137.0</v>
      </c>
      <c r="B13" s="11">
        <f>VLOOKUP(D13,'Species Data'!A$2:E$252,2,FALSE)</f>
        <v>150</v>
      </c>
      <c r="C13" s="11" t="s">
        <v>23</v>
      </c>
      <c r="D13" s="11" t="s">
        <v>27</v>
      </c>
      <c r="E13" s="50" t="s">
        <v>36</v>
      </c>
      <c r="F13" s="51"/>
      <c r="G13" s="11">
        <f>VLOOKUP(D13,'Species Data'!A$2:E$252,3,FALSE)</f>
        <v>212</v>
      </c>
      <c r="H13" s="52">
        <f>VLOOKUP(D13,'Species Data'!A$2:E$252,4,FALSE)</f>
        <v>330</v>
      </c>
      <c r="I13" s="52">
        <f>VLOOKUP(D13,'Species Data'!A$2:E$252,5,FALSE)</f>
        <v>200</v>
      </c>
      <c r="J13" s="53">
        <f t="shared" si="1"/>
        <v>42400</v>
      </c>
      <c r="K13" s="48" t="s">
        <v>18</v>
      </c>
      <c r="L13" s="54">
        <f>VLOOKUP(K13,'Basic Moves'!B$2:J$60,3,FALSE)</f>
        <v>20</v>
      </c>
      <c r="M13" s="54" t="str">
        <f>VLOOKUP(K13,'Basic Moves'!B$2:C$60,2,FALSE)</f>
        <v>Psychic</v>
      </c>
      <c r="N13" s="54">
        <f>IF(OR(VLOOKUP(K13,'Basic Moves'!B$2:C$60,2,FALSE)=E13,VLOOKUP(K13,'Basic Moves'!B$2:C$60,2,FALSE)=F13),1,0)</f>
        <v>1</v>
      </c>
      <c r="O13" s="54">
        <f>VLOOKUP(K13,'Basic Moves'!B$2:J$60,5,FALSE)</f>
        <v>1600</v>
      </c>
      <c r="P13" s="54">
        <f>VLOOKUP(K13,'Basic Moves'!B$2:J$60,9,FALSE)</f>
        <v>15</v>
      </c>
      <c r="Q13" s="34">
        <f t="shared" si="23"/>
        <v>23</v>
      </c>
      <c r="R13" s="24">
        <f t="shared" si="2"/>
        <v>14.375</v>
      </c>
      <c r="S13" s="48"/>
      <c r="T13" s="48"/>
      <c r="U13" s="48"/>
      <c r="V13" s="48" t="s">
        <v>29</v>
      </c>
      <c r="W13" s="54">
        <f>VLOOKUP(V13,'Charged Moves'!B$2:K$119,3,FALSE)</f>
        <v>150</v>
      </c>
      <c r="X13" s="57" t="str">
        <f>VLOOKUP(V13,'Charged Moves'!B$2:C$119,2,FALSE)</f>
        <v>Normal</v>
      </c>
      <c r="Y13" s="54">
        <f>IF(OR(VLOOKUP(V13,'Charged Moves'!B$2:C$119,2,FALSE)=E13,VLOOKUP(V13,'Charged Moves'!B$2:C$119,2,FALSE)=F13),1,0)</f>
        <v>0</v>
      </c>
      <c r="Z13" s="54">
        <f>VLOOKUP(V13,'Charged Moves'!B$2:K$119,10,FALSE)*100</f>
        <v>5</v>
      </c>
      <c r="AA13" s="54">
        <f>VLOOKUP(V13,'Charged Moves'!B$2:K$119,6,FALSE)</f>
        <v>3800</v>
      </c>
      <c r="AB13" s="54">
        <f>VLOOKUP(V13,'Charged Moves'!B$2:L$119,11,FALSE)</f>
        <v>100</v>
      </c>
      <c r="AC13" s="62">
        <f t="shared" si="24"/>
        <v>138</v>
      </c>
      <c r="AD13" s="24">
        <f t="shared" si="3"/>
        <v>36.31578947</v>
      </c>
      <c r="AE13" s="63">
        <f t="shared" si="4"/>
        <v>7</v>
      </c>
      <c r="AF13" s="64">
        <f t="shared" si="5"/>
        <v>11200</v>
      </c>
      <c r="AG13" s="65">
        <f t="shared" si="6"/>
        <v>19.93333333</v>
      </c>
      <c r="AH13" s="15">
        <f t="shared" si="25"/>
        <v>1.077768766</v>
      </c>
      <c r="AI13" s="15">
        <f t="shared" si="26"/>
        <v>0.7449536538</v>
      </c>
      <c r="AJ13" s="15">
        <f t="shared" si="27"/>
        <v>1.09203235</v>
      </c>
      <c r="AK13" s="65">
        <f t="shared" si="7"/>
        <v>9.64516129</v>
      </c>
      <c r="AL13" s="65">
        <f t="shared" si="8"/>
        <v>845173.3333</v>
      </c>
      <c r="AM13" s="65">
        <f t="shared" si="9"/>
        <v>408954.8387</v>
      </c>
    </row>
    <row r="14" ht="14.25" hidden="1" customHeight="1">
      <c r="A14" s="11">
        <v>1734.0</v>
      </c>
      <c r="B14" s="11">
        <f>VLOOKUP(D14,'Species Data'!A$2:E$252,2,FALSE)</f>
        <v>249</v>
      </c>
      <c r="C14" s="11" t="s">
        <v>23</v>
      </c>
      <c r="D14" s="20" t="s">
        <v>64</v>
      </c>
      <c r="E14" s="50" t="s">
        <v>36</v>
      </c>
      <c r="F14" s="67" t="s">
        <v>174</v>
      </c>
      <c r="G14" s="11">
        <f>VLOOKUP(D14,'Species Data'!A$2:E$252,3,FALSE)</f>
        <v>212</v>
      </c>
      <c r="H14" s="52">
        <f>VLOOKUP(D14,'Species Data'!A$2:E$252,4,FALSE)</f>
        <v>193</v>
      </c>
      <c r="I14" s="52">
        <f>VLOOKUP(D14,'Species Data'!A$2:E$252,5,FALSE)</f>
        <v>323</v>
      </c>
      <c r="J14" s="53">
        <f t="shared" si="1"/>
        <v>68476</v>
      </c>
      <c r="K14" s="21" t="s">
        <v>47</v>
      </c>
      <c r="L14" s="54">
        <f>VLOOKUP(K14,'Basic Moves'!B$2:J$60,3,FALSE)</f>
        <v>12</v>
      </c>
      <c r="M14" s="54" t="str">
        <f>VLOOKUP(K14,'Basic Moves'!B$2:C$60,2,FALSE)</f>
        <v>Psychic</v>
      </c>
      <c r="N14" s="54">
        <f>IF(OR(VLOOKUP(K14,'Basic Moves'!B$2:C$60,2,FALSE)=E14,VLOOKUP(K14,'Basic Moves'!B$2:C$60,2,FALSE)=F14),1,0)</f>
        <v>1</v>
      </c>
      <c r="O14" s="54">
        <f>VLOOKUP(K14,'Basic Moves'!B$2:J$60,5,FALSE)</f>
        <v>1100</v>
      </c>
      <c r="P14" s="54">
        <f>VLOOKUP(K14,'Basic Moves'!B$2:J$60,9,FALSE)</f>
        <v>12</v>
      </c>
      <c r="Q14" s="34">
        <f t="shared" si="23"/>
        <v>9</v>
      </c>
      <c r="R14" s="24">
        <f t="shared" si="2"/>
        <v>8.181818182</v>
      </c>
      <c r="S14" s="21"/>
      <c r="T14" s="21"/>
      <c r="U14" s="21"/>
      <c r="V14" s="21" t="s">
        <v>87</v>
      </c>
      <c r="W14" s="54">
        <f>VLOOKUP(V14,'Charged Moves'!B$2:K$119,3,FALSE)</f>
        <v>70</v>
      </c>
      <c r="X14" s="57" t="str">
        <f>VLOOKUP(V14,'Charged Moves'!B$2:C$119,2,FALSE)</f>
        <v>Flying</v>
      </c>
      <c r="Y14" s="54">
        <f>IF(OR(VLOOKUP(V14,'Charged Moves'!B$2:C$119,2,FALSE)=E14,VLOOKUP(V14,'Charged Moves'!B$2:C$119,2,FALSE)=F14),1,0)</f>
        <v>1</v>
      </c>
      <c r="Z14" s="54">
        <f>VLOOKUP(V14,'Charged Moves'!B$2:K$119,10,FALSE)*100</f>
        <v>5</v>
      </c>
      <c r="AA14" s="54">
        <f>VLOOKUP(V14,'Charged Moves'!B$2:K$119,6,FALSE)</f>
        <v>2000</v>
      </c>
      <c r="AB14" s="54">
        <f>VLOOKUP(V14,'Charged Moves'!B$2:L$119,11,FALSE)</f>
        <v>50</v>
      </c>
      <c r="AC14" s="62">
        <f t="shared" si="24"/>
        <v>47</v>
      </c>
      <c r="AD14" s="24">
        <f t="shared" si="3"/>
        <v>23.5</v>
      </c>
      <c r="AE14" s="63">
        <f t="shared" si="4"/>
        <v>5</v>
      </c>
      <c r="AF14" s="64">
        <f t="shared" si="5"/>
        <v>5500</v>
      </c>
      <c r="AG14" s="65">
        <f t="shared" si="6"/>
        <v>12.26666667</v>
      </c>
      <c r="AH14" s="15">
        <f t="shared" si="25"/>
        <v>0.6632423177</v>
      </c>
      <c r="AI14" s="15">
        <f t="shared" si="26"/>
        <v>0.7403693236</v>
      </c>
      <c r="AJ14" s="15">
        <f t="shared" si="27"/>
        <v>0.8626840173</v>
      </c>
      <c r="AK14" s="65">
        <f t="shared" si="7"/>
        <v>4.717948718</v>
      </c>
      <c r="AL14" s="65">
        <f t="shared" si="8"/>
        <v>839972.2667</v>
      </c>
      <c r="AM14" s="65">
        <f t="shared" si="9"/>
        <v>323066.2564</v>
      </c>
    </row>
    <row r="15" ht="14.25" hidden="1" customHeight="1">
      <c r="A15" s="11">
        <v>1136.0</v>
      </c>
      <c r="B15" s="11">
        <f>VLOOKUP(D15,'Species Data'!A$2:E$252,2,FALSE)</f>
        <v>150</v>
      </c>
      <c r="C15" s="11" t="s">
        <v>23</v>
      </c>
      <c r="D15" s="11" t="s">
        <v>27</v>
      </c>
      <c r="E15" s="50" t="s">
        <v>36</v>
      </c>
      <c r="F15" s="51"/>
      <c r="G15" s="11">
        <f>VLOOKUP(D15,'Species Data'!A$2:E$252,3,FALSE)</f>
        <v>212</v>
      </c>
      <c r="H15" s="52">
        <f>VLOOKUP(D15,'Species Data'!A$2:E$252,4,FALSE)</f>
        <v>330</v>
      </c>
      <c r="I15" s="52">
        <f>VLOOKUP(D15,'Species Data'!A$2:E$252,5,FALSE)</f>
        <v>200</v>
      </c>
      <c r="J15" s="53">
        <f t="shared" si="1"/>
        <v>42400</v>
      </c>
      <c r="K15" s="48" t="s">
        <v>18</v>
      </c>
      <c r="L15" s="54">
        <f>VLOOKUP(K15,'Basic Moves'!B$2:J$60,3,FALSE)</f>
        <v>20</v>
      </c>
      <c r="M15" s="54" t="str">
        <f>VLOOKUP(K15,'Basic Moves'!B$2:C$60,2,FALSE)</f>
        <v>Psychic</v>
      </c>
      <c r="N15" s="54">
        <f>IF(OR(VLOOKUP(K15,'Basic Moves'!B$2:C$60,2,FALSE)=E15,VLOOKUP(K15,'Basic Moves'!B$2:C$60,2,FALSE)=F15),1,0)</f>
        <v>1</v>
      </c>
      <c r="O15" s="54">
        <f>VLOOKUP(K15,'Basic Moves'!B$2:J$60,5,FALSE)</f>
        <v>1600</v>
      </c>
      <c r="P15" s="54">
        <f>VLOOKUP(K15,'Basic Moves'!B$2:J$60,9,FALSE)</f>
        <v>15</v>
      </c>
      <c r="Q15" s="34">
        <f t="shared" si="23"/>
        <v>23</v>
      </c>
      <c r="R15" s="24">
        <f t="shared" si="2"/>
        <v>14.375</v>
      </c>
      <c r="S15" s="12"/>
      <c r="T15" s="12"/>
      <c r="U15" s="12"/>
      <c r="V15" s="12" t="s">
        <v>33</v>
      </c>
      <c r="W15" s="54">
        <f>VLOOKUP(V15,'Charged Moves'!B$2:K$119,3,FALSE)</f>
        <v>140</v>
      </c>
      <c r="X15" s="57" t="str">
        <f>VLOOKUP(V15,'Charged Moves'!B$2:C$119,2,FALSE)</f>
        <v>Fighting</v>
      </c>
      <c r="Y15" s="54">
        <f>IF(OR(VLOOKUP(V15,'Charged Moves'!B$2:C$119,2,FALSE)=E15,VLOOKUP(V15,'Charged Moves'!B$2:C$119,2,FALSE)=F15),1,0)</f>
        <v>0</v>
      </c>
      <c r="Z15" s="54">
        <f>VLOOKUP(V15,'Charged Moves'!B$2:K$119,10,FALSE)*100</f>
        <v>5</v>
      </c>
      <c r="AA15" s="54">
        <f>VLOOKUP(V15,'Charged Moves'!B$2:K$119,6,FALSE)</f>
        <v>3500</v>
      </c>
      <c r="AB15" s="54">
        <f>VLOOKUP(V15,'Charged Moves'!B$2:L$119,11,FALSE)</f>
        <v>100</v>
      </c>
      <c r="AC15" s="62">
        <f t="shared" si="24"/>
        <v>129</v>
      </c>
      <c r="AD15" s="24">
        <f t="shared" si="3"/>
        <v>36.85714286</v>
      </c>
      <c r="AE15" s="63">
        <f t="shared" si="4"/>
        <v>7</v>
      </c>
      <c r="AF15" s="64">
        <f t="shared" si="5"/>
        <v>11200</v>
      </c>
      <c r="AG15" s="65">
        <f t="shared" si="6"/>
        <v>19.72789116</v>
      </c>
      <c r="AH15" s="15">
        <f t="shared" si="25"/>
        <v>1.066660782</v>
      </c>
      <c r="AI15" s="15">
        <f t="shared" si="26"/>
        <v>0.7372758159</v>
      </c>
      <c r="AJ15" s="15">
        <f t="shared" si="27"/>
        <v>1.069511926</v>
      </c>
      <c r="AK15" s="65">
        <f t="shared" si="7"/>
        <v>9.446254072</v>
      </c>
      <c r="AL15" s="65">
        <f t="shared" si="8"/>
        <v>836462.585</v>
      </c>
      <c r="AM15" s="65">
        <f t="shared" si="9"/>
        <v>400521.1726</v>
      </c>
    </row>
    <row r="16" ht="14.25" hidden="1" customHeight="1">
      <c r="A16" s="11">
        <v>1138.0</v>
      </c>
      <c r="B16" s="11">
        <f>VLOOKUP(D16,'Species Data'!A$2:E$252,2,FALSE)</f>
        <v>150</v>
      </c>
      <c r="C16" s="11" t="s">
        <v>23</v>
      </c>
      <c r="D16" s="11" t="s">
        <v>27</v>
      </c>
      <c r="E16" s="50" t="s">
        <v>36</v>
      </c>
      <c r="F16" s="51"/>
      <c r="G16" s="11">
        <f>VLOOKUP(D16,'Species Data'!A$2:E$252,3,FALSE)</f>
        <v>212</v>
      </c>
      <c r="H16" s="52">
        <f>VLOOKUP(D16,'Species Data'!A$2:E$252,4,FALSE)</f>
        <v>330</v>
      </c>
      <c r="I16" s="52">
        <f>VLOOKUP(D16,'Species Data'!A$2:E$252,5,FALSE)</f>
        <v>200</v>
      </c>
      <c r="J16" s="53">
        <f t="shared" si="1"/>
        <v>42400</v>
      </c>
      <c r="K16" s="48" t="s">
        <v>18</v>
      </c>
      <c r="L16" s="54">
        <f>VLOOKUP(K16,'Basic Moves'!B$2:J$60,3,FALSE)</f>
        <v>20</v>
      </c>
      <c r="M16" s="54" t="str">
        <f>VLOOKUP(K16,'Basic Moves'!B$2:C$60,2,FALSE)</f>
        <v>Psychic</v>
      </c>
      <c r="N16" s="54">
        <f>IF(OR(VLOOKUP(K16,'Basic Moves'!B$2:C$60,2,FALSE)=E16,VLOOKUP(K16,'Basic Moves'!B$2:C$60,2,FALSE)=F16),1,0)</f>
        <v>1</v>
      </c>
      <c r="O16" s="54">
        <f>VLOOKUP(K16,'Basic Moves'!B$2:J$60,5,FALSE)</f>
        <v>1600</v>
      </c>
      <c r="P16" s="54">
        <f>VLOOKUP(K16,'Basic Moves'!B$2:J$60,9,FALSE)</f>
        <v>15</v>
      </c>
      <c r="Q16" s="34">
        <f t="shared" si="23"/>
        <v>23</v>
      </c>
      <c r="R16" s="24">
        <f t="shared" si="2"/>
        <v>14.375</v>
      </c>
      <c r="S16" s="48"/>
      <c r="T16" s="48"/>
      <c r="U16" s="48"/>
      <c r="V16" s="48" t="s">
        <v>36</v>
      </c>
      <c r="W16" s="54">
        <f>VLOOKUP(V16,'Charged Moves'!B$2:K$119,3,FALSE)</f>
        <v>100</v>
      </c>
      <c r="X16" s="57" t="str">
        <f>VLOOKUP(V16,'Charged Moves'!B$2:C$119,2,FALSE)</f>
        <v>Psychic</v>
      </c>
      <c r="Y16" s="54">
        <f>IF(OR(VLOOKUP(V16,'Charged Moves'!B$2:C$119,2,FALSE)=E16,VLOOKUP(V16,'Charged Moves'!B$2:C$119,2,FALSE)=F16),1,0)</f>
        <v>1</v>
      </c>
      <c r="Z16" s="54">
        <f>VLOOKUP(V16,'Charged Moves'!B$2:K$119,10,FALSE)*100</f>
        <v>5</v>
      </c>
      <c r="AA16" s="54">
        <f>VLOOKUP(V16,'Charged Moves'!B$2:K$119,6,FALSE)</f>
        <v>2800</v>
      </c>
      <c r="AB16" s="54">
        <f>VLOOKUP(V16,'Charged Moves'!B$2:L$119,11,FALSE)</f>
        <v>100</v>
      </c>
      <c r="AC16" s="62">
        <f t="shared" si="24"/>
        <v>115</v>
      </c>
      <c r="AD16" s="24">
        <f t="shared" si="3"/>
        <v>41.07142857</v>
      </c>
      <c r="AE16" s="63">
        <f t="shared" si="4"/>
        <v>7</v>
      </c>
      <c r="AF16" s="64">
        <f t="shared" si="5"/>
        <v>11200</v>
      </c>
      <c r="AG16" s="65">
        <f t="shared" si="6"/>
        <v>19.71428571</v>
      </c>
      <c r="AH16" s="15">
        <f t="shared" si="25"/>
        <v>1.065925154</v>
      </c>
      <c r="AI16" s="15">
        <f t="shared" si="26"/>
        <v>0.7367673499</v>
      </c>
      <c r="AJ16" s="15">
        <f t="shared" si="27"/>
        <v>1.041630857</v>
      </c>
      <c r="AK16" s="65">
        <f t="shared" si="7"/>
        <v>9.2</v>
      </c>
      <c r="AL16" s="65">
        <f t="shared" si="8"/>
        <v>835885.7143</v>
      </c>
      <c r="AM16" s="65">
        <f t="shared" si="9"/>
        <v>390080</v>
      </c>
    </row>
    <row r="17" ht="14.25" hidden="1" customHeight="1">
      <c r="A17" s="11">
        <v>1139.0</v>
      </c>
      <c r="B17" s="11">
        <f>VLOOKUP(D17,'Species Data'!A$2:E$252,2,FALSE)</f>
        <v>150</v>
      </c>
      <c r="C17" s="11" t="s">
        <v>23</v>
      </c>
      <c r="D17" s="11" t="s">
        <v>27</v>
      </c>
      <c r="E17" s="50" t="s">
        <v>36</v>
      </c>
      <c r="F17" s="51"/>
      <c r="G17" s="11">
        <f>VLOOKUP(D17,'Species Data'!A$2:E$252,3,FALSE)</f>
        <v>212</v>
      </c>
      <c r="H17" s="52">
        <f>VLOOKUP(D17,'Species Data'!A$2:E$252,4,FALSE)</f>
        <v>330</v>
      </c>
      <c r="I17" s="52">
        <f>VLOOKUP(D17,'Species Data'!A$2:E$252,5,FALSE)</f>
        <v>200</v>
      </c>
      <c r="J17" s="53">
        <f t="shared" si="1"/>
        <v>42400</v>
      </c>
      <c r="K17" s="48" t="s">
        <v>18</v>
      </c>
      <c r="L17" s="54">
        <f>VLOOKUP(K17,'Basic Moves'!B$2:J$60,3,FALSE)</f>
        <v>20</v>
      </c>
      <c r="M17" s="54" t="str">
        <f>VLOOKUP(K17,'Basic Moves'!B$2:C$60,2,FALSE)</f>
        <v>Psychic</v>
      </c>
      <c r="N17" s="54">
        <f>IF(OR(VLOOKUP(K17,'Basic Moves'!B$2:C$60,2,FALSE)=E17,VLOOKUP(K17,'Basic Moves'!B$2:C$60,2,FALSE)=F17),1,0)</f>
        <v>1</v>
      </c>
      <c r="O17" s="54">
        <f>VLOOKUP(K17,'Basic Moves'!B$2:J$60,5,FALSE)</f>
        <v>1600</v>
      </c>
      <c r="P17" s="54">
        <f>VLOOKUP(K17,'Basic Moves'!B$2:J$60,9,FALSE)</f>
        <v>15</v>
      </c>
      <c r="Q17" s="34">
        <f t="shared" si="23"/>
        <v>23</v>
      </c>
      <c r="R17" s="24">
        <f t="shared" si="2"/>
        <v>14.375</v>
      </c>
      <c r="S17" s="48"/>
      <c r="T17" s="48"/>
      <c r="U17" s="48"/>
      <c r="V17" s="48" t="s">
        <v>37</v>
      </c>
      <c r="W17" s="54">
        <f>VLOOKUP(V17,'Charged Moves'!B$2:K$119,3,FALSE)</f>
        <v>100</v>
      </c>
      <c r="X17" s="57" t="str">
        <f>VLOOKUP(V17,'Charged Moves'!B$2:C$119,2,FALSE)</f>
        <v>Ghost</v>
      </c>
      <c r="Y17" s="54">
        <f>IF(OR(VLOOKUP(V17,'Charged Moves'!B$2:C$119,2,FALSE)=E17,VLOOKUP(V17,'Charged Moves'!B$2:C$119,2,FALSE)=F17),1,0)</f>
        <v>0</v>
      </c>
      <c r="Z17" s="54">
        <f>VLOOKUP(V17,'Charged Moves'!B$2:K$119,10,FALSE)*100</f>
        <v>5</v>
      </c>
      <c r="AA17" s="54">
        <f>VLOOKUP(V17,'Charged Moves'!B$2:K$119,6,FALSE)</f>
        <v>3000</v>
      </c>
      <c r="AB17" s="54">
        <f>VLOOKUP(V17,'Charged Moves'!B$2:L$119,11,FALSE)</f>
        <v>50</v>
      </c>
      <c r="AC17" s="62">
        <f t="shared" si="24"/>
        <v>92</v>
      </c>
      <c r="AD17" s="24">
        <f t="shared" si="3"/>
        <v>30.66666667</v>
      </c>
      <c r="AE17" s="63">
        <f t="shared" si="4"/>
        <v>4</v>
      </c>
      <c r="AF17" s="64">
        <f t="shared" si="5"/>
        <v>6400</v>
      </c>
      <c r="AG17" s="65">
        <f t="shared" si="6"/>
        <v>19.57446809</v>
      </c>
      <c r="AH17" s="15">
        <f t="shared" si="25"/>
        <v>1.058365401</v>
      </c>
      <c r="AI17" s="15">
        <f t="shared" si="26"/>
        <v>0.7315420495</v>
      </c>
      <c r="AJ17" s="15">
        <f t="shared" si="27"/>
        <v>1.073846244</v>
      </c>
      <c r="AK17" s="65">
        <f t="shared" si="7"/>
        <v>9.484536082</v>
      </c>
      <c r="AL17" s="65">
        <f t="shared" si="8"/>
        <v>829957.4468</v>
      </c>
      <c r="AM17" s="65">
        <f t="shared" si="9"/>
        <v>402144.3299</v>
      </c>
    </row>
    <row r="18" ht="14.25" hidden="1" customHeight="1">
      <c r="A18" s="11">
        <v>1729.0</v>
      </c>
      <c r="B18" s="11">
        <f>VLOOKUP(D18,'Species Data'!A$2:E$252,2,FALSE)</f>
        <v>249</v>
      </c>
      <c r="C18" s="11" t="s">
        <v>23</v>
      </c>
      <c r="D18" s="20" t="s">
        <v>64</v>
      </c>
      <c r="E18" s="50" t="s">
        <v>36</v>
      </c>
      <c r="F18" s="67" t="s">
        <v>174</v>
      </c>
      <c r="G18" s="11">
        <f>VLOOKUP(D18,'Species Data'!A$2:E$252,3,FALSE)</f>
        <v>212</v>
      </c>
      <c r="H18" s="52">
        <f>VLOOKUP(D18,'Species Data'!A$2:E$252,4,FALSE)</f>
        <v>193</v>
      </c>
      <c r="I18" s="52">
        <f>VLOOKUP(D18,'Species Data'!A$2:E$252,5,FALSE)</f>
        <v>323</v>
      </c>
      <c r="J18" s="53">
        <f t="shared" si="1"/>
        <v>68476</v>
      </c>
      <c r="K18" s="21" t="s">
        <v>50</v>
      </c>
      <c r="L18" s="54">
        <f>VLOOKUP(K18,'Basic Moves'!B$2:J$60,3,FALSE)</f>
        <v>15</v>
      </c>
      <c r="M18" s="54" t="str">
        <f>VLOOKUP(K18,'Basic Moves'!B$2:C$60,2,FALSE)</f>
        <v>Dragon</v>
      </c>
      <c r="N18" s="54">
        <f>IF(OR(VLOOKUP(K18,'Basic Moves'!B$2:C$60,2,FALSE)=E18,VLOOKUP(K18,'Basic Moves'!B$2:C$60,2,FALSE)=F18),1,0)</f>
        <v>0</v>
      </c>
      <c r="O18" s="54">
        <f>VLOOKUP(K18,'Basic Moves'!B$2:J$60,5,FALSE)</f>
        <v>1100</v>
      </c>
      <c r="P18" s="54">
        <f>VLOOKUP(K18,'Basic Moves'!B$2:J$60,9,FALSE)</f>
        <v>9</v>
      </c>
      <c r="Q18" s="34">
        <f t="shared" si="23"/>
        <v>9</v>
      </c>
      <c r="R18" s="24">
        <f t="shared" si="2"/>
        <v>8.181818182</v>
      </c>
      <c r="S18" s="21"/>
      <c r="T18" s="21"/>
      <c r="U18" s="21"/>
      <c r="V18" s="21" t="s">
        <v>19</v>
      </c>
      <c r="W18" s="54">
        <f>VLOOKUP(V18,'Charged Moves'!B$2:K$119,3,FALSE)</f>
        <v>120</v>
      </c>
      <c r="X18" s="57" t="str">
        <f>VLOOKUP(V18,'Charged Moves'!B$2:C$119,2,FALSE)</f>
        <v>Psychic</v>
      </c>
      <c r="Y18" s="54">
        <f>IF(OR(VLOOKUP(V18,'Charged Moves'!B$2:C$119,2,FALSE)=E18,VLOOKUP(V18,'Charged Moves'!B$2:C$119,2,FALSE)=F18),1,0)</f>
        <v>1</v>
      </c>
      <c r="Z18" s="54">
        <f>VLOOKUP(V18,'Charged Moves'!B$2:K$119,10,FALSE)*100</f>
        <v>5</v>
      </c>
      <c r="AA18" s="54">
        <f>VLOOKUP(V18,'Charged Moves'!B$2:K$119,6,FALSE)</f>
        <v>2700</v>
      </c>
      <c r="AB18" s="54">
        <f>VLOOKUP(V18,'Charged Moves'!B$2:L$119,11,FALSE)</f>
        <v>100</v>
      </c>
      <c r="AC18" s="62">
        <f t="shared" si="24"/>
        <v>81</v>
      </c>
      <c r="AD18" s="24">
        <f t="shared" si="3"/>
        <v>30</v>
      </c>
      <c r="AE18" s="63">
        <f t="shared" si="4"/>
        <v>12</v>
      </c>
      <c r="AF18" s="64">
        <f t="shared" si="5"/>
        <v>13200</v>
      </c>
      <c r="AG18" s="65">
        <f t="shared" si="6"/>
        <v>11.88679245</v>
      </c>
      <c r="AH18" s="15">
        <f t="shared" si="25"/>
        <v>0.6427030253</v>
      </c>
      <c r="AI18" s="15">
        <f t="shared" si="26"/>
        <v>0.7174415615</v>
      </c>
      <c r="AJ18" s="15">
        <f t="shared" si="27"/>
        <v>0.8247955655</v>
      </c>
      <c r="AK18" s="65">
        <f t="shared" si="7"/>
        <v>4.510739857</v>
      </c>
      <c r="AL18" s="65">
        <f t="shared" si="8"/>
        <v>813960</v>
      </c>
      <c r="AM18" s="65">
        <f t="shared" si="9"/>
        <v>308877.4224</v>
      </c>
    </row>
    <row r="19" ht="14.25" hidden="1" customHeight="1">
      <c r="A19" s="11">
        <v>1731.0</v>
      </c>
      <c r="B19" s="11">
        <f>VLOOKUP(D19,'Species Data'!A$2:E$252,2,FALSE)</f>
        <v>249</v>
      </c>
      <c r="C19" s="11" t="s">
        <v>23</v>
      </c>
      <c r="D19" s="20" t="s">
        <v>64</v>
      </c>
      <c r="E19" s="50" t="s">
        <v>36</v>
      </c>
      <c r="F19" s="67" t="s">
        <v>174</v>
      </c>
      <c r="G19" s="11">
        <f>VLOOKUP(D19,'Species Data'!A$2:E$252,3,FALSE)</f>
        <v>212</v>
      </c>
      <c r="H19" s="52">
        <f>VLOOKUP(D19,'Species Data'!A$2:E$252,4,FALSE)</f>
        <v>193</v>
      </c>
      <c r="I19" s="52">
        <f>VLOOKUP(D19,'Species Data'!A$2:E$252,5,FALSE)</f>
        <v>323</v>
      </c>
      <c r="J19" s="53">
        <f t="shared" si="1"/>
        <v>68476</v>
      </c>
      <c r="K19" s="21" t="s">
        <v>50</v>
      </c>
      <c r="L19" s="54">
        <f>VLOOKUP(K19,'Basic Moves'!B$2:J$60,3,FALSE)</f>
        <v>15</v>
      </c>
      <c r="M19" s="54" t="str">
        <f>VLOOKUP(K19,'Basic Moves'!B$2:C$60,2,FALSE)</f>
        <v>Dragon</v>
      </c>
      <c r="N19" s="54">
        <f>IF(OR(VLOOKUP(K19,'Basic Moves'!B$2:C$60,2,FALSE)=E19,VLOOKUP(K19,'Basic Moves'!B$2:C$60,2,FALSE)=F19),1,0)</f>
        <v>0</v>
      </c>
      <c r="O19" s="54">
        <f>VLOOKUP(K19,'Basic Moves'!B$2:J$60,5,FALSE)</f>
        <v>1100</v>
      </c>
      <c r="P19" s="54">
        <f>VLOOKUP(K19,'Basic Moves'!B$2:J$60,9,FALSE)</f>
        <v>9</v>
      </c>
      <c r="Q19" s="34">
        <f t="shared" si="23"/>
        <v>9</v>
      </c>
      <c r="R19" s="24">
        <f t="shared" si="2"/>
        <v>8.181818182</v>
      </c>
      <c r="S19" s="21"/>
      <c r="T19" s="21"/>
      <c r="U19" s="21"/>
      <c r="V19" s="21" t="s">
        <v>87</v>
      </c>
      <c r="W19" s="54">
        <f>VLOOKUP(V19,'Charged Moves'!B$2:K$119,3,FALSE)</f>
        <v>70</v>
      </c>
      <c r="X19" s="57" t="str">
        <f>VLOOKUP(V19,'Charged Moves'!B$2:C$119,2,FALSE)</f>
        <v>Flying</v>
      </c>
      <c r="Y19" s="54">
        <f>IF(OR(VLOOKUP(V19,'Charged Moves'!B$2:C$119,2,FALSE)=E19,VLOOKUP(V19,'Charged Moves'!B$2:C$119,2,FALSE)=F19),1,0)</f>
        <v>1</v>
      </c>
      <c r="Z19" s="54">
        <f>VLOOKUP(V19,'Charged Moves'!B$2:K$119,10,FALSE)*100</f>
        <v>5</v>
      </c>
      <c r="AA19" s="54">
        <f>VLOOKUP(V19,'Charged Moves'!B$2:K$119,6,FALSE)</f>
        <v>2000</v>
      </c>
      <c r="AB19" s="54">
        <f>VLOOKUP(V19,'Charged Moves'!B$2:L$119,11,FALSE)</f>
        <v>50</v>
      </c>
      <c r="AC19" s="62">
        <f t="shared" si="24"/>
        <v>47</v>
      </c>
      <c r="AD19" s="24">
        <f t="shared" si="3"/>
        <v>23.5</v>
      </c>
      <c r="AE19" s="63">
        <f t="shared" si="4"/>
        <v>6</v>
      </c>
      <c r="AF19" s="64">
        <f t="shared" si="5"/>
        <v>6600</v>
      </c>
      <c r="AG19" s="65">
        <f t="shared" si="6"/>
        <v>11.74418605</v>
      </c>
      <c r="AH19" s="15">
        <f t="shared" si="25"/>
        <v>0.634992487</v>
      </c>
      <c r="AI19" s="15">
        <f t="shared" si="26"/>
        <v>0.7088343815</v>
      </c>
      <c r="AJ19" s="15">
        <f t="shared" si="27"/>
        <v>0.8171682244</v>
      </c>
      <c r="AK19" s="65">
        <f t="shared" si="7"/>
        <v>4.469026549</v>
      </c>
      <c r="AL19" s="65">
        <f t="shared" si="8"/>
        <v>804194.8837</v>
      </c>
      <c r="AM19" s="65">
        <f t="shared" si="9"/>
        <v>306021.0619</v>
      </c>
    </row>
    <row r="20" ht="14.25" customHeight="1">
      <c r="A20" s="11">
        <v>442.0</v>
      </c>
      <c r="B20" s="11">
        <f>VLOOKUP(D20,'Species Data'!A$2:E$252,2,FALSE)</f>
        <v>63</v>
      </c>
      <c r="C20" s="11"/>
      <c r="D20" s="11" t="s">
        <v>90</v>
      </c>
      <c r="E20" s="50" t="s">
        <v>36</v>
      </c>
      <c r="F20" s="51"/>
      <c r="G20" s="11">
        <f>VLOOKUP(D20,'Species Data'!A$2:E$252,3,FALSE)</f>
        <v>50</v>
      </c>
      <c r="H20" s="52">
        <f>VLOOKUP(D20,'Species Data'!A$2:E$252,4,FALSE)</f>
        <v>195</v>
      </c>
      <c r="I20" s="52">
        <f>VLOOKUP(D20,'Species Data'!A$2:E$252,5,FALSE)</f>
        <v>103</v>
      </c>
      <c r="J20" s="53">
        <f t="shared" si="1"/>
        <v>5150</v>
      </c>
      <c r="K20" s="48" t="s">
        <v>54</v>
      </c>
      <c r="L20" s="54">
        <f>VLOOKUP(K20,'Basic Moves'!B$2:J$60,3,FALSE)</f>
        <v>12</v>
      </c>
      <c r="M20" s="54" t="str">
        <f>VLOOKUP(K20,'Basic Moves'!B$2:C$60,2,FALSE)</f>
        <v>Psychic</v>
      </c>
      <c r="N20" s="54">
        <f>IF(OR(VLOOKUP(K20,'Basic Moves'!B$2:C$60,2,FALSE)=E20,VLOOKUP(K20,'Basic Moves'!B$2:C$60,2,FALSE)=F20),1,0)</f>
        <v>1</v>
      </c>
      <c r="O20" s="54">
        <f>VLOOKUP(K20,'Basic Moves'!B$2:J$60,5,FALSE)</f>
        <v>1100</v>
      </c>
      <c r="P20" s="54">
        <f>VLOOKUP(K20,'Basic Moves'!B$2:J$60,9,FALSE)</f>
        <v>10</v>
      </c>
      <c r="Q20" s="34">
        <f>FLOOR(0.5*L20*(H20/180)*(1+(N20*0.2))+1)</f>
        <v>8</v>
      </c>
      <c r="R20" s="24">
        <f t="shared" si="2"/>
        <v>7.272727273</v>
      </c>
      <c r="S20" s="56">
        <f>L20/O20*1000</f>
        <v>10.90909091</v>
      </c>
      <c r="T20" s="56">
        <f>P20/O20*1000</f>
        <v>9.090909091</v>
      </c>
      <c r="U20" s="56">
        <f>T20/S20</f>
        <v>0.8333333333</v>
      </c>
      <c r="V20" s="48" t="s">
        <v>319</v>
      </c>
      <c r="W20" s="54">
        <f>VLOOKUP(V20,'Charged Moves'!B$2:K$119,3,FALSE)</f>
        <v>75</v>
      </c>
      <c r="X20" s="57" t="str">
        <f>VLOOKUP(V20,'Charged Moves'!B$2:C$119,2,FALSE)</f>
        <v>Bug</v>
      </c>
      <c r="Y20" s="54">
        <f>IF(OR(VLOOKUP(V20,'Charged Moves'!B$2:C$119,2,FALSE)=E20,VLOOKUP(V20,'Charged Moves'!B$2:C$119,2,FALSE)=F20),1,0)</f>
        <v>0</v>
      </c>
      <c r="Z20" s="54">
        <f>VLOOKUP(V20,'Charged Moves'!B$2:K$119,10,FALSE)*100</f>
        <v>5</v>
      </c>
      <c r="AA20" s="54">
        <f>VLOOKUP(V20,'Charged Moves'!B$2:K$119,6,FALSE)</f>
        <v>2900</v>
      </c>
      <c r="AB20" s="54">
        <f>VLOOKUP(V20,'Charged Moves'!B$2:L$119,11,FALSE)</f>
        <v>50</v>
      </c>
      <c r="AC20" s="62">
        <f>FLOOR(0.5*W20*(H20/180)*(1+(Y20*0.2))+1)</f>
        <v>41</v>
      </c>
      <c r="AD20" s="24">
        <f t="shared" si="3"/>
        <v>14.13793103</v>
      </c>
      <c r="AE20" s="63">
        <f t="shared" si="4"/>
        <v>5</v>
      </c>
      <c r="AF20" s="64">
        <f t="shared" si="5"/>
        <v>5500</v>
      </c>
      <c r="AG20" s="65">
        <f t="shared" si="6"/>
        <v>9.642857143</v>
      </c>
      <c r="AH20" s="15">
        <f>AG20/17.41</f>
        <v>0.5538688767</v>
      </c>
      <c r="AI20" s="15">
        <f>AL20/1109505</f>
        <v>0.04475934249</v>
      </c>
      <c r="AJ20" s="15">
        <f>AM20/364968.75</f>
        <v>0.05602816518</v>
      </c>
      <c r="AK20" s="65">
        <f t="shared" si="7"/>
        <v>3.970588235</v>
      </c>
      <c r="AL20" s="65">
        <f t="shared" si="8"/>
        <v>49660.71429</v>
      </c>
      <c r="AM20" s="65">
        <f t="shared" si="9"/>
        <v>20448.52941</v>
      </c>
    </row>
    <row r="21" ht="14.25" hidden="1" customHeight="1">
      <c r="A21" s="11">
        <v>1141.0</v>
      </c>
      <c r="B21" s="11">
        <f>VLOOKUP(D21,'Species Data'!A$2:E$252,2,FALSE)</f>
        <v>150</v>
      </c>
      <c r="C21" s="11" t="s">
        <v>23</v>
      </c>
      <c r="D21" s="11" t="s">
        <v>27</v>
      </c>
      <c r="E21" s="50" t="s">
        <v>36</v>
      </c>
      <c r="F21" s="51"/>
      <c r="G21" s="11">
        <f>VLOOKUP(D21,'Species Data'!A$2:E$252,3,FALSE)</f>
        <v>212</v>
      </c>
      <c r="H21" s="52">
        <f>VLOOKUP(D21,'Species Data'!A$2:E$252,4,FALSE)</f>
        <v>330</v>
      </c>
      <c r="I21" s="52">
        <f>VLOOKUP(D21,'Species Data'!A$2:E$252,5,FALSE)</f>
        <v>200</v>
      </c>
      <c r="J21" s="53">
        <f t="shared" si="1"/>
        <v>42400</v>
      </c>
      <c r="K21" s="48" t="s">
        <v>38</v>
      </c>
      <c r="L21" s="54">
        <f>VLOOKUP(K21,'Basic Moves'!B$2:J$60,3,FALSE)</f>
        <v>5</v>
      </c>
      <c r="M21" s="54" t="str">
        <f>VLOOKUP(K21,'Basic Moves'!B$2:C$60,2,FALSE)</f>
        <v>Psychic</v>
      </c>
      <c r="N21" s="54">
        <f>IF(OR(VLOOKUP(K21,'Basic Moves'!B$2:C$60,2,FALSE)=E21,VLOOKUP(K21,'Basic Moves'!B$2:C$60,2,FALSE)=F21),1,0)</f>
        <v>1</v>
      </c>
      <c r="O21" s="54">
        <f>VLOOKUP(K21,'Basic Moves'!B$2:J$60,5,FALSE)</f>
        <v>600</v>
      </c>
      <c r="P21" s="54">
        <f>VLOOKUP(K21,'Basic Moves'!B$2:J$60,9,FALSE)</f>
        <v>8</v>
      </c>
      <c r="Q21" s="34">
        <f t="shared" ref="Q21:Q25" si="28">FLOOR(0.5*L21*(H21/180)*(1+(N21*0.25))+1)</f>
        <v>6</v>
      </c>
      <c r="R21" s="24">
        <f t="shared" si="2"/>
        <v>10</v>
      </c>
      <c r="S21" s="48"/>
      <c r="T21" s="48"/>
      <c r="U21" s="48"/>
      <c r="V21" s="48" t="s">
        <v>29</v>
      </c>
      <c r="W21" s="54">
        <f>VLOOKUP(V21,'Charged Moves'!B$2:K$119,3,FALSE)</f>
        <v>150</v>
      </c>
      <c r="X21" s="57" t="str">
        <f>VLOOKUP(V21,'Charged Moves'!B$2:C$119,2,FALSE)</f>
        <v>Normal</v>
      </c>
      <c r="Y21" s="54">
        <f>IF(OR(VLOOKUP(V21,'Charged Moves'!B$2:C$119,2,FALSE)=E21,VLOOKUP(V21,'Charged Moves'!B$2:C$119,2,FALSE)=F21),1,0)</f>
        <v>0</v>
      </c>
      <c r="Z21" s="54">
        <f>VLOOKUP(V21,'Charged Moves'!B$2:K$119,10,FALSE)*100</f>
        <v>5</v>
      </c>
      <c r="AA21" s="54">
        <f>VLOOKUP(V21,'Charged Moves'!B$2:K$119,6,FALSE)</f>
        <v>3800</v>
      </c>
      <c r="AB21" s="54">
        <f>VLOOKUP(V21,'Charged Moves'!B$2:L$119,11,FALSE)</f>
        <v>100</v>
      </c>
      <c r="AC21" s="62">
        <f t="shared" ref="AC21:AC25" si="29">FLOOR(0.5*W21*(H21/180)*(1+(Y21*0.25))+1)</f>
        <v>138</v>
      </c>
      <c r="AD21" s="24">
        <f t="shared" si="3"/>
        <v>36.31578947</v>
      </c>
      <c r="AE21" s="63">
        <f t="shared" si="4"/>
        <v>13</v>
      </c>
      <c r="AF21" s="64">
        <f t="shared" si="5"/>
        <v>7800</v>
      </c>
      <c r="AG21" s="65">
        <f t="shared" si="6"/>
        <v>18.62068966</v>
      </c>
      <c r="AH21" s="15">
        <f t="shared" ref="AH21:AH25" si="30">AG21/18.495</f>
        <v>1.006795872</v>
      </c>
      <c r="AI21" s="15">
        <f t="shared" ref="AI21:AI25" si="31">AL21/1134531.429</f>
        <v>0.695897197</v>
      </c>
      <c r="AJ21" s="15">
        <f t="shared" ref="AJ21:AJ25" si="32">AM21/374489.674</f>
        <v>0.6175677017</v>
      </c>
      <c r="AK21" s="65">
        <f t="shared" si="7"/>
        <v>5.454545455</v>
      </c>
      <c r="AL21" s="65">
        <f t="shared" si="8"/>
        <v>789517.2414</v>
      </c>
      <c r="AM21" s="65">
        <f t="shared" si="9"/>
        <v>231272.7273</v>
      </c>
    </row>
    <row r="22" ht="14.25" hidden="1" customHeight="1">
      <c r="A22" s="11">
        <v>1143.0</v>
      </c>
      <c r="B22" s="11">
        <f>VLOOKUP(D22,'Species Data'!A$2:E$252,2,FALSE)</f>
        <v>150</v>
      </c>
      <c r="C22" s="11" t="s">
        <v>23</v>
      </c>
      <c r="D22" s="11" t="s">
        <v>27</v>
      </c>
      <c r="E22" s="50" t="s">
        <v>36</v>
      </c>
      <c r="F22" s="51"/>
      <c r="G22" s="11">
        <f>VLOOKUP(D22,'Species Data'!A$2:E$252,3,FALSE)</f>
        <v>212</v>
      </c>
      <c r="H22" s="52">
        <f>VLOOKUP(D22,'Species Data'!A$2:E$252,4,FALSE)</f>
        <v>330</v>
      </c>
      <c r="I22" s="52">
        <f>VLOOKUP(D22,'Species Data'!A$2:E$252,5,FALSE)</f>
        <v>200</v>
      </c>
      <c r="J22" s="53">
        <f t="shared" si="1"/>
        <v>42400</v>
      </c>
      <c r="K22" s="48" t="s">
        <v>38</v>
      </c>
      <c r="L22" s="54">
        <f>VLOOKUP(K22,'Basic Moves'!B$2:J$60,3,FALSE)</f>
        <v>5</v>
      </c>
      <c r="M22" s="54" t="str">
        <f>VLOOKUP(K22,'Basic Moves'!B$2:C$60,2,FALSE)</f>
        <v>Psychic</v>
      </c>
      <c r="N22" s="54">
        <f>IF(OR(VLOOKUP(K22,'Basic Moves'!B$2:C$60,2,FALSE)=E22,VLOOKUP(K22,'Basic Moves'!B$2:C$60,2,FALSE)=F22),1,0)</f>
        <v>1</v>
      </c>
      <c r="O22" s="54">
        <f>VLOOKUP(K22,'Basic Moves'!B$2:J$60,5,FALSE)</f>
        <v>600</v>
      </c>
      <c r="P22" s="54">
        <f>VLOOKUP(K22,'Basic Moves'!B$2:J$60,9,FALSE)</f>
        <v>8</v>
      </c>
      <c r="Q22" s="34">
        <f t="shared" si="28"/>
        <v>6</v>
      </c>
      <c r="R22" s="24">
        <f t="shared" si="2"/>
        <v>10</v>
      </c>
      <c r="S22" s="48"/>
      <c r="T22" s="48"/>
      <c r="U22" s="48"/>
      <c r="V22" s="48" t="s">
        <v>37</v>
      </c>
      <c r="W22" s="54">
        <f>VLOOKUP(V22,'Charged Moves'!B$2:K$119,3,FALSE)</f>
        <v>100</v>
      </c>
      <c r="X22" s="57" t="str">
        <f>VLOOKUP(V22,'Charged Moves'!B$2:C$119,2,FALSE)</f>
        <v>Ghost</v>
      </c>
      <c r="Y22" s="54">
        <f>IF(OR(VLOOKUP(V22,'Charged Moves'!B$2:C$119,2,FALSE)=E22,VLOOKUP(V22,'Charged Moves'!B$2:C$119,2,FALSE)=F22),1,0)</f>
        <v>0</v>
      </c>
      <c r="Z22" s="54">
        <f>VLOOKUP(V22,'Charged Moves'!B$2:K$119,10,FALSE)*100</f>
        <v>5</v>
      </c>
      <c r="AA22" s="54">
        <f>VLOOKUP(V22,'Charged Moves'!B$2:K$119,6,FALSE)</f>
        <v>3000</v>
      </c>
      <c r="AB22" s="54">
        <f>VLOOKUP(V22,'Charged Moves'!B$2:L$119,11,FALSE)</f>
        <v>50</v>
      </c>
      <c r="AC22" s="62">
        <f t="shared" si="29"/>
        <v>92</v>
      </c>
      <c r="AD22" s="24">
        <f t="shared" si="3"/>
        <v>30.66666667</v>
      </c>
      <c r="AE22" s="63">
        <f t="shared" si="4"/>
        <v>7</v>
      </c>
      <c r="AF22" s="64">
        <f t="shared" si="5"/>
        <v>4200</v>
      </c>
      <c r="AG22" s="65">
        <f t="shared" si="6"/>
        <v>18.61111111</v>
      </c>
      <c r="AH22" s="15">
        <f t="shared" si="30"/>
        <v>1.006277973</v>
      </c>
      <c r="AI22" s="15">
        <f t="shared" si="31"/>
        <v>0.6955392252</v>
      </c>
      <c r="AJ22" s="15">
        <f t="shared" si="32"/>
        <v>0.6539474082</v>
      </c>
      <c r="AK22" s="65">
        <f t="shared" si="7"/>
        <v>5.775862069</v>
      </c>
      <c r="AL22" s="65">
        <f t="shared" si="8"/>
        <v>789111.1111</v>
      </c>
      <c r="AM22" s="65">
        <f t="shared" si="9"/>
        <v>244896.5517</v>
      </c>
    </row>
    <row r="23" ht="14.25" hidden="1" customHeight="1">
      <c r="A23" s="11">
        <v>1733.0</v>
      </c>
      <c r="B23" s="11">
        <f>VLOOKUP(D23,'Species Data'!A$2:E$252,2,FALSE)</f>
        <v>249</v>
      </c>
      <c r="C23" s="11" t="s">
        <v>23</v>
      </c>
      <c r="D23" s="20" t="s">
        <v>64</v>
      </c>
      <c r="E23" s="50" t="s">
        <v>36</v>
      </c>
      <c r="F23" s="67" t="s">
        <v>174</v>
      </c>
      <c r="G23" s="11">
        <f>VLOOKUP(D23,'Species Data'!A$2:E$252,3,FALSE)</f>
        <v>212</v>
      </c>
      <c r="H23" s="52">
        <f>VLOOKUP(D23,'Species Data'!A$2:E$252,4,FALSE)</f>
        <v>193</v>
      </c>
      <c r="I23" s="52">
        <f>VLOOKUP(D23,'Species Data'!A$2:E$252,5,FALSE)</f>
        <v>323</v>
      </c>
      <c r="J23" s="53">
        <f t="shared" si="1"/>
        <v>68476</v>
      </c>
      <c r="K23" s="21" t="s">
        <v>47</v>
      </c>
      <c r="L23" s="54">
        <f>VLOOKUP(K23,'Basic Moves'!B$2:J$60,3,FALSE)</f>
        <v>12</v>
      </c>
      <c r="M23" s="54" t="str">
        <f>VLOOKUP(K23,'Basic Moves'!B$2:C$60,2,FALSE)</f>
        <v>Psychic</v>
      </c>
      <c r="N23" s="54">
        <f>IF(OR(VLOOKUP(K23,'Basic Moves'!B$2:C$60,2,FALSE)=E23,VLOOKUP(K23,'Basic Moves'!B$2:C$60,2,FALSE)=F23),1,0)</f>
        <v>1</v>
      </c>
      <c r="O23" s="54">
        <f>VLOOKUP(K23,'Basic Moves'!B$2:J$60,5,FALSE)</f>
        <v>1100</v>
      </c>
      <c r="P23" s="54">
        <f>VLOOKUP(K23,'Basic Moves'!B$2:J$60,9,FALSE)</f>
        <v>12</v>
      </c>
      <c r="Q23" s="34">
        <f t="shared" si="28"/>
        <v>9</v>
      </c>
      <c r="R23" s="24">
        <f t="shared" si="2"/>
        <v>8.181818182</v>
      </c>
      <c r="S23" s="21"/>
      <c r="T23" s="21"/>
      <c r="U23" s="21"/>
      <c r="V23" s="21" t="s">
        <v>76</v>
      </c>
      <c r="W23" s="54">
        <f>VLOOKUP(V23,'Charged Moves'!B$2:K$119,3,FALSE)</f>
        <v>130</v>
      </c>
      <c r="X23" s="57" t="str">
        <f>VLOOKUP(V23,'Charged Moves'!B$2:C$119,2,FALSE)</f>
        <v>Water</v>
      </c>
      <c r="Y23" s="54">
        <f>IF(OR(VLOOKUP(V23,'Charged Moves'!B$2:C$119,2,FALSE)=E23,VLOOKUP(V23,'Charged Moves'!B$2:C$119,2,FALSE)=F23),1,0)</f>
        <v>0</v>
      </c>
      <c r="Z23" s="54">
        <f>VLOOKUP(V23,'Charged Moves'!B$2:K$119,10,FALSE)*100</f>
        <v>5</v>
      </c>
      <c r="AA23" s="54">
        <f>VLOOKUP(V23,'Charged Moves'!B$2:K$119,6,FALSE)</f>
        <v>3300</v>
      </c>
      <c r="AB23" s="54">
        <f>VLOOKUP(V23,'Charged Moves'!B$2:L$119,11,FALSE)</f>
        <v>100</v>
      </c>
      <c r="AC23" s="62">
        <f t="shared" si="29"/>
        <v>70</v>
      </c>
      <c r="AD23" s="24">
        <f t="shared" si="3"/>
        <v>21.21212121</v>
      </c>
      <c r="AE23" s="63">
        <f t="shared" si="4"/>
        <v>9</v>
      </c>
      <c r="AF23" s="64">
        <f t="shared" si="5"/>
        <v>9900</v>
      </c>
      <c r="AG23" s="65">
        <f t="shared" si="6"/>
        <v>11.43939394</v>
      </c>
      <c r="AH23" s="15">
        <f t="shared" si="30"/>
        <v>0.618512784</v>
      </c>
      <c r="AI23" s="15">
        <f t="shared" si="31"/>
        <v>0.6904382897</v>
      </c>
      <c r="AJ23" s="15">
        <f t="shared" si="32"/>
        <v>0.8316438872</v>
      </c>
      <c r="AK23" s="65">
        <f t="shared" si="7"/>
        <v>4.548192771</v>
      </c>
      <c r="AL23" s="65">
        <f t="shared" si="8"/>
        <v>783323.9394</v>
      </c>
      <c r="AM23" s="65">
        <f t="shared" si="9"/>
        <v>311442.0482</v>
      </c>
    </row>
    <row r="24" ht="14.25" hidden="1" customHeight="1">
      <c r="A24" s="11">
        <v>1140.0</v>
      </c>
      <c r="B24" s="11">
        <f>VLOOKUP(D24,'Species Data'!A$2:E$252,2,FALSE)</f>
        <v>150</v>
      </c>
      <c r="C24" s="11" t="s">
        <v>23</v>
      </c>
      <c r="D24" s="11" t="s">
        <v>27</v>
      </c>
      <c r="E24" s="50" t="s">
        <v>36</v>
      </c>
      <c r="F24" s="51"/>
      <c r="G24" s="11">
        <f>VLOOKUP(D24,'Species Data'!A$2:E$252,3,FALSE)</f>
        <v>212</v>
      </c>
      <c r="H24" s="52">
        <f>VLOOKUP(D24,'Species Data'!A$2:E$252,4,FALSE)</f>
        <v>330</v>
      </c>
      <c r="I24" s="52">
        <f>VLOOKUP(D24,'Species Data'!A$2:E$252,5,FALSE)</f>
        <v>200</v>
      </c>
      <c r="J24" s="53">
        <f t="shared" si="1"/>
        <v>42400</v>
      </c>
      <c r="K24" s="12" t="s">
        <v>38</v>
      </c>
      <c r="L24" s="54">
        <f>VLOOKUP(K24,'Basic Moves'!B$2:J$60,3,FALSE)</f>
        <v>5</v>
      </c>
      <c r="M24" s="54" t="str">
        <f>VLOOKUP(K24,'Basic Moves'!B$2:C$60,2,FALSE)</f>
        <v>Psychic</v>
      </c>
      <c r="N24" s="54">
        <f>IF(OR(VLOOKUP(K24,'Basic Moves'!B$2:C$60,2,FALSE)=E24,VLOOKUP(K24,'Basic Moves'!B$2:C$60,2,FALSE)=F24),1,0)</f>
        <v>1</v>
      </c>
      <c r="O24" s="54">
        <f>VLOOKUP(K24,'Basic Moves'!B$2:J$60,5,FALSE)</f>
        <v>600</v>
      </c>
      <c r="P24" s="54">
        <f>VLOOKUP(K24,'Basic Moves'!B$2:J$60,9,FALSE)</f>
        <v>8</v>
      </c>
      <c r="Q24" s="34">
        <f t="shared" si="28"/>
        <v>6</v>
      </c>
      <c r="R24" s="24">
        <f t="shared" si="2"/>
        <v>10</v>
      </c>
      <c r="S24" s="12"/>
      <c r="T24" s="12"/>
      <c r="U24" s="12"/>
      <c r="V24" s="12" t="s">
        <v>33</v>
      </c>
      <c r="W24" s="54">
        <f>VLOOKUP(V24,'Charged Moves'!B$2:K$119,3,FALSE)</f>
        <v>140</v>
      </c>
      <c r="X24" s="57" t="str">
        <f>VLOOKUP(V24,'Charged Moves'!B$2:C$119,2,FALSE)</f>
        <v>Fighting</v>
      </c>
      <c r="Y24" s="54">
        <f>IF(OR(VLOOKUP(V24,'Charged Moves'!B$2:C$119,2,FALSE)=E24,VLOOKUP(V24,'Charged Moves'!B$2:C$119,2,FALSE)=F24),1,0)</f>
        <v>0</v>
      </c>
      <c r="Z24" s="54">
        <f>VLOOKUP(V24,'Charged Moves'!B$2:K$119,10,FALSE)*100</f>
        <v>5</v>
      </c>
      <c r="AA24" s="54">
        <f>VLOOKUP(V24,'Charged Moves'!B$2:K$119,6,FALSE)</f>
        <v>3500</v>
      </c>
      <c r="AB24" s="54">
        <f>VLOOKUP(V24,'Charged Moves'!B$2:L$119,11,FALSE)</f>
        <v>100</v>
      </c>
      <c r="AC24" s="62">
        <f t="shared" si="29"/>
        <v>129</v>
      </c>
      <c r="AD24" s="24">
        <f t="shared" si="3"/>
        <v>36.85714286</v>
      </c>
      <c r="AE24" s="63">
        <f t="shared" si="4"/>
        <v>13</v>
      </c>
      <c r="AF24" s="64">
        <f t="shared" si="5"/>
        <v>7800</v>
      </c>
      <c r="AG24" s="65">
        <f t="shared" si="6"/>
        <v>18.31858407</v>
      </c>
      <c r="AH24" s="15">
        <f t="shared" si="30"/>
        <v>0.9904614258</v>
      </c>
      <c r="AI24" s="15">
        <f t="shared" si="31"/>
        <v>0.6846068295</v>
      </c>
      <c r="AJ24" s="15">
        <f t="shared" si="32"/>
        <v>0.596353544</v>
      </c>
      <c r="AK24" s="65">
        <f t="shared" si="7"/>
        <v>5.267175573</v>
      </c>
      <c r="AL24" s="65">
        <f t="shared" si="8"/>
        <v>776707.9646</v>
      </c>
      <c r="AM24" s="65">
        <f t="shared" si="9"/>
        <v>223328.2443</v>
      </c>
    </row>
    <row r="25" ht="14.25" hidden="1" customHeight="1">
      <c r="A25" s="11">
        <v>1142.0</v>
      </c>
      <c r="B25" s="11">
        <f>VLOOKUP(D25,'Species Data'!A$2:E$252,2,FALSE)</f>
        <v>150</v>
      </c>
      <c r="C25" s="11" t="s">
        <v>23</v>
      </c>
      <c r="D25" s="11" t="s">
        <v>27</v>
      </c>
      <c r="E25" s="50" t="s">
        <v>36</v>
      </c>
      <c r="F25" s="51"/>
      <c r="G25" s="11">
        <f>VLOOKUP(D25,'Species Data'!A$2:E$252,3,FALSE)</f>
        <v>212</v>
      </c>
      <c r="H25" s="52">
        <f>VLOOKUP(D25,'Species Data'!A$2:E$252,4,FALSE)</f>
        <v>330</v>
      </c>
      <c r="I25" s="52">
        <f>VLOOKUP(D25,'Species Data'!A$2:E$252,5,FALSE)</f>
        <v>200</v>
      </c>
      <c r="J25" s="53">
        <f t="shared" si="1"/>
        <v>42400</v>
      </c>
      <c r="K25" s="48" t="s">
        <v>38</v>
      </c>
      <c r="L25" s="54">
        <f>VLOOKUP(K25,'Basic Moves'!B$2:J$60,3,FALSE)</f>
        <v>5</v>
      </c>
      <c r="M25" s="54" t="str">
        <f>VLOOKUP(K25,'Basic Moves'!B$2:C$60,2,FALSE)</f>
        <v>Psychic</v>
      </c>
      <c r="N25" s="54">
        <f>IF(OR(VLOOKUP(K25,'Basic Moves'!B$2:C$60,2,FALSE)=E25,VLOOKUP(K25,'Basic Moves'!B$2:C$60,2,FALSE)=F25),1,0)</f>
        <v>1</v>
      </c>
      <c r="O25" s="54">
        <f>VLOOKUP(K25,'Basic Moves'!B$2:J$60,5,FALSE)</f>
        <v>600</v>
      </c>
      <c r="P25" s="54">
        <f>VLOOKUP(K25,'Basic Moves'!B$2:J$60,9,FALSE)</f>
        <v>8</v>
      </c>
      <c r="Q25" s="34">
        <f t="shared" si="28"/>
        <v>6</v>
      </c>
      <c r="R25" s="24">
        <f t="shared" si="2"/>
        <v>10</v>
      </c>
      <c r="S25" s="48"/>
      <c r="T25" s="48"/>
      <c r="U25" s="48"/>
      <c r="V25" s="48" t="s">
        <v>36</v>
      </c>
      <c r="W25" s="54">
        <f>VLOOKUP(V25,'Charged Moves'!B$2:K$119,3,FALSE)</f>
        <v>100</v>
      </c>
      <c r="X25" s="57" t="str">
        <f>VLOOKUP(V25,'Charged Moves'!B$2:C$119,2,FALSE)</f>
        <v>Psychic</v>
      </c>
      <c r="Y25" s="54">
        <f>IF(OR(VLOOKUP(V25,'Charged Moves'!B$2:C$119,2,FALSE)=E25,VLOOKUP(V25,'Charged Moves'!B$2:C$119,2,FALSE)=F25),1,0)</f>
        <v>1</v>
      </c>
      <c r="Z25" s="54">
        <f>VLOOKUP(V25,'Charged Moves'!B$2:K$119,10,FALSE)*100</f>
        <v>5</v>
      </c>
      <c r="AA25" s="54">
        <f>VLOOKUP(V25,'Charged Moves'!B$2:K$119,6,FALSE)</f>
        <v>2800</v>
      </c>
      <c r="AB25" s="54">
        <f>VLOOKUP(V25,'Charged Moves'!B$2:L$119,11,FALSE)</f>
        <v>100</v>
      </c>
      <c r="AC25" s="62">
        <f t="shared" si="29"/>
        <v>115</v>
      </c>
      <c r="AD25" s="24">
        <f t="shared" si="3"/>
        <v>41.07142857</v>
      </c>
      <c r="AE25" s="63">
        <f t="shared" si="4"/>
        <v>13</v>
      </c>
      <c r="AF25" s="64">
        <f t="shared" si="5"/>
        <v>7800</v>
      </c>
      <c r="AG25" s="65">
        <f t="shared" si="6"/>
        <v>18.20754717</v>
      </c>
      <c r="AH25" s="15">
        <f t="shared" si="30"/>
        <v>0.9844578086</v>
      </c>
      <c r="AI25" s="15">
        <f t="shared" si="31"/>
        <v>0.6804571299</v>
      </c>
      <c r="AJ25" s="15">
        <f t="shared" si="32"/>
        <v>0.5661037265</v>
      </c>
      <c r="AK25" s="65">
        <f t="shared" si="7"/>
        <v>5</v>
      </c>
      <c r="AL25" s="65">
        <f t="shared" si="8"/>
        <v>772000</v>
      </c>
      <c r="AM25" s="65">
        <f t="shared" si="9"/>
        <v>212000</v>
      </c>
    </row>
    <row r="26" ht="14.25" customHeight="1">
      <c r="A26" s="11">
        <v>439.0</v>
      </c>
      <c r="B26" s="11">
        <f>VLOOKUP(D26,'Species Data'!A$2:E$252,2,FALSE)</f>
        <v>63</v>
      </c>
      <c r="C26" s="11"/>
      <c r="D26" s="11" t="s">
        <v>90</v>
      </c>
      <c r="E26" s="50" t="s">
        <v>36</v>
      </c>
      <c r="F26" s="51"/>
      <c r="G26" s="11">
        <f>VLOOKUP(D26,'Species Data'!A$2:E$252,3,FALSE)</f>
        <v>50</v>
      </c>
      <c r="H26" s="52">
        <f>VLOOKUP(D26,'Species Data'!A$2:E$252,4,FALSE)</f>
        <v>195</v>
      </c>
      <c r="I26" s="52">
        <f>VLOOKUP(D26,'Species Data'!A$2:E$252,5,FALSE)</f>
        <v>103</v>
      </c>
      <c r="J26" s="53">
        <f t="shared" si="1"/>
        <v>5150</v>
      </c>
      <c r="K26" s="12" t="s">
        <v>94</v>
      </c>
      <c r="L26" s="54">
        <f>VLOOKUP(K26,'Basic Moves'!B$2:J$60,3,FALSE)</f>
        <v>8</v>
      </c>
      <c r="M26" s="54" t="str">
        <f>VLOOKUP(K26,'Basic Moves'!B$2:C$60,2,FALSE)</f>
        <v>Electric</v>
      </c>
      <c r="N26" s="54">
        <f>IF(OR(VLOOKUP(K26,'Basic Moves'!B$2:C$60,2,FALSE)=E26,VLOOKUP(K26,'Basic Moves'!B$2:C$60,2,FALSE)=F26),1,0)</f>
        <v>0</v>
      </c>
      <c r="O26" s="54">
        <f>VLOOKUP(K26,'Basic Moves'!B$2:J$60,5,FALSE)</f>
        <v>1100</v>
      </c>
      <c r="P26" s="54">
        <f>VLOOKUP(K26,'Basic Moves'!B$2:J$60,9,FALSE)</f>
        <v>15</v>
      </c>
      <c r="Q26" s="34">
        <f>FLOOR(0.5*L26*(H26/180)*(1+(N26*0.2))+1)</f>
        <v>5</v>
      </c>
      <c r="R26" s="24">
        <f t="shared" si="2"/>
        <v>4.545454545</v>
      </c>
      <c r="S26" s="56">
        <f>L26/O26*1000</f>
        <v>7.272727273</v>
      </c>
      <c r="T26" s="56">
        <f>P26/O26*1000</f>
        <v>13.63636364</v>
      </c>
      <c r="U26" s="56">
        <f>T26/S26</f>
        <v>1.875</v>
      </c>
      <c r="V26" s="12" t="s">
        <v>319</v>
      </c>
      <c r="W26" s="54">
        <f>VLOOKUP(V26,'Charged Moves'!B$2:K$119,3,FALSE)</f>
        <v>75</v>
      </c>
      <c r="X26" s="57" t="str">
        <f>VLOOKUP(V26,'Charged Moves'!B$2:C$119,2,FALSE)</f>
        <v>Bug</v>
      </c>
      <c r="Y26" s="54">
        <f>IF(OR(VLOOKUP(V26,'Charged Moves'!B$2:C$119,2,FALSE)=E26,VLOOKUP(V26,'Charged Moves'!B$2:C$119,2,FALSE)=F26),1,0)</f>
        <v>0</v>
      </c>
      <c r="Z26" s="54">
        <f>VLOOKUP(V26,'Charged Moves'!B$2:K$119,10,FALSE)*100</f>
        <v>5</v>
      </c>
      <c r="AA26" s="54">
        <f>VLOOKUP(V26,'Charged Moves'!B$2:K$119,6,FALSE)</f>
        <v>2900</v>
      </c>
      <c r="AB26" s="54">
        <f>VLOOKUP(V26,'Charged Moves'!B$2:L$119,11,FALSE)</f>
        <v>50</v>
      </c>
      <c r="AC26" s="62">
        <f>FLOOR(0.5*W26*(H26/180)*(1+(Y26*0.2))+1)</f>
        <v>41</v>
      </c>
      <c r="AD26" s="24">
        <f t="shared" si="3"/>
        <v>14.13793103</v>
      </c>
      <c r="AE26" s="63">
        <f t="shared" si="4"/>
        <v>4</v>
      </c>
      <c r="AF26" s="64">
        <f t="shared" si="5"/>
        <v>4400</v>
      </c>
      <c r="AG26" s="65">
        <f t="shared" si="6"/>
        <v>8.356164384</v>
      </c>
      <c r="AH26" s="15">
        <f>AG26/17.41</f>
        <v>0.4799634913</v>
      </c>
      <c r="AI26" s="15">
        <f>AL26/1109505</f>
        <v>0.03878688836</v>
      </c>
      <c r="AJ26" s="15">
        <f>AM26/364968.75</f>
        <v>0.04975483391</v>
      </c>
      <c r="AK26" s="65">
        <f t="shared" si="7"/>
        <v>3.526011561</v>
      </c>
      <c r="AL26" s="65">
        <f t="shared" si="8"/>
        <v>43034.24658</v>
      </c>
      <c r="AM26" s="65">
        <f t="shared" si="9"/>
        <v>18158.95954</v>
      </c>
    </row>
    <row r="27" ht="14.25" hidden="1" customHeight="1">
      <c r="A27" s="11">
        <v>1730.0</v>
      </c>
      <c r="B27" s="11">
        <f>VLOOKUP(D27,'Species Data'!A$2:E$252,2,FALSE)</f>
        <v>249</v>
      </c>
      <c r="C27" s="11" t="s">
        <v>23</v>
      </c>
      <c r="D27" s="20" t="s">
        <v>64</v>
      </c>
      <c r="E27" s="50" t="s">
        <v>36</v>
      </c>
      <c r="F27" s="67" t="s">
        <v>174</v>
      </c>
      <c r="G27" s="11">
        <f>VLOOKUP(D27,'Species Data'!A$2:E$252,3,FALSE)</f>
        <v>212</v>
      </c>
      <c r="H27" s="52">
        <f>VLOOKUP(D27,'Species Data'!A$2:E$252,4,FALSE)</f>
        <v>193</v>
      </c>
      <c r="I27" s="52">
        <f>VLOOKUP(D27,'Species Data'!A$2:E$252,5,FALSE)</f>
        <v>323</v>
      </c>
      <c r="J27" s="53">
        <f t="shared" si="1"/>
        <v>68476</v>
      </c>
      <c r="K27" s="21" t="s">
        <v>50</v>
      </c>
      <c r="L27" s="54">
        <f>VLOOKUP(K27,'Basic Moves'!B$2:J$60,3,FALSE)</f>
        <v>15</v>
      </c>
      <c r="M27" s="54" t="str">
        <f>VLOOKUP(K27,'Basic Moves'!B$2:C$60,2,FALSE)</f>
        <v>Dragon</v>
      </c>
      <c r="N27" s="54">
        <f>IF(OR(VLOOKUP(K27,'Basic Moves'!B$2:C$60,2,FALSE)=E27,VLOOKUP(K27,'Basic Moves'!B$2:C$60,2,FALSE)=F27),1,0)</f>
        <v>0</v>
      </c>
      <c r="O27" s="54">
        <f>VLOOKUP(K27,'Basic Moves'!B$2:J$60,5,FALSE)</f>
        <v>1100</v>
      </c>
      <c r="P27" s="54">
        <f>VLOOKUP(K27,'Basic Moves'!B$2:J$60,9,FALSE)</f>
        <v>9</v>
      </c>
      <c r="Q27" s="34">
        <f>FLOOR(0.5*L27*(H27/180)*(1+(N27*0.25))+1)</f>
        <v>9</v>
      </c>
      <c r="R27" s="24">
        <f t="shared" si="2"/>
        <v>8.181818182</v>
      </c>
      <c r="S27" s="21"/>
      <c r="T27" s="21"/>
      <c r="U27" s="21"/>
      <c r="V27" s="21" t="s">
        <v>76</v>
      </c>
      <c r="W27" s="54">
        <f>VLOOKUP(V27,'Charged Moves'!B$2:K$119,3,FALSE)</f>
        <v>130</v>
      </c>
      <c r="X27" s="57" t="str">
        <f>VLOOKUP(V27,'Charged Moves'!B$2:C$119,2,FALSE)</f>
        <v>Water</v>
      </c>
      <c r="Y27" s="54">
        <f>IF(OR(VLOOKUP(V27,'Charged Moves'!B$2:C$119,2,FALSE)=E27,VLOOKUP(V27,'Charged Moves'!B$2:C$119,2,FALSE)=F27),1,0)</f>
        <v>0</v>
      </c>
      <c r="Z27" s="54">
        <f>VLOOKUP(V27,'Charged Moves'!B$2:K$119,10,FALSE)*100</f>
        <v>5</v>
      </c>
      <c r="AA27" s="54">
        <f>VLOOKUP(V27,'Charged Moves'!B$2:K$119,6,FALSE)</f>
        <v>3300</v>
      </c>
      <c r="AB27" s="54">
        <f>VLOOKUP(V27,'Charged Moves'!B$2:L$119,11,FALSE)</f>
        <v>100</v>
      </c>
      <c r="AC27" s="62">
        <f>FLOOR(0.5*W27*(H27/180)*(1+(Y27*0.25))+1)</f>
        <v>70</v>
      </c>
      <c r="AD27" s="24">
        <f t="shared" si="3"/>
        <v>21.21212121</v>
      </c>
      <c r="AE27" s="63">
        <f t="shared" si="4"/>
        <v>12</v>
      </c>
      <c r="AF27" s="64">
        <f t="shared" si="5"/>
        <v>13200</v>
      </c>
      <c r="AG27" s="65">
        <f t="shared" si="6"/>
        <v>10.78787879</v>
      </c>
      <c r="AH27" s="15">
        <f>AG27/18.495</f>
        <v>0.5832862281</v>
      </c>
      <c r="AI27" s="15">
        <f>AL27/1134531.429</f>
        <v>0.6511153142</v>
      </c>
      <c r="AJ27" s="15">
        <f>AM27/374489.674</f>
        <v>0.7658251213</v>
      </c>
      <c r="AK27" s="65">
        <f t="shared" si="7"/>
        <v>4.188235294</v>
      </c>
      <c r="AL27" s="65">
        <f t="shared" si="8"/>
        <v>738710.7879</v>
      </c>
      <c r="AM27" s="65">
        <f t="shared" si="9"/>
        <v>286793.6</v>
      </c>
    </row>
    <row r="28" ht="14.25" customHeight="1">
      <c r="A28" s="11">
        <v>1087.0</v>
      </c>
      <c r="B28" s="11">
        <f>VLOOKUP(D28,'Species Data'!A$2:E$252,2,FALSE)</f>
        <v>142</v>
      </c>
      <c r="C28" s="11"/>
      <c r="D28" s="11" t="s">
        <v>216</v>
      </c>
      <c r="E28" s="81" t="s">
        <v>455</v>
      </c>
      <c r="F28" s="67" t="s">
        <v>174</v>
      </c>
      <c r="G28" s="11">
        <f>VLOOKUP(D28,'Species Data'!A$2:E$252,3,FALSE)</f>
        <v>160</v>
      </c>
      <c r="H28" s="52">
        <f>VLOOKUP(D28,'Species Data'!A$2:E$252,4,FALSE)</f>
        <v>221</v>
      </c>
      <c r="I28" s="52">
        <f>VLOOKUP(D28,'Species Data'!A$2:E$252,5,FALSE)</f>
        <v>164</v>
      </c>
      <c r="J28" s="53">
        <f t="shared" si="1"/>
        <v>26240</v>
      </c>
      <c r="K28" s="48" t="s">
        <v>25</v>
      </c>
      <c r="L28" s="54">
        <f>VLOOKUP(K28,'Basic Moves'!B$2:J$60,3,FALSE)</f>
        <v>11</v>
      </c>
      <c r="M28" s="54" t="str">
        <f>VLOOKUP(K28,'Basic Moves'!B$2:C$60,2,FALSE)</f>
        <v>Steel</v>
      </c>
      <c r="N28" s="54">
        <f>IF(OR(VLOOKUP(K28,'Basic Moves'!B$2:C$60,2,FALSE)=E28,VLOOKUP(K28,'Basic Moves'!B$2:C$60,2,FALSE)=F28),1,0)</f>
        <v>0</v>
      </c>
      <c r="O28" s="54">
        <f>VLOOKUP(K28,'Basic Moves'!B$2:J$60,5,FALSE)</f>
        <v>800</v>
      </c>
      <c r="P28" s="54">
        <f>VLOOKUP(K28,'Basic Moves'!B$2:J$60,9,FALSE)</f>
        <v>6</v>
      </c>
      <c r="Q28" s="34">
        <f t="shared" ref="Q28:Q30" si="33">FLOOR(0.5*L28*(H28/180)*(1+(N28*0.2))+1)</f>
        <v>7</v>
      </c>
      <c r="R28" s="24">
        <f t="shared" si="2"/>
        <v>8.75</v>
      </c>
      <c r="S28" s="56">
        <f t="shared" ref="S28:S30" si="34">L28/O28*1000</f>
        <v>13.75</v>
      </c>
      <c r="T28" s="56">
        <f t="shared" ref="T28:T30" si="35">P28/O28*1000</f>
        <v>7.5</v>
      </c>
      <c r="U28" s="56">
        <f t="shared" ref="U28:U30" si="36">T28/S28</f>
        <v>0.5454545455</v>
      </c>
      <c r="V28" s="48" t="s">
        <v>128</v>
      </c>
      <c r="W28" s="54">
        <f>VLOOKUP(V28,'Charged Moves'!B$2:K$119,3,FALSE)</f>
        <v>70</v>
      </c>
      <c r="X28" s="57" t="str">
        <f>VLOOKUP(V28,'Charged Moves'!B$2:C$119,2,FALSE)</f>
        <v>Rock</v>
      </c>
      <c r="Y28" s="54">
        <f>IF(OR(VLOOKUP(V28,'Charged Moves'!B$2:C$119,2,FALSE)=E28,VLOOKUP(V28,'Charged Moves'!B$2:C$119,2,FALSE)=F28),1,0)</f>
        <v>1</v>
      </c>
      <c r="Z28" s="54">
        <f>VLOOKUP(V28,'Charged Moves'!B$2:K$119,10,FALSE)*100</f>
        <v>5</v>
      </c>
      <c r="AA28" s="54">
        <f>VLOOKUP(V28,'Charged Moves'!B$2:K$119,6,FALSE)</f>
        <v>3500</v>
      </c>
      <c r="AB28" s="54">
        <f>VLOOKUP(V28,'Charged Moves'!B$2:L$119,11,FALSE)</f>
        <v>33</v>
      </c>
      <c r="AC28" s="62">
        <f t="shared" ref="AC28:AC30" si="37">FLOOR(0.5*W28*(H28/180)*(1+(Y28*0.2))+1)</f>
        <v>52</v>
      </c>
      <c r="AD28" s="24">
        <f t="shared" si="3"/>
        <v>14.85714286</v>
      </c>
      <c r="AE28" s="63">
        <f t="shared" si="4"/>
        <v>6</v>
      </c>
      <c r="AF28" s="64">
        <f t="shared" si="5"/>
        <v>4800</v>
      </c>
      <c r="AG28" s="65">
        <f t="shared" si="6"/>
        <v>11.3253012</v>
      </c>
      <c r="AH28" s="15">
        <f t="shared" ref="AH28:AH30" si="38">AG28/17.41</f>
        <v>0.6505055258</v>
      </c>
      <c r="AI28" s="15">
        <f t="shared" ref="AI28:AI30" si="39">AL28/1109505</f>
        <v>0.2678454839</v>
      </c>
      <c r="AJ28" s="15">
        <f t="shared" ref="AJ28:AJ30" si="40">AM28/364968.75</f>
        <v>0.3030617601</v>
      </c>
      <c r="AK28" s="65">
        <f t="shared" si="7"/>
        <v>4.215246637</v>
      </c>
      <c r="AL28" s="65">
        <f t="shared" si="8"/>
        <v>297175.9036</v>
      </c>
      <c r="AM28" s="65">
        <f t="shared" si="9"/>
        <v>110608.0717</v>
      </c>
    </row>
    <row r="29" ht="14.25" customHeight="1">
      <c r="A29" s="11">
        <v>1088.0</v>
      </c>
      <c r="B29" s="11">
        <f>VLOOKUP(D29,'Species Data'!A$2:E$252,2,FALSE)</f>
        <v>142</v>
      </c>
      <c r="C29" s="11"/>
      <c r="D29" s="11" t="s">
        <v>216</v>
      </c>
      <c r="E29" s="81" t="s">
        <v>455</v>
      </c>
      <c r="F29" s="67" t="s">
        <v>174</v>
      </c>
      <c r="G29" s="11">
        <f>VLOOKUP(D29,'Species Data'!A$2:E$252,3,FALSE)</f>
        <v>160</v>
      </c>
      <c r="H29" s="52">
        <f>VLOOKUP(D29,'Species Data'!A$2:E$252,4,FALSE)</f>
        <v>221</v>
      </c>
      <c r="I29" s="52">
        <f>VLOOKUP(D29,'Species Data'!A$2:E$252,5,FALSE)</f>
        <v>164</v>
      </c>
      <c r="J29" s="53">
        <f t="shared" si="1"/>
        <v>26240</v>
      </c>
      <c r="K29" s="48" t="s">
        <v>25</v>
      </c>
      <c r="L29" s="54">
        <f>VLOOKUP(K29,'Basic Moves'!B$2:J$60,3,FALSE)</f>
        <v>11</v>
      </c>
      <c r="M29" s="54" t="str">
        <f>VLOOKUP(K29,'Basic Moves'!B$2:C$60,2,FALSE)</f>
        <v>Steel</v>
      </c>
      <c r="N29" s="54">
        <f>IF(OR(VLOOKUP(K29,'Basic Moves'!B$2:C$60,2,FALSE)=E29,VLOOKUP(K29,'Basic Moves'!B$2:C$60,2,FALSE)=F29),1,0)</f>
        <v>0</v>
      </c>
      <c r="O29" s="54">
        <f>VLOOKUP(K29,'Basic Moves'!B$2:J$60,5,FALSE)</f>
        <v>800</v>
      </c>
      <c r="P29" s="54">
        <f>VLOOKUP(K29,'Basic Moves'!B$2:J$60,9,FALSE)</f>
        <v>6</v>
      </c>
      <c r="Q29" s="34">
        <f t="shared" si="33"/>
        <v>7</v>
      </c>
      <c r="R29" s="24">
        <f t="shared" si="2"/>
        <v>8.75</v>
      </c>
      <c r="S29" s="56">
        <f t="shared" si="34"/>
        <v>13.75</v>
      </c>
      <c r="T29" s="56">
        <f t="shared" si="35"/>
        <v>7.5</v>
      </c>
      <c r="U29" s="56">
        <f t="shared" si="36"/>
        <v>0.5454545455</v>
      </c>
      <c r="V29" s="48" t="s">
        <v>29</v>
      </c>
      <c r="W29" s="54">
        <f>VLOOKUP(V29,'Charged Moves'!B$2:K$119,3,FALSE)</f>
        <v>150</v>
      </c>
      <c r="X29" s="57" t="str">
        <f>VLOOKUP(V29,'Charged Moves'!B$2:C$119,2,FALSE)</f>
        <v>Normal</v>
      </c>
      <c r="Y29" s="54">
        <f>IF(OR(VLOOKUP(V29,'Charged Moves'!B$2:C$119,2,FALSE)=E29,VLOOKUP(V29,'Charged Moves'!B$2:C$119,2,FALSE)=F29),1,0)</f>
        <v>0</v>
      </c>
      <c r="Z29" s="54">
        <f>VLOOKUP(V29,'Charged Moves'!B$2:K$119,10,FALSE)*100</f>
        <v>5</v>
      </c>
      <c r="AA29" s="54">
        <f>VLOOKUP(V29,'Charged Moves'!B$2:K$119,6,FALSE)</f>
        <v>3800</v>
      </c>
      <c r="AB29" s="54">
        <f>VLOOKUP(V29,'Charged Moves'!B$2:L$119,11,FALSE)</f>
        <v>100</v>
      </c>
      <c r="AC29" s="62">
        <f t="shared" si="37"/>
        <v>93</v>
      </c>
      <c r="AD29" s="24">
        <f t="shared" si="3"/>
        <v>24.47368421</v>
      </c>
      <c r="AE29" s="63">
        <f t="shared" si="4"/>
        <v>17</v>
      </c>
      <c r="AF29" s="64">
        <f t="shared" si="5"/>
        <v>13600</v>
      </c>
      <c r="AG29" s="65">
        <f t="shared" si="6"/>
        <v>12.18390805</v>
      </c>
      <c r="AH29" s="15">
        <f t="shared" si="38"/>
        <v>0.6998224036</v>
      </c>
      <c r="AI29" s="15">
        <f t="shared" si="39"/>
        <v>0.2881516957</v>
      </c>
      <c r="AJ29" s="15">
        <f t="shared" si="40"/>
        <v>0.2854320617</v>
      </c>
      <c r="AK29" s="65">
        <f t="shared" si="7"/>
        <v>3.970037453</v>
      </c>
      <c r="AL29" s="65">
        <f t="shared" si="8"/>
        <v>319705.7471</v>
      </c>
      <c r="AM29" s="65">
        <f t="shared" si="9"/>
        <v>104173.7828</v>
      </c>
    </row>
    <row r="30" ht="14.25" customHeight="1">
      <c r="A30" s="11">
        <v>1089.0</v>
      </c>
      <c r="B30" s="11">
        <f>VLOOKUP(D30,'Species Data'!A$2:E$252,2,FALSE)</f>
        <v>142</v>
      </c>
      <c r="C30" s="11"/>
      <c r="D30" s="11" t="s">
        <v>216</v>
      </c>
      <c r="E30" s="81" t="s">
        <v>455</v>
      </c>
      <c r="F30" s="67" t="s">
        <v>174</v>
      </c>
      <c r="G30" s="11">
        <f>VLOOKUP(D30,'Species Data'!A$2:E$252,3,FALSE)</f>
        <v>160</v>
      </c>
      <c r="H30" s="52">
        <f>VLOOKUP(D30,'Species Data'!A$2:E$252,4,FALSE)</f>
        <v>221</v>
      </c>
      <c r="I30" s="52">
        <f>VLOOKUP(D30,'Species Data'!A$2:E$252,5,FALSE)</f>
        <v>164</v>
      </c>
      <c r="J30" s="53">
        <f t="shared" si="1"/>
        <v>26240</v>
      </c>
      <c r="K30" s="48" t="s">
        <v>25</v>
      </c>
      <c r="L30" s="54">
        <f>VLOOKUP(K30,'Basic Moves'!B$2:J$60,3,FALSE)</f>
        <v>11</v>
      </c>
      <c r="M30" s="54" t="str">
        <f>VLOOKUP(K30,'Basic Moves'!B$2:C$60,2,FALSE)</f>
        <v>Steel</v>
      </c>
      <c r="N30" s="54">
        <f>IF(OR(VLOOKUP(K30,'Basic Moves'!B$2:C$60,2,FALSE)=E30,VLOOKUP(K30,'Basic Moves'!B$2:C$60,2,FALSE)=F30),1,0)</f>
        <v>0</v>
      </c>
      <c r="O30" s="54">
        <f>VLOOKUP(K30,'Basic Moves'!B$2:J$60,5,FALSE)</f>
        <v>800</v>
      </c>
      <c r="P30" s="54">
        <f>VLOOKUP(K30,'Basic Moves'!B$2:J$60,9,FALSE)</f>
        <v>6</v>
      </c>
      <c r="Q30" s="34">
        <f t="shared" si="33"/>
        <v>7</v>
      </c>
      <c r="R30" s="24">
        <f t="shared" si="2"/>
        <v>8.75</v>
      </c>
      <c r="S30" s="56">
        <f t="shared" si="34"/>
        <v>13.75</v>
      </c>
      <c r="T30" s="56">
        <f t="shared" si="35"/>
        <v>7.5</v>
      </c>
      <c r="U30" s="56">
        <f t="shared" si="36"/>
        <v>0.5454545455</v>
      </c>
      <c r="V30" s="48" t="s">
        <v>176</v>
      </c>
      <c r="W30" s="54">
        <f>VLOOKUP(V30,'Charged Moves'!B$2:K$119,3,FALSE)</f>
        <v>60</v>
      </c>
      <c r="X30" s="57" t="str">
        <f>VLOOKUP(V30,'Charged Moves'!B$2:C$119,2,FALSE)</f>
        <v>Steel</v>
      </c>
      <c r="Y30" s="54">
        <f>IF(OR(VLOOKUP(V30,'Charged Moves'!B$2:C$119,2,FALSE)=E30,VLOOKUP(V30,'Charged Moves'!B$2:C$119,2,FALSE)=F30),1,0)</f>
        <v>0</v>
      </c>
      <c r="Z30" s="54">
        <f>VLOOKUP(V30,'Charged Moves'!B$2:K$119,10,FALSE)*100</f>
        <v>5</v>
      </c>
      <c r="AA30" s="54">
        <f>VLOOKUP(V30,'Charged Moves'!B$2:K$119,6,FALSE)</f>
        <v>1900</v>
      </c>
      <c r="AB30" s="54">
        <f>VLOOKUP(V30,'Charged Moves'!B$2:L$119,11,FALSE)</f>
        <v>50</v>
      </c>
      <c r="AC30" s="62">
        <f t="shared" si="37"/>
        <v>37</v>
      </c>
      <c r="AD30" s="24">
        <f t="shared" si="3"/>
        <v>19.47368421</v>
      </c>
      <c r="AE30" s="63">
        <f t="shared" si="4"/>
        <v>9</v>
      </c>
      <c r="AF30" s="64">
        <f t="shared" si="5"/>
        <v>7200</v>
      </c>
      <c r="AG30" s="65">
        <f t="shared" si="6"/>
        <v>10.98901099</v>
      </c>
      <c r="AH30" s="15">
        <f t="shared" si="38"/>
        <v>0.631189603</v>
      </c>
      <c r="AI30" s="15">
        <f t="shared" si="39"/>
        <v>0.2598921576</v>
      </c>
      <c r="AJ30" s="15">
        <f t="shared" si="40"/>
        <v>0.2470672388</v>
      </c>
      <c r="AK30" s="65">
        <f t="shared" si="7"/>
        <v>3.436426117</v>
      </c>
      <c r="AL30" s="65">
        <f t="shared" si="8"/>
        <v>288351.6484</v>
      </c>
      <c r="AM30" s="65">
        <f t="shared" si="9"/>
        <v>90171.82131</v>
      </c>
    </row>
    <row r="31" ht="14.25" hidden="1" customHeight="1">
      <c r="A31" s="11">
        <v>1704.0</v>
      </c>
      <c r="B31" s="11">
        <f>VLOOKUP(D31,'Species Data'!A$2:E$252,2,FALSE)</f>
        <v>244</v>
      </c>
      <c r="C31" s="11" t="s">
        <v>23</v>
      </c>
      <c r="D31" s="20" t="s">
        <v>63</v>
      </c>
      <c r="E31" s="66" t="s">
        <v>170</v>
      </c>
      <c r="F31" s="66"/>
      <c r="G31" s="11">
        <f>VLOOKUP(D31,'Species Data'!A$2:E$252,3,FALSE)</f>
        <v>230</v>
      </c>
      <c r="H31" s="52">
        <f>VLOOKUP(D31,'Species Data'!A$2:E$252,4,FALSE)</f>
        <v>235</v>
      </c>
      <c r="I31" s="52">
        <f>VLOOKUP(D31,'Species Data'!A$2:E$252,5,FALSE)</f>
        <v>176</v>
      </c>
      <c r="J31" s="53">
        <f t="shared" si="1"/>
        <v>40480</v>
      </c>
      <c r="K31" s="21" t="s">
        <v>45</v>
      </c>
      <c r="L31" s="54">
        <f>VLOOKUP(K31,'Basic Moves'!B$2:J$60,3,FALSE)</f>
        <v>14</v>
      </c>
      <c r="M31" s="54" t="str">
        <f>VLOOKUP(K31,'Basic Moves'!B$2:C$60,2,FALSE)</f>
        <v>Fire</v>
      </c>
      <c r="N31" s="54">
        <f>IF(OR(VLOOKUP(K31,'Basic Moves'!B$2:C$60,2,FALSE)=E31,VLOOKUP(K31,'Basic Moves'!B$2:C$60,2,FALSE)=F31),1,0)</f>
        <v>1</v>
      </c>
      <c r="O31" s="54">
        <f>VLOOKUP(K31,'Basic Moves'!B$2:J$60,5,FALSE)</f>
        <v>1100</v>
      </c>
      <c r="P31" s="54">
        <f>VLOOKUP(K31,'Basic Moves'!B$2:J$60,9,FALSE)</f>
        <v>10</v>
      </c>
      <c r="Q31" s="34">
        <f>FLOOR(0.5*L31*(H31/180)*(1+(N31*0.25))+1)</f>
        <v>12</v>
      </c>
      <c r="R31" s="24">
        <f t="shared" si="2"/>
        <v>10.90909091</v>
      </c>
      <c r="S31" s="21"/>
      <c r="T31" s="21"/>
      <c r="U31" s="21"/>
      <c r="V31" s="21" t="s">
        <v>46</v>
      </c>
      <c r="W31" s="54">
        <f>VLOOKUP(V31,'Charged Moves'!B$2:K$119,3,FALSE)</f>
        <v>160</v>
      </c>
      <c r="X31" s="57" t="str">
        <f>VLOOKUP(V31,'Charged Moves'!B$2:C$119,2,FALSE)</f>
        <v>Fire</v>
      </c>
      <c r="Y31" s="54">
        <f>IF(OR(VLOOKUP(V31,'Charged Moves'!B$2:C$119,2,FALSE)=E31,VLOOKUP(V31,'Charged Moves'!B$2:C$119,2,FALSE)=F31),1,0)</f>
        <v>1</v>
      </c>
      <c r="Z31" s="54">
        <f>VLOOKUP(V31,'Charged Moves'!B$2:K$119,10,FALSE)*100</f>
        <v>5</v>
      </c>
      <c r="AA31" s="54">
        <f>VLOOKUP(V31,'Charged Moves'!B$2:K$119,6,FALSE)</f>
        <v>4000</v>
      </c>
      <c r="AB31" s="54">
        <f>VLOOKUP(V31,'Charged Moves'!B$2:L$119,11,FALSE)</f>
        <v>100</v>
      </c>
      <c r="AC31" s="62">
        <f>FLOOR(0.5*W31*(H31/180)*(1+(Y31*0.25))+1)</f>
        <v>131</v>
      </c>
      <c r="AD31" s="24">
        <f t="shared" si="3"/>
        <v>32.75</v>
      </c>
      <c r="AE31" s="63">
        <f t="shared" si="4"/>
        <v>10</v>
      </c>
      <c r="AF31" s="64">
        <f t="shared" si="5"/>
        <v>11000</v>
      </c>
      <c r="AG31" s="65">
        <f t="shared" si="6"/>
        <v>16.73333333</v>
      </c>
      <c r="AH31" s="15">
        <f>AG31/18.495</f>
        <v>0.9047490313</v>
      </c>
      <c r="AI31" s="15">
        <f>AL31/1134531.429</f>
        <v>0.597044133</v>
      </c>
      <c r="AJ31" s="15">
        <f>AM31/374489.674</f>
        <v>0.7332847516</v>
      </c>
      <c r="AK31" s="65">
        <f t="shared" si="7"/>
        <v>6.783783784</v>
      </c>
      <c r="AL31" s="65">
        <f t="shared" si="8"/>
        <v>677365.3333</v>
      </c>
      <c r="AM31" s="65">
        <f t="shared" si="9"/>
        <v>274607.5676</v>
      </c>
    </row>
    <row r="32" ht="14.25" customHeight="1">
      <c r="A32" s="11">
        <v>1084.0</v>
      </c>
      <c r="B32" s="11">
        <f>VLOOKUP(D32,'Species Data'!A$2:E$252,2,FALSE)</f>
        <v>142</v>
      </c>
      <c r="C32" s="11"/>
      <c r="D32" s="11" t="s">
        <v>216</v>
      </c>
      <c r="E32" s="81" t="s">
        <v>455</v>
      </c>
      <c r="F32" s="67" t="s">
        <v>174</v>
      </c>
      <c r="G32" s="11">
        <f>VLOOKUP(D32,'Species Data'!A$2:E$252,3,FALSE)</f>
        <v>160</v>
      </c>
      <c r="H32" s="52">
        <f>VLOOKUP(D32,'Species Data'!A$2:E$252,4,FALSE)</f>
        <v>221</v>
      </c>
      <c r="I32" s="52">
        <f>VLOOKUP(D32,'Species Data'!A$2:E$252,5,FALSE)</f>
        <v>164</v>
      </c>
      <c r="J32" s="53">
        <f t="shared" si="1"/>
        <v>26240</v>
      </c>
      <c r="K32" s="48" t="s">
        <v>60</v>
      </c>
      <c r="L32" s="54">
        <f>VLOOKUP(K32,'Basic Moves'!B$2:J$60,3,FALSE)</f>
        <v>6</v>
      </c>
      <c r="M32" s="54" t="str">
        <f>VLOOKUP(K32,'Basic Moves'!B$2:C$60,2,FALSE)</f>
        <v>Dark</v>
      </c>
      <c r="N32" s="54">
        <f>IF(OR(VLOOKUP(K32,'Basic Moves'!B$2:C$60,2,FALSE)=E32,VLOOKUP(K32,'Basic Moves'!B$2:C$60,2,FALSE)=F32),1,0)</f>
        <v>0</v>
      </c>
      <c r="O32" s="54">
        <f>VLOOKUP(K32,'Basic Moves'!B$2:J$60,5,FALSE)</f>
        <v>500</v>
      </c>
      <c r="P32" s="54">
        <f>VLOOKUP(K32,'Basic Moves'!B$2:J$60,9,FALSE)</f>
        <v>4</v>
      </c>
      <c r="Q32" s="34">
        <f>FLOOR(0.5*L32*(H32/180)*(1+(N32*0.2))+1)</f>
        <v>4</v>
      </c>
      <c r="R32" s="24">
        <f t="shared" si="2"/>
        <v>8</v>
      </c>
      <c r="S32" s="56">
        <f>L32/O32*1000</f>
        <v>12</v>
      </c>
      <c r="T32" s="56">
        <f>P32/O32*1000</f>
        <v>8</v>
      </c>
      <c r="U32" s="56">
        <f>T32/S32</f>
        <v>0.6666666667</v>
      </c>
      <c r="V32" s="48" t="s">
        <v>128</v>
      </c>
      <c r="W32" s="54">
        <f>VLOOKUP(V32,'Charged Moves'!B$2:K$119,3,FALSE)</f>
        <v>70</v>
      </c>
      <c r="X32" s="57" t="str">
        <f>VLOOKUP(V32,'Charged Moves'!B$2:C$119,2,FALSE)</f>
        <v>Rock</v>
      </c>
      <c r="Y32" s="54">
        <f>IF(OR(VLOOKUP(V32,'Charged Moves'!B$2:C$119,2,FALSE)=E32,VLOOKUP(V32,'Charged Moves'!B$2:C$119,2,FALSE)=F32),1,0)</f>
        <v>1</v>
      </c>
      <c r="Z32" s="54">
        <f>VLOOKUP(V32,'Charged Moves'!B$2:K$119,10,FALSE)*100</f>
        <v>5</v>
      </c>
      <c r="AA32" s="54">
        <f>VLOOKUP(V32,'Charged Moves'!B$2:K$119,6,FALSE)</f>
        <v>3500</v>
      </c>
      <c r="AB32" s="54">
        <f>VLOOKUP(V32,'Charged Moves'!B$2:L$119,11,FALSE)</f>
        <v>33</v>
      </c>
      <c r="AC32" s="62">
        <f>FLOOR(0.5*W32*(H32/180)*(1+(Y32*0.2))+1)</f>
        <v>52</v>
      </c>
      <c r="AD32" s="24">
        <f t="shared" si="3"/>
        <v>14.85714286</v>
      </c>
      <c r="AE32" s="63">
        <f t="shared" si="4"/>
        <v>9</v>
      </c>
      <c r="AF32" s="64">
        <f t="shared" si="5"/>
        <v>4500</v>
      </c>
      <c r="AG32" s="65">
        <f t="shared" si="6"/>
        <v>11</v>
      </c>
      <c r="AH32" s="15">
        <f>AG32/17.41</f>
        <v>0.6318207926</v>
      </c>
      <c r="AI32" s="15">
        <f>AL32/1109505</f>
        <v>0.2601520498</v>
      </c>
      <c r="AJ32" s="15">
        <f>AM32/364968.75</f>
        <v>0.2259606375</v>
      </c>
      <c r="AK32" s="65">
        <f t="shared" si="7"/>
        <v>3.142857143</v>
      </c>
      <c r="AL32" s="65">
        <f t="shared" si="8"/>
        <v>288640</v>
      </c>
      <c r="AM32" s="65">
        <f t="shared" si="9"/>
        <v>82468.57143</v>
      </c>
    </row>
    <row r="33" ht="14.25" hidden="1" customHeight="1">
      <c r="A33" s="11">
        <v>1701.0</v>
      </c>
      <c r="B33" s="11">
        <f>VLOOKUP(D33,'Species Data'!A$2:E$252,2,FALSE)</f>
        <v>244</v>
      </c>
      <c r="C33" s="11" t="s">
        <v>23</v>
      </c>
      <c r="D33" s="20" t="s">
        <v>63</v>
      </c>
      <c r="E33" s="66" t="s">
        <v>170</v>
      </c>
      <c r="F33" s="66"/>
      <c r="G33" s="11">
        <f>VLOOKUP(D33,'Species Data'!A$2:E$252,3,FALSE)</f>
        <v>230</v>
      </c>
      <c r="H33" s="52">
        <f>VLOOKUP(D33,'Species Data'!A$2:E$252,4,FALSE)</f>
        <v>235</v>
      </c>
      <c r="I33" s="52">
        <f>VLOOKUP(D33,'Species Data'!A$2:E$252,5,FALSE)</f>
        <v>176</v>
      </c>
      <c r="J33" s="53">
        <f t="shared" si="1"/>
        <v>40480</v>
      </c>
      <c r="K33" s="21" t="s">
        <v>93</v>
      </c>
      <c r="L33" s="54">
        <f>VLOOKUP(K33,'Basic Moves'!B$2:J$60,3,FALSE)</f>
        <v>11</v>
      </c>
      <c r="M33" s="54" t="str">
        <f>VLOOKUP(K33,'Basic Moves'!B$2:C$60,2,FALSE)</f>
        <v>Fire</v>
      </c>
      <c r="N33" s="54">
        <f>IF(OR(VLOOKUP(K33,'Basic Moves'!B$2:C$60,2,FALSE)=E33,VLOOKUP(K33,'Basic Moves'!B$2:C$60,2,FALSE)=F33),1,0)</f>
        <v>1</v>
      </c>
      <c r="O33" s="54">
        <f>VLOOKUP(K33,'Basic Moves'!B$2:J$60,5,FALSE)</f>
        <v>900</v>
      </c>
      <c r="P33" s="54">
        <f>VLOOKUP(K33,'Basic Moves'!B$2:J$60,9,FALSE)</f>
        <v>8</v>
      </c>
      <c r="Q33" s="34">
        <f>FLOOR(0.5*L33*(H33/180)*(1+(N33*0.25))+1)</f>
        <v>9</v>
      </c>
      <c r="R33" s="24">
        <f t="shared" si="2"/>
        <v>10</v>
      </c>
      <c r="S33" s="21"/>
      <c r="T33" s="21"/>
      <c r="U33" s="21"/>
      <c r="V33" s="21" t="s">
        <v>46</v>
      </c>
      <c r="W33" s="54">
        <f>VLOOKUP(V33,'Charged Moves'!B$2:K$119,3,FALSE)</f>
        <v>160</v>
      </c>
      <c r="X33" s="57" t="str">
        <f>VLOOKUP(V33,'Charged Moves'!B$2:C$119,2,FALSE)</f>
        <v>Fire</v>
      </c>
      <c r="Y33" s="54">
        <f>IF(OR(VLOOKUP(V33,'Charged Moves'!B$2:C$119,2,FALSE)=E33,VLOOKUP(V33,'Charged Moves'!B$2:C$119,2,FALSE)=F33),1,0)</f>
        <v>1</v>
      </c>
      <c r="Z33" s="54">
        <f>VLOOKUP(V33,'Charged Moves'!B$2:K$119,10,FALSE)*100</f>
        <v>5</v>
      </c>
      <c r="AA33" s="54">
        <f>VLOOKUP(V33,'Charged Moves'!B$2:K$119,6,FALSE)</f>
        <v>4000</v>
      </c>
      <c r="AB33" s="54">
        <f>VLOOKUP(V33,'Charged Moves'!B$2:L$119,11,FALSE)</f>
        <v>100</v>
      </c>
      <c r="AC33" s="62">
        <f>FLOOR(0.5*W33*(H33/180)*(1+(Y33*0.25))+1)</f>
        <v>131</v>
      </c>
      <c r="AD33" s="24">
        <f t="shared" si="3"/>
        <v>32.75</v>
      </c>
      <c r="AE33" s="63">
        <f t="shared" si="4"/>
        <v>13</v>
      </c>
      <c r="AF33" s="64">
        <f t="shared" si="5"/>
        <v>11700</v>
      </c>
      <c r="AG33" s="65">
        <f t="shared" si="6"/>
        <v>15.79617834</v>
      </c>
      <c r="AH33" s="15">
        <f>AG33/18.495</f>
        <v>0.85407831</v>
      </c>
      <c r="AI33" s="15">
        <f>AL33/1134531.429</f>
        <v>0.5636065102</v>
      </c>
      <c r="AJ33" s="15">
        <f>AM33/374489.674</f>
        <v>0.6134383182</v>
      </c>
      <c r="AK33" s="65">
        <f t="shared" si="7"/>
        <v>5.675057208</v>
      </c>
      <c r="AL33" s="65">
        <f t="shared" si="8"/>
        <v>639429.2994</v>
      </c>
      <c r="AM33" s="65">
        <f t="shared" si="9"/>
        <v>229726.3158</v>
      </c>
    </row>
    <row r="34" ht="14.25" customHeight="1">
      <c r="A34" s="11">
        <v>1085.0</v>
      </c>
      <c r="B34" s="11">
        <f>VLOOKUP(D34,'Species Data'!A$2:E$252,2,FALSE)</f>
        <v>142</v>
      </c>
      <c r="C34" s="11"/>
      <c r="D34" s="11" t="s">
        <v>216</v>
      </c>
      <c r="E34" s="81" t="s">
        <v>455</v>
      </c>
      <c r="F34" s="67" t="s">
        <v>174</v>
      </c>
      <c r="G34" s="11">
        <f>VLOOKUP(D34,'Species Data'!A$2:E$252,3,FALSE)</f>
        <v>160</v>
      </c>
      <c r="H34" s="52">
        <f>VLOOKUP(D34,'Species Data'!A$2:E$252,4,FALSE)</f>
        <v>221</v>
      </c>
      <c r="I34" s="52">
        <f>VLOOKUP(D34,'Species Data'!A$2:E$252,5,FALSE)</f>
        <v>164</v>
      </c>
      <c r="J34" s="53">
        <f t="shared" si="1"/>
        <v>26240</v>
      </c>
      <c r="K34" s="48" t="s">
        <v>60</v>
      </c>
      <c r="L34" s="54">
        <f>VLOOKUP(K34,'Basic Moves'!B$2:J$60,3,FALSE)</f>
        <v>6</v>
      </c>
      <c r="M34" s="54" t="str">
        <f>VLOOKUP(K34,'Basic Moves'!B$2:C$60,2,FALSE)</f>
        <v>Dark</v>
      </c>
      <c r="N34" s="54">
        <f>IF(OR(VLOOKUP(K34,'Basic Moves'!B$2:C$60,2,FALSE)=E34,VLOOKUP(K34,'Basic Moves'!B$2:C$60,2,FALSE)=F34),1,0)</f>
        <v>0</v>
      </c>
      <c r="O34" s="54">
        <f>VLOOKUP(K34,'Basic Moves'!B$2:J$60,5,FALSE)</f>
        <v>500</v>
      </c>
      <c r="P34" s="54">
        <f>VLOOKUP(K34,'Basic Moves'!B$2:J$60,9,FALSE)</f>
        <v>4</v>
      </c>
      <c r="Q34" s="34">
        <f t="shared" ref="Q34:Q36" si="41">FLOOR(0.5*L34*(H34/180)*(1+(N34*0.2))+1)</f>
        <v>4</v>
      </c>
      <c r="R34" s="24">
        <f t="shared" si="2"/>
        <v>8</v>
      </c>
      <c r="S34" s="56">
        <f t="shared" ref="S34:S36" si="42">L34/O34*1000</f>
        <v>12</v>
      </c>
      <c r="T34" s="56">
        <f t="shared" ref="T34:T36" si="43">P34/O34*1000</f>
        <v>8</v>
      </c>
      <c r="U34" s="56">
        <f t="shared" ref="U34:U36" si="44">T34/S34</f>
        <v>0.6666666667</v>
      </c>
      <c r="V34" s="48" t="s">
        <v>29</v>
      </c>
      <c r="W34" s="54">
        <f>VLOOKUP(V34,'Charged Moves'!B$2:K$119,3,FALSE)</f>
        <v>150</v>
      </c>
      <c r="X34" s="57" t="str">
        <f>VLOOKUP(V34,'Charged Moves'!B$2:C$119,2,FALSE)</f>
        <v>Normal</v>
      </c>
      <c r="Y34" s="54">
        <f>IF(OR(VLOOKUP(V34,'Charged Moves'!B$2:C$119,2,FALSE)=E34,VLOOKUP(V34,'Charged Moves'!B$2:C$119,2,FALSE)=F34),1,0)</f>
        <v>0</v>
      </c>
      <c r="Z34" s="54">
        <f>VLOOKUP(V34,'Charged Moves'!B$2:K$119,10,FALSE)*100</f>
        <v>5</v>
      </c>
      <c r="AA34" s="54">
        <f>VLOOKUP(V34,'Charged Moves'!B$2:K$119,6,FALSE)</f>
        <v>3800</v>
      </c>
      <c r="AB34" s="54">
        <f>VLOOKUP(V34,'Charged Moves'!B$2:L$119,11,FALSE)</f>
        <v>100</v>
      </c>
      <c r="AC34" s="62">
        <f t="shared" ref="AC34:AC36" si="45">FLOOR(0.5*W34*(H34/180)*(1+(Y34*0.2))+1)</f>
        <v>93</v>
      </c>
      <c r="AD34" s="24">
        <f t="shared" si="3"/>
        <v>24.47368421</v>
      </c>
      <c r="AE34" s="63">
        <f t="shared" si="4"/>
        <v>25</v>
      </c>
      <c r="AF34" s="64">
        <f t="shared" si="5"/>
        <v>12500</v>
      </c>
      <c r="AG34" s="65">
        <f t="shared" si="6"/>
        <v>11.8404908</v>
      </c>
      <c r="AH34" s="15">
        <f t="shared" ref="AH34:AH36" si="46">AG34/17.41</f>
        <v>0.6800971165</v>
      </c>
      <c r="AI34" s="15">
        <f t="shared" ref="AI34:AI36" si="47">AL34/1109505</f>
        <v>0.2800298138</v>
      </c>
      <c r="AJ34" s="15">
        <f t="shared" ref="AJ34:AJ36" si="48">AM34/364968.75</f>
        <v>0.2031630649</v>
      </c>
      <c r="AK34" s="65">
        <f t="shared" si="7"/>
        <v>2.825768668</v>
      </c>
      <c r="AL34" s="65">
        <f t="shared" si="8"/>
        <v>310694.4785</v>
      </c>
      <c r="AM34" s="65">
        <f t="shared" si="9"/>
        <v>74148.16984</v>
      </c>
    </row>
    <row r="35" ht="14.25" customHeight="1">
      <c r="A35" s="11">
        <v>1086.0</v>
      </c>
      <c r="B35" s="11">
        <f>VLOOKUP(D35,'Species Data'!A$2:E$252,2,FALSE)</f>
        <v>142</v>
      </c>
      <c r="C35" s="11"/>
      <c r="D35" s="11" t="s">
        <v>216</v>
      </c>
      <c r="E35" s="81" t="s">
        <v>455</v>
      </c>
      <c r="F35" s="67" t="s">
        <v>174</v>
      </c>
      <c r="G35" s="11">
        <f>VLOOKUP(D35,'Species Data'!A$2:E$252,3,FALSE)</f>
        <v>160</v>
      </c>
      <c r="H35" s="52">
        <f>VLOOKUP(D35,'Species Data'!A$2:E$252,4,FALSE)</f>
        <v>221</v>
      </c>
      <c r="I35" s="52">
        <f>VLOOKUP(D35,'Species Data'!A$2:E$252,5,FALSE)</f>
        <v>164</v>
      </c>
      <c r="J35" s="53">
        <f t="shared" si="1"/>
        <v>26240</v>
      </c>
      <c r="K35" s="48" t="s">
        <v>60</v>
      </c>
      <c r="L35" s="54">
        <f>VLOOKUP(K35,'Basic Moves'!B$2:J$60,3,FALSE)</f>
        <v>6</v>
      </c>
      <c r="M35" s="54" t="str">
        <f>VLOOKUP(K35,'Basic Moves'!B$2:C$60,2,FALSE)</f>
        <v>Dark</v>
      </c>
      <c r="N35" s="54">
        <f>IF(OR(VLOOKUP(K35,'Basic Moves'!B$2:C$60,2,FALSE)=E35,VLOOKUP(K35,'Basic Moves'!B$2:C$60,2,FALSE)=F35),1,0)</f>
        <v>0</v>
      </c>
      <c r="O35" s="54">
        <f>VLOOKUP(K35,'Basic Moves'!B$2:J$60,5,FALSE)</f>
        <v>500</v>
      </c>
      <c r="P35" s="54">
        <f>VLOOKUP(K35,'Basic Moves'!B$2:J$60,9,FALSE)</f>
        <v>4</v>
      </c>
      <c r="Q35" s="34">
        <f t="shared" si="41"/>
        <v>4</v>
      </c>
      <c r="R35" s="24">
        <f t="shared" si="2"/>
        <v>8</v>
      </c>
      <c r="S35" s="56">
        <f t="shared" si="42"/>
        <v>12</v>
      </c>
      <c r="T35" s="56">
        <f t="shared" si="43"/>
        <v>8</v>
      </c>
      <c r="U35" s="56">
        <f t="shared" si="44"/>
        <v>0.6666666667</v>
      </c>
      <c r="V35" s="48" t="s">
        <v>176</v>
      </c>
      <c r="W35" s="54">
        <f>VLOOKUP(V35,'Charged Moves'!B$2:K$119,3,FALSE)</f>
        <v>60</v>
      </c>
      <c r="X35" s="57" t="str">
        <f>VLOOKUP(V35,'Charged Moves'!B$2:C$119,2,FALSE)</f>
        <v>Steel</v>
      </c>
      <c r="Y35" s="54">
        <f>IF(OR(VLOOKUP(V35,'Charged Moves'!B$2:C$119,2,FALSE)=E35,VLOOKUP(V35,'Charged Moves'!B$2:C$119,2,FALSE)=F35),1,0)</f>
        <v>0</v>
      </c>
      <c r="Z35" s="54">
        <f>VLOOKUP(V35,'Charged Moves'!B$2:K$119,10,FALSE)*100</f>
        <v>5</v>
      </c>
      <c r="AA35" s="54">
        <f>VLOOKUP(V35,'Charged Moves'!B$2:K$119,6,FALSE)</f>
        <v>1900</v>
      </c>
      <c r="AB35" s="54">
        <f>VLOOKUP(V35,'Charged Moves'!B$2:L$119,11,FALSE)</f>
        <v>50</v>
      </c>
      <c r="AC35" s="62">
        <f t="shared" si="45"/>
        <v>37</v>
      </c>
      <c r="AD35" s="24">
        <f t="shared" si="3"/>
        <v>19.47368421</v>
      </c>
      <c r="AE35" s="63">
        <f t="shared" si="4"/>
        <v>13</v>
      </c>
      <c r="AF35" s="64">
        <f t="shared" si="5"/>
        <v>6500</v>
      </c>
      <c r="AG35" s="65">
        <f t="shared" si="6"/>
        <v>10.5952381</v>
      </c>
      <c r="AH35" s="15">
        <f t="shared" si="46"/>
        <v>0.6085719756</v>
      </c>
      <c r="AI35" s="15">
        <f t="shared" si="47"/>
        <v>0.2505793553</v>
      </c>
      <c r="AJ35" s="15">
        <f t="shared" si="48"/>
        <v>0.1757910554</v>
      </c>
      <c r="AK35" s="65">
        <f t="shared" si="7"/>
        <v>2.445054945</v>
      </c>
      <c r="AL35" s="65">
        <f t="shared" si="8"/>
        <v>278019.0476</v>
      </c>
      <c r="AM35" s="65">
        <f t="shared" si="9"/>
        <v>64158.24176</v>
      </c>
    </row>
    <row r="36" ht="14.25" customHeight="1">
      <c r="A36" s="11">
        <v>1391.0</v>
      </c>
      <c r="B36" s="11">
        <f>VLOOKUP(D36,'Species Data'!A$2:E$252,2,FALSE)</f>
        <v>190</v>
      </c>
      <c r="C36" s="11"/>
      <c r="D36" s="20" t="s">
        <v>378</v>
      </c>
      <c r="E36" s="98" t="s">
        <v>481</v>
      </c>
      <c r="F36" s="98"/>
      <c r="G36" s="11">
        <f>VLOOKUP(D36,'Species Data'!A$2:E$252,3,FALSE)</f>
        <v>110</v>
      </c>
      <c r="H36" s="52">
        <f>VLOOKUP(D36,'Species Data'!A$2:E$252,4,FALSE)</f>
        <v>136</v>
      </c>
      <c r="I36" s="52">
        <f>VLOOKUP(D36,'Species Data'!A$2:E$252,5,FALSE)</f>
        <v>112</v>
      </c>
      <c r="J36" s="53">
        <f t="shared" si="1"/>
        <v>12320</v>
      </c>
      <c r="K36" s="21" t="s">
        <v>300</v>
      </c>
      <c r="L36" s="54">
        <f>VLOOKUP(K36,'Basic Moves'!B$2:J$60,3,FALSE)</f>
        <v>8</v>
      </c>
      <c r="M36" s="54" t="str">
        <f>VLOOKUP(K36,'Basic Moves'!B$2:C$60,2,FALSE)</f>
        <v>Ghost</v>
      </c>
      <c r="N36" s="54">
        <f>IF(OR(VLOOKUP(K36,'Basic Moves'!B$2:C$60,2,FALSE)=E36,VLOOKUP(K36,'Basic Moves'!B$2:C$60,2,FALSE)=F36),1,0)</f>
        <v>0</v>
      </c>
      <c r="O36" s="54">
        <f>VLOOKUP(K36,'Basic Moves'!B$2:J$60,5,FALSE)</f>
        <v>1100</v>
      </c>
      <c r="P36" s="54">
        <f>VLOOKUP(K36,'Basic Moves'!B$2:J$60,9,FALSE)</f>
        <v>14</v>
      </c>
      <c r="Q36" s="34">
        <f t="shared" si="41"/>
        <v>4</v>
      </c>
      <c r="R36" s="24">
        <f t="shared" si="2"/>
        <v>3.636363636</v>
      </c>
      <c r="S36" s="56">
        <f t="shared" si="42"/>
        <v>7.272727273</v>
      </c>
      <c r="T36" s="56">
        <f t="shared" si="43"/>
        <v>12.72727273</v>
      </c>
      <c r="U36" s="56">
        <f t="shared" si="44"/>
        <v>1.75</v>
      </c>
      <c r="V36" s="21" t="s">
        <v>379</v>
      </c>
      <c r="W36" s="54">
        <f>VLOOKUP(V36,'Charged Moves'!B$2:K$119,3,FALSE)</f>
        <v>60</v>
      </c>
      <c r="X36" s="57" t="str">
        <f>VLOOKUP(V36,'Charged Moves'!B$2:C$119,2,FALSE)</f>
        <v>Normal</v>
      </c>
      <c r="Y36" s="54">
        <f>IF(OR(VLOOKUP(V36,'Charged Moves'!B$2:C$119,2,FALSE)=E36,VLOOKUP(V36,'Charged Moves'!B$2:C$119,2,FALSE)=F36),1,0)</f>
        <v>1</v>
      </c>
      <c r="Z36" s="54">
        <f>VLOOKUP(V36,'Charged Moves'!B$2:K$119,10,FALSE)*100</f>
        <v>5</v>
      </c>
      <c r="AA36" s="54">
        <f>VLOOKUP(V36,'Charged Moves'!B$2:K$119,6,FALSE)</f>
        <v>2800</v>
      </c>
      <c r="AB36" s="54">
        <f>VLOOKUP(V36,'Charged Moves'!B$2:L$119,11,FALSE)</f>
        <v>50</v>
      </c>
      <c r="AC36" s="62">
        <f t="shared" si="45"/>
        <v>28</v>
      </c>
      <c r="AD36" s="24">
        <f t="shared" si="3"/>
        <v>10</v>
      </c>
      <c r="AE36" s="63">
        <f t="shared" si="4"/>
        <v>4</v>
      </c>
      <c r="AF36" s="64">
        <f t="shared" si="5"/>
        <v>4400</v>
      </c>
      <c r="AG36" s="65">
        <f t="shared" si="6"/>
        <v>6.111111111</v>
      </c>
      <c r="AH36" s="15">
        <f t="shared" si="46"/>
        <v>0.3510115515</v>
      </c>
      <c r="AI36" s="15">
        <f t="shared" si="47"/>
        <v>0.06785808887</v>
      </c>
      <c r="AJ36" s="15">
        <f t="shared" si="48"/>
        <v>0.08635336332</v>
      </c>
      <c r="AK36" s="65">
        <f t="shared" si="7"/>
        <v>2.558139535</v>
      </c>
      <c r="AL36" s="65">
        <f t="shared" si="8"/>
        <v>75288.88889</v>
      </c>
      <c r="AM36" s="65">
        <f t="shared" si="9"/>
        <v>31516.27907</v>
      </c>
    </row>
    <row r="37" ht="14.25" hidden="1" customHeight="1">
      <c r="A37" s="11">
        <v>1702.0</v>
      </c>
      <c r="B37" s="11">
        <f>VLOOKUP(D37,'Species Data'!A$2:E$252,2,FALSE)</f>
        <v>244</v>
      </c>
      <c r="C37" s="11" t="s">
        <v>23</v>
      </c>
      <c r="D37" s="20" t="s">
        <v>63</v>
      </c>
      <c r="E37" s="66" t="s">
        <v>170</v>
      </c>
      <c r="F37" s="66"/>
      <c r="G37" s="11">
        <f>VLOOKUP(D37,'Species Data'!A$2:E$252,3,FALSE)</f>
        <v>230</v>
      </c>
      <c r="H37" s="52">
        <f>VLOOKUP(D37,'Species Data'!A$2:E$252,4,FALSE)</f>
        <v>235</v>
      </c>
      <c r="I37" s="52">
        <f>VLOOKUP(D37,'Species Data'!A$2:E$252,5,FALSE)</f>
        <v>176</v>
      </c>
      <c r="J37" s="53">
        <f t="shared" si="1"/>
        <v>40480</v>
      </c>
      <c r="K37" s="21" t="s">
        <v>45</v>
      </c>
      <c r="L37" s="54">
        <f>VLOOKUP(K37,'Basic Moves'!B$2:J$60,3,FALSE)</f>
        <v>14</v>
      </c>
      <c r="M37" s="54" t="str">
        <f>VLOOKUP(K37,'Basic Moves'!B$2:C$60,2,FALSE)</f>
        <v>Fire</v>
      </c>
      <c r="N37" s="54">
        <f>IF(OR(VLOOKUP(K37,'Basic Moves'!B$2:C$60,2,FALSE)=E37,VLOOKUP(K37,'Basic Moves'!B$2:C$60,2,FALSE)=F37),1,0)</f>
        <v>1</v>
      </c>
      <c r="O37" s="54">
        <f>VLOOKUP(K37,'Basic Moves'!B$2:J$60,5,FALSE)</f>
        <v>1100</v>
      </c>
      <c r="P37" s="54">
        <f>VLOOKUP(K37,'Basic Moves'!B$2:J$60,9,FALSE)</f>
        <v>10</v>
      </c>
      <c r="Q37" s="34">
        <f t="shared" ref="Q37:Q38" si="49">FLOOR(0.5*L37*(H37/180)*(1+(N37*0.25))+1)</f>
        <v>12</v>
      </c>
      <c r="R37" s="24">
        <f t="shared" si="2"/>
        <v>10.90909091</v>
      </c>
      <c r="S37" s="21"/>
      <c r="T37" s="21"/>
      <c r="U37" s="21"/>
      <c r="V37" s="21" t="s">
        <v>28</v>
      </c>
      <c r="W37" s="54">
        <f>VLOOKUP(V37,'Charged Moves'!B$2:K$119,3,FALSE)</f>
        <v>140</v>
      </c>
      <c r="X37" s="57" t="str">
        <f>VLOOKUP(V37,'Charged Moves'!B$2:C$119,2,FALSE)</f>
        <v>Fire</v>
      </c>
      <c r="Y37" s="54">
        <f>IF(OR(VLOOKUP(V37,'Charged Moves'!B$2:C$119,2,FALSE)=E37,VLOOKUP(V37,'Charged Moves'!B$2:C$119,2,FALSE)=F37),1,0)</f>
        <v>1</v>
      </c>
      <c r="Z37" s="54">
        <f>VLOOKUP(V37,'Charged Moves'!B$2:K$119,10,FALSE)*100</f>
        <v>5</v>
      </c>
      <c r="AA37" s="54">
        <f>VLOOKUP(V37,'Charged Moves'!B$2:K$119,6,FALSE)</f>
        <v>4200</v>
      </c>
      <c r="AB37" s="54">
        <f>VLOOKUP(V37,'Charged Moves'!B$2:L$119,11,FALSE)</f>
        <v>100</v>
      </c>
      <c r="AC37" s="62">
        <f t="shared" ref="AC37:AC38" si="50">FLOOR(0.5*W37*(H37/180)*(1+(Y37*0.25))+1)</f>
        <v>115</v>
      </c>
      <c r="AD37" s="24">
        <f t="shared" si="3"/>
        <v>27.38095238</v>
      </c>
      <c r="AE37" s="63">
        <f t="shared" si="4"/>
        <v>10</v>
      </c>
      <c r="AF37" s="64">
        <f t="shared" si="5"/>
        <v>11000</v>
      </c>
      <c r="AG37" s="65">
        <f t="shared" si="6"/>
        <v>15.46052632</v>
      </c>
      <c r="AH37" s="15">
        <f t="shared" ref="AH37:AH38" si="51">AG37/18.495</f>
        <v>0.8359300522</v>
      </c>
      <c r="AI37" s="15">
        <f t="shared" ref="AI37:AI38" si="52">AL37/1134531.429</f>
        <v>0.5516304699</v>
      </c>
      <c r="AJ37" s="15">
        <f t="shared" ref="AJ37:AJ38" si="53">AM37/374489.674</f>
        <v>0.6828504171</v>
      </c>
      <c r="AK37" s="65">
        <f t="shared" si="7"/>
        <v>6.317204301</v>
      </c>
      <c r="AL37" s="65">
        <f t="shared" si="8"/>
        <v>625842.1053</v>
      </c>
      <c r="AM37" s="65">
        <f t="shared" si="9"/>
        <v>255720.4301</v>
      </c>
    </row>
    <row r="38" ht="14.25" hidden="1" customHeight="1">
      <c r="A38" s="11">
        <v>1703.0</v>
      </c>
      <c r="B38" s="11">
        <f>VLOOKUP(D38,'Species Data'!A$2:E$252,2,FALSE)</f>
        <v>244</v>
      </c>
      <c r="C38" s="11" t="s">
        <v>23</v>
      </c>
      <c r="D38" s="20" t="s">
        <v>63</v>
      </c>
      <c r="E38" s="66" t="s">
        <v>170</v>
      </c>
      <c r="F38" s="66"/>
      <c r="G38" s="11">
        <f>VLOOKUP(D38,'Species Data'!A$2:E$252,3,FALSE)</f>
        <v>230</v>
      </c>
      <c r="H38" s="52">
        <f>VLOOKUP(D38,'Species Data'!A$2:E$252,4,FALSE)</f>
        <v>235</v>
      </c>
      <c r="I38" s="52">
        <f>VLOOKUP(D38,'Species Data'!A$2:E$252,5,FALSE)</f>
        <v>176</v>
      </c>
      <c r="J38" s="53">
        <f t="shared" si="1"/>
        <v>40480</v>
      </c>
      <c r="K38" s="21" t="s">
        <v>45</v>
      </c>
      <c r="L38" s="54">
        <f>VLOOKUP(K38,'Basic Moves'!B$2:J$60,3,FALSE)</f>
        <v>14</v>
      </c>
      <c r="M38" s="54" t="str">
        <f>VLOOKUP(K38,'Basic Moves'!B$2:C$60,2,FALSE)</f>
        <v>Fire</v>
      </c>
      <c r="N38" s="54">
        <f>IF(OR(VLOOKUP(K38,'Basic Moves'!B$2:C$60,2,FALSE)=E38,VLOOKUP(K38,'Basic Moves'!B$2:C$60,2,FALSE)=F38),1,0)</f>
        <v>1</v>
      </c>
      <c r="O38" s="54">
        <f>VLOOKUP(K38,'Basic Moves'!B$2:J$60,5,FALSE)</f>
        <v>1100</v>
      </c>
      <c r="P38" s="54">
        <f>VLOOKUP(K38,'Basic Moves'!B$2:J$60,9,FALSE)</f>
        <v>10</v>
      </c>
      <c r="Q38" s="34">
        <f t="shared" si="49"/>
        <v>12</v>
      </c>
      <c r="R38" s="24">
        <f t="shared" si="2"/>
        <v>10.90909091</v>
      </c>
      <c r="S38" s="21"/>
      <c r="T38" s="21"/>
      <c r="U38" s="21"/>
      <c r="V38" s="21" t="s">
        <v>98</v>
      </c>
      <c r="W38" s="54">
        <f>VLOOKUP(V38,'Charged Moves'!B$2:K$119,3,FALSE)</f>
        <v>70</v>
      </c>
      <c r="X38" s="57" t="str">
        <f>VLOOKUP(V38,'Charged Moves'!B$2:C$119,2,FALSE)</f>
        <v>Fire</v>
      </c>
      <c r="Y38" s="54">
        <f>IF(OR(VLOOKUP(V38,'Charged Moves'!B$2:C$119,2,FALSE)=E38,VLOOKUP(V38,'Charged Moves'!B$2:C$119,2,FALSE)=F38),1,0)</f>
        <v>1</v>
      </c>
      <c r="Z38" s="54">
        <f>VLOOKUP(V38,'Charged Moves'!B$2:K$119,10,FALSE)*100</f>
        <v>5</v>
      </c>
      <c r="AA38" s="54">
        <f>VLOOKUP(V38,'Charged Moves'!B$2:K$119,6,FALSE)</f>
        <v>2200</v>
      </c>
      <c r="AB38" s="54">
        <f>VLOOKUP(V38,'Charged Moves'!B$2:L$119,11,FALSE)</f>
        <v>50</v>
      </c>
      <c r="AC38" s="62">
        <f t="shared" si="50"/>
        <v>58</v>
      </c>
      <c r="AD38" s="24">
        <f t="shared" si="3"/>
        <v>26.36363636</v>
      </c>
      <c r="AE38" s="63">
        <f t="shared" si="4"/>
        <v>5</v>
      </c>
      <c r="AF38" s="64">
        <f t="shared" si="5"/>
        <v>5500</v>
      </c>
      <c r="AG38" s="65">
        <f t="shared" si="6"/>
        <v>15.32467532</v>
      </c>
      <c r="AH38" s="15">
        <f t="shared" si="51"/>
        <v>0.8285847702</v>
      </c>
      <c r="AI38" s="15">
        <f t="shared" si="52"/>
        <v>0.5467833163</v>
      </c>
      <c r="AJ38" s="15">
        <f t="shared" si="53"/>
        <v>0.6474652103</v>
      </c>
      <c r="AK38" s="65">
        <f t="shared" si="7"/>
        <v>5.989847716</v>
      </c>
      <c r="AL38" s="65">
        <f t="shared" si="8"/>
        <v>620342.8571</v>
      </c>
      <c r="AM38" s="65">
        <f t="shared" si="9"/>
        <v>242469.0355</v>
      </c>
    </row>
    <row r="39" ht="14.25" customHeight="1">
      <c r="A39" s="11">
        <v>1389.0</v>
      </c>
      <c r="B39" s="11">
        <f>VLOOKUP(D39,'Species Data'!A$2:E$252,2,FALSE)</f>
        <v>190</v>
      </c>
      <c r="C39" s="11"/>
      <c r="D39" s="20" t="s">
        <v>378</v>
      </c>
      <c r="E39" s="98" t="s">
        <v>481</v>
      </c>
      <c r="F39" s="98"/>
      <c r="G39" s="11">
        <f>VLOOKUP(D39,'Species Data'!A$2:E$252,3,FALSE)</f>
        <v>110</v>
      </c>
      <c r="H39" s="52">
        <f>VLOOKUP(D39,'Species Data'!A$2:E$252,4,FALSE)</f>
        <v>136</v>
      </c>
      <c r="I39" s="52">
        <f>VLOOKUP(D39,'Species Data'!A$2:E$252,5,FALSE)</f>
        <v>112</v>
      </c>
      <c r="J39" s="53">
        <f t="shared" si="1"/>
        <v>12320</v>
      </c>
      <c r="K39" s="21" t="s">
        <v>300</v>
      </c>
      <c r="L39" s="54">
        <f>VLOOKUP(K39,'Basic Moves'!B$2:J$60,3,FALSE)</f>
        <v>8</v>
      </c>
      <c r="M39" s="54" t="str">
        <f>VLOOKUP(K39,'Basic Moves'!B$2:C$60,2,FALSE)</f>
        <v>Ghost</v>
      </c>
      <c r="N39" s="54">
        <f>IF(OR(VLOOKUP(K39,'Basic Moves'!B$2:C$60,2,FALSE)=E39,VLOOKUP(K39,'Basic Moves'!B$2:C$60,2,FALSE)=F39),1,0)</f>
        <v>0</v>
      </c>
      <c r="O39" s="54">
        <f>VLOOKUP(K39,'Basic Moves'!B$2:J$60,5,FALSE)</f>
        <v>1100</v>
      </c>
      <c r="P39" s="54">
        <f>VLOOKUP(K39,'Basic Moves'!B$2:J$60,9,FALSE)</f>
        <v>14</v>
      </c>
      <c r="Q39" s="34">
        <f t="shared" ref="Q39:Q40" si="54">FLOOR(0.5*L39*(H39/180)*(1+(N39*0.2))+1)</f>
        <v>4</v>
      </c>
      <c r="R39" s="24">
        <f t="shared" si="2"/>
        <v>3.636363636</v>
      </c>
      <c r="S39" s="56">
        <f t="shared" ref="S39:S40" si="55">L39/O39*1000</f>
        <v>7.272727273</v>
      </c>
      <c r="T39" s="56">
        <f t="shared" ref="T39:T40" si="56">P39/O39*1000</f>
        <v>12.72727273</v>
      </c>
      <c r="U39" s="56">
        <f t="shared" ref="U39:U40" si="57">T39/S39</f>
        <v>1.75</v>
      </c>
      <c r="V39" s="21" t="s">
        <v>239</v>
      </c>
      <c r="W39" s="54">
        <f>VLOOKUP(V39,'Charged Moves'!B$2:K$119,3,FALSE)</f>
        <v>55</v>
      </c>
      <c r="X39" s="57" t="str">
        <f>VLOOKUP(V39,'Charged Moves'!B$2:C$119,2,FALSE)</f>
        <v>Flying</v>
      </c>
      <c r="Y39" s="54">
        <f>IF(OR(VLOOKUP(V39,'Charged Moves'!B$2:C$119,2,FALSE)=E39,VLOOKUP(V39,'Charged Moves'!B$2:C$119,2,FALSE)=F39),1,0)</f>
        <v>0</v>
      </c>
      <c r="Z39" s="54">
        <f>VLOOKUP(V39,'Charged Moves'!B$2:K$119,10,FALSE)*100</f>
        <v>5</v>
      </c>
      <c r="AA39" s="54">
        <f>VLOOKUP(V39,'Charged Moves'!B$2:K$119,6,FALSE)</f>
        <v>2400</v>
      </c>
      <c r="AB39" s="54">
        <f>VLOOKUP(V39,'Charged Moves'!B$2:L$119,11,FALSE)</f>
        <v>33</v>
      </c>
      <c r="AC39" s="62">
        <f t="shared" ref="AC39:AC40" si="58">FLOOR(0.5*W39*(H39/180)*(1+(Y39*0.2))+1)</f>
        <v>21</v>
      </c>
      <c r="AD39" s="24">
        <f t="shared" si="3"/>
        <v>8.75</v>
      </c>
      <c r="AE39" s="63">
        <f t="shared" si="4"/>
        <v>3</v>
      </c>
      <c r="AF39" s="64">
        <f t="shared" si="5"/>
        <v>3300</v>
      </c>
      <c r="AG39" s="65">
        <f t="shared" si="6"/>
        <v>5.789473684</v>
      </c>
      <c r="AH39" s="15">
        <f t="shared" ref="AH39:AH40" si="59">AG39/17.41</f>
        <v>0.3325372593</v>
      </c>
      <c r="AI39" s="15">
        <f t="shared" ref="AI39:AI40" si="60">AL39/1109505</f>
        <v>0.06428661051</v>
      </c>
      <c r="AJ39" s="15">
        <f t="shared" ref="AJ39:AJ40" si="61">AM39/364968.75</f>
        <v>0.08131083116</v>
      </c>
      <c r="AK39" s="65">
        <f t="shared" si="7"/>
        <v>2.408759124</v>
      </c>
      <c r="AL39" s="65">
        <f t="shared" si="8"/>
        <v>71326.31579</v>
      </c>
      <c r="AM39" s="65">
        <f t="shared" si="9"/>
        <v>29675.91241</v>
      </c>
    </row>
    <row r="40" ht="14.25" customHeight="1">
      <c r="A40" s="11">
        <v>1390.0</v>
      </c>
      <c r="B40" s="11">
        <f>VLOOKUP(D40,'Species Data'!A$2:E$252,2,FALSE)</f>
        <v>190</v>
      </c>
      <c r="C40" s="11"/>
      <c r="D40" s="20" t="s">
        <v>378</v>
      </c>
      <c r="E40" s="98" t="s">
        <v>481</v>
      </c>
      <c r="F40" s="98"/>
      <c r="G40" s="11">
        <f>VLOOKUP(D40,'Species Data'!A$2:E$252,3,FALSE)</f>
        <v>110</v>
      </c>
      <c r="H40" s="52">
        <f>VLOOKUP(D40,'Species Data'!A$2:E$252,4,FALSE)</f>
        <v>136</v>
      </c>
      <c r="I40" s="52">
        <f>VLOOKUP(D40,'Species Data'!A$2:E$252,5,FALSE)</f>
        <v>112</v>
      </c>
      <c r="J40" s="53">
        <f t="shared" si="1"/>
        <v>12320</v>
      </c>
      <c r="K40" s="21" t="s">
        <v>300</v>
      </c>
      <c r="L40" s="54">
        <f>VLOOKUP(K40,'Basic Moves'!B$2:J$60,3,FALSE)</f>
        <v>8</v>
      </c>
      <c r="M40" s="54" t="str">
        <f>VLOOKUP(K40,'Basic Moves'!B$2:C$60,2,FALSE)</f>
        <v>Ghost</v>
      </c>
      <c r="N40" s="54">
        <f>IF(OR(VLOOKUP(K40,'Basic Moves'!B$2:C$60,2,FALSE)=E40,VLOOKUP(K40,'Basic Moves'!B$2:C$60,2,FALSE)=F40),1,0)</f>
        <v>0</v>
      </c>
      <c r="O40" s="54">
        <f>VLOOKUP(K40,'Basic Moves'!B$2:J$60,5,FALSE)</f>
        <v>1100</v>
      </c>
      <c r="P40" s="54">
        <f>VLOOKUP(K40,'Basic Moves'!B$2:J$60,9,FALSE)</f>
        <v>14</v>
      </c>
      <c r="Q40" s="34">
        <f t="shared" si="54"/>
        <v>4</v>
      </c>
      <c r="R40" s="24">
        <f t="shared" si="2"/>
        <v>3.636363636</v>
      </c>
      <c r="S40" s="56">
        <f t="shared" si="55"/>
        <v>7.272727273</v>
      </c>
      <c r="T40" s="56">
        <f t="shared" si="56"/>
        <v>12.72727273</v>
      </c>
      <c r="U40" s="56">
        <f t="shared" si="57"/>
        <v>1.75</v>
      </c>
      <c r="V40" s="21" t="s">
        <v>273</v>
      </c>
      <c r="W40" s="54">
        <f>VLOOKUP(V40,'Charged Moves'!B$2:K$119,3,FALSE)</f>
        <v>40</v>
      </c>
      <c r="X40" s="57" t="str">
        <f>VLOOKUP(V40,'Charged Moves'!B$2:C$119,2,FALSE)</f>
        <v>Fighting</v>
      </c>
      <c r="Y40" s="54">
        <f>IF(OR(VLOOKUP(V40,'Charged Moves'!B$2:C$119,2,FALSE)=E40,VLOOKUP(V40,'Charged Moves'!B$2:C$119,2,FALSE)=F40),1,0)</f>
        <v>0</v>
      </c>
      <c r="Z40" s="54">
        <f>VLOOKUP(V40,'Charged Moves'!B$2:K$119,10,FALSE)*100</f>
        <v>5</v>
      </c>
      <c r="AA40" s="54">
        <f>VLOOKUP(V40,'Charged Moves'!B$2:K$119,6,FALSE)</f>
        <v>1900</v>
      </c>
      <c r="AB40" s="54">
        <f>VLOOKUP(V40,'Charged Moves'!B$2:L$119,11,FALSE)</f>
        <v>33</v>
      </c>
      <c r="AC40" s="62">
        <f t="shared" si="58"/>
        <v>16</v>
      </c>
      <c r="AD40" s="24">
        <f t="shared" si="3"/>
        <v>8.421052632</v>
      </c>
      <c r="AE40" s="63">
        <f t="shared" si="4"/>
        <v>3</v>
      </c>
      <c r="AF40" s="64">
        <f t="shared" si="5"/>
        <v>3300</v>
      </c>
      <c r="AG40" s="65">
        <f t="shared" si="6"/>
        <v>5.384615385</v>
      </c>
      <c r="AH40" s="15">
        <f t="shared" si="59"/>
        <v>0.3092829055</v>
      </c>
      <c r="AI40" s="15">
        <f t="shared" si="60"/>
        <v>0.05979104334</v>
      </c>
      <c r="AJ40" s="15">
        <f t="shared" si="61"/>
        <v>0.07160430402</v>
      </c>
      <c r="AK40" s="65">
        <f t="shared" si="7"/>
        <v>2.121212121</v>
      </c>
      <c r="AL40" s="65">
        <f t="shared" si="8"/>
        <v>66338.46154</v>
      </c>
      <c r="AM40" s="65">
        <f t="shared" si="9"/>
        <v>26133.33333</v>
      </c>
    </row>
    <row r="41" ht="14.25" hidden="1" customHeight="1">
      <c r="A41" s="11">
        <v>1695.0</v>
      </c>
      <c r="B41" s="11">
        <f>VLOOKUP(D41,'Species Data'!A$2:E$252,2,FALSE)</f>
        <v>243</v>
      </c>
      <c r="C41" s="11" t="s">
        <v>23</v>
      </c>
      <c r="D41" s="20" t="s">
        <v>69</v>
      </c>
      <c r="E41" s="101" t="s">
        <v>480</v>
      </c>
      <c r="F41" s="101"/>
      <c r="G41" s="11">
        <f>VLOOKUP(D41,'Species Data'!A$2:E$252,3,FALSE)</f>
        <v>180</v>
      </c>
      <c r="H41" s="52">
        <f>VLOOKUP(D41,'Species Data'!A$2:E$252,4,FALSE)</f>
        <v>241</v>
      </c>
      <c r="I41" s="52">
        <f>VLOOKUP(D41,'Species Data'!A$2:E$252,5,FALSE)</f>
        <v>210</v>
      </c>
      <c r="J41" s="53">
        <f t="shared" si="1"/>
        <v>37800</v>
      </c>
      <c r="K41" s="21" t="s">
        <v>70</v>
      </c>
      <c r="L41" s="54">
        <f>VLOOKUP(K41,'Basic Moves'!B$2:J$60,3,FALSE)</f>
        <v>5</v>
      </c>
      <c r="M41" s="54" t="str">
        <f>VLOOKUP(K41,'Basic Moves'!B$2:C$60,2,FALSE)</f>
        <v>Electric</v>
      </c>
      <c r="N41" s="54">
        <f>IF(OR(VLOOKUP(K41,'Basic Moves'!B$2:C$60,2,FALSE)=E41,VLOOKUP(K41,'Basic Moves'!B$2:C$60,2,FALSE)=F41),1,0)</f>
        <v>1</v>
      </c>
      <c r="O41" s="54">
        <f>VLOOKUP(K41,'Basic Moves'!B$2:J$60,5,FALSE)</f>
        <v>600</v>
      </c>
      <c r="P41" s="54">
        <f>VLOOKUP(K41,'Basic Moves'!B$2:J$60,9,FALSE)</f>
        <v>8</v>
      </c>
      <c r="Q41" s="34">
        <f>FLOOR(0.5*L41*(H41/180)*(1+(N41*0.25))+1)</f>
        <v>5</v>
      </c>
      <c r="R41" s="24">
        <f t="shared" si="2"/>
        <v>8.333333333</v>
      </c>
      <c r="S41" s="21"/>
      <c r="T41" s="21"/>
      <c r="U41" s="21"/>
      <c r="V41" s="21" t="s">
        <v>71</v>
      </c>
      <c r="W41" s="54">
        <f>VLOOKUP(V41,'Charged Moves'!B$2:K$119,3,FALSE)</f>
        <v>90</v>
      </c>
      <c r="X41" s="57" t="str">
        <f>VLOOKUP(V41,'Charged Moves'!B$2:C$119,2,FALSE)</f>
        <v>Electric</v>
      </c>
      <c r="Y41" s="54">
        <f>IF(OR(VLOOKUP(V41,'Charged Moves'!B$2:C$119,2,FALSE)=E41,VLOOKUP(V41,'Charged Moves'!B$2:C$119,2,FALSE)=F41),1,0)</f>
        <v>1</v>
      </c>
      <c r="Z41" s="54">
        <f>VLOOKUP(V41,'Charged Moves'!B$2:K$119,10,FALSE)*100</f>
        <v>5</v>
      </c>
      <c r="AA41" s="54">
        <f>VLOOKUP(V41,'Charged Moves'!B$2:K$119,6,FALSE)</f>
        <v>2600</v>
      </c>
      <c r="AB41" s="54">
        <f>VLOOKUP(V41,'Charged Moves'!B$2:L$119,11,FALSE)</f>
        <v>50</v>
      </c>
      <c r="AC41" s="62">
        <f>FLOOR(0.5*W41*(H41/180)*(1+(Y41*0.25))+1)</f>
        <v>76</v>
      </c>
      <c r="AD41" s="24">
        <f t="shared" si="3"/>
        <v>29.23076923</v>
      </c>
      <c r="AE41" s="63">
        <f t="shared" si="4"/>
        <v>7</v>
      </c>
      <c r="AF41" s="64">
        <f t="shared" si="5"/>
        <v>4200</v>
      </c>
      <c r="AG41" s="65">
        <f t="shared" si="6"/>
        <v>16.32352941</v>
      </c>
      <c r="AH41" s="15">
        <f>AG41/18.495</f>
        <v>0.8825914794</v>
      </c>
      <c r="AI41" s="15">
        <f>AL41/1134531.429</f>
        <v>0.5438627754</v>
      </c>
      <c r="AJ41" s="15">
        <f>AM41/374489.674</f>
        <v>0.4914055809</v>
      </c>
      <c r="AK41" s="65">
        <f t="shared" si="7"/>
        <v>4.868421053</v>
      </c>
      <c r="AL41" s="65">
        <f t="shared" si="8"/>
        <v>617029.4118</v>
      </c>
      <c r="AM41" s="65">
        <f t="shared" si="9"/>
        <v>184026.3158</v>
      </c>
    </row>
    <row r="42" ht="14.25" customHeight="1">
      <c r="A42" s="11">
        <v>1394.0</v>
      </c>
      <c r="B42" s="11">
        <f>VLOOKUP(D42,'Species Data'!A$2:E$252,2,FALSE)</f>
        <v>190</v>
      </c>
      <c r="C42" s="11"/>
      <c r="D42" s="20" t="s">
        <v>378</v>
      </c>
      <c r="E42" s="98" t="s">
        <v>481</v>
      </c>
      <c r="F42" s="98"/>
      <c r="G42" s="11">
        <f>VLOOKUP(D42,'Species Data'!A$2:E$252,3,FALSE)</f>
        <v>110</v>
      </c>
      <c r="H42" s="52">
        <f>VLOOKUP(D42,'Species Data'!A$2:E$252,4,FALSE)</f>
        <v>136</v>
      </c>
      <c r="I42" s="52">
        <f>VLOOKUP(D42,'Species Data'!A$2:E$252,5,FALSE)</f>
        <v>112</v>
      </c>
      <c r="J42" s="53">
        <f t="shared" si="1"/>
        <v>12320</v>
      </c>
      <c r="K42" s="21" t="s">
        <v>317</v>
      </c>
      <c r="L42" s="54">
        <f>VLOOKUP(K42,'Basic Moves'!B$2:J$60,3,FALSE)</f>
        <v>6</v>
      </c>
      <c r="M42" s="54" t="str">
        <f>VLOOKUP(K42,'Basic Moves'!B$2:C$60,2,FALSE)</f>
        <v>Normal</v>
      </c>
      <c r="N42" s="54">
        <f>IF(OR(VLOOKUP(K42,'Basic Moves'!B$2:C$60,2,FALSE)=E42,VLOOKUP(K42,'Basic Moves'!B$2:C$60,2,FALSE)=F42),1,0)</f>
        <v>1</v>
      </c>
      <c r="O42" s="54">
        <f>VLOOKUP(K42,'Basic Moves'!B$2:J$60,5,FALSE)</f>
        <v>500</v>
      </c>
      <c r="P42" s="54">
        <f>VLOOKUP(K42,'Basic Moves'!B$2:J$60,9,FALSE)</f>
        <v>4</v>
      </c>
      <c r="Q42" s="34">
        <f t="shared" ref="Q42:Q45" si="62">FLOOR(0.5*L42*(H42/180)*(1+(N42*0.2))+1)</f>
        <v>3</v>
      </c>
      <c r="R42" s="24">
        <f t="shared" si="2"/>
        <v>6</v>
      </c>
      <c r="S42" s="56">
        <f t="shared" ref="S42:S45" si="63">L42/O42*1000</f>
        <v>12</v>
      </c>
      <c r="T42" s="56">
        <f t="shared" ref="T42:T45" si="64">P42/O42*1000</f>
        <v>8</v>
      </c>
      <c r="U42" s="56">
        <f t="shared" ref="U42:U45" si="65">T42/S42</f>
        <v>0.6666666667</v>
      </c>
      <c r="V42" s="21" t="s">
        <v>379</v>
      </c>
      <c r="W42" s="54">
        <f>VLOOKUP(V42,'Charged Moves'!B$2:K$119,3,FALSE)</f>
        <v>60</v>
      </c>
      <c r="X42" s="57" t="str">
        <f>VLOOKUP(V42,'Charged Moves'!B$2:C$119,2,FALSE)</f>
        <v>Normal</v>
      </c>
      <c r="Y42" s="54">
        <f>IF(OR(VLOOKUP(V42,'Charged Moves'!B$2:C$119,2,FALSE)=E42,VLOOKUP(V42,'Charged Moves'!B$2:C$119,2,FALSE)=F42),1,0)</f>
        <v>1</v>
      </c>
      <c r="Z42" s="54">
        <f>VLOOKUP(V42,'Charged Moves'!B$2:K$119,10,FALSE)*100</f>
        <v>5</v>
      </c>
      <c r="AA42" s="54">
        <f>VLOOKUP(V42,'Charged Moves'!B$2:K$119,6,FALSE)</f>
        <v>2800</v>
      </c>
      <c r="AB42" s="54">
        <f>VLOOKUP(V42,'Charged Moves'!B$2:L$119,11,FALSE)</f>
        <v>50</v>
      </c>
      <c r="AC42" s="62">
        <f t="shared" ref="AC42:AC45" si="66">FLOOR(0.5*W42*(H42/180)*(1+(Y42*0.2))+1)</f>
        <v>28</v>
      </c>
      <c r="AD42" s="24">
        <f t="shared" si="3"/>
        <v>10</v>
      </c>
      <c r="AE42" s="63">
        <f t="shared" si="4"/>
        <v>13</v>
      </c>
      <c r="AF42" s="64">
        <f t="shared" si="5"/>
        <v>6500</v>
      </c>
      <c r="AG42" s="65">
        <f t="shared" si="6"/>
        <v>7.204301075</v>
      </c>
      <c r="AH42" s="15">
        <f t="shared" ref="AH42:AH45" si="67">AG42/17.41</f>
        <v>0.4138024742</v>
      </c>
      <c r="AI42" s="15">
        <f t="shared" ref="AI42:AI45" si="68">AL42/1109505</f>
        <v>0.07999692588</v>
      </c>
      <c r="AJ42" s="15">
        <f t="shared" ref="AJ42:AJ45" si="69">AM42/364968.75</f>
        <v>0.06063466725</v>
      </c>
      <c r="AK42" s="65">
        <f t="shared" si="7"/>
        <v>1.796246649</v>
      </c>
      <c r="AL42" s="65">
        <f t="shared" si="8"/>
        <v>88756.98925</v>
      </c>
      <c r="AM42" s="65">
        <f t="shared" si="9"/>
        <v>22129.75871</v>
      </c>
    </row>
    <row r="43" ht="14.25" customHeight="1">
      <c r="A43" s="11">
        <v>1392.0</v>
      </c>
      <c r="B43" s="11">
        <f>VLOOKUP(D43,'Species Data'!A$2:E$252,2,FALSE)</f>
        <v>190</v>
      </c>
      <c r="C43" s="11"/>
      <c r="D43" s="20" t="s">
        <v>378</v>
      </c>
      <c r="E43" s="98" t="s">
        <v>481</v>
      </c>
      <c r="F43" s="98"/>
      <c r="G43" s="11">
        <f>VLOOKUP(D43,'Species Data'!A$2:E$252,3,FALSE)</f>
        <v>110</v>
      </c>
      <c r="H43" s="52">
        <f>VLOOKUP(D43,'Species Data'!A$2:E$252,4,FALSE)</f>
        <v>136</v>
      </c>
      <c r="I43" s="52">
        <f>VLOOKUP(D43,'Species Data'!A$2:E$252,5,FALSE)</f>
        <v>112</v>
      </c>
      <c r="J43" s="53">
        <f t="shared" si="1"/>
        <v>12320</v>
      </c>
      <c r="K43" s="21" t="s">
        <v>317</v>
      </c>
      <c r="L43" s="54">
        <f>VLOOKUP(K43,'Basic Moves'!B$2:J$60,3,FALSE)</f>
        <v>6</v>
      </c>
      <c r="M43" s="54" t="str">
        <f>VLOOKUP(K43,'Basic Moves'!B$2:C$60,2,FALSE)</f>
        <v>Normal</v>
      </c>
      <c r="N43" s="54">
        <f>IF(OR(VLOOKUP(K43,'Basic Moves'!B$2:C$60,2,FALSE)=E43,VLOOKUP(K43,'Basic Moves'!B$2:C$60,2,FALSE)=F43),1,0)</f>
        <v>1</v>
      </c>
      <c r="O43" s="54">
        <f>VLOOKUP(K43,'Basic Moves'!B$2:J$60,5,FALSE)</f>
        <v>500</v>
      </c>
      <c r="P43" s="54">
        <f>VLOOKUP(K43,'Basic Moves'!B$2:J$60,9,FALSE)</f>
        <v>4</v>
      </c>
      <c r="Q43" s="34">
        <f t="shared" si="62"/>
        <v>3</v>
      </c>
      <c r="R43" s="24">
        <f t="shared" si="2"/>
        <v>6</v>
      </c>
      <c r="S43" s="56">
        <f t="shared" si="63"/>
        <v>12</v>
      </c>
      <c r="T43" s="56">
        <f t="shared" si="64"/>
        <v>8</v>
      </c>
      <c r="U43" s="56">
        <f t="shared" si="65"/>
        <v>0.6666666667</v>
      </c>
      <c r="V43" s="21" t="s">
        <v>239</v>
      </c>
      <c r="W43" s="54">
        <f>VLOOKUP(V43,'Charged Moves'!B$2:K$119,3,FALSE)</f>
        <v>55</v>
      </c>
      <c r="X43" s="57" t="str">
        <f>VLOOKUP(V43,'Charged Moves'!B$2:C$119,2,FALSE)</f>
        <v>Flying</v>
      </c>
      <c r="Y43" s="54">
        <f>IF(OR(VLOOKUP(V43,'Charged Moves'!B$2:C$119,2,FALSE)=E43,VLOOKUP(V43,'Charged Moves'!B$2:C$119,2,FALSE)=F43),1,0)</f>
        <v>0</v>
      </c>
      <c r="Z43" s="54">
        <f>VLOOKUP(V43,'Charged Moves'!B$2:K$119,10,FALSE)*100</f>
        <v>5</v>
      </c>
      <c r="AA43" s="54">
        <f>VLOOKUP(V43,'Charged Moves'!B$2:K$119,6,FALSE)</f>
        <v>2400</v>
      </c>
      <c r="AB43" s="54">
        <f>VLOOKUP(V43,'Charged Moves'!B$2:L$119,11,FALSE)</f>
        <v>33</v>
      </c>
      <c r="AC43" s="62">
        <f t="shared" si="66"/>
        <v>21</v>
      </c>
      <c r="AD43" s="24">
        <f t="shared" si="3"/>
        <v>8.75</v>
      </c>
      <c r="AE43" s="63">
        <f t="shared" si="4"/>
        <v>9</v>
      </c>
      <c r="AF43" s="64">
        <f t="shared" si="5"/>
        <v>4500</v>
      </c>
      <c r="AG43" s="65">
        <f t="shared" si="6"/>
        <v>6.956521739</v>
      </c>
      <c r="AH43" s="15">
        <f t="shared" si="67"/>
        <v>0.3995704618</v>
      </c>
      <c r="AI43" s="15">
        <f t="shared" si="68"/>
        <v>0.07724557152</v>
      </c>
      <c r="AJ43" s="15">
        <f t="shared" si="69"/>
        <v>0.06023431629</v>
      </c>
      <c r="AK43" s="65">
        <f t="shared" si="7"/>
        <v>1.784386617</v>
      </c>
      <c r="AL43" s="65">
        <f t="shared" si="8"/>
        <v>85704.34783</v>
      </c>
      <c r="AM43" s="65">
        <f t="shared" si="9"/>
        <v>21983.64312</v>
      </c>
    </row>
    <row r="44" ht="14.25" customHeight="1">
      <c r="A44" s="11">
        <v>1393.0</v>
      </c>
      <c r="B44" s="11">
        <f>VLOOKUP(D44,'Species Data'!A$2:E$252,2,FALSE)</f>
        <v>190</v>
      </c>
      <c r="C44" s="11"/>
      <c r="D44" s="20" t="s">
        <v>378</v>
      </c>
      <c r="E44" s="98" t="s">
        <v>481</v>
      </c>
      <c r="F44" s="98"/>
      <c r="G44" s="11">
        <f>VLOOKUP(D44,'Species Data'!A$2:E$252,3,FALSE)</f>
        <v>110</v>
      </c>
      <c r="H44" s="52">
        <f>VLOOKUP(D44,'Species Data'!A$2:E$252,4,FALSE)</f>
        <v>136</v>
      </c>
      <c r="I44" s="52">
        <f>VLOOKUP(D44,'Species Data'!A$2:E$252,5,FALSE)</f>
        <v>112</v>
      </c>
      <c r="J44" s="53">
        <f t="shared" si="1"/>
        <v>12320</v>
      </c>
      <c r="K44" s="21" t="s">
        <v>317</v>
      </c>
      <c r="L44" s="54">
        <f>VLOOKUP(K44,'Basic Moves'!B$2:J$60,3,FALSE)</f>
        <v>6</v>
      </c>
      <c r="M44" s="54" t="str">
        <f>VLOOKUP(K44,'Basic Moves'!B$2:C$60,2,FALSE)</f>
        <v>Normal</v>
      </c>
      <c r="N44" s="54">
        <f>IF(OR(VLOOKUP(K44,'Basic Moves'!B$2:C$60,2,FALSE)=E44,VLOOKUP(K44,'Basic Moves'!B$2:C$60,2,FALSE)=F44),1,0)</f>
        <v>1</v>
      </c>
      <c r="O44" s="54">
        <f>VLOOKUP(K44,'Basic Moves'!B$2:J$60,5,FALSE)</f>
        <v>500</v>
      </c>
      <c r="P44" s="54">
        <f>VLOOKUP(K44,'Basic Moves'!B$2:J$60,9,FALSE)</f>
        <v>4</v>
      </c>
      <c r="Q44" s="34">
        <f t="shared" si="62"/>
        <v>3</v>
      </c>
      <c r="R44" s="24">
        <f t="shared" si="2"/>
        <v>6</v>
      </c>
      <c r="S44" s="56">
        <f t="shared" si="63"/>
        <v>12</v>
      </c>
      <c r="T44" s="56">
        <f t="shared" si="64"/>
        <v>8</v>
      </c>
      <c r="U44" s="56">
        <f t="shared" si="65"/>
        <v>0.6666666667</v>
      </c>
      <c r="V44" s="21" t="s">
        <v>273</v>
      </c>
      <c r="W44" s="54">
        <f>VLOOKUP(V44,'Charged Moves'!B$2:K$119,3,FALSE)</f>
        <v>40</v>
      </c>
      <c r="X44" s="57" t="str">
        <f>VLOOKUP(V44,'Charged Moves'!B$2:C$119,2,FALSE)</f>
        <v>Fighting</v>
      </c>
      <c r="Y44" s="54">
        <f>IF(OR(VLOOKUP(V44,'Charged Moves'!B$2:C$119,2,FALSE)=E44,VLOOKUP(V44,'Charged Moves'!B$2:C$119,2,FALSE)=F44),1,0)</f>
        <v>0</v>
      </c>
      <c r="Z44" s="54">
        <f>VLOOKUP(V44,'Charged Moves'!B$2:K$119,10,FALSE)*100</f>
        <v>5</v>
      </c>
      <c r="AA44" s="54">
        <f>VLOOKUP(V44,'Charged Moves'!B$2:K$119,6,FALSE)</f>
        <v>1900</v>
      </c>
      <c r="AB44" s="54">
        <f>VLOOKUP(V44,'Charged Moves'!B$2:L$119,11,FALSE)</f>
        <v>33</v>
      </c>
      <c r="AC44" s="62">
        <f t="shared" si="66"/>
        <v>16</v>
      </c>
      <c r="AD44" s="24">
        <f t="shared" si="3"/>
        <v>8.421052632</v>
      </c>
      <c r="AE44" s="63">
        <f t="shared" si="4"/>
        <v>9</v>
      </c>
      <c r="AF44" s="64">
        <f t="shared" si="5"/>
        <v>4500</v>
      </c>
      <c r="AG44" s="65">
        <f t="shared" si="6"/>
        <v>6.71875</v>
      </c>
      <c r="AH44" s="15">
        <f t="shared" si="67"/>
        <v>0.3859132682</v>
      </c>
      <c r="AI44" s="15">
        <f t="shared" si="68"/>
        <v>0.07460534202</v>
      </c>
      <c r="AJ44" s="15">
        <f t="shared" si="69"/>
        <v>0.0549818763</v>
      </c>
      <c r="AK44" s="65">
        <f t="shared" si="7"/>
        <v>1.628787879</v>
      </c>
      <c r="AL44" s="65">
        <f t="shared" si="8"/>
        <v>82775</v>
      </c>
      <c r="AM44" s="65">
        <f t="shared" si="9"/>
        <v>20066.66667</v>
      </c>
    </row>
    <row r="45" ht="14.25" customHeight="1">
      <c r="A45" s="11">
        <v>451.0</v>
      </c>
      <c r="B45" s="11">
        <f>VLOOKUP(D45,'Species Data'!A$2:E$252,2,FALSE)</f>
        <v>65</v>
      </c>
      <c r="C45" s="11"/>
      <c r="D45" s="11" t="s">
        <v>17</v>
      </c>
      <c r="E45" s="50" t="s">
        <v>36</v>
      </c>
      <c r="F45" s="51"/>
      <c r="G45" s="11">
        <f>VLOOKUP(D45,'Species Data'!A$2:E$252,3,FALSE)</f>
        <v>110</v>
      </c>
      <c r="H45" s="52">
        <f>VLOOKUP(D45,'Species Data'!A$2:E$252,4,FALSE)</f>
        <v>271</v>
      </c>
      <c r="I45" s="52">
        <f>VLOOKUP(D45,'Species Data'!A$2:E$252,5,FALSE)</f>
        <v>194</v>
      </c>
      <c r="J45" s="53">
        <f t="shared" si="1"/>
        <v>21340</v>
      </c>
      <c r="K45" s="12" t="s">
        <v>18</v>
      </c>
      <c r="L45" s="54">
        <f>VLOOKUP(K45,'Basic Moves'!B$2:J$60,3,FALSE)</f>
        <v>20</v>
      </c>
      <c r="M45" s="54" t="str">
        <f>VLOOKUP(K45,'Basic Moves'!B$2:C$60,2,FALSE)</f>
        <v>Psychic</v>
      </c>
      <c r="N45" s="54">
        <f>IF(OR(VLOOKUP(K45,'Basic Moves'!B$2:C$60,2,FALSE)=E45,VLOOKUP(K45,'Basic Moves'!B$2:C$60,2,FALSE)=F45),1,0)</f>
        <v>1</v>
      </c>
      <c r="O45" s="54">
        <f>VLOOKUP(K45,'Basic Moves'!B$2:J$60,5,FALSE)</f>
        <v>1600</v>
      </c>
      <c r="P45" s="54">
        <f>VLOOKUP(K45,'Basic Moves'!B$2:J$60,9,FALSE)</f>
        <v>15</v>
      </c>
      <c r="Q45" s="34">
        <f t="shared" si="62"/>
        <v>19</v>
      </c>
      <c r="R45" s="24">
        <f t="shared" si="2"/>
        <v>11.875</v>
      </c>
      <c r="S45" s="56">
        <f t="shared" si="63"/>
        <v>12.5</v>
      </c>
      <c r="T45" s="56">
        <f t="shared" si="64"/>
        <v>9.375</v>
      </c>
      <c r="U45" s="56">
        <f t="shared" si="65"/>
        <v>0.75</v>
      </c>
      <c r="V45" s="12" t="s">
        <v>19</v>
      </c>
      <c r="W45" s="54">
        <f>VLOOKUP(V45,'Charged Moves'!B$2:K$119,3,FALSE)</f>
        <v>120</v>
      </c>
      <c r="X45" s="57" t="str">
        <f>VLOOKUP(V45,'Charged Moves'!B$2:C$119,2,FALSE)</f>
        <v>Psychic</v>
      </c>
      <c r="Y45" s="54">
        <f>IF(OR(VLOOKUP(V45,'Charged Moves'!B$2:C$119,2,FALSE)=E45,VLOOKUP(V45,'Charged Moves'!B$2:C$119,2,FALSE)=F45),1,0)</f>
        <v>1</v>
      </c>
      <c r="Z45" s="54">
        <f>VLOOKUP(V45,'Charged Moves'!B$2:K$119,10,FALSE)*100</f>
        <v>5</v>
      </c>
      <c r="AA45" s="54">
        <f>VLOOKUP(V45,'Charged Moves'!B$2:K$119,6,FALSE)</f>
        <v>2700</v>
      </c>
      <c r="AB45" s="54">
        <f>VLOOKUP(V45,'Charged Moves'!B$2:L$119,11,FALSE)</f>
        <v>100</v>
      </c>
      <c r="AC45" s="62">
        <f t="shared" si="66"/>
        <v>109</v>
      </c>
      <c r="AD45" s="24">
        <f t="shared" si="3"/>
        <v>40.37037037</v>
      </c>
      <c r="AE45" s="63">
        <f t="shared" si="4"/>
        <v>7</v>
      </c>
      <c r="AF45" s="64">
        <f t="shared" si="5"/>
        <v>11200</v>
      </c>
      <c r="AG45" s="65">
        <f t="shared" si="6"/>
        <v>17.41007194</v>
      </c>
      <c r="AH45" s="15">
        <f t="shared" si="67"/>
        <v>1.000004132</v>
      </c>
      <c r="AI45" s="15">
        <f t="shared" si="68"/>
        <v>0.3348618846</v>
      </c>
      <c r="AJ45" s="15">
        <f t="shared" si="69"/>
        <v>0.4732415985</v>
      </c>
      <c r="AK45" s="65">
        <f t="shared" si="7"/>
        <v>8.093645485</v>
      </c>
      <c r="AL45" s="65">
        <f t="shared" si="8"/>
        <v>371530.9353</v>
      </c>
      <c r="AM45" s="65">
        <f t="shared" si="9"/>
        <v>172718.3946</v>
      </c>
    </row>
    <row r="46" ht="14.25" hidden="1" customHeight="1">
      <c r="A46" s="11">
        <v>1112.0</v>
      </c>
      <c r="B46" s="11">
        <f>VLOOKUP(D46,'Species Data'!A$2:E$252,2,FALSE)</f>
        <v>146</v>
      </c>
      <c r="C46" s="11" t="s">
        <v>23</v>
      </c>
      <c r="D46" s="11" t="s">
        <v>44</v>
      </c>
      <c r="E46" s="66" t="s">
        <v>170</v>
      </c>
      <c r="F46" s="67" t="s">
        <v>174</v>
      </c>
      <c r="G46" s="11">
        <f>VLOOKUP(D46,'Species Data'!A$2:E$252,3,FALSE)</f>
        <v>180</v>
      </c>
      <c r="H46" s="52">
        <f>VLOOKUP(D46,'Species Data'!A$2:E$252,4,FALSE)</f>
        <v>251</v>
      </c>
      <c r="I46" s="52">
        <f>VLOOKUP(D46,'Species Data'!A$2:E$252,5,FALSE)</f>
        <v>184</v>
      </c>
      <c r="J46" s="53">
        <f t="shared" si="1"/>
        <v>33120</v>
      </c>
      <c r="K46" s="12" t="s">
        <v>45</v>
      </c>
      <c r="L46" s="54">
        <f>VLOOKUP(K46,'Basic Moves'!B$2:J$60,3,FALSE)</f>
        <v>14</v>
      </c>
      <c r="M46" s="54" t="str">
        <f>VLOOKUP(K46,'Basic Moves'!B$2:C$60,2,FALSE)</f>
        <v>Fire</v>
      </c>
      <c r="N46" s="54">
        <f>IF(OR(VLOOKUP(K46,'Basic Moves'!B$2:C$60,2,FALSE)=E46,VLOOKUP(K46,'Basic Moves'!B$2:C$60,2,FALSE)=F46),1,0)</f>
        <v>1</v>
      </c>
      <c r="O46" s="54">
        <f>VLOOKUP(K46,'Basic Moves'!B$2:J$60,5,FALSE)</f>
        <v>1100</v>
      </c>
      <c r="P46" s="54">
        <f>VLOOKUP(K46,'Basic Moves'!B$2:J$60,9,FALSE)</f>
        <v>10</v>
      </c>
      <c r="Q46" s="34">
        <f t="shared" ref="Q46:Q47" si="70">FLOOR(0.5*L46*(H46/180)*(1+(N46*0.25))+1)</f>
        <v>13</v>
      </c>
      <c r="R46" s="24">
        <f t="shared" si="2"/>
        <v>11.81818182</v>
      </c>
      <c r="S46" s="12"/>
      <c r="T46" s="12"/>
      <c r="U46" s="12"/>
      <c r="V46" s="12" t="s">
        <v>46</v>
      </c>
      <c r="W46" s="54">
        <f>VLOOKUP(V46,'Charged Moves'!B$2:K$119,3,FALSE)</f>
        <v>160</v>
      </c>
      <c r="X46" s="57" t="str">
        <f>VLOOKUP(V46,'Charged Moves'!B$2:C$119,2,FALSE)</f>
        <v>Fire</v>
      </c>
      <c r="Y46" s="54">
        <f>IF(OR(VLOOKUP(V46,'Charged Moves'!B$2:C$119,2,FALSE)=E46,VLOOKUP(V46,'Charged Moves'!B$2:C$119,2,FALSE)=F46),1,0)</f>
        <v>1</v>
      </c>
      <c r="Z46" s="54">
        <f>VLOOKUP(V46,'Charged Moves'!B$2:K$119,10,FALSE)*100</f>
        <v>5</v>
      </c>
      <c r="AA46" s="54">
        <f>VLOOKUP(V46,'Charged Moves'!B$2:K$119,6,FALSE)</f>
        <v>4000</v>
      </c>
      <c r="AB46" s="54">
        <f>VLOOKUP(V46,'Charged Moves'!B$2:L$119,11,FALSE)</f>
        <v>100</v>
      </c>
      <c r="AC46" s="62">
        <f t="shared" ref="AC46:AC47" si="71">FLOOR(0.5*W46*(H46/180)*(1+(Y46*0.25))+1)</f>
        <v>140</v>
      </c>
      <c r="AD46" s="24">
        <f t="shared" si="3"/>
        <v>35</v>
      </c>
      <c r="AE46" s="63">
        <f t="shared" si="4"/>
        <v>10</v>
      </c>
      <c r="AF46" s="64">
        <f t="shared" si="5"/>
        <v>11000</v>
      </c>
      <c r="AG46" s="65">
        <f t="shared" si="6"/>
        <v>18</v>
      </c>
      <c r="AH46" s="15">
        <f t="shared" ref="AH46:AH47" si="72">AG46/18.495</f>
        <v>0.9732360097</v>
      </c>
      <c r="AI46" s="15">
        <f t="shared" ref="AI46:AI47" si="73">AL46/1134531.429</f>
        <v>0.5254680344</v>
      </c>
      <c r="AJ46" s="15">
        <f t="shared" ref="AJ46:AJ47" si="74">AM46/374489.674</f>
        <v>0.6453755691</v>
      </c>
      <c r="AK46" s="65">
        <f t="shared" si="7"/>
        <v>7.297297297</v>
      </c>
      <c r="AL46" s="65">
        <f t="shared" si="8"/>
        <v>596160</v>
      </c>
      <c r="AM46" s="65">
        <f t="shared" si="9"/>
        <v>241686.4865</v>
      </c>
    </row>
    <row r="47" ht="14.25" hidden="1" customHeight="1">
      <c r="A47" s="11">
        <v>1699.0</v>
      </c>
      <c r="B47" s="11">
        <f>VLOOKUP(D47,'Species Data'!A$2:E$252,2,FALSE)</f>
        <v>244</v>
      </c>
      <c r="C47" s="11" t="s">
        <v>23</v>
      </c>
      <c r="D47" s="20" t="s">
        <v>63</v>
      </c>
      <c r="E47" s="66" t="s">
        <v>170</v>
      </c>
      <c r="F47" s="66"/>
      <c r="G47" s="11">
        <f>VLOOKUP(D47,'Species Data'!A$2:E$252,3,FALSE)</f>
        <v>230</v>
      </c>
      <c r="H47" s="52">
        <f>VLOOKUP(D47,'Species Data'!A$2:E$252,4,FALSE)</f>
        <v>235</v>
      </c>
      <c r="I47" s="52">
        <f>VLOOKUP(D47,'Species Data'!A$2:E$252,5,FALSE)</f>
        <v>176</v>
      </c>
      <c r="J47" s="53">
        <f t="shared" si="1"/>
        <v>40480</v>
      </c>
      <c r="K47" s="21" t="s">
        <v>93</v>
      </c>
      <c r="L47" s="54">
        <f>VLOOKUP(K47,'Basic Moves'!B$2:J$60,3,FALSE)</f>
        <v>11</v>
      </c>
      <c r="M47" s="54" t="str">
        <f>VLOOKUP(K47,'Basic Moves'!B$2:C$60,2,FALSE)</f>
        <v>Fire</v>
      </c>
      <c r="N47" s="54">
        <f>IF(OR(VLOOKUP(K47,'Basic Moves'!B$2:C$60,2,FALSE)=E47,VLOOKUP(K47,'Basic Moves'!B$2:C$60,2,FALSE)=F47),1,0)</f>
        <v>1</v>
      </c>
      <c r="O47" s="54">
        <f>VLOOKUP(K47,'Basic Moves'!B$2:J$60,5,FALSE)</f>
        <v>900</v>
      </c>
      <c r="P47" s="54">
        <f>VLOOKUP(K47,'Basic Moves'!B$2:J$60,9,FALSE)</f>
        <v>8</v>
      </c>
      <c r="Q47" s="34">
        <f t="shared" si="70"/>
        <v>9</v>
      </c>
      <c r="R47" s="24">
        <f t="shared" si="2"/>
        <v>10</v>
      </c>
      <c r="S47" s="21"/>
      <c r="T47" s="21"/>
      <c r="U47" s="21"/>
      <c r="V47" s="21" t="s">
        <v>28</v>
      </c>
      <c r="W47" s="54">
        <f>VLOOKUP(V47,'Charged Moves'!B$2:K$119,3,FALSE)</f>
        <v>140</v>
      </c>
      <c r="X47" s="57" t="str">
        <f>VLOOKUP(V47,'Charged Moves'!B$2:C$119,2,FALSE)</f>
        <v>Fire</v>
      </c>
      <c r="Y47" s="54">
        <f>IF(OR(VLOOKUP(V47,'Charged Moves'!B$2:C$119,2,FALSE)=E47,VLOOKUP(V47,'Charged Moves'!B$2:C$119,2,FALSE)=F47),1,0)</f>
        <v>1</v>
      </c>
      <c r="Z47" s="54">
        <f>VLOOKUP(V47,'Charged Moves'!B$2:K$119,10,FALSE)*100</f>
        <v>5</v>
      </c>
      <c r="AA47" s="54">
        <f>VLOOKUP(V47,'Charged Moves'!B$2:K$119,6,FALSE)</f>
        <v>4200</v>
      </c>
      <c r="AB47" s="54">
        <f>VLOOKUP(V47,'Charged Moves'!B$2:L$119,11,FALSE)</f>
        <v>100</v>
      </c>
      <c r="AC47" s="62">
        <f t="shared" si="71"/>
        <v>115</v>
      </c>
      <c r="AD47" s="24">
        <f t="shared" si="3"/>
        <v>27.38095238</v>
      </c>
      <c r="AE47" s="63">
        <f t="shared" si="4"/>
        <v>13</v>
      </c>
      <c r="AF47" s="64">
        <f t="shared" si="5"/>
        <v>11700</v>
      </c>
      <c r="AG47" s="65">
        <f t="shared" si="6"/>
        <v>14.59119497</v>
      </c>
      <c r="AH47" s="15">
        <f t="shared" si="72"/>
        <v>0.7889264649</v>
      </c>
      <c r="AI47" s="15">
        <f t="shared" si="73"/>
        <v>0.5206127898</v>
      </c>
      <c r="AJ47" s="15">
        <f t="shared" si="74"/>
        <v>0.5712472486</v>
      </c>
      <c r="AK47" s="65">
        <f t="shared" si="7"/>
        <v>5.284738041</v>
      </c>
      <c r="AL47" s="65">
        <f t="shared" si="8"/>
        <v>590651.5723</v>
      </c>
      <c r="AM47" s="65">
        <f t="shared" si="9"/>
        <v>213926.1959</v>
      </c>
    </row>
    <row r="48" ht="14.25" customHeight="1">
      <c r="A48" s="11">
        <v>453.0</v>
      </c>
      <c r="B48" s="11">
        <f>VLOOKUP(D48,'Species Data'!A$2:E$252,2,FALSE)</f>
        <v>65</v>
      </c>
      <c r="C48" s="11"/>
      <c r="D48" s="11" t="s">
        <v>17</v>
      </c>
      <c r="E48" s="50" t="s">
        <v>36</v>
      </c>
      <c r="F48" s="51"/>
      <c r="G48" s="11">
        <f>VLOOKUP(D48,'Species Data'!A$2:E$252,3,FALSE)</f>
        <v>110</v>
      </c>
      <c r="H48" s="52">
        <f>VLOOKUP(D48,'Species Data'!A$2:E$252,4,FALSE)</f>
        <v>271</v>
      </c>
      <c r="I48" s="52">
        <f>VLOOKUP(D48,'Species Data'!A$2:E$252,5,FALSE)</f>
        <v>194</v>
      </c>
      <c r="J48" s="53">
        <f t="shared" si="1"/>
        <v>21340</v>
      </c>
      <c r="K48" s="48" t="s">
        <v>18</v>
      </c>
      <c r="L48" s="54">
        <f>VLOOKUP(K48,'Basic Moves'!B$2:J$60,3,FALSE)</f>
        <v>20</v>
      </c>
      <c r="M48" s="54" t="str">
        <f>VLOOKUP(K48,'Basic Moves'!B$2:C$60,2,FALSE)</f>
        <v>Psychic</v>
      </c>
      <c r="N48" s="54">
        <f>IF(OR(VLOOKUP(K48,'Basic Moves'!B$2:C$60,2,FALSE)=E48,VLOOKUP(K48,'Basic Moves'!B$2:C$60,2,FALSE)=F48),1,0)</f>
        <v>1</v>
      </c>
      <c r="O48" s="54">
        <f>VLOOKUP(K48,'Basic Moves'!B$2:J$60,5,FALSE)</f>
        <v>1600</v>
      </c>
      <c r="P48" s="54">
        <f>VLOOKUP(K48,'Basic Moves'!B$2:J$60,9,FALSE)</f>
        <v>15</v>
      </c>
      <c r="Q48" s="34">
        <f t="shared" ref="Q48:Q55" si="75">FLOOR(0.5*L48*(H48/180)*(1+(N48*0.2))+1)</f>
        <v>19</v>
      </c>
      <c r="R48" s="24">
        <f t="shared" si="2"/>
        <v>11.875</v>
      </c>
      <c r="S48" s="56">
        <f t="shared" ref="S48:S55" si="76">L48/O48*1000</f>
        <v>12.5</v>
      </c>
      <c r="T48" s="56">
        <f t="shared" ref="T48:T55" si="77">P48/O48*1000</f>
        <v>9.375</v>
      </c>
      <c r="U48" s="56">
        <f t="shared" ref="U48:U55" si="78">T48/S48</f>
        <v>0.75</v>
      </c>
      <c r="V48" s="48" t="s">
        <v>37</v>
      </c>
      <c r="W48" s="54">
        <f>VLOOKUP(V48,'Charged Moves'!B$2:K$119,3,FALSE)</f>
        <v>100</v>
      </c>
      <c r="X48" s="57" t="str">
        <f>VLOOKUP(V48,'Charged Moves'!B$2:C$119,2,FALSE)</f>
        <v>Ghost</v>
      </c>
      <c r="Y48" s="54">
        <f>IF(OR(VLOOKUP(V48,'Charged Moves'!B$2:C$119,2,FALSE)=E48,VLOOKUP(V48,'Charged Moves'!B$2:C$119,2,FALSE)=F48),1,0)</f>
        <v>0</v>
      </c>
      <c r="Z48" s="54">
        <f>VLOOKUP(V48,'Charged Moves'!B$2:K$119,10,FALSE)*100</f>
        <v>5</v>
      </c>
      <c r="AA48" s="54">
        <f>VLOOKUP(V48,'Charged Moves'!B$2:K$119,6,FALSE)</f>
        <v>3000</v>
      </c>
      <c r="AB48" s="54">
        <f>VLOOKUP(V48,'Charged Moves'!B$2:L$119,11,FALSE)</f>
        <v>50</v>
      </c>
      <c r="AC48" s="62">
        <f t="shared" ref="AC48:AC55" si="79">FLOOR(0.5*W48*(H48/180)*(1+(Y48*0.2))+1)</f>
        <v>76</v>
      </c>
      <c r="AD48" s="24">
        <f t="shared" si="3"/>
        <v>25.33333333</v>
      </c>
      <c r="AE48" s="63">
        <f t="shared" si="4"/>
        <v>4</v>
      </c>
      <c r="AF48" s="64">
        <f t="shared" si="5"/>
        <v>6400</v>
      </c>
      <c r="AG48" s="65">
        <f t="shared" si="6"/>
        <v>16.17021277</v>
      </c>
      <c r="AH48" s="15">
        <f t="shared" ref="AH48:AH55" si="80">AG48/17.41</f>
        <v>0.9287887861</v>
      </c>
      <c r="AI48" s="15">
        <f t="shared" ref="AI48:AI55" si="81">AL48/1109505</f>
        <v>0.3110146781</v>
      </c>
      <c r="AJ48" s="15">
        <f t="shared" ref="AJ48:AJ55" si="82">AM48/364968.75</f>
        <v>0.4581214145</v>
      </c>
      <c r="AK48" s="65">
        <f t="shared" si="7"/>
        <v>7.835051546</v>
      </c>
      <c r="AL48" s="65">
        <f t="shared" si="8"/>
        <v>345072.3404</v>
      </c>
      <c r="AM48" s="65">
        <f t="shared" si="9"/>
        <v>167200</v>
      </c>
    </row>
    <row r="49" ht="14.25" customHeight="1">
      <c r="A49" s="11">
        <v>450.0</v>
      </c>
      <c r="B49" s="11">
        <f>VLOOKUP(D49,'Species Data'!A$2:E$252,2,FALSE)</f>
        <v>65</v>
      </c>
      <c r="C49" s="11"/>
      <c r="D49" s="11" t="s">
        <v>17</v>
      </c>
      <c r="E49" s="50" t="s">
        <v>36</v>
      </c>
      <c r="F49" s="51"/>
      <c r="G49" s="11">
        <f>VLOOKUP(D49,'Species Data'!A$2:E$252,3,FALSE)</f>
        <v>110</v>
      </c>
      <c r="H49" s="52">
        <f>VLOOKUP(D49,'Species Data'!A$2:E$252,4,FALSE)</f>
        <v>271</v>
      </c>
      <c r="I49" s="52">
        <f>VLOOKUP(D49,'Species Data'!A$2:E$252,5,FALSE)</f>
        <v>194</v>
      </c>
      <c r="J49" s="53">
        <f t="shared" si="1"/>
        <v>21340</v>
      </c>
      <c r="K49" s="12" t="s">
        <v>18</v>
      </c>
      <c r="L49" s="54">
        <f>VLOOKUP(K49,'Basic Moves'!B$2:J$60,3,FALSE)</f>
        <v>20</v>
      </c>
      <c r="M49" s="54" t="str">
        <f>VLOOKUP(K49,'Basic Moves'!B$2:C$60,2,FALSE)</f>
        <v>Psychic</v>
      </c>
      <c r="N49" s="54">
        <f>IF(OR(VLOOKUP(K49,'Basic Moves'!B$2:C$60,2,FALSE)=E49,VLOOKUP(K49,'Basic Moves'!B$2:C$60,2,FALSE)=F49),1,0)</f>
        <v>1</v>
      </c>
      <c r="O49" s="54">
        <f>VLOOKUP(K49,'Basic Moves'!B$2:J$60,5,FALSE)</f>
        <v>1600</v>
      </c>
      <c r="P49" s="54">
        <f>VLOOKUP(K49,'Basic Moves'!B$2:J$60,9,FALSE)</f>
        <v>15</v>
      </c>
      <c r="Q49" s="34">
        <f t="shared" si="75"/>
        <v>19</v>
      </c>
      <c r="R49" s="24">
        <f t="shared" si="2"/>
        <v>11.875</v>
      </c>
      <c r="S49" s="56">
        <f t="shared" si="76"/>
        <v>12.5</v>
      </c>
      <c r="T49" s="56">
        <f t="shared" si="77"/>
        <v>9.375</v>
      </c>
      <c r="U49" s="56">
        <f t="shared" si="78"/>
        <v>0.75</v>
      </c>
      <c r="V49" s="12" t="s">
        <v>33</v>
      </c>
      <c r="W49" s="54">
        <f>VLOOKUP(V49,'Charged Moves'!B$2:K$119,3,FALSE)</f>
        <v>140</v>
      </c>
      <c r="X49" s="57" t="str">
        <f>VLOOKUP(V49,'Charged Moves'!B$2:C$119,2,FALSE)</f>
        <v>Fighting</v>
      </c>
      <c r="Y49" s="54">
        <f>IF(OR(VLOOKUP(V49,'Charged Moves'!B$2:C$119,2,FALSE)=E49,VLOOKUP(V49,'Charged Moves'!B$2:C$119,2,FALSE)=F49),1,0)</f>
        <v>0</v>
      </c>
      <c r="Z49" s="54">
        <f>VLOOKUP(V49,'Charged Moves'!B$2:K$119,10,FALSE)*100</f>
        <v>5</v>
      </c>
      <c r="AA49" s="54">
        <f>VLOOKUP(V49,'Charged Moves'!B$2:K$119,6,FALSE)</f>
        <v>3500</v>
      </c>
      <c r="AB49" s="54">
        <f>VLOOKUP(V49,'Charged Moves'!B$2:L$119,11,FALSE)</f>
        <v>100</v>
      </c>
      <c r="AC49" s="62">
        <f t="shared" si="79"/>
        <v>106</v>
      </c>
      <c r="AD49" s="24">
        <f t="shared" si="3"/>
        <v>30.28571429</v>
      </c>
      <c r="AE49" s="63">
        <f t="shared" si="4"/>
        <v>7</v>
      </c>
      <c r="AF49" s="64">
        <f t="shared" si="5"/>
        <v>11200</v>
      </c>
      <c r="AG49" s="65">
        <f t="shared" si="6"/>
        <v>16.2585034</v>
      </c>
      <c r="AH49" s="15">
        <f t="shared" si="80"/>
        <v>0.933860046</v>
      </c>
      <c r="AI49" s="15">
        <f t="shared" si="81"/>
        <v>0.3127128427</v>
      </c>
      <c r="AJ49" s="15">
        <f t="shared" si="82"/>
        <v>0.4551958149</v>
      </c>
      <c r="AK49" s="65">
        <f t="shared" si="7"/>
        <v>7.785016287</v>
      </c>
      <c r="AL49" s="65">
        <f t="shared" si="8"/>
        <v>346956.4626</v>
      </c>
      <c r="AM49" s="65">
        <f t="shared" si="9"/>
        <v>166132.2476</v>
      </c>
    </row>
    <row r="50" ht="14.25" customHeight="1">
      <c r="A50" s="11">
        <v>449.0</v>
      </c>
      <c r="B50" s="32">
        <f>VLOOKUP(D50,'Species Data'!A$2:E$252,2,FALSE)</f>
        <v>65</v>
      </c>
      <c r="C50" s="32"/>
      <c r="D50" s="32" t="s">
        <v>17</v>
      </c>
      <c r="E50" s="102" t="s">
        <v>36</v>
      </c>
      <c r="F50" s="103"/>
      <c r="G50" s="32">
        <f>VLOOKUP(D50,'Species Data'!A$2:E$252,3,FALSE)</f>
        <v>110</v>
      </c>
      <c r="H50" s="104">
        <f>VLOOKUP(D50,'Species Data'!A$2:E$252,4,FALSE)</f>
        <v>271</v>
      </c>
      <c r="I50" s="104">
        <f>VLOOKUP(D50,'Species Data'!A$2:E$252,5,FALSE)</f>
        <v>194</v>
      </c>
      <c r="J50" s="105">
        <f t="shared" si="1"/>
        <v>21340</v>
      </c>
      <c r="K50" s="36" t="s">
        <v>18</v>
      </c>
      <c r="L50" s="106">
        <f>VLOOKUP(K50,'Basic Moves'!B$2:J$60,3,FALSE)</f>
        <v>20</v>
      </c>
      <c r="M50" s="106" t="str">
        <f>VLOOKUP(K50,'Basic Moves'!B$2:C$60,2,FALSE)</f>
        <v>Psychic</v>
      </c>
      <c r="N50" s="106">
        <f>IF(OR(VLOOKUP(K50,'Basic Moves'!B$2:C$60,2,FALSE)=E50,VLOOKUP(K50,'Basic Moves'!B$2:C$60,2,FALSE)=F50),1,0)</f>
        <v>1</v>
      </c>
      <c r="O50" s="106">
        <f>VLOOKUP(K50,'Basic Moves'!B$2:J$60,5,FALSE)</f>
        <v>1600</v>
      </c>
      <c r="P50" s="106">
        <f>VLOOKUP(K50,'Basic Moves'!B$2:J$60,9,FALSE)</f>
        <v>15</v>
      </c>
      <c r="Q50" s="34">
        <f t="shared" si="75"/>
        <v>19</v>
      </c>
      <c r="R50" s="24">
        <f t="shared" si="2"/>
        <v>11.875</v>
      </c>
      <c r="S50" s="56">
        <f t="shared" si="76"/>
        <v>12.5</v>
      </c>
      <c r="T50" s="56">
        <f t="shared" si="77"/>
        <v>9.375</v>
      </c>
      <c r="U50" s="56">
        <f t="shared" si="78"/>
        <v>0.75</v>
      </c>
      <c r="V50" s="36" t="s">
        <v>48</v>
      </c>
      <c r="W50" s="106">
        <f>VLOOKUP(V50,'Charged Moves'!B$2:K$119,3,FALSE)</f>
        <v>100</v>
      </c>
      <c r="X50" s="107" t="str">
        <f>VLOOKUP(V50,'Charged Moves'!B$2:C$119,2,FALSE)</f>
        <v>Fairy</v>
      </c>
      <c r="Y50" s="106">
        <f>IF(OR(VLOOKUP(V50,'Charged Moves'!B$2:C$119,2,FALSE)=E50,VLOOKUP(V50,'Charged Moves'!B$2:C$119,2,FALSE)=F50),1,0)</f>
        <v>0</v>
      </c>
      <c r="Z50" s="106">
        <f>VLOOKUP(V50,'Charged Moves'!B$2:K$119,10,FALSE)*100</f>
        <v>5</v>
      </c>
      <c r="AA50" s="106">
        <f>VLOOKUP(V50,'Charged Moves'!B$2:K$119,6,FALSE)</f>
        <v>3500</v>
      </c>
      <c r="AB50" s="106">
        <f>VLOOKUP(V50,'Charged Moves'!B$2:L$119,11,FALSE)</f>
        <v>50</v>
      </c>
      <c r="AC50" s="62">
        <f t="shared" si="79"/>
        <v>76</v>
      </c>
      <c r="AD50" s="24">
        <f t="shared" si="3"/>
        <v>21.71428571</v>
      </c>
      <c r="AE50" s="63">
        <f t="shared" si="4"/>
        <v>4</v>
      </c>
      <c r="AF50" s="64">
        <f t="shared" si="5"/>
        <v>6400</v>
      </c>
      <c r="AG50" s="65">
        <f t="shared" si="6"/>
        <v>15.35353535</v>
      </c>
      <c r="AH50" s="15">
        <f t="shared" si="80"/>
        <v>0.8818802615</v>
      </c>
      <c r="AI50" s="15">
        <f t="shared" si="81"/>
        <v>0.2953068661</v>
      </c>
      <c r="AJ50" s="15">
        <f t="shared" si="82"/>
        <v>0.4466108262</v>
      </c>
      <c r="AK50" s="65">
        <f t="shared" si="7"/>
        <v>7.638190955</v>
      </c>
      <c r="AL50" s="65">
        <f t="shared" si="8"/>
        <v>327644.4444</v>
      </c>
      <c r="AM50" s="65">
        <f t="shared" si="9"/>
        <v>162998.995</v>
      </c>
    </row>
    <row r="51" ht="14.25" customHeight="1">
      <c r="A51" s="11">
        <v>452.0</v>
      </c>
      <c r="B51" s="32">
        <f>VLOOKUP(D51,'Species Data'!A$2:E$252,2,FALSE)</f>
        <v>65</v>
      </c>
      <c r="C51" s="32"/>
      <c r="D51" s="32" t="s">
        <v>17</v>
      </c>
      <c r="E51" s="102" t="s">
        <v>36</v>
      </c>
      <c r="F51" s="103"/>
      <c r="G51" s="32">
        <f>VLOOKUP(D51,'Species Data'!A$2:E$252,3,FALSE)</f>
        <v>110</v>
      </c>
      <c r="H51" s="104">
        <f>VLOOKUP(D51,'Species Data'!A$2:E$252,4,FALSE)</f>
        <v>271</v>
      </c>
      <c r="I51" s="104">
        <f>VLOOKUP(D51,'Species Data'!A$2:E$252,5,FALSE)</f>
        <v>194</v>
      </c>
      <c r="J51" s="105">
        <f t="shared" si="1"/>
        <v>21340</v>
      </c>
      <c r="K51" s="36" t="s">
        <v>18</v>
      </c>
      <c r="L51" s="106">
        <f>VLOOKUP(K51,'Basic Moves'!B$2:J$60,3,FALSE)</f>
        <v>20</v>
      </c>
      <c r="M51" s="106" t="str">
        <f>VLOOKUP(K51,'Basic Moves'!B$2:C$60,2,FALSE)</f>
        <v>Psychic</v>
      </c>
      <c r="N51" s="106">
        <f>IF(OR(VLOOKUP(K51,'Basic Moves'!B$2:C$60,2,FALSE)=E51,VLOOKUP(K51,'Basic Moves'!B$2:C$60,2,FALSE)=F51),1,0)</f>
        <v>1</v>
      </c>
      <c r="O51" s="106">
        <f>VLOOKUP(K51,'Basic Moves'!B$2:J$60,5,FALSE)</f>
        <v>1600</v>
      </c>
      <c r="P51" s="106">
        <f>VLOOKUP(K51,'Basic Moves'!B$2:J$60,9,FALSE)</f>
        <v>15</v>
      </c>
      <c r="Q51" s="34">
        <f t="shared" si="75"/>
        <v>19</v>
      </c>
      <c r="R51" s="24">
        <f t="shared" si="2"/>
        <v>11.875</v>
      </c>
      <c r="S51" s="56">
        <f t="shared" si="76"/>
        <v>12.5</v>
      </c>
      <c r="T51" s="56">
        <f t="shared" si="77"/>
        <v>9.375</v>
      </c>
      <c r="U51" s="56">
        <f t="shared" si="78"/>
        <v>0.75</v>
      </c>
      <c r="V51" s="36" t="s">
        <v>36</v>
      </c>
      <c r="W51" s="106">
        <f>VLOOKUP(V51,'Charged Moves'!B$2:K$119,3,FALSE)</f>
        <v>100</v>
      </c>
      <c r="X51" s="107" t="str">
        <f>VLOOKUP(V51,'Charged Moves'!B$2:C$119,2,FALSE)</f>
        <v>Psychic</v>
      </c>
      <c r="Y51" s="106">
        <f>IF(OR(VLOOKUP(V51,'Charged Moves'!B$2:C$119,2,FALSE)=E51,VLOOKUP(V51,'Charged Moves'!B$2:C$119,2,FALSE)=F51),1,0)</f>
        <v>1</v>
      </c>
      <c r="Z51" s="106">
        <f>VLOOKUP(V51,'Charged Moves'!B$2:K$119,10,FALSE)*100</f>
        <v>5</v>
      </c>
      <c r="AA51" s="106">
        <f>VLOOKUP(V51,'Charged Moves'!B$2:K$119,6,FALSE)</f>
        <v>2800</v>
      </c>
      <c r="AB51" s="106">
        <f>VLOOKUP(V51,'Charged Moves'!B$2:L$119,11,FALSE)</f>
        <v>100</v>
      </c>
      <c r="AC51" s="62">
        <f t="shared" si="79"/>
        <v>91</v>
      </c>
      <c r="AD51" s="24">
        <f t="shared" si="3"/>
        <v>32.5</v>
      </c>
      <c r="AE51" s="63">
        <f t="shared" si="4"/>
        <v>7</v>
      </c>
      <c r="AF51" s="64">
        <f t="shared" si="5"/>
        <v>11200</v>
      </c>
      <c r="AG51" s="65">
        <f t="shared" si="6"/>
        <v>16</v>
      </c>
      <c r="AH51" s="15">
        <f t="shared" si="80"/>
        <v>0.919012062</v>
      </c>
      <c r="AI51" s="15">
        <f t="shared" si="81"/>
        <v>0.3077408394</v>
      </c>
      <c r="AJ51" s="15">
        <f t="shared" si="82"/>
        <v>0.4365816708</v>
      </c>
      <c r="AK51" s="65">
        <f t="shared" si="7"/>
        <v>7.466666667</v>
      </c>
      <c r="AL51" s="65">
        <f t="shared" si="8"/>
        <v>341440</v>
      </c>
      <c r="AM51" s="65">
        <f t="shared" si="9"/>
        <v>159338.6667</v>
      </c>
    </row>
    <row r="52" ht="14.25" customHeight="1">
      <c r="A52" s="11">
        <v>458.0</v>
      </c>
      <c r="B52" s="11">
        <f>VLOOKUP(D52,'Species Data'!A$2:E$252,2,FALSE)</f>
        <v>65</v>
      </c>
      <c r="C52" s="11"/>
      <c r="D52" s="11" t="s">
        <v>17</v>
      </c>
      <c r="E52" s="50" t="s">
        <v>36</v>
      </c>
      <c r="F52" s="51"/>
      <c r="G52" s="11">
        <f>VLOOKUP(D52,'Species Data'!A$2:E$252,3,FALSE)</f>
        <v>110</v>
      </c>
      <c r="H52" s="52">
        <f>VLOOKUP(D52,'Species Data'!A$2:E$252,4,FALSE)</f>
        <v>271</v>
      </c>
      <c r="I52" s="52">
        <f>VLOOKUP(D52,'Species Data'!A$2:E$252,5,FALSE)</f>
        <v>194</v>
      </c>
      <c r="J52" s="53">
        <f t="shared" si="1"/>
        <v>21340</v>
      </c>
      <c r="K52" s="48" t="s">
        <v>38</v>
      </c>
      <c r="L52" s="54">
        <f>VLOOKUP(K52,'Basic Moves'!B$2:J$60,3,FALSE)</f>
        <v>5</v>
      </c>
      <c r="M52" s="54" t="str">
        <f>VLOOKUP(K52,'Basic Moves'!B$2:C$60,2,FALSE)</f>
        <v>Psychic</v>
      </c>
      <c r="N52" s="54">
        <f>IF(OR(VLOOKUP(K52,'Basic Moves'!B$2:C$60,2,FALSE)=E52,VLOOKUP(K52,'Basic Moves'!B$2:C$60,2,FALSE)=F52),1,0)</f>
        <v>1</v>
      </c>
      <c r="O52" s="54">
        <f>VLOOKUP(K52,'Basic Moves'!B$2:J$60,5,FALSE)</f>
        <v>600</v>
      </c>
      <c r="P52" s="54">
        <f>VLOOKUP(K52,'Basic Moves'!B$2:J$60,9,FALSE)</f>
        <v>8</v>
      </c>
      <c r="Q52" s="34">
        <f t="shared" si="75"/>
        <v>5</v>
      </c>
      <c r="R52" s="24">
        <f t="shared" si="2"/>
        <v>8.333333333</v>
      </c>
      <c r="S52" s="56">
        <f t="shared" si="76"/>
        <v>8.333333333</v>
      </c>
      <c r="T52" s="56">
        <f t="shared" si="77"/>
        <v>13.33333333</v>
      </c>
      <c r="U52" s="56">
        <f t="shared" si="78"/>
        <v>1.6</v>
      </c>
      <c r="V52" s="48" t="s">
        <v>37</v>
      </c>
      <c r="W52" s="54">
        <f>VLOOKUP(V52,'Charged Moves'!B$2:K$119,3,FALSE)</f>
        <v>100</v>
      </c>
      <c r="X52" s="57" t="str">
        <f>VLOOKUP(V52,'Charged Moves'!B$2:C$119,2,FALSE)</f>
        <v>Ghost</v>
      </c>
      <c r="Y52" s="54">
        <f>IF(OR(VLOOKUP(V52,'Charged Moves'!B$2:C$119,2,FALSE)=E52,VLOOKUP(V52,'Charged Moves'!B$2:C$119,2,FALSE)=F52),1,0)</f>
        <v>0</v>
      </c>
      <c r="Z52" s="54">
        <f>VLOOKUP(V52,'Charged Moves'!B$2:K$119,10,FALSE)*100</f>
        <v>5</v>
      </c>
      <c r="AA52" s="54">
        <f>VLOOKUP(V52,'Charged Moves'!B$2:K$119,6,FALSE)</f>
        <v>3000</v>
      </c>
      <c r="AB52" s="54">
        <f>VLOOKUP(V52,'Charged Moves'!B$2:L$119,11,FALSE)</f>
        <v>50</v>
      </c>
      <c r="AC52" s="62">
        <f t="shared" si="79"/>
        <v>76</v>
      </c>
      <c r="AD52" s="24">
        <f t="shared" si="3"/>
        <v>25.33333333</v>
      </c>
      <c r="AE52" s="63">
        <f t="shared" si="4"/>
        <v>7</v>
      </c>
      <c r="AF52" s="64">
        <f t="shared" si="5"/>
        <v>4200</v>
      </c>
      <c r="AG52" s="65">
        <f t="shared" si="6"/>
        <v>15.41666667</v>
      </c>
      <c r="AH52" s="15">
        <f t="shared" si="80"/>
        <v>0.8855064139</v>
      </c>
      <c r="AI52" s="15">
        <f t="shared" si="81"/>
        <v>0.2965211213</v>
      </c>
      <c r="AJ52" s="15">
        <f t="shared" si="82"/>
        <v>0.2797523406</v>
      </c>
      <c r="AK52" s="65">
        <f t="shared" si="7"/>
        <v>4.784482759</v>
      </c>
      <c r="AL52" s="65">
        <f t="shared" si="8"/>
        <v>328991.6667</v>
      </c>
      <c r="AM52" s="65">
        <f t="shared" si="9"/>
        <v>102100.8621</v>
      </c>
    </row>
    <row r="53" ht="14.25" customHeight="1">
      <c r="A53" s="11">
        <v>454.0</v>
      </c>
      <c r="B53" s="32">
        <f>VLOOKUP(D53,'Species Data'!A$2:E$252,2,FALSE)</f>
        <v>65</v>
      </c>
      <c r="C53" s="32"/>
      <c r="D53" s="32" t="s">
        <v>17</v>
      </c>
      <c r="E53" s="102" t="s">
        <v>36</v>
      </c>
      <c r="F53" s="103"/>
      <c r="G53" s="32">
        <f>VLOOKUP(D53,'Species Data'!A$2:E$252,3,FALSE)</f>
        <v>110</v>
      </c>
      <c r="H53" s="104">
        <f>VLOOKUP(D53,'Species Data'!A$2:E$252,4,FALSE)</f>
        <v>271</v>
      </c>
      <c r="I53" s="104">
        <f>VLOOKUP(D53,'Species Data'!A$2:E$252,5,FALSE)</f>
        <v>194</v>
      </c>
      <c r="J53" s="105">
        <f t="shared" si="1"/>
        <v>21340</v>
      </c>
      <c r="K53" s="36" t="s">
        <v>38</v>
      </c>
      <c r="L53" s="106">
        <f>VLOOKUP(K53,'Basic Moves'!B$2:J$60,3,FALSE)</f>
        <v>5</v>
      </c>
      <c r="M53" s="106" t="str">
        <f>VLOOKUP(K53,'Basic Moves'!B$2:C$60,2,FALSE)</f>
        <v>Psychic</v>
      </c>
      <c r="N53" s="106">
        <f>IF(OR(VLOOKUP(K53,'Basic Moves'!B$2:C$60,2,FALSE)=E53,VLOOKUP(K53,'Basic Moves'!B$2:C$60,2,FALSE)=F53),1,0)</f>
        <v>1</v>
      </c>
      <c r="O53" s="106">
        <f>VLOOKUP(K53,'Basic Moves'!B$2:J$60,5,FALSE)</f>
        <v>600</v>
      </c>
      <c r="P53" s="106">
        <f>VLOOKUP(K53,'Basic Moves'!B$2:J$60,9,FALSE)</f>
        <v>8</v>
      </c>
      <c r="Q53" s="34">
        <f t="shared" si="75"/>
        <v>5</v>
      </c>
      <c r="R53" s="24">
        <f t="shared" si="2"/>
        <v>8.333333333</v>
      </c>
      <c r="S53" s="56">
        <f t="shared" si="76"/>
        <v>8.333333333</v>
      </c>
      <c r="T53" s="56">
        <f t="shared" si="77"/>
        <v>13.33333333</v>
      </c>
      <c r="U53" s="56">
        <f t="shared" si="78"/>
        <v>1.6</v>
      </c>
      <c r="V53" s="36" t="s">
        <v>48</v>
      </c>
      <c r="W53" s="106">
        <f>VLOOKUP(V53,'Charged Moves'!B$2:K$119,3,FALSE)</f>
        <v>100</v>
      </c>
      <c r="X53" s="107" t="str">
        <f>VLOOKUP(V53,'Charged Moves'!B$2:C$119,2,FALSE)</f>
        <v>Fairy</v>
      </c>
      <c r="Y53" s="106">
        <f>IF(OR(VLOOKUP(V53,'Charged Moves'!B$2:C$119,2,FALSE)=E53,VLOOKUP(V53,'Charged Moves'!B$2:C$119,2,FALSE)=F53),1,0)</f>
        <v>0</v>
      </c>
      <c r="Z53" s="106">
        <f>VLOOKUP(V53,'Charged Moves'!B$2:K$119,10,FALSE)*100</f>
        <v>5</v>
      </c>
      <c r="AA53" s="106">
        <f>VLOOKUP(V53,'Charged Moves'!B$2:K$119,6,FALSE)</f>
        <v>3500</v>
      </c>
      <c r="AB53" s="106">
        <f>VLOOKUP(V53,'Charged Moves'!B$2:L$119,11,FALSE)</f>
        <v>50</v>
      </c>
      <c r="AC53" s="62">
        <f t="shared" si="79"/>
        <v>76</v>
      </c>
      <c r="AD53" s="24">
        <f t="shared" si="3"/>
        <v>21.71428571</v>
      </c>
      <c r="AE53" s="63">
        <f t="shared" si="4"/>
        <v>7</v>
      </c>
      <c r="AF53" s="64">
        <f t="shared" si="5"/>
        <v>4200</v>
      </c>
      <c r="AG53" s="65">
        <f t="shared" si="6"/>
        <v>14.41558442</v>
      </c>
      <c r="AH53" s="15">
        <f t="shared" si="80"/>
        <v>0.8280059974</v>
      </c>
      <c r="AI53" s="15">
        <f t="shared" si="81"/>
        <v>0.277266503</v>
      </c>
      <c r="AJ53" s="15">
        <f t="shared" si="82"/>
        <v>0.2738503925</v>
      </c>
      <c r="AK53" s="65">
        <f t="shared" si="7"/>
        <v>4.683544304</v>
      </c>
      <c r="AL53" s="65">
        <f t="shared" si="8"/>
        <v>307628.5714</v>
      </c>
      <c r="AM53" s="65">
        <f t="shared" si="9"/>
        <v>99946.83544</v>
      </c>
    </row>
    <row r="54" ht="14.25" customHeight="1">
      <c r="A54" s="11">
        <v>456.0</v>
      </c>
      <c r="B54" s="11">
        <f>VLOOKUP(D54,'Species Data'!A$2:E$252,2,FALSE)</f>
        <v>65</v>
      </c>
      <c r="C54" s="11"/>
      <c r="D54" s="11" t="s">
        <v>17</v>
      </c>
      <c r="E54" s="50" t="s">
        <v>36</v>
      </c>
      <c r="F54" s="51"/>
      <c r="G54" s="11">
        <f>VLOOKUP(D54,'Species Data'!A$2:E$252,3,FALSE)</f>
        <v>110</v>
      </c>
      <c r="H54" s="52">
        <f>VLOOKUP(D54,'Species Data'!A$2:E$252,4,FALSE)</f>
        <v>271</v>
      </c>
      <c r="I54" s="52">
        <f>VLOOKUP(D54,'Species Data'!A$2:E$252,5,FALSE)</f>
        <v>194</v>
      </c>
      <c r="J54" s="53">
        <f t="shared" si="1"/>
        <v>21340</v>
      </c>
      <c r="K54" s="48" t="s">
        <v>38</v>
      </c>
      <c r="L54" s="54">
        <f>VLOOKUP(K54,'Basic Moves'!B$2:J$60,3,FALSE)</f>
        <v>5</v>
      </c>
      <c r="M54" s="54" t="str">
        <f>VLOOKUP(K54,'Basic Moves'!B$2:C$60,2,FALSE)</f>
        <v>Psychic</v>
      </c>
      <c r="N54" s="54">
        <f>IF(OR(VLOOKUP(K54,'Basic Moves'!B$2:C$60,2,FALSE)=E54,VLOOKUP(K54,'Basic Moves'!B$2:C$60,2,FALSE)=F54),1,0)</f>
        <v>1</v>
      </c>
      <c r="O54" s="54">
        <f>VLOOKUP(K54,'Basic Moves'!B$2:J$60,5,FALSE)</f>
        <v>600</v>
      </c>
      <c r="P54" s="54">
        <f>VLOOKUP(K54,'Basic Moves'!B$2:J$60,9,FALSE)</f>
        <v>8</v>
      </c>
      <c r="Q54" s="34">
        <f t="shared" si="75"/>
        <v>5</v>
      </c>
      <c r="R54" s="24">
        <f t="shared" si="2"/>
        <v>8.333333333</v>
      </c>
      <c r="S54" s="56">
        <f t="shared" si="76"/>
        <v>8.333333333</v>
      </c>
      <c r="T54" s="56">
        <f t="shared" si="77"/>
        <v>13.33333333</v>
      </c>
      <c r="U54" s="56">
        <f t="shared" si="78"/>
        <v>1.6</v>
      </c>
      <c r="V54" s="12" t="s">
        <v>19</v>
      </c>
      <c r="W54" s="54">
        <f>VLOOKUP(V54,'Charged Moves'!B$2:K$119,3,FALSE)</f>
        <v>120</v>
      </c>
      <c r="X54" s="57" t="str">
        <f>VLOOKUP(V54,'Charged Moves'!B$2:C$119,2,FALSE)</f>
        <v>Psychic</v>
      </c>
      <c r="Y54" s="54">
        <f>IF(OR(VLOOKUP(V54,'Charged Moves'!B$2:C$119,2,FALSE)=E54,VLOOKUP(V54,'Charged Moves'!B$2:C$119,2,FALSE)=F54),1,0)</f>
        <v>1</v>
      </c>
      <c r="Z54" s="54">
        <f>VLOOKUP(V54,'Charged Moves'!B$2:K$119,10,FALSE)*100</f>
        <v>5</v>
      </c>
      <c r="AA54" s="54">
        <f>VLOOKUP(V54,'Charged Moves'!B$2:K$119,6,FALSE)</f>
        <v>2700</v>
      </c>
      <c r="AB54" s="54">
        <f>VLOOKUP(V54,'Charged Moves'!B$2:L$119,11,FALSE)</f>
        <v>100</v>
      </c>
      <c r="AC54" s="62">
        <f t="shared" si="79"/>
        <v>109</v>
      </c>
      <c r="AD54" s="24">
        <f t="shared" si="3"/>
        <v>40.37037037</v>
      </c>
      <c r="AE54" s="63">
        <f t="shared" si="4"/>
        <v>13</v>
      </c>
      <c r="AF54" s="64">
        <f t="shared" si="5"/>
        <v>7800</v>
      </c>
      <c r="AG54" s="65">
        <f t="shared" si="6"/>
        <v>16.57142857</v>
      </c>
      <c r="AH54" s="15">
        <f t="shared" si="80"/>
        <v>0.9518339214</v>
      </c>
      <c r="AI54" s="15">
        <f t="shared" si="81"/>
        <v>0.3187315836</v>
      </c>
      <c r="AJ54" s="15">
        <f t="shared" si="82"/>
        <v>0.2642574584</v>
      </c>
      <c r="AK54" s="65">
        <f t="shared" si="7"/>
        <v>4.519480519</v>
      </c>
      <c r="AL54" s="65">
        <f t="shared" si="8"/>
        <v>353634.2857</v>
      </c>
      <c r="AM54" s="65">
        <f t="shared" si="9"/>
        <v>96445.71429</v>
      </c>
    </row>
    <row r="55" ht="14.25" customHeight="1">
      <c r="A55" s="11">
        <v>455.0</v>
      </c>
      <c r="B55" s="11">
        <f>VLOOKUP(D55,'Species Data'!A$2:E$252,2,FALSE)</f>
        <v>65</v>
      </c>
      <c r="C55" s="11"/>
      <c r="D55" s="11" t="s">
        <v>17</v>
      </c>
      <c r="E55" s="50" t="s">
        <v>36</v>
      </c>
      <c r="F55" s="51"/>
      <c r="G55" s="11">
        <f>VLOOKUP(D55,'Species Data'!A$2:E$252,3,FALSE)</f>
        <v>110</v>
      </c>
      <c r="H55" s="52">
        <f>VLOOKUP(D55,'Species Data'!A$2:E$252,4,FALSE)</f>
        <v>271</v>
      </c>
      <c r="I55" s="52">
        <f>VLOOKUP(D55,'Species Data'!A$2:E$252,5,FALSE)</f>
        <v>194</v>
      </c>
      <c r="J55" s="53">
        <f t="shared" si="1"/>
        <v>21340</v>
      </c>
      <c r="K55" s="48" t="s">
        <v>38</v>
      </c>
      <c r="L55" s="54">
        <f>VLOOKUP(K55,'Basic Moves'!B$2:J$60,3,FALSE)</f>
        <v>5</v>
      </c>
      <c r="M55" s="54" t="str">
        <f>VLOOKUP(K55,'Basic Moves'!B$2:C$60,2,FALSE)</f>
        <v>Psychic</v>
      </c>
      <c r="N55" s="54">
        <f>IF(OR(VLOOKUP(K55,'Basic Moves'!B$2:C$60,2,FALSE)=E55,VLOOKUP(K55,'Basic Moves'!B$2:C$60,2,FALSE)=F55),1,0)</f>
        <v>1</v>
      </c>
      <c r="O55" s="54">
        <f>VLOOKUP(K55,'Basic Moves'!B$2:J$60,5,FALSE)</f>
        <v>600</v>
      </c>
      <c r="P55" s="54">
        <f>VLOOKUP(K55,'Basic Moves'!B$2:J$60,9,FALSE)</f>
        <v>8</v>
      </c>
      <c r="Q55" s="34">
        <f t="shared" si="75"/>
        <v>5</v>
      </c>
      <c r="R55" s="24">
        <f t="shared" si="2"/>
        <v>8.333333333</v>
      </c>
      <c r="S55" s="56">
        <f t="shared" si="76"/>
        <v>8.333333333</v>
      </c>
      <c r="T55" s="56">
        <f t="shared" si="77"/>
        <v>13.33333333</v>
      </c>
      <c r="U55" s="56">
        <f t="shared" si="78"/>
        <v>1.6</v>
      </c>
      <c r="V55" s="12" t="s">
        <v>33</v>
      </c>
      <c r="W55" s="54">
        <f>VLOOKUP(V55,'Charged Moves'!B$2:K$119,3,FALSE)</f>
        <v>140</v>
      </c>
      <c r="X55" s="57" t="str">
        <f>VLOOKUP(V55,'Charged Moves'!B$2:C$119,2,FALSE)</f>
        <v>Fighting</v>
      </c>
      <c r="Y55" s="54">
        <f>IF(OR(VLOOKUP(V55,'Charged Moves'!B$2:C$119,2,FALSE)=E55,VLOOKUP(V55,'Charged Moves'!B$2:C$119,2,FALSE)=F55),1,0)</f>
        <v>0</v>
      </c>
      <c r="Z55" s="54">
        <f>VLOOKUP(V55,'Charged Moves'!B$2:K$119,10,FALSE)*100</f>
        <v>5</v>
      </c>
      <c r="AA55" s="54">
        <f>VLOOKUP(V55,'Charged Moves'!B$2:K$119,6,FALSE)</f>
        <v>3500</v>
      </c>
      <c r="AB55" s="54">
        <f>VLOOKUP(V55,'Charged Moves'!B$2:L$119,11,FALSE)</f>
        <v>100</v>
      </c>
      <c r="AC55" s="62">
        <f t="shared" si="79"/>
        <v>106</v>
      </c>
      <c r="AD55" s="24">
        <f t="shared" si="3"/>
        <v>30.28571429</v>
      </c>
      <c r="AE55" s="63">
        <f t="shared" si="4"/>
        <v>13</v>
      </c>
      <c r="AF55" s="64">
        <f t="shared" si="5"/>
        <v>7800</v>
      </c>
      <c r="AG55" s="65">
        <f t="shared" si="6"/>
        <v>15.13274336</v>
      </c>
      <c r="AH55" s="15">
        <f t="shared" si="80"/>
        <v>0.8691983551</v>
      </c>
      <c r="AI55" s="15">
        <f t="shared" si="81"/>
        <v>0.2910601965</v>
      </c>
      <c r="AJ55" s="15">
        <f t="shared" si="82"/>
        <v>0.254414755</v>
      </c>
      <c r="AK55" s="65">
        <f t="shared" si="7"/>
        <v>4.351145038</v>
      </c>
      <c r="AL55" s="65">
        <f t="shared" si="8"/>
        <v>322932.7434</v>
      </c>
      <c r="AM55" s="65">
        <f t="shared" si="9"/>
        <v>92853.43511</v>
      </c>
    </row>
    <row r="56" ht="14.25" hidden="1" customHeight="1">
      <c r="A56" s="11">
        <v>1698.0</v>
      </c>
      <c r="B56" s="11">
        <f>VLOOKUP(D56,'Species Data'!A$2:E$252,2,FALSE)</f>
        <v>243</v>
      </c>
      <c r="C56" s="11" t="s">
        <v>23</v>
      </c>
      <c r="D56" s="20" t="s">
        <v>69</v>
      </c>
      <c r="E56" s="101" t="s">
        <v>480</v>
      </c>
      <c r="F56" s="101"/>
      <c r="G56" s="11">
        <f>VLOOKUP(D56,'Species Data'!A$2:E$252,3,FALSE)</f>
        <v>180</v>
      </c>
      <c r="H56" s="52">
        <f>VLOOKUP(D56,'Species Data'!A$2:E$252,4,FALSE)</f>
        <v>241</v>
      </c>
      <c r="I56" s="52">
        <f>VLOOKUP(D56,'Species Data'!A$2:E$252,5,FALSE)</f>
        <v>210</v>
      </c>
      <c r="J56" s="53">
        <f t="shared" si="1"/>
        <v>37800</v>
      </c>
      <c r="K56" s="21" t="s">
        <v>99</v>
      </c>
      <c r="L56" s="54">
        <f>VLOOKUP(K56,'Basic Moves'!B$2:J$60,3,FALSE)</f>
        <v>20</v>
      </c>
      <c r="M56" s="54" t="str">
        <f>VLOOKUP(K56,'Basic Moves'!B$2:C$60,2,FALSE)</f>
        <v>Electric</v>
      </c>
      <c r="N56" s="54">
        <f>IF(OR(VLOOKUP(K56,'Basic Moves'!B$2:C$60,2,FALSE)=E56,VLOOKUP(K56,'Basic Moves'!B$2:C$60,2,FALSE)=F56),1,0)</f>
        <v>1</v>
      </c>
      <c r="O56" s="54">
        <f>VLOOKUP(K56,'Basic Moves'!B$2:J$60,5,FALSE)</f>
        <v>2300</v>
      </c>
      <c r="P56" s="54">
        <f>VLOOKUP(K56,'Basic Moves'!B$2:J$60,9,FALSE)</f>
        <v>25</v>
      </c>
      <c r="Q56" s="34">
        <f>FLOOR(0.5*L56*(H56/180)*(1+(N56*0.25))+1)</f>
        <v>17</v>
      </c>
      <c r="R56" s="24">
        <f t="shared" si="2"/>
        <v>7.391304348</v>
      </c>
      <c r="S56" s="21"/>
      <c r="T56" s="21"/>
      <c r="U56" s="21"/>
      <c r="V56" s="21" t="s">
        <v>71</v>
      </c>
      <c r="W56" s="54">
        <f>VLOOKUP(V56,'Charged Moves'!B$2:K$119,3,FALSE)</f>
        <v>90</v>
      </c>
      <c r="X56" s="57" t="str">
        <f>VLOOKUP(V56,'Charged Moves'!B$2:C$119,2,FALSE)</f>
        <v>Electric</v>
      </c>
      <c r="Y56" s="54">
        <f>IF(OR(VLOOKUP(V56,'Charged Moves'!B$2:C$119,2,FALSE)=E56,VLOOKUP(V56,'Charged Moves'!B$2:C$119,2,FALSE)=F56),1,0)</f>
        <v>1</v>
      </c>
      <c r="Z56" s="54">
        <f>VLOOKUP(V56,'Charged Moves'!B$2:K$119,10,FALSE)*100</f>
        <v>5</v>
      </c>
      <c r="AA56" s="54">
        <f>VLOOKUP(V56,'Charged Moves'!B$2:K$119,6,FALSE)</f>
        <v>2600</v>
      </c>
      <c r="AB56" s="54">
        <f>VLOOKUP(V56,'Charged Moves'!B$2:L$119,11,FALSE)</f>
        <v>50</v>
      </c>
      <c r="AC56" s="62">
        <f>FLOOR(0.5*W56*(H56/180)*(1+(Y56*0.25))+1)</f>
        <v>76</v>
      </c>
      <c r="AD56" s="24">
        <f t="shared" si="3"/>
        <v>29.23076923</v>
      </c>
      <c r="AE56" s="63">
        <f t="shared" si="4"/>
        <v>2</v>
      </c>
      <c r="AF56" s="64">
        <f t="shared" si="5"/>
        <v>4600</v>
      </c>
      <c r="AG56" s="65">
        <f t="shared" si="6"/>
        <v>15.27777778</v>
      </c>
      <c r="AH56" s="15">
        <f>AG56/18.495</f>
        <v>0.8260490823</v>
      </c>
      <c r="AI56" s="15">
        <f>AL56/1134531.429</f>
        <v>0.5090207157</v>
      </c>
      <c r="AJ56" s="15">
        <f>AM56/374489.674</f>
        <v>0.841144688</v>
      </c>
      <c r="AK56" s="65">
        <f t="shared" si="7"/>
        <v>8.333333333</v>
      </c>
      <c r="AL56" s="65">
        <f t="shared" si="8"/>
        <v>577500</v>
      </c>
      <c r="AM56" s="65">
        <f t="shared" si="9"/>
        <v>315000</v>
      </c>
    </row>
    <row r="57" ht="14.25" customHeight="1">
      <c r="A57" s="11">
        <v>457.0</v>
      </c>
      <c r="B57" s="32">
        <f>VLOOKUP(D57,'Species Data'!A$2:E$252,2,FALSE)</f>
        <v>65</v>
      </c>
      <c r="C57" s="32"/>
      <c r="D57" s="32" t="s">
        <v>17</v>
      </c>
      <c r="E57" s="102" t="s">
        <v>36</v>
      </c>
      <c r="F57" s="103"/>
      <c r="G57" s="32">
        <f>VLOOKUP(D57,'Species Data'!A$2:E$252,3,FALSE)</f>
        <v>110</v>
      </c>
      <c r="H57" s="104">
        <f>VLOOKUP(D57,'Species Data'!A$2:E$252,4,FALSE)</f>
        <v>271</v>
      </c>
      <c r="I57" s="104">
        <f>VLOOKUP(D57,'Species Data'!A$2:E$252,5,FALSE)</f>
        <v>194</v>
      </c>
      <c r="J57" s="105">
        <f t="shared" si="1"/>
        <v>21340</v>
      </c>
      <c r="K57" s="36" t="s">
        <v>38</v>
      </c>
      <c r="L57" s="106">
        <f>VLOOKUP(K57,'Basic Moves'!B$2:J$60,3,FALSE)</f>
        <v>5</v>
      </c>
      <c r="M57" s="106" t="str">
        <f>VLOOKUP(K57,'Basic Moves'!B$2:C$60,2,FALSE)</f>
        <v>Psychic</v>
      </c>
      <c r="N57" s="106">
        <f>IF(OR(VLOOKUP(K57,'Basic Moves'!B$2:C$60,2,FALSE)=E57,VLOOKUP(K57,'Basic Moves'!B$2:C$60,2,FALSE)=F57),1,0)</f>
        <v>1</v>
      </c>
      <c r="O57" s="106">
        <f>VLOOKUP(K57,'Basic Moves'!B$2:J$60,5,FALSE)</f>
        <v>600</v>
      </c>
      <c r="P57" s="106">
        <f>VLOOKUP(K57,'Basic Moves'!B$2:J$60,9,FALSE)</f>
        <v>8</v>
      </c>
      <c r="Q57" s="34">
        <f>FLOOR(0.5*L57*(H57/180)*(1+(N57*0.2))+1)</f>
        <v>5</v>
      </c>
      <c r="R57" s="24">
        <f t="shared" si="2"/>
        <v>8.333333333</v>
      </c>
      <c r="S57" s="56">
        <f>L57/O57*1000</f>
        <v>8.333333333</v>
      </c>
      <c r="T57" s="56">
        <f>P57/O57*1000</f>
        <v>13.33333333</v>
      </c>
      <c r="U57" s="56">
        <f>T57/S57</f>
        <v>1.6</v>
      </c>
      <c r="V57" s="36" t="s">
        <v>36</v>
      </c>
      <c r="W57" s="106">
        <f>VLOOKUP(V57,'Charged Moves'!B$2:K$119,3,FALSE)</f>
        <v>100</v>
      </c>
      <c r="X57" s="107" t="str">
        <f>VLOOKUP(V57,'Charged Moves'!B$2:C$119,2,FALSE)</f>
        <v>Psychic</v>
      </c>
      <c r="Y57" s="106">
        <f>IF(OR(VLOOKUP(V57,'Charged Moves'!B$2:C$119,2,FALSE)=E57,VLOOKUP(V57,'Charged Moves'!B$2:C$119,2,FALSE)=F57),1,0)</f>
        <v>1</v>
      </c>
      <c r="Z57" s="106">
        <f>VLOOKUP(V57,'Charged Moves'!B$2:K$119,10,FALSE)*100</f>
        <v>5</v>
      </c>
      <c r="AA57" s="106">
        <f>VLOOKUP(V57,'Charged Moves'!B$2:K$119,6,FALSE)</f>
        <v>2800</v>
      </c>
      <c r="AB57" s="106">
        <f>VLOOKUP(V57,'Charged Moves'!B$2:L$119,11,FALSE)</f>
        <v>100</v>
      </c>
      <c r="AC57" s="62">
        <f>FLOOR(0.5*W57*(H57/180)*(1+(Y57*0.2))+1)</f>
        <v>91</v>
      </c>
      <c r="AD57" s="24">
        <f t="shared" si="3"/>
        <v>32.5</v>
      </c>
      <c r="AE57" s="63">
        <f t="shared" si="4"/>
        <v>13</v>
      </c>
      <c r="AF57" s="64">
        <f t="shared" si="5"/>
        <v>7800</v>
      </c>
      <c r="AG57" s="65">
        <f t="shared" si="6"/>
        <v>14.71698113</v>
      </c>
      <c r="AH57" s="15">
        <f>AG57/17.41</f>
        <v>0.8453176986</v>
      </c>
      <c r="AI57" s="15">
        <f>AL57/1109505</f>
        <v>0.2830635079</v>
      </c>
      <c r="AJ57" s="15">
        <f>AM57/364968.75</f>
        <v>0.2363066964</v>
      </c>
      <c r="AK57" s="65">
        <f t="shared" si="7"/>
        <v>4.041450777</v>
      </c>
      <c r="AL57" s="65">
        <f t="shared" si="8"/>
        <v>314060.3774</v>
      </c>
      <c r="AM57" s="65">
        <f t="shared" si="9"/>
        <v>86244.55959</v>
      </c>
    </row>
    <row r="58" ht="14.25" hidden="1" customHeight="1">
      <c r="A58" s="11">
        <v>1700.0</v>
      </c>
      <c r="B58" s="11">
        <f>VLOOKUP(D58,'Species Data'!A$2:E$252,2,FALSE)</f>
        <v>244</v>
      </c>
      <c r="C58" s="11" t="s">
        <v>23</v>
      </c>
      <c r="D58" s="20" t="s">
        <v>63</v>
      </c>
      <c r="E58" s="66" t="s">
        <v>170</v>
      </c>
      <c r="F58" s="66"/>
      <c r="G58" s="11">
        <f>VLOOKUP(D58,'Species Data'!A$2:E$252,3,FALSE)</f>
        <v>230</v>
      </c>
      <c r="H58" s="52">
        <f>VLOOKUP(D58,'Species Data'!A$2:E$252,4,FALSE)</f>
        <v>235</v>
      </c>
      <c r="I58" s="52">
        <f>VLOOKUP(D58,'Species Data'!A$2:E$252,5,FALSE)</f>
        <v>176</v>
      </c>
      <c r="J58" s="53">
        <f t="shared" si="1"/>
        <v>40480</v>
      </c>
      <c r="K58" s="21" t="s">
        <v>93</v>
      </c>
      <c r="L58" s="54">
        <f>VLOOKUP(K58,'Basic Moves'!B$2:J$60,3,FALSE)</f>
        <v>11</v>
      </c>
      <c r="M58" s="54" t="str">
        <f>VLOOKUP(K58,'Basic Moves'!B$2:C$60,2,FALSE)</f>
        <v>Fire</v>
      </c>
      <c r="N58" s="54">
        <f>IF(OR(VLOOKUP(K58,'Basic Moves'!B$2:C$60,2,FALSE)=E58,VLOOKUP(K58,'Basic Moves'!B$2:C$60,2,FALSE)=F58),1,0)</f>
        <v>1</v>
      </c>
      <c r="O58" s="54">
        <f>VLOOKUP(K58,'Basic Moves'!B$2:J$60,5,FALSE)</f>
        <v>900</v>
      </c>
      <c r="P58" s="54">
        <f>VLOOKUP(K58,'Basic Moves'!B$2:J$60,9,FALSE)</f>
        <v>8</v>
      </c>
      <c r="Q58" s="34">
        <f>FLOOR(0.5*L58*(H58/180)*(1+(N58*0.25))+1)</f>
        <v>9</v>
      </c>
      <c r="R58" s="24">
        <f t="shared" si="2"/>
        <v>10</v>
      </c>
      <c r="S58" s="21"/>
      <c r="T58" s="21"/>
      <c r="U58" s="21"/>
      <c r="V58" s="21" t="s">
        <v>98</v>
      </c>
      <c r="W58" s="54">
        <f>VLOOKUP(V58,'Charged Moves'!B$2:K$119,3,FALSE)</f>
        <v>70</v>
      </c>
      <c r="X58" s="57" t="str">
        <f>VLOOKUP(V58,'Charged Moves'!B$2:C$119,2,FALSE)</f>
        <v>Fire</v>
      </c>
      <c r="Y58" s="54">
        <f>IF(OR(VLOOKUP(V58,'Charged Moves'!B$2:C$119,2,FALSE)=E58,VLOOKUP(V58,'Charged Moves'!B$2:C$119,2,FALSE)=F58),1,0)</f>
        <v>1</v>
      </c>
      <c r="Z58" s="54">
        <f>VLOOKUP(V58,'Charged Moves'!B$2:K$119,10,FALSE)*100</f>
        <v>5</v>
      </c>
      <c r="AA58" s="54">
        <f>VLOOKUP(V58,'Charged Moves'!B$2:K$119,6,FALSE)</f>
        <v>2200</v>
      </c>
      <c r="AB58" s="54">
        <f>VLOOKUP(V58,'Charged Moves'!B$2:L$119,11,FALSE)</f>
        <v>50</v>
      </c>
      <c r="AC58" s="62">
        <f>FLOOR(0.5*W58*(H58/180)*(1+(Y58*0.25))+1)</f>
        <v>58</v>
      </c>
      <c r="AD58" s="24">
        <f t="shared" si="3"/>
        <v>26.36363636</v>
      </c>
      <c r="AE58" s="63">
        <f t="shared" si="4"/>
        <v>7</v>
      </c>
      <c r="AF58" s="64">
        <f t="shared" si="5"/>
        <v>6300</v>
      </c>
      <c r="AG58" s="65">
        <f t="shared" si="6"/>
        <v>14.23529412</v>
      </c>
      <c r="AH58" s="15">
        <f>AG58/18.495</f>
        <v>0.7696833802</v>
      </c>
      <c r="AI58" s="15">
        <f>AL58/1134531.429</f>
        <v>0.5079142729</v>
      </c>
      <c r="AJ58" s="15">
        <f>AM58/374489.674</f>
        <v>0.533850855</v>
      </c>
      <c r="AK58" s="65">
        <f t="shared" si="7"/>
        <v>4.93877551</v>
      </c>
      <c r="AL58" s="65">
        <f t="shared" si="8"/>
        <v>576244.7059</v>
      </c>
      <c r="AM58" s="65">
        <f t="shared" si="9"/>
        <v>199921.6327</v>
      </c>
    </row>
    <row r="59" ht="14.25" customHeight="1">
      <c r="A59" s="11">
        <v>1340.0</v>
      </c>
      <c r="B59" s="11">
        <f>VLOOKUP(D59,'Species Data'!A$2:E$252,2,FALSE)</f>
        <v>181</v>
      </c>
      <c r="C59" s="11"/>
      <c r="D59" s="20" t="s">
        <v>161</v>
      </c>
      <c r="E59" s="101" t="s">
        <v>480</v>
      </c>
      <c r="F59" s="101"/>
      <c r="G59" s="11">
        <f>VLOOKUP(D59,'Species Data'!A$2:E$252,3,FALSE)</f>
        <v>180</v>
      </c>
      <c r="H59" s="52">
        <f>VLOOKUP(D59,'Species Data'!A$2:E$252,4,FALSE)</f>
        <v>211</v>
      </c>
      <c r="I59" s="52">
        <f>VLOOKUP(D59,'Species Data'!A$2:E$252,5,FALSE)</f>
        <v>172</v>
      </c>
      <c r="J59" s="53">
        <f t="shared" si="1"/>
        <v>30960</v>
      </c>
      <c r="K59" s="21" t="s">
        <v>99</v>
      </c>
      <c r="L59" s="54">
        <f>VLOOKUP(K59,'Basic Moves'!B$2:J$60,3,FALSE)</f>
        <v>20</v>
      </c>
      <c r="M59" s="54" t="str">
        <f>VLOOKUP(K59,'Basic Moves'!B$2:C$60,2,FALSE)</f>
        <v>Electric</v>
      </c>
      <c r="N59" s="54">
        <f>IF(OR(VLOOKUP(K59,'Basic Moves'!B$2:C$60,2,FALSE)=E59,VLOOKUP(K59,'Basic Moves'!B$2:C$60,2,FALSE)=F59),1,0)</f>
        <v>1</v>
      </c>
      <c r="O59" s="54">
        <f>VLOOKUP(K59,'Basic Moves'!B$2:J$60,5,FALSE)</f>
        <v>2300</v>
      </c>
      <c r="P59" s="54">
        <f>VLOOKUP(K59,'Basic Moves'!B$2:J$60,9,FALSE)</f>
        <v>25</v>
      </c>
      <c r="Q59" s="34">
        <f>FLOOR(0.5*L59*(H59/180)*(1+(N59*0.2))+1)</f>
        <v>15</v>
      </c>
      <c r="R59" s="24">
        <f t="shared" si="2"/>
        <v>6.52173913</v>
      </c>
      <c r="S59" s="56">
        <f>L59/O59*1000</f>
        <v>8.695652174</v>
      </c>
      <c r="T59" s="56">
        <f>P59/O59*1000</f>
        <v>10.86956522</v>
      </c>
      <c r="U59" s="56">
        <f>T59/S59</f>
        <v>1.25</v>
      </c>
      <c r="V59" s="21" t="s">
        <v>95</v>
      </c>
      <c r="W59" s="54">
        <f>VLOOKUP(V59,'Charged Moves'!B$2:K$119,3,FALSE)</f>
        <v>140</v>
      </c>
      <c r="X59" s="57" t="str">
        <f>VLOOKUP(V59,'Charged Moves'!B$2:C$119,2,FALSE)</f>
        <v>Electric</v>
      </c>
      <c r="Y59" s="54">
        <f>IF(OR(VLOOKUP(V59,'Charged Moves'!B$2:C$119,2,FALSE)=E59,VLOOKUP(V59,'Charged Moves'!B$2:C$119,2,FALSE)=F59),1,0)</f>
        <v>1</v>
      </c>
      <c r="Z59" s="54">
        <f>VLOOKUP(V59,'Charged Moves'!B$2:K$119,10,FALSE)*100</f>
        <v>5</v>
      </c>
      <c r="AA59" s="54">
        <f>VLOOKUP(V59,'Charged Moves'!B$2:K$119,6,FALSE)</f>
        <v>3700</v>
      </c>
      <c r="AB59" s="54">
        <f>VLOOKUP(V59,'Charged Moves'!B$2:L$119,11,FALSE)</f>
        <v>100</v>
      </c>
      <c r="AC59" s="62">
        <f>FLOOR(0.5*W59*(H59/180)*(1+(Y59*0.2))+1)</f>
        <v>99</v>
      </c>
      <c r="AD59" s="24">
        <f t="shared" si="3"/>
        <v>26.75675676</v>
      </c>
      <c r="AE59" s="63">
        <f t="shared" si="4"/>
        <v>4</v>
      </c>
      <c r="AF59" s="64">
        <f t="shared" si="5"/>
        <v>9200</v>
      </c>
      <c r="AG59" s="65">
        <f t="shared" si="6"/>
        <v>12.3255814</v>
      </c>
      <c r="AH59" s="15">
        <f>AG59/17.41</f>
        <v>0.7079598734</v>
      </c>
      <c r="AI59" s="15">
        <f>AL59/1109505</f>
        <v>0.3439371612</v>
      </c>
      <c r="AJ59" s="15">
        <f>AM59/364968.75</f>
        <v>0.5889886337</v>
      </c>
      <c r="AK59" s="65">
        <f t="shared" si="7"/>
        <v>6.943231441</v>
      </c>
      <c r="AL59" s="65">
        <f t="shared" si="8"/>
        <v>381600</v>
      </c>
      <c r="AM59" s="65">
        <f t="shared" si="9"/>
        <v>214962.4454</v>
      </c>
    </row>
    <row r="60" ht="14.25" hidden="1" customHeight="1">
      <c r="A60" s="11">
        <v>1694.0</v>
      </c>
      <c r="B60" s="11">
        <f>VLOOKUP(D60,'Species Data'!A$2:E$252,2,FALSE)</f>
        <v>243</v>
      </c>
      <c r="C60" s="11" t="s">
        <v>23</v>
      </c>
      <c r="D60" s="20" t="s">
        <v>69</v>
      </c>
      <c r="E60" s="101" t="s">
        <v>480</v>
      </c>
      <c r="F60" s="101"/>
      <c r="G60" s="11">
        <f>VLOOKUP(D60,'Species Data'!A$2:E$252,3,FALSE)</f>
        <v>180</v>
      </c>
      <c r="H60" s="52">
        <f>VLOOKUP(D60,'Species Data'!A$2:E$252,4,FALSE)</f>
        <v>241</v>
      </c>
      <c r="I60" s="52">
        <f>VLOOKUP(D60,'Species Data'!A$2:E$252,5,FALSE)</f>
        <v>210</v>
      </c>
      <c r="J60" s="53">
        <f t="shared" si="1"/>
        <v>37800</v>
      </c>
      <c r="K60" s="21" t="s">
        <v>70</v>
      </c>
      <c r="L60" s="54">
        <f>VLOOKUP(K60,'Basic Moves'!B$2:J$60,3,FALSE)</f>
        <v>5</v>
      </c>
      <c r="M60" s="54" t="str">
        <f>VLOOKUP(K60,'Basic Moves'!B$2:C$60,2,FALSE)</f>
        <v>Electric</v>
      </c>
      <c r="N60" s="54">
        <f>IF(OR(VLOOKUP(K60,'Basic Moves'!B$2:C$60,2,FALSE)=E60,VLOOKUP(K60,'Basic Moves'!B$2:C$60,2,FALSE)=F60),1,0)</f>
        <v>1</v>
      </c>
      <c r="O60" s="54">
        <f>VLOOKUP(K60,'Basic Moves'!B$2:J$60,5,FALSE)</f>
        <v>600</v>
      </c>
      <c r="P60" s="54">
        <f>VLOOKUP(K60,'Basic Moves'!B$2:J$60,9,FALSE)</f>
        <v>8</v>
      </c>
      <c r="Q60" s="34">
        <f>FLOOR(0.5*L60*(H60/180)*(1+(N60*0.25))+1)</f>
        <v>5</v>
      </c>
      <c r="R60" s="24">
        <f t="shared" si="2"/>
        <v>8.333333333</v>
      </c>
      <c r="S60" s="21"/>
      <c r="T60" s="21"/>
      <c r="U60" s="21"/>
      <c r="V60" s="21" t="s">
        <v>92</v>
      </c>
      <c r="W60" s="54">
        <f>VLOOKUP(V60,'Charged Moves'!B$2:K$119,3,FALSE)</f>
        <v>80</v>
      </c>
      <c r="X60" s="57" t="str">
        <f>VLOOKUP(V60,'Charged Moves'!B$2:C$119,2,FALSE)</f>
        <v>Electric</v>
      </c>
      <c r="Y60" s="54">
        <f>IF(OR(VLOOKUP(V60,'Charged Moves'!B$2:C$119,2,FALSE)=E60,VLOOKUP(V60,'Charged Moves'!B$2:C$119,2,FALSE)=F60),1,0)</f>
        <v>1</v>
      </c>
      <c r="Z60" s="54">
        <f>VLOOKUP(V60,'Charged Moves'!B$2:K$119,10,FALSE)*100</f>
        <v>5</v>
      </c>
      <c r="AA60" s="54">
        <f>VLOOKUP(V60,'Charged Moves'!B$2:K$119,6,FALSE)</f>
        <v>2500</v>
      </c>
      <c r="AB60" s="54">
        <f>VLOOKUP(V60,'Charged Moves'!B$2:L$119,11,FALSE)</f>
        <v>50</v>
      </c>
      <c r="AC60" s="62">
        <f>FLOOR(0.5*W60*(H60/180)*(1+(Y60*0.25))+1)</f>
        <v>67</v>
      </c>
      <c r="AD60" s="24">
        <f t="shared" si="3"/>
        <v>26.8</v>
      </c>
      <c r="AE60" s="63">
        <f t="shared" si="4"/>
        <v>7</v>
      </c>
      <c r="AF60" s="64">
        <f t="shared" si="5"/>
        <v>4200</v>
      </c>
      <c r="AG60" s="65">
        <f t="shared" si="6"/>
        <v>15.2238806</v>
      </c>
      <c r="AH60" s="15">
        <f>AG60/18.495</f>
        <v>0.8231349336</v>
      </c>
      <c r="AI60" s="15">
        <f>AL60/1134531.429</f>
        <v>0.5072249846</v>
      </c>
      <c r="AJ60" s="15">
        <f>AM60/374489.674</f>
        <v>0.4535511445</v>
      </c>
      <c r="AK60" s="65">
        <f t="shared" si="7"/>
        <v>4.49339207</v>
      </c>
      <c r="AL60" s="65">
        <f t="shared" si="8"/>
        <v>575462.6866</v>
      </c>
      <c r="AM60" s="65">
        <f t="shared" si="9"/>
        <v>169850.2203</v>
      </c>
    </row>
    <row r="61" ht="14.25" customHeight="1">
      <c r="A61" s="11">
        <v>1338.0</v>
      </c>
      <c r="B61" s="11">
        <f>VLOOKUP(D61,'Species Data'!A$2:E$252,2,FALSE)</f>
        <v>181</v>
      </c>
      <c r="C61" s="11"/>
      <c r="D61" s="20" t="s">
        <v>161</v>
      </c>
      <c r="E61" s="101" t="s">
        <v>480</v>
      </c>
      <c r="F61" s="101"/>
      <c r="G61" s="11">
        <f>VLOOKUP(D61,'Species Data'!A$2:E$252,3,FALSE)</f>
        <v>180</v>
      </c>
      <c r="H61" s="52">
        <f>VLOOKUP(D61,'Species Data'!A$2:E$252,4,FALSE)</f>
        <v>211</v>
      </c>
      <c r="I61" s="52">
        <f>VLOOKUP(D61,'Species Data'!A$2:E$252,5,FALSE)</f>
        <v>172</v>
      </c>
      <c r="J61" s="53">
        <f t="shared" si="1"/>
        <v>30960</v>
      </c>
      <c r="K61" s="21" t="s">
        <v>99</v>
      </c>
      <c r="L61" s="54">
        <f>VLOOKUP(K61,'Basic Moves'!B$2:J$60,3,FALSE)</f>
        <v>20</v>
      </c>
      <c r="M61" s="54" t="str">
        <f>VLOOKUP(K61,'Basic Moves'!B$2:C$60,2,FALSE)</f>
        <v>Electric</v>
      </c>
      <c r="N61" s="54">
        <f>IF(OR(VLOOKUP(K61,'Basic Moves'!B$2:C$60,2,FALSE)=E61,VLOOKUP(K61,'Basic Moves'!B$2:C$60,2,FALSE)=F61),1,0)</f>
        <v>1</v>
      </c>
      <c r="O61" s="54">
        <f>VLOOKUP(K61,'Basic Moves'!B$2:J$60,5,FALSE)</f>
        <v>2300</v>
      </c>
      <c r="P61" s="54">
        <f>VLOOKUP(K61,'Basic Moves'!B$2:J$60,9,FALSE)</f>
        <v>25</v>
      </c>
      <c r="Q61" s="34">
        <f t="shared" ref="Q61:Q69" si="83">FLOOR(0.5*L61*(H61/180)*(1+(N61*0.2))+1)</f>
        <v>15</v>
      </c>
      <c r="R61" s="24">
        <f t="shared" si="2"/>
        <v>6.52173913</v>
      </c>
      <c r="S61" s="56">
        <f t="shared" ref="S61:S69" si="84">L61/O61*1000</f>
        <v>8.695652174</v>
      </c>
      <c r="T61" s="56">
        <f t="shared" ref="T61:T69" si="85">P61/O61*1000</f>
        <v>10.86956522</v>
      </c>
      <c r="U61" s="56">
        <f t="shared" ref="U61:U69" si="86">T61/S61</f>
        <v>1.25</v>
      </c>
      <c r="V61" s="21" t="s">
        <v>33</v>
      </c>
      <c r="W61" s="54">
        <f>VLOOKUP(V61,'Charged Moves'!B$2:K$119,3,FALSE)</f>
        <v>140</v>
      </c>
      <c r="X61" s="57" t="str">
        <f>VLOOKUP(V61,'Charged Moves'!B$2:C$119,2,FALSE)</f>
        <v>Fighting</v>
      </c>
      <c r="Y61" s="54">
        <f>IF(OR(VLOOKUP(V61,'Charged Moves'!B$2:C$119,2,FALSE)=E61,VLOOKUP(V61,'Charged Moves'!B$2:C$119,2,FALSE)=F61),1,0)</f>
        <v>0</v>
      </c>
      <c r="Z61" s="54">
        <f>VLOOKUP(V61,'Charged Moves'!B$2:K$119,10,FALSE)*100</f>
        <v>5</v>
      </c>
      <c r="AA61" s="54">
        <f>VLOOKUP(V61,'Charged Moves'!B$2:K$119,6,FALSE)</f>
        <v>3500</v>
      </c>
      <c r="AB61" s="54">
        <f>VLOOKUP(V61,'Charged Moves'!B$2:L$119,11,FALSE)</f>
        <v>100</v>
      </c>
      <c r="AC61" s="62">
        <f t="shared" ref="AC61:AC69" si="87">FLOOR(0.5*W61*(H61/180)*(1+(Y61*0.2))+1)</f>
        <v>83</v>
      </c>
      <c r="AD61" s="24">
        <f t="shared" si="3"/>
        <v>23.71428571</v>
      </c>
      <c r="AE61" s="63">
        <f t="shared" si="4"/>
        <v>4</v>
      </c>
      <c r="AF61" s="64">
        <f t="shared" si="5"/>
        <v>9200</v>
      </c>
      <c r="AG61" s="65">
        <f t="shared" si="6"/>
        <v>11.25984252</v>
      </c>
      <c r="AH61" s="15">
        <f t="shared" ref="AH61:AH69" si="88">AG61/17.41</f>
        <v>0.6467456933</v>
      </c>
      <c r="AI61" s="15">
        <f t="shared" ref="AI61:AI69" si="89">AL61/1109505</f>
        <v>0.3141984258</v>
      </c>
      <c r="AJ61" s="15">
        <f t="shared" ref="AJ61:AJ69" si="90">AM61/364968.75</f>
        <v>0.534386468</v>
      </c>
      <c r="AK61" s="65">
        <f t="shared" si="7"/>
        <v>6.299559471</v>
      </c>
      <c r="AL61" s="65">
        <f t="shared" si="8"/>
        <v>348604.7244</v>
      </c>
      <c r="AM61" s="65">
        <f t="shared" si="9"/>
        <v>195034.3612</v>
      </c>
    </row>
    <row r="62" ht="14.25" customHeight="1">
      <c r="A62" s="11">
        <v>1339.0</v>
      </c>
      <c r="B62" s="11">
        <f>VLOOKUP(D62,'Species Data'!A$2:E$252,2,FALSE)</f>
        <v>181</v>
      </c>
      <c r="C62" s="11"/>
      <c r="D62" s="20" t="s">
        <v>161</v>
      </c>
      <c r="E62" s="101" t="s">
        <v>480</v>
      </c>
      <c r="F62" s="101"/>
      <c r="G62" s="11">
        <f>VLOOKUP(D62,'Species Data'!A$2:E$252,3,FALSE)</f>
        <v>180</v>
      </c>
      <c r="H62" s="52">
        <f>VLOOKUP(D62,'Species Data'!A$2:E$252,4,FALSE)</f>
        <v>211</v>
      </c>
      <c r="I62" s="52">
        <f>VLOOKUP(D62,'Species Data'!A$2:E$252,5,FALSE)</f>
        <v>172</v>
      </c>
      <c r="J62" s="53">
        <f t="shared" si="1"/>
        <v>30960</v>
      </c>
      <c r="K62" s="21" t="s">
        <v>99</v>
      </c>
      <c r="L62" s="54">
        <f>VLOOKUP(K62,'Basic Moves'!B$2:J$60,3,FALSE)</f>
        <v>20</v>
      </c>
      <c r="M62" s="54" t="str">
        <f>VLOOKUP(K62,'Basic Moves'!B$2:C$60,2,FALSE)</f>
        <v>Electric</v>
      </c>
      <c r="N62" s="54">
        <f>IF(OR(VLOOKUP(K62,'Basic Moves'!B$2:C$60,2,FALSE)=E62,VLOOKUP(K62,'Basic Moves'!B$2:C$60,2,FALSE)=F62),1,0)</f>
        <v>1</v>
      </c>
      <c r="O62" s="54">
        <f>VLOOKUP(K62,'Basic Moves'!B$2:J$60,5,FALSE)</f>
        <v>2300</v>
      </c>
      <c r="P62" s="54">
        <f>VLOOKUP(K62,'Basic Moves'!B$2:J$60,9,FALSE)</f>
        <v>25</v>
      </c>
      <c r="Q62" s="34">
        <f t="shared" si="83"/>
        <v>15</v>
      </c>
      <c r="R62" s="24">
        <f t="shared" si="2"/>
        <v>6.52173913</v>
      </c>
      <c r="S62" s="56">
        <f t="shared" si="84"/>
        <v>8.695652174</v>
      </c>
      <c r="T62" s="56">
        <f t="shared" si="85"/>
        <v>10.86956522</v>
      </c>
      <c r="U62" s="56">
        <f t="shared" si="86"/>
        <v>1.25</v>
      </c>
      <c r="V62" s="21" t="s">
        <v>109</v>
      </c>
      <c r="W62" s="54">
        <f>VLOOKUP(V62,'Charged Moves'!B$2:K$119,3,FALSE)</f>
        <v>100</v>
      </c>
      <c r="X62" s="57" t="str">
        <f>VLOOKUP(V62,'Charged Moves'!B$2:C$119,2,FALSE)</f>
        <v>Electric</v>
      </c>
      <c r="Y62" s="54">
        <f>IF(OR(VLOOKUP(V62,'Charged Moves'!B$2:C$119,2,FALSE)=E62,VLOOKUP(V62,'Charged Moves'!B$2:C$119,2,FALSE)=F62),1,0)</f>
        <v>1</v>
      </c>
      <c r="Z62" s="54">
        <f>VLOOKUP(V62,'Charged Moves'!B$2:K$119,10,FALSE)*100</f>
        <v>5</v>
      </c>
      <c r="AA62" s="54">
        <f>VLOOKUP(V62,'Charged Moves'!B$2:K$119,6,FALSE)</f>
        <v>2400</v>
      </c>
      <c r="AB62" s="54">
        <f>VLOOKUP(V62,'Charged Moves'!B$2:L$119,11,FALSE)</f>
        <v>100</v>
      </c>
      <c r="AC62" s="62">
        <f t="shared" si="87"/>
        <v>71</v>
      </c>
      <c r="AD62" s="24">
        <f t="shared" si="3"/>
        <v>29.58333333</v>
      </c>
      <c r="AE62" s="63">
        <f t="shared" si="4"/>
        <v>4</v>
      </c>
      <c r="AF62" s="64">
        <f t="shared" si="5"/>
        <v>9200</v>
      </c>
      <c r="AG62" s="65">
        <f t="shared" si="6"/>
        <v>11.29310345</v>
      </c>
      <c r="AH62" s="15">
        <f t="shared" si="88"/>
        <v>0.6486561429</v>
      </c>
      <c r="AI62" s="15">
        <f t="shared" si="89"/>
        <v>0.3151265499</v>
      </c>
      <c r="AJ62" s="15">
        <f t="shared" si="90"/>
        <v>0.5144732711</v>
      </c>
      <c r="AK62" s="65">
        <f t="shared" si="7"/>
        <v>6.064814815</v>
      </c>
      <c r="AL62" s="65">
        <f t="shared" si="8"/>
        <v>349634.4828</v>
      </c>
      <c r="AM62" s="65">
        <f t="shared" si="9"/>
        <v>187766.6667</v>
      </c>
    </row>
    <row r="63" ht="14.25" customHeight="1">
      <c r="A63" s="11">
        <v>1337.0</v>
      </c>
      <c r="B63" s="11">
        <f>VLOOKUP(D63,'Species Data'!A$2:E$252,2,FALSE)</f>
        <v>181</v>
      </c>
      <c r="C63" s="11"/>
      <c r="D63" s="20" t="s">
        <v>161</v>
      </c>
      <c r="E63" s="101" t="s">
        <v>480</v>
      </c>
      <c r="F63" s="101"/>
      <c r="G63" s="11">
        <f>VLOOKUP(D63,'Species Data'!A$2:E$252,3,FALSE)</f>
        <v>180</v>
      </c>
      <c r="H63" s="52">
        <f>VLOOKUP(D63,'Species Data'!A$2:E$252,4,FALSE)</f>
        <v>211</v>
      </c>
      <c r="I63" s="52">
        <f>VLOOKUP(D63,'Species Data'!A$2:E$252,5,FALSE)</f>
        <v>172</v>
      </c>
      <c r="J63" s="53">
        <f t="shared" si="1"/>
        <v>30960</v>
      </c>
      <c r="K63" s="21" t="s">
        <v>94</v>
      </c>
      <c r="L63" s="54">
        <f>VLOOKUP(K63,'Basic Moves'!B$2:J$60,3,FALSE)</f>
        <v>8</v>
      </c>
      <c r="M63" s="54" t="str">
        <f>VLOOKUP(K63,'Basic Moves'!B$2:C$60,2,FALSE)</f>
        <v>Electric</v>
      </c>
      <c r="N63" s="54">
        <f>IF(OR(VLOOKUP(K63,'Basic Moves'!B$2:C$60,2,FALSE)=E63,VLOOKUP(K63,'Basic Moves'!B$2:C$60,2,FALSE)=F63),1,0)</f>
        <v>1</v>
      </c>
      <c r="O63" s="54">
        <f>VLOOKUP(K63,'Basic Moves'!B$2:J$60,5,FALSE)</f>
        <v>1100</v>
      </c>
      <c r="P63" s="54">
        <f>VLOOKUP(K63,'Basic Moves'!B$2:J$60,9,FALSE)</f>
        <v>15</v>
      </c>
      <c r="Q63" s="34">
        <f t="shared" si="83"/>
        <v>6</v>
      </c>
      <c r="R63" s="24">
        <f t="shared" si="2"/>
        <v>5.454545455</v>
      </c>
      <c r="S63" s="56">
        <f t="shared" si="84"/>
        <v>7.272727273</v>
      </c>
      <c r="T63" s="56">
        <f t="shared" si="85"/>
        <v>13.63636364</v>
      </c>
      <c r="U63" s="56">
        <f t="shared" si="86"/>
        <v>1.875</v>
      </c>
      <c r="V63" s="21" t="s">
        <v>95</v>
      </c>
      <c r="W63" s="54">
        <f>VLOOKUP(V63,'Charged Moves'!B$2:K$119,3,FALSE)</f>
        <v>140</v>
      </c>
      <c r="X63" s="57" t="str">
        <f>VLOOKUP(V63,'Charged Moves'!B$2:C$119,2,FALSE)</f>
        <v>Electric</v>
      </c>
      <c r="Y63" s="54">
        <f>IF(OR(VLOOKUP(V63,'Charged Moves'!B$2:C$119,2,FALSE)=E63,VLOOKUP(V63,'Charged Moves'!B$2:C$119,2,FALSE)=F63),1,0)</f>
        <v>1</v>
      </c>
      <c r="Z63" s="54">
        <f>VLOOKUP(V63,'Charged Moves'!B$2:K$119,10,FALSE)*100</f>
        <v>5</v>
      </c>
      <c r="AA63" s="54">
        <f>VLOOKUP(V63,'Charged Moves'!B$2:K$119,6,FALSE)</f>
        <v>3700</v>
      </c>
      <c r="AB63" s="54">
        <f>VLOOKUP(V63,'Charged Moves'!B$2:L$119,11,FALSE)</f>
        <v>100</v>
      </c>
      <c r="AC63" s="62">
        <f t="shared" si="87"/>
        <v>99</v>
      </c>
      <c r="AD63" s="24">
        <f t="shared" si="3"/>
        <v>26.75675676</v>
      </c>
      <c r="AE63" s="63">
        <f t="shared" si="4"/>
        <v>7</v>
      </c>
      <c r="AF63" s="64">
        <f t="shared" si="5"/>
        <v>7700</v>
      </c>
      <c r="AG63" s="65">
        <f t="shared" si="6"/>
        <v>12.36842105</v>
      </c>
      <c r="AH63" s="15">
        <f t="shared" si="88"/>
        <v>0.7104205085</v>
      </c>
      <c r="AI63" s="15">
        <f t="shared" si="89"/>
        <v>0.3451325733</v>
      </c>
      <c r="AJ63" s="15">
        <f t="shared" si="90"/>
        <v>0.4365297249</v>
      </c>
      <c r="AK63" s="65">
        <f t="shared" si="7"/>
        <v>5.145985401</v>
      </c>
      <c r="AL63" s="65">
        <f t="shared" si="8"/>
        <v>382926.3158</v>
      </c>
      <c r="AM63" s="65">
        <f t="shared" si="9"/>
        <v>159319.708</v>
      </c>
    </row>
    <row r="64" ht="14.25" customHeight="1">
      <c r="A64" s="11">
        <v>1335.0</v>
      </c>
      <c r="B64" s="11">
        <f>VLOOKUP(D64,'Species Data'!A$2:E$252,2,FALSE)</f>
        <v>181</v>
      </c>
      <c r="C64" s="11"/>
      <c r="D64" s="20" t="s">
        <v>161</v>
      </c>
      <c r="E64" s="101" t="s">
        <v>480</v>
      </c>
      <c r="F64" s="101"/>
      <c r="G64" s="11">
        <f>VLOOKUP(D64,'Species Data'!A$2:E$252,3,FALSE)</f>
        <v>180</v>
      </c>
      <c r="H64" s="52">
        <f>VLOOKUP(D64,'Species Data'!A$2:E$252,4,FALSE)</f>
        <v>211</v>
      </c>
      <c r="I64" s="52">
        <f>VLOOKUP(D64,'Species Data'!A$2:E$252,5,FALSE)</f>
        <v>172</v>
      </c>
      <c r="J64" s="53">
        <f t="shared" si="1"/>
        <v>30960</v>
      </c>
      <c r="K64" s="21" t="s">
        <v>94</v>
      </c>
      <c r="L64" s="54">
        <f>VLOOKUP(K64,'Basic Moves'!B$2:J$60,3,FALSE)</f>
        <v>8</v>
      </c>
      <c r="M64" s="54" t="str">
        <f>VLOOKUP(K64,'Basic Moves'!B$2:C$60,2,FALSE)</f>
        <v>Electric</v>
      </c>
      <c r="N64" s="54">
        <f>IF(OR(VLOOKUP(K64,'Basic Moves'!B$2:C$60,2,FALSE)=E64,VLOOKUP(K64,'Basic Moves'!B$2:C$60,2,FALSE)=F64),1,0)</f>
        <v>1</v>
      </c>
      <c r="O64" s="54">
        <f>VLOOKUP(K64,'Basic Moves'!B$2:J$60,5,FALSE)</f>
        <v>1100</v>
      </c>
      <c r="P64" s="54">
        <f>VLOOKUP(K64,'Basic Moves'!B$2:J$60,9,FALSE)</f>
        <v>15</v>
      </c>
      <c r="Q64" s="34">
        <f t="shared" si="83"/>
        <v>6</v>
      </c>
      <c r="R64" s="24">
        <f t="shared" si="2"/>
        <v>5.454545455</v>
      </c>
      <c r="S64" s="56">
        <f t="shared" si="84"/>
        <v>7.272727273</v>
      </c>
      <c r="T64" s="56">
        <f t="shared" si="85"/>
        <v>13.63636364</v>
      </c>
      <c r="U64" s="56">
        <f t="shared" si="86"/>
        <v>1.875</v>
      </c>
      <c r="V64" s="21" t="s">
        <v>33</v>
      </c>
      <c r="W64" s="54">
        <f>VLOOKUP(V64,'Charged Moves'!B$2:K$119,3,FALSE)</f>
        <v>140</v>
      </c>
      <c r="X64" s="57" t="str">
        <f>VLOOKUP(V64,'Charged Moves'!B$2:C$119,2,FALSE)</f>
        <v>Fighting</v>
      </c>
      <c r="Y64" s="54">
        <f>IF(OR(VLOOKUP(V64,'Charged Moves'!B$2:C$119,2,FALSE)=E64,VLOOKUP(V64,'Charged Moves'!B$2:C$119,2,FALSE)=F64),1,0)</f>
        <v>0</v>
      </c>
      <c r="Z64" s="54">
        <f>VLOOKUP(V64,'Charged Moves'!B$2:K$119,10,FALSE)*100</f>
        <v>5</v>
      </c>
      <c r="AA64" s="54">
        <f>VLOOKUP(V64,'Charged Moves'!B$2:K$119,6,FALSE)</f>
        <v>3500</v>
      </c>
      <c r="AB64" s="54">
        <f>VLOOKUP(V64,'Charged Moves'!B$2:L$119,11,FALSE)</f>
        <v>100</v>
      </c>
      <c r="AC64" s="62">
        <f t="shared" si="87"/>
        <v>83</v>
      </c>
      <c r="AD64" s="24">
        <f t="shared" si="3"/>
        <v>23.71428571</v>
      </c>
      <c r="AE64" s="63">
        <f t="shared" si="4"/>
        <v>7</v>
      </c>
      <c r="AF64" s="64">
        <f t="shared" si="5"/>
        <v>7700</v>
      </c>
      <c r="AG64" s="65">
        <f t="shared" si="6"/>
        <v>11.16071429</v>
      </c>
      <c r="AH64" s="15">
        <f t="shared" si="88"/>
        <v>0.6410519406</v>
      </c>
      <c r="AI64" s="15">
        <f t="shared" si="89"/>
        <v>0.3114323183</v>
      </c>
      <c r="AJ64" s="15">
        <f t="shared" si="90"/>
        <v>0.3898399843</v>
      </c>
      <c r="AK64" s="65">
        <f t="shared" si="7"/>
        <v>4.595588235</v>
      </c>
      <c r="AL64" s="65">
        <f t="shared" si="8"/>
        <v>345535.7143</v>
      </c>
      <c r="AM64" s="65">
        <f t="shared" si="9"/>
        <v>142279.4118</v>
      </c>
    </row>
    <row r="65" ht="14.25" customHeight="1">
      <c r="A65" s="11">
        <v>1336.0</v>
      </c>
      <c r="B65" s="11">
        <f>VLOOKUP(D65,'Species Data'!A$2:E$252,2,FALSE)</f>
        <v>181</v>
      </c>
      <c r="C65" s="11"/>
      <c r="D65" s="20" t="s">
        <v>161</v>
      </c>
      <c r="E65" s="101" t="s">
        <v>480</v>
      </c>
      <c r="F65" s="101"/>
      <c r="G65" s="11">
        <f>VLOOKUP(D65,'Species Data'!A$2:E$252,3,FALSE)</f>
        <v>180</v>
      </c>
      <c r="H65" s="52">
        <f>VLOOKUP(D65,'Species Data'!A$2:E$252,4,FALSE)</f>
        <v>211</v>
      </c>
      <c r="I65" s="52">
        <f>VLOOKUP(D65,'Species Data'!A$2:E$252,5,FALSE)</f>
        <v>172</v>
      </c>
      <c r="J65" s="53">
        <f t="shared" si="1"/>
        <v>30960</v>
      </c>
      <c r="K65" s="21" t="s">
        <v>94</v>
      </c>
      <c r="L65" s="54">
        <f>VLOOKUP(K65,'Basic Moves'!B$2:J$60,3,FALSE)</f>
        <v>8</v>
      </c>
      <c r="M65" s="54" t="str">
        <f>VLOOKUP(K65,'Basic Moves'!B$2:C$60,2,FALSE)</f>
        <v>Electric</v>
      </c>
      <c r="N65" s="54">
        <f>IF(OR(VLOOKUP(K65,'Basic Moves'!B$2:C$60,2,FALSE)=E65,VLOOKUP(K65,'Basic Moves'!B$2:C$60,2,FALSE)=F65),1,0)</f>
        <v>1</v>
      </c>
      <c r="O65" s="54">
        <f>VLOOKUP(K65,'Basic Moves'!B$2:J$60,5,FALSE)</f>
        <v>1100</v>
      </c>
      <c r="P65" s="54">
        <f>VLOOKUP(K65,'Basic Moves'!B$2:J$60,9,FALSE)</f>
        <v>15</v>
      </c>
      <c r="Q65" s="34">
        <f t="shared" si="83"/>
        <v>6</v>
      </c>
      <c r="R65" s="24">
        <f t="shared" si="2"/>
        <v>5.454545455</v>
      </c>
      <c r="S65" s="56">
        <f t="shared" si="84"/>
        <v>7.272727273</v>
      </c>
      <c r="T65" s="56">
        <f t="shared" si="85"/>
        <v>13.63636364</v>
      </c>
      <c r="U65" s="56">
        <f t="shared" si="86"/>
        <v>1.875</v>
      </c>
      <c r="V65" s="21" t="s">
        <v>109</v>
      </c>
      <c r="W65" s="54">
        <f>VLOOKUP(V65,'Charged Moves'!B$2:K$119,3,FALSE)</f>
        <v>100</v>
      </c>
      <c r="X65" s="57" t="str">
        <f>VLOOKUP(V65,'Charged Moves'!B$2:C$119,2,FALSE)</f>
        <v>Electric</v>
      </c>
      <c r="Y65" s="54">
        <f>IF(OR(VLOOKUP(V65,'Charged Moves'!B$2:C$119,2,FALSE)=E65,VLOOKUP(V65,'Charged Moves'!B$2:C$119,2,FALSE)=F65),1,0)</f>
        <v>1</v>
      </c>
      <c r="Z65" s="54">
        <f>VLOOKUP(V65,'Charged Moves'!B$2:K$119,10,FALSE)*100</f>
        <v>5</v>
      </c>
      <c r="AA65" s="54">
        <f>VLOOKUP(V65,'Charged Moves'!B$2:K$119,6,FALSE)</f>
        <v>2400</v>
      </c>
      <c r="AB65" s="54">
        <f>VLOOKUP(V65,'Charged Moves'!B$2:L$119,11,FALSE)</f>
        <v>100</v>
      </c>
      <c r="AC65" s="62">
        <f t="shared" si="87"/>
        <v>71</v>
      </c>
      <c r="AD65" s="24">
        <f t="shared" si="3"/>
        <v>29.58333333</v>
      </c>
      <c r="AE65" s="63">
        <f t="shared" si="4"/>
        <v>7</v>
      </c>
      <c r="AF65" s="64">
        <f t="shared" si="5"/>
        <v>7700</v>
      </c>
      <c r="AG65" s="65">
        <f t="shared" si="6"/>
        <v>11.18811881</v>
      </c>
      <c r="AH65" s="15">
        <f t="shared" si="88"/>
        <v>0.6426260087</v>
      </c>
      <c r="AI65" s="15">
        <f t="shared" si="89"/>
        <v>0.3121970234</v>
      </c>
      <c r="AJ65" s="15">
        <f t="shared" si="90"/>
        <v>0.3672680998</v>
      </c>
      <c r="AK65" s="65">
        <f t="shared" si="7"/>
        <v>4.329501916</v>
      </c>
      <c r="AL65" s="65">
        <f t="shared" si="8"/>
        <v>346384.1584</v>
      </c>
      <c r="AM65" s="65">
        <f t="shared" si="9"/>
        <v>134041.3793</v>
      </c>
    </row>
    <row r="66" ht="14.25" customHeight="1">
      <c r="A66" s="11">
        <v>149.0</v>
      </c>
      <c r="B66" s="11">
        <f>VLOOKUP(D66,'Species Data'!A$2:E$252,2,FALSE)</f>
        <v>24</v>
      </c>
      <c r="C66" s="11"/>
      <c r="D66" s="11" t="s">
        <v>289</v>
      </c>
      <c r="E66" s="108" t="s">
        <v>473</v>
      </c>
      <c r="F66" s="109"/>
      <c r="G66" s="11">
        <f>VLOOKUP(D66,'Species Data'!A$2:E$252,3,FALSE)</f>
        <v>120</v>
      </c>
      <c r="H66" s="52">
        <f>VLOOKUP(D66,'Species Data'!A$2:E$252,4,FALSE)</f>
        <v>167</v>
      </c>
      <c r="I66" s="52">
        <f>VLOOKUP(D66,'Species Data'!A$2:E$252,5,FALSE)</f>
        <v>158</v>
      </c>
      <c r="J66" s="53">
        <f t="shared" si="1"/>
        <v>18960</v>
      </c>
      <c r="K66" s="48" t="s">
        <v>119</v>
      </c>
      <c r="L66" s="54">
        <f>VLOOKUP(K66,'Basic Moves'!B$2:J$60,3,FALSE)</f>
        <v>9</v>
      </c>
      <c r="M66" s="54" t="str">
        <f>VLOOKUP(K66,'Basic Moves'!B$2:C$60,2,FALSE)</f>
        <v>Poison</v>
      </c>
      <c r="N66" s="54">
        <f>IF(OR(VLOOKUP(K66,'Basic Moves'!B$2:C$60,2,FALSE)=E66,VLOOKUP(K66,'Basic Moves'!B$2:C$60,2,FALSE)=F66),1,0)</f>
        <v>1</v>
      </c>
      <c r="O66" s="54">
        <f>VLOOKUP(K66,'Basic Moves'!B$2:J$60,5,FALSE)</f>
        <v>800</v>
      </c>
      <c r="P66" s="54">
        <f>VLOOKUP(K66,'Basic Moves'!B$2:J$60,9,FALSE)</f>
        <v>8</v>
      </c>
      <c r="Q66" s="34">
        <f t="shared" si="83"/>
        <v>6</v>
      </c>
      <c r="R66" s="24">
        <f t="shared" si="2"/>
        <v>7.5</v>
      </c>
      <c r="S66" s="56">
        <f t="shared" si="84"/>
        <v>11.25</v>
      </c>
      <c r="T66" s="56">
        <f t="shared" si="85"/>
        <v>10</v>
      </c>
      <c r="U66" s="56">
        <f t="shared" si="86"/>
        <v>0.8888888889</v>
      </c>
      <c r="V66" s="48" t="s">
        <v>112</v>
      </c>
      <c r="W66" s="54">
        <f>VLOOKUP(V66,'Charged Moves'!B$2:K$119,3,FALSE)</f>
        <v>130</v>
      </c>
      <c r="X66" s="57" t="str">
        <f>VLOOKUP(V66,'Charged Moves'!B$2:C$119,2,FALSE)</f>
        <v>Poison</v>
      </c>
      <c r="Y66" s="54">
        <f>IF(OR(VLOOKUP(V66,'Charged Moves'!B$2:C$119,2,FALSE)=E66,VLOOKUP(V66,'Charged Moves'!B$2:C$119,2,FALSE)=F66),1,0)</f>
        <v>1</v>
      </c>
      <c r="Z66" s="54">
        <f>VLOOKUP(V66,'Charged Moves'!B$2:K$119,10,FALSE)*100</f>
        <v>5</v>
      </c>
      <c r="AA66" s="54">
        <f>VLOOKUP(V66,'Charged Moves'!B$2:K$119,6,FALSE)</f>
        <v>3100</v>
      </c>
      <c r="AB66" s="54">
        <f>VLOOKUP(V66,'Charged Moves'!B$2:L$119,11,FALSE)</f>
        <v>100</v>
      </c>
      <c r="AC66" s="62">
        <f t="shared" si="87"/>
        <v>73</v>
      </c>
      <c r="AD66" s="24">
        <f t="shared" si="3"/>
        <v>23.5483871</v>
      </c>
      <c r="AE66" s="63">
        <f t="shared" si="4"/>
        <v>13</v>
      </c>
      <c r="AF66" s="64">
        <f t="shared" si="5"/>
        <v>10400</v>
      </c>
      <c r="AG66" s="65">
        <f t="shared" si="6"/>
        <v>11.18518519</v>
      </c>
      <c r="AH66" s="15">
        <f t="shared" si="88"/>
        <v>0.6424575063</v>
      </c>
      <c r="AI66" s="15">
        <f t="shared" si="89"/>
        <v>0.1911402933</v>
      </c>
      <c r="AJ66" s="15">
        <f t="shared" si="90"/>
        <v>0.1890216298</v>
      </c>
      <c r="AK66" s="65">
        <f t="shared" si="7"/>
        <v>3.638554217</v>
      </c>
      <c r="AL66" s="65">
        <f t="shared" si="8"/>
        <v>212071.1111</v>
      </c>
      <c r="AM66" s="65">
        <f t="shared" si="9"/>
        <v>68986.98795</v>
      </c>
    </row>
    <row r="67" ht="14.25" customHeight="1">
      <c r="A67" s="11">
        <v>150.0</v>
      </c>
      <c r="B67" s="11">
        <f>VLOOKUP(D67,'Species Data'!A$2:E$252,2,FALSE)</f>
        <v>24</v>
      </c>
      <c r="C67" s="11"/>
      <c r="D67" s="11" t="s">
        <v>289</v>
      </c>
      <c r="E67" s="108" t="s">
        <v>473</v>
      </c>
      <c r="F67" s="109"/>
      <c r="G67" s="11">
        <f>VLOOKUP(D67,'Species Data'!A$2:E$252,3,FALSE)</f>
        <v>120</v>
      </c>
      <c r="H67" s="52">
        <f>VLOOKUP(D67,'Species Data'!A$2:E$252,4,FALSE)</f>
        <v>167</v>
      </c>
      <c r="I67" s="52">
        <f>VLOOKUP(D67,'Species Data'!A$2:E$252,5,FALSE)</f>
        <v>158</v>
      </c>
      <c r="J67" s="53">
        <f t="shared" si="1"/>
        <v>18960</v>
      </c>
      <c r="K67" s="48" t="s">
        <v>119</v>
      </c>
      <c r="L67" s="54">
        <f>VLOOKUP(K67,'Basic Moves'!B$2:J$60,3,FALSE)</f>
        <v>9</v>
      </c>
      <c r="M67" s="54" t="str">
        <f>VLOOKUP(K67,'Basic Moves'!B$2:C$60,2,FALSE)</f>
        <v>Poison</v>
      </c>
      <c r="N67" s="54">
        <f>IF(OR(VLOOKUP(K67,'Basic Moves'!B$2:C$60,2,FALSE)=E67,VLOOKUP(K67,'Basic Moves'!B$2:C$60,2,FALSE)=F67),1,0)</f>
        <v>1</v>
      </c>
      <c r="O67" s="54">
        <f>VLOOKUP(K67,'Basic Moves'!B$2:J$60,5,FALSE)</f>
        <v>800</v>
      </c>
      <c r="P67" s="54">
        <f>VLOOKUP(K67,'Basic Moves'!B$2:J$60,9,FALSE)</f>
        <v>8</v>
      </c>
      <c r="Q67" s="34">
        <f t="shared" si="83"/>
        <v>6</v>
      </c>
      <c r="R67" s="24">
        <f t="shared" si="2"/>
        <v>7.5</v>
      </c>
      <c r="S67" s="56">
        <f t="shared" si="84"/>
        <v>11.25</v>
      </c>
      <c r="T67" s="56">
        <f t="shared" si="85"/>
        <v>10</v>
      </c>
      <c r="U67" s="56">
        <f t="shared" si="86"/>
        <v>0.8888888889</v>
      </c>
      <c r="V67" s="48" t="s">
        <v>127</v>
      </c>
      <c r="W67" s="54">
        <f>VLOOKUP(V67,'Charged Moves'!B$2:K$119,3,FALSE)</f>
        <v>110</v>
      </c>
      <c r="X67" s="57" t="str">
        <f>VLOOKUP(V67,'Charged Moves'!B$2:C$119,2,FALSE)</f>
        <v>Poison</v>
      </c>
      <c r="Y67" s="54">
        <f>IF(OR(VLOOKUP(V67,'Charged Moves'!B$2:C$119,2,FALSE)=E67,VLOOKUP(V67,'Charged Moves'!B$2:C$119,2,FALSE)=F67),1,0)</f>
        <v>1</v>
      </c>
      <c r="Z67" s="54">
        <f>VLOOKUP(V67,'Charged Moves'!B$2:K$119,10,FALSE)*100</f>
        <v>5</v>
      </c>
      <c r="AA67" s="54">
        <f>VLOOKUP(V67,'Charged Moves'!B$2:K$119,6,FALSE)</f>
        <v>3200</v>
      </c>
      <c r="AB67" s="54">
        <f>VLOOKUP(V67,'Charged Moves'!B$2:L$119,11,FALSE)</f>
        <v>100</v>
      </c>
      <c r="AC67" s="62">
        <f t="shared" si="87"/>
        <v>62</v>
      </c>
      <c r="AD67" s="24">
        <f t="shared" si="3"/>
        <v>19.375</v>
      </c>
      <c r="AE67" s="63">
        <f t="shared" si="4"/>
        <v>13</v>
      </c>
      <c r="AF67" s="64">
        <f t="shared" si="5"/>
        <v>10400</v>
      </c>
      <c r="AG67" s="65">
        <f t="shared" si="6"/>
        <v>10.29411765</v>
      </c>
      <c r="AH67" s="15">
        <f t="shared" si="88"/>
        <v>0.5912761429</v>
      </c>
      <c r="AI67" s="15">
        <f t="shared" si="89"/>
        <v>0.1759131059</v>
      </c>
      <c r="AJ67" s="15">
        <f t="shared" si="90"/>
        <v>0.1748305637</v>
      </c>
      <c r="AK67" s="65">
        <f t="shared" si="7"/>
        <v>3.365384615</v>
      </c>
      <c r="AL67" s="65">
        <f t="shared" si="8"/>
        <v>195176.4706</v>
      </c>
      <c r="AM67" s="65">
        <f t="shared" si="9"/>
        <v>63807.69231</v>
      </c>
    </row>
    <row r="68" ht="14.25" customHeight="1">
      <c r="A68" s="11">
        <v>148.0</v>
      </c>
      <c r="B68" s="11">
        <f>VLOOKUP(D68,'Species Data'!A$2:E$252,2,FALSE)</f>
        <v>24</v>
      </c>
      <c r="C68" s="11"/>
      <c r="D68" s="11" t="s">
        <v>289</v>
      </c>
      <c r="E68" s="108" t="s">
        <v>473</v>
      </c>
      <c r="F68" s="109"/>
      <c r="G68" s="11">
        <f>VLOOKUP(D68,'Species Data'!A$2:E$252,3,FALSE)</f>
        <v>120</v>
      </c>
      <c r="H68" s="52">
        <f>VLOOKUP(D68,'Species Data'!A$2:E$252,4,FALSE)</f>
        <v>167</v>
      </c>
      <c r="I68" s="52">
        <f>VLOOKUP(D68,'Species Data'!A$2:E$252,5,FALSE)</f>
        <v>158</v>
      </c>
      <c r="J68" s="53">
        <f t="shared" si="1"/>
        <v>18960</v>
      </c>
      <c r="K68" s="48" t="s">
        <v>119</v>
      </c>
      <c r="L68" s="54">
        <f>VLOOKUP(K68,'Basic Moves'!B$2:J$60,3,FALSE)</f>
        <v>9</v>
      </c>
      <c r="M68" s="54" t="str">
        <f>VLOOKUP(K68,'Basic Moves'!B$2:C$60,2,FALSE)</f>
        <v>Poison</v>
      </c>
      <c r="N68" s="54">
        <f>IF(OR(VLOOKUP(K68,'Basic Moves'!B$2:C$60,2,FALSE)=E68,VLOOKUP(K68,'Basic Moves'!B$2:C$60,2,FALSE)=F68),1,0)</f>
        <v>1</v>
      </c>
      <c r="O68" s="54">
        <f>VLOOKUP(K68,'Basic Moves'!B$2:J$60,5,FALSE)</f>
        <v>800</v>
      </c>
      <c r="P68" s="54">
        <f>VLOOKUP(K68,'Basic Moves'!B$2:J$60,9,FALSE)</f>
        <v>8</v>
      </c>
      <c r="Q68" s="34">
        <f t="shared" si="83"/>
        <v>6</v>
      </c>
      <c r="R68" s="24">
        <f t="shared" si="2"/>
        <v>7.5</v>
      </c>
      <c r="S68" s="56">
        <f t="shared" si="84"/>
        <v>11.25</v>
      </c>
      <c r="T68" s="56">
        <f t="shared" si="85"/>
        <v>10</v>
      </c>
      <c r="U68" s="56">
        <f t="shared" si="86"/>
        <v>0.8888888889</v>
      </c>
      <c r="V68" s="48" t="s">
        <v>143</v>
      </c>
      <c r="W68" s="54">
        <f>VLOOKUP(V68,'Charged Moves'!B$2:K$119,3,FALSE)</f>
        <v>80</v>
      </c>
      <c r="X68" s="57" t="str">
        <f>VLOOKUP(V68,'Charged Moves'!B$2:C$119,2,FALSE)</f>
        <v>Dark</v>
      </c>
      <c r="Y68" s="54">
        <f>IF(OR(VLOOKUP(V68,'Charged Moves'!B$2:C$119,2,FALSE)=E68,VLOOKUP(V68,'Charged Moves'!B$2:C$119,2,FALSE)=F68),1,0)</f>
        <v>0</v>
      </c>
      <c r="Z68" s="54">
        <f>VLOOKUP(V68,'Charged Moves'!B$2:K$119,10,FALSE)*100</f>
        <v>5</v>
      </c>
      <c r="AA68" s="54">
        <f>VLOOKUP(V68,'Charged Moves'!B$2:K$119,6,FALSE)</f>
        <v>3000</v>
      </c>
      <c r="AB68" s="54">
        <f>VLOOKUP(V68,'Charged Moves'!B$2:L$119,11,FALSE)</f>
        <v>50</v>
      </c>
      <c r="AC68" s="62">
        <f t="shared" si="87"/>
        <v>38</v>
      </c>
      <c r="AD68" s="24">
        <f t="shared" si="3"/>
        <v>12.66666667</v>
      </c>
      <c r="AE68" s="63">
        <f t="shared" si="4"/>
        <v>7</v>
      </c>
      <c r="AF68" s="64">
        <f t="shared" si="5"/>
        <v>5600</v>
      </c>
      <c r="AG68" s="65">
        <f t="shared" si="6"/>
        <v>9.302325581</v>
      </c>
      <c r="AH68" s="15">
        <f t="shared" si="88"/>
        <v>0.5343093384</v>
      </c>
      <c r="AI68" s="15">
        <f t="shared" si="89"/>
        <v>0.1589646671</v>
      </c>
      <c r="AJ68" s="15">
        <f t="shared" si="90"/>
        <v>0.1689419617</v>
      </c>
      <c r="AK68" s="65">
        <f t="shared" si="7"/>
        <v>3.25203252</v>
      </c>
      <c r="AL68" s="65">
        <f t="shared" si="8"/>
        <v>176372.093</v>
      </c>
      <c r="AM68" s="65">
        <f t="shared" si="9"/>
        <v>61658.53659</v>
      </c>
    </row>
    <row r="69" ht="14.25" customHeight="1">
      <c r="A69" s="11">
        <v>152.0</v>
      </c>
      <c r="B69" s="11">
        <f>VLOOKUP(D69,'Species Data'!A$2:E$252,2,FALSE)</f>
        <v>24</v>
      </c>
      <c r="C69" s="11"/>
      <c r="D69" s="11" t="s">
        <v>289</v>
      </c>
      <c r="E69" s="108" t="s">
        <v>473</v>
      </c>
      <c r="F69" s="109"/>
      <c r="G69" s="11">
        <f>VLOOKUP(D69,'Species Data'!A$2:E$252,3,FALSE)</f>
        <v>120</v>
      </c>
      <c r="H69" s="52">
        <f>VLOOKUP(D69,'Species Data'!A$2:E$252,4,FALSE)</f>
        <v>167</v>
      </c>
      <c r="I69" s="52">
        <f>VLOOKUP(D69,'Species Data'!A$2:E$252,5,FALSE)</f>
        <v>158</v>
      </c>
      <c r="J69" s="53">
        <f t="shared" si="1"/>
        <v>18960</v>
      </c>
      <c r="K69" s="48" t="s">
        <v>60</v>
      </c>
      <c r="L69" s="54">
        <f>VLOOKUP(K69,'Basic Moves'!B$2:J$60,3,FALSE)</f>
        <v>6</v>
      </c>
      <c r="M69" s="54" t="str">
        <f>VLOOKUP(K69,'Basic Moves'!B$2:C$60,2,FALSE)</f>
        <v>Dark</v>
      </c>
      <c r="N69" s="54">
        <f>IF(OR(VLOOKUP(K69,'Basic Moves'!B$2:C$60,2,FALSE)=E69,VLOOKUP(K69,'Basic Moves'!B$2:C$60,2,FALSE)=F69),1,0)</f>
        <v>0</v>
      </c>
      <c r="O69" s="54">
        <f>VLOOKUP(K69,'Basic Moves'!B$2:J$60,5,FALSE)</f>
        <v>500</v>
      </c>
      <c r="P69" s="54">
        <f>VLOOKUP(K69,'Basic Moves'!B$2:J$60,9,FALSE)</f>
        <v>4</v>
      </c>
      <c r="Q69" s="34">
        <f t="shared" si="83"/>
        <v>3</v>
      </c>
      <c r="R69" s="24">
        <f t="shared" si="2"/>
        <v>6</v>
      </c>
      <c r="S69" s="56">
        <f t="shared" si="84"/>
        <v>12</v>
      </c>
      <c r="T69" s="56">
        <f t="shared" si="85"/>
        <v>8</v>
      </c>
      <c r="U69" s="56">
        <f t="shared" si="86"/>
        <v>0.6666666667</v>
      </c>
      <c r="V69" s="48" t="s">
        <v>112</v>
      </c>
      <c r="W69" s="54">
        <f>VLOOKUP(V69,'Charged Moves'!B$2:K$119,3,FALSE)</f>
        <v>130</v>
      </c>
      <c r="X69" s="57" t="str">
        <f>VLOOKUP(V69,'Charged Moves'!B$2:C$119,2,FALSE)</f>
        <v>Poison</v>
      </c>
      <c r="Y69" s="54">
        <f>IF(OR(VLOOKUP(V69,'Charged Moves'!B$2:C$119,2,FALSE)=E69,VLOOKUP(V69,'Charged Moves'!B$2:C$119,2,FALSE)=F69),1,0)</f>
        <v>1</v>
      </c>
      <c r="Z69" s="54">
        <f>VLOOKUP(V69,'Charged Moves'!B$2:K$119,10,FALSE)*100</f>
        <v>5</v>
      </c>
      <c r="AA69" s="54">
        <f>VLOOKUP(V69,'Charged Moves'!B$2:K$119,6,FALSE)</f>
        <v>3100</v>
      </c>
      <c r="AB69" s="54">
        <f>VLOOKUP(V69,'Charged Moves'!B$2:L$119,11,FALSE)</f>
        <v>100</v>
      </c>
      <c r="AC69" s="62">
        <f t="shared" si="87"/>
        <v>73</v>
      </c>
      <c r="AD69" s="24">
        <f t="shared" si="3"/>
        <v>23.5483871</v>
      </c>
      <c r="AE69" s="63">
        <f t="shared" si="4"/>
        <v>25</v>
      </c>
      <c r="AF69" s="64">
        <f t="shared" si="5"/>
        <v>12500</v>
      </c>
      <c r="AG69" s="65">
        <f t="shared" si="6"/>
        <v>9.487179487</v>
      </c>
      <c r="AH69" s="15">
        <f t="shared" si="88"/>
        <v>0.544927024</v>
      </c>
      <c r="AI69" s="15">
        <f t="shared" si="89"/>
        <v>0.1621235804</v>
      </c>
      <c r="AJ69" s="15">
        <f t="shared" si="90"/>
        <v>0.1137359272</v>
      </c>
      <c r="AK69" s="65">
        <f t="shared" si="7"/>
        <v>2.189349112</v>
      </c>
      <c r="AL69" s="65">
        <f t="shared" si="8"/>
        <v>179876.9231</v>
      </c>
      <c r="AM69" s="65">
        <f t="shared" si="9"/>
        <v>41510.05917</v>
      </c>
    </row>
    <row r="70" ht="14.25" hidden="1" customHeight="1">
      <c r="A70" s="11">
        <v>1693.0</v>
      </c>
      <c r="B70" s="11">
        <f>VLOOKUP(D70,'Species Data'!A$2:E$252,2,FALSE)</f>
        <v>243</v>
      </c>
      <c r="C70" s="11" t="s">
        <v>23</v>
      </c>
      <c r="D70" s="20" t="s">
        <v>69</v>
      </c>
      <c r="E70" s="101" t="s">
        <v>480</v>
      </c>
      <c r="F70" s="101"/>
      <c r="G70" s="11">
        <f>VLOOKUP(D70,'Species Data'!A$2:E$252,3,FALSE)</f>
        <v>180</v>
      </c>
      <c r="H70" s="52">
        <f>VLOOKUP(D70,'Species Data'!A$2:E$252,4,FALSE)</f>
        <v>241</v>
      </c>
      <c r="I70" s="52">
        <f>VLOOKUP(D70,'Species Data'!A$2:E$252,5,FALSE)</f>
        <v>210</v>
      </c>
      <c r="J70" s="53">
        <f t="shared" si="1"/>
        <v>37800</v>
      </c>
      <c r="K70" s="21" t="s">
        <v>70</v>
      </c>
      <c r="L70" s="54">
        <f>VLOOKUP(K70,'Basic Moves'!B$2:J$60,3,FALSE)</f>
        <v>5</v>
      </c>
      <c r="M70" s="54" t="str">
        <f>VLOOKUP(K70,'Basic Moves'!B$2:C$60,2,FALSE)</f>
        <v>Electric</v>
      </c>
      <c r="N70" s="54">
        <f>IF(OR(VLOOKUP(K70,'Basic Moves'!B$2:C$60,2,FALSE)=E70,VLOOKUP(K70,'Basic Moves'!B$2:C$60,2,FALSE)=F70),1,0)</f>
        <v>1</v>
      </c>
      <c r="O70" s="54">
        <f>VLOOKUP(K70,'Basic Moves'!B$2:J$60,5,FALSE)</f>
        <v>600</v>
      </c>
      <c r="P70" s="54">
        <f>VLOOKUP(K70,'Basic Moves'!B$2:J$60,9,FALSE)</f>
        <v>8</v>
      </c>
      <c r="Q70" s="34">
        <f t="shared" ref="Q70:Q71" si="91">FLOOR(0.5*L70*(H70/180)*(1+(N70*0.25))+1)</f>
        <v>5</v>
      </c>
      <c r="R70" s="24">
        <f t="shared" si="2"/>
        <v>8.333333333</v>
      </c>
      <c r="S70" s="21"/>
      <c r="T70" s="21"/>
      <c r="U70" s="21"/>
      <c r="V70" s="21" t="s">
        <v>109</v>
      </c>
      <c r="W70" s="54">
        <f>VLOOKUP(V70,'Charged Moves'!B$2:K$119,3,FALSE)</f>
        <v>100</v>
      </c>
      <c r="X70" s="57" t="str">
        <f>VLOOKUP(V70,'Charged Moves'!B$2:C$119,2,FALSE)</f>
        <v>Electric</v>
      </c>
      <c r="Y70" s="54">
        <f>IF(OR(VLOOKUP(V70,'Charged Moves'!B$2:C$119,2,FALSE)=E70,VLOOKUP(V70,'Charged Moves'!B$2:C$119,2,FALSE)=F70),1,0)</f>
        <v>1</v>
      </c>
      <c r="Z70" s="54">
        <f>VLOOKUP(V70,'Charged Moves'!B$2:K$119,10,FALSE)*100</f>
        <v>5</v>
      </c>
      <c r="AA70" s="54">
        <f>VLOOKUP(V70,'Charged Moves'!B$2:K$119,6,FALSE)</f>
        <v>2400</v>
      </c>
      <c r="AB70" s="54">
        <f>VLOOKUP(V70,'Charged Moves'!B$2:L$119,11,FALSE)</f>
        <v>100</v>
      </c>
      <c r="AC70" s="62">
        <f t="shared" ref="AC70:AC71" si="92">FLOOR(0.5*W70*(H70/180)*(1+(Y70*0.25))+1)</f>
        <v>84</v>
      </c>
      <c r="AD70" s="24">
        <f t="shared" si="3"/>
        <v>35</v>
      </c>
      <c r="AE70" s="63">
        <f t="shared" si="4"/>
        <v>13</v>
      </c>
      <c r="AF70" s="64">
        <f t="shared" si="5"/>
        <v>7800</v>
      </c>
      <c r="AG70" s="65">
        <f t="shared" si="6"/>
        <v>14.60784314</v>
      </c>
      <c r="AH70" s="15">
        <f t="shared" ref="AH70:AH71" si="93">AG70/18.495</f>
        <v>0.7898266092</v>
      </c>
      <c r="AI70" s="15">
        <f t="shared" ref="AI70:AI71" si="94">AL70/1134531.429</f>
        <v>0.4867000212</v>
      </c>
      <c r="AJ70" s="15">
        <f t="shared" ref="AJ70:AJ71" si="95">AM70/374489.674</f>
        <v>0.3937085608</v>
      </c>
      <c r="AK70" s="65">
        <f t="shared" si="7"/>
        <v>3.90052356</v>
      </c>
      <c r="AL70" s="65">
        <f t="shared" si="8"/>
        <v>552176.4706</v>
      </c>
      <c r="AM70" s="65">
        <f t="shared" si="9"/>
        <v>147439.7906</v>
      </c>
    </row>
    <row r="71" ht="14.25" hidden="1" customHeight="1">
      <c r="A71" s="11">
        <v>1110.0</v>
      </c>
      <c r="B71" s="11">
        <f>VLOOKUP(D71,'Species Data'!A$2:E$252,2,FALSE)</f>
        <v>146</v>
      </c>
      <c r="C71" s="11" t="s">
        <v>23</v>
      </c>
      <c r="D71" s="11" t="s">
        <v>44</v>
      </c>
      <c r="E71" s="66" t="s">
        <v>170</v>
      </c>
      <c r="F71" s="67" t="s">
        <v>174</v>
      </c>
      <c r="G71" s="11">
        <f>VLOOKUP(D71,'Species Data'!A$2:E$252,3,FALSE)</f>
        <v>180</v>
      </c>
      <c r="H71" s="52">
        <f>VLOOKUP(D71,'Species Data'!A$2:E$252,4,FALSE)</f>
        <v>251</v>
      </c>
      <c r="I71" s="52">
        <f>VLOOKUP(D71,'Species Data'!A$2:E$252,5,FALSE)</f>
        <v>184</v>
      </c>
      <c r="J71" s="53">
        <f t="shared" si="1"/>
        <v>33120</v>
      </c>
      <c r="K71" s="12" t="s">
        <v>45</v>
      </c>
      <c r="L71" s="54">
        <f>VLOOKUP(K71,'Basic Moves'!B$2:J$60,3,FALSE)</f>
        <v>14</v>
      </c>
      <c r="M71" s="54" t="str">
        <f>VLOOKUP(K71,'Basic Moves'!B$2:C$60,2,FALSE)</f>
        <v>Fire</v>
      </c>
      <c r="N71" s="54">
        <f>IF(OR(VLOOKUP(K71,'Basic Moves'!B$2:C$60,2,FALSE)=E71,VLOOKUP(K71,'Basic Moves'!B$2:C$60,2,FALSE)=F71),1,0)</f>
        <v>1</v>
      </c>
      <c r="O71" s="54">
        <f>VLOOKUP(K71,'Basic Moves'!B$2:J$60,5,FALSE)</f>
        <v>1100</v>
      </c>
      <c r="P71" s="54">
        <f>VLOOKUP(K71,'Basic Moves'!B$2:J$60,9,FALSE)</f>
        <v>10</v>
      </c>
      <c r="Q71" s="34">
        <f t="shared" si="91"/>
        <v>13</v>
      </c>
      <c r="R71" s="24">
        <f t="shared" si="2"/>
        <v>11.81818182</v>
      </c>
      <c r="S71" s="48"/>
      <c r="T71" s="48"/>
      <c r="U71" s="48"/>
      <c r="V71" s="48" t="s">
        <v>28</v>
      </c>
      <c r="W71" s="54">
        <f>VLOOKUP(V71,'Charged Moves'!B$2:K$119,3,FALSE)</f>
        <v>140</v>
      </c>
      <c r="X71" s="57" t="str">
        <f>VLOOKUP(V71,'Charged Moves'!B$2:C$119,2,FALSE)</f>
        <v>Fire</v>
      </c>
      <c r="Y71" s="54">
        <f>IF(OR(VLOOKUP(V71,'Charged Moves'!B$2:C$119,2,FALSE)=E71,VLOOKUP(V71,'Charged Moves'!B$2:C$119,2,FALSE)=F71),1,0)</f>
        <v>1</v>
      </c>
      <c r="Z71" s="54">
        <f>VLOOKUP(V71,'Charged Moves'!B$2:K$119,10,FALSE)*100</f>
        <v>5</v>
      </c>
      <c r="AA71" s="54">
        <f>VLOOKUP(V71,'Charged Moves'!B$2:K$119,6,FALSE)</f>
        <v>4200</v>
      </c>
      <c r="AB71" s="54">
        <f>VLOOKUP(V71,'Charged Moves'!B$2:L$119,11,FALSE)</f>
        <v>100</v>
      </c>
      <c r="AC71" s="62">
        <f t="shared" si="92"/>
        <v>123</v>
      </c>
      <c r="AD71" s="24">
        <f t="shared" si="3"/>
        <v>29.28571429</v>
      </c>
      <c r="AE71" s="63">
        <f t="shared" si="4"/>
        <v>10</v>
      </c>
      <c r="AF71" s="64">
        <f t="shared" si="5"/>
        <v>11000</v>
      </c>
      <c r="AG71" s="65">
        <f t="shared" si="6"/>
        <v>16.64473684</v>
      </c>
      <c r="AH71" s="15">
        <f t="shared" si="93"/>
        <v>0.8999587371</v>
      </c>
      <c r="AI71" s="15">
        <f t="shared" si="94"/>
        <v>0.4859042862</v>
      </c>
      <c r="AJ71" s="15">
        <f t="shared" si="95"/>
        <v>0.6014895164</v>
      </c>
      <c r="AK71" s="65">
        <f t="shared" si="7"/>
        <v>6.801075269</v>
      </c>
      <c r="AL71" s="65">
        <f t="shared" si="8"/>
        <v>551273.6842</v>
      </c>
      <c r="AM71" s="65">
        <f t="shared" si="9"/>
        <v>225251.6129</v>
      </c>
    </row>
    <row r="72" ht="14.25" customHeight="1">
      <c r="A72" s="11">
        <v>151.0</v>
      </c>
      <c r="B72" s="11">
        <f>VLOOKUP(D72,'Species Data'!A$2:E$252,2,FALSE)</f>
        <v>24</v>
      </c>
      <c r="C72" s="11"/>
      <c r="D72" s="11" t="s">
        <v>289</v>
      </c>
      <c r="E72" s="108" t="s">
        <v>473</v>
      </c>
      <c r="F72" s="109"/>
      <c r="G72" s="11">
        <f>VLOOKUP(D72,'Species Data'!A$2:E$252,3,FALSE)</f>
        <v>120</v>
      </c>
      <c r="H72" s="52">
        <f>VLOOKUP(D72,'Species Data'!A$2:E$252,4,FALSE)</f>
        <v>167</v>
      </c>
      <c r="I72" s="52">
        <f>VLOOKUP(D72,'Species Data'!A$2:E$252,5,FALSE)</f>
        <v>158</v>
      </c>
      <c r="J72" s="53">
        <f t="shared" si="1"/>
        <v>18960</v>
      </c>
      <c r="K72" s="48" t="s">
        <v>60</v>
      </c>
      <c r="L72" s="54">
        <f>VLOOKUP(K72,'Basic Moves'!B$2:J$60,3,FALSE)</f>
        <v>6</v>
      </c>
      <c r="M72" s="54" t="str">
        <f>VLOOKUP(K72,'Basic Moves'!B$2:C$60,2,FALSE)</f>
        <v>Dark</v>
      </c>
      <c r="N72" s="54">
        <f>IF(OR(VLOOKUP(K72,'Basic Moves'!B$2:C$60,2,FALSE)=E72,VLOOKUP(K72,'Basic Moves'!B$2:C$60,2,FALSE)=F72),1,0)</f>
        <v>0</v>
      </c>
      <c r="O72" s="54">
        <f>VLOOKUP(K72,'Basic Moves'!B$2:J$60,5,FALSE)</f>
        <v>500</v>
      </c>
      <c r="P72" s="54">
        <f>VLOOKUP(K72,'Basic Moves'!B$2:J$60,9,FALSE)</f>
        <v>4</v>
      </c>
      <c r="Q72" s="34">
        <f>FLOOR(0.5*L72*(H72/180)*(1+(N72*0.2))+1)</f>
        <v>3</v>
      </c>
      <c r="R72" s="24">
        <f t="shared" si="2"/>
        <v>6</v>
      </c>
      <c r="S72" s="56">
        <f>L72/O72*1000</f>
        <v>12</v>
      </c>
      <c r="T72" s="56">
        <f>P72/O72*1000</f>
        <v>8</v>
      </c>
      <c r="U72" s="56">
        <f>T72/S72</f>
        <v>0.6666666667</v>
      </c>
      <c r="V72" s="48" t="s">
        <v>143</v>
      </c>
      <c r="W72" s="54">
        <f>VLOOKUP(V72,'Charged Moves'!B$2:K$119,3,FALSE)</f>
        <v>80</v>
      </c>
      <c r="X72" s="57" t="str">
        <f>VLOOKUP(V72,'Charged Moves'!B$2:C$119,2,FALSE)</f>
        <v>Dark</v>
      </c>
      <c r="Y72" s="54">
        <f>IF(OR(VLOOKUP(V72,'Charged Moves'!B$2:C$119,2,FALSE)=E72,VLOOKUP(V72,'Charged Moves'!B$2:C$119,2,FALSE)=F72),1,0)</f>
        <v>0</v>
      </c>
      <c r="Z72" s="54">
        <f>VLOOKUP(V72,'Charged Moves'!B$2:K$119,10,FALSE)*100</f>
        <v>5</v>
      </c>
      <c r="AA72" s="54">
        <f>VLOOKUP(V72,'Charged Moves'!B$2:K$119,6,FALSE)</f>
        <v>3000</v>
      </c>
      <c r="AB72" s="54">
        <f>VLOOKUP(V72,'Charged Moves'!B$2:L$119,11,FALSE)</f>
        <v>50</v>
      </c>
      <c r="AC72" s="62">
        <f>FLOOR(0.5*W72*(H72/180)*(1+(Y72*0.2))+1)</f>
        <v>38</v>
      </c>
      <c r="AD72" s="24">
        <f t="shared" si="3"/>
        <v>12.66666667</v>
      </c>
      <c r="AE72" s="63">
        <f t="shared" si="4"/>
        <v>13</v>
      </c>
      <c r="AF72" s="64">
        <f t="shared" si="5"/>
        <v>6500</v>
      </c>
      <c r="AG72" s="65">
        <f t="shared" si="6"/>
        <v>8.105263158</v>
      </c>
      <c r="AH72" s="15">
        <f>AG72/17.41</f>
        <v>0.465552163</v>
      </c>
      <c r="AI72" s="15">
        <f>AL72/1109505</f>
        <v>0.1385084245</v>
      </c>
      <c r="AJ72" s="15">
        <f>AM72/364968.75</f>
        <v>0.1066699546</v>
      </c>
      <c r="AK72" s="65">
        <f t="shared" si="7"/>
        <v>2.053333333</v>
      </c>
      <c r="AL72" s="65">
        <f t="shared" si="8"/>
        <v>153675.7895</v>
      </c>
      <c r="AM72" s="65">
        <f t="shared" si="9"/>
        <v>38931.2</v>
      </c>
    </row>
    <row r="73" ht="14.25" hidden="1" customHeight="1">
      <c r="A73" s="11">
        <v>1745.0</v>
      </c>
      <c r="B73" s="11">
        <f>VLOOKUP(D73,'Species Data'!A$2:E$252,2,FALSE)</f>
        <v>251</v>
      </c>
      <c r="C73" s="11" t="s">
        <v>23</v>
      </c>
      <c r="D73" s="20" t="s">
        <v>173</v>
      </c>
      <c r="E73" s="50" t="s">
        <v>36</v>
      </c>
      <c r="F73" s="110" t="s">
        <v>479</v>
      </c>
      <c r="G73" s="11">
        <f>VLOOKUP(D73,'Species Data'!A$2:E$252,3,FALSE)</f>
        <v>200</v>
      </c>
      <c r="H73" s="52">
        <f>VLOOKUP(D73,'Species Data'!A$2:E$252,4,FALSE)</f>
        <v>210</v>
      </c>
      <c r="I73" s="52">
        <f>VLOOKUP(D73,'Species Data'!A$2:E$252,5,FALSE)</f>
        <v>210</v>
      </c>
      <c r="J73" s="53">
        <f t="shared" si="1"/>
        <v>42000</v>
      </c>
      <c r="K73" s="21" t="s">
        <v>18</v>
      </c>
      <c r="L73" s="54">
        <f>VLOOKUP(K73,'Basic Moves'!B$2:J$60,3,FALSE)</f>
        <v>20</v>
      </c>
      <c r="M73" s="54" t="str">
        <f>VLOOKUP(K73,'Basic Moves'!B$2:C$60,2,FALSE)</f>
        <v>Psychic</v>
      </c>
      <c r="N73" s="54">
        <f>IF(OR(VLOOKUP(K73,'Basic Moves'!B$2:C$60,2,FALSE)=E73,VLOOKUP(K73,'Basic Moves'!B$2:C$60,2,FALSE)=F73),1,0)</f>
        <v>1</v>
      </c>
      <c r="O73" s="54">
        <f>VLOOKUP(K73,'Basic Moves'!B$2:J$60,5,FALSE)</f>
        <v>1600</v>
      </c>
      <c r="P73" s="54">
        <f>VLOOKUP(K73,'Basic Moves'!B$2:J$60,9,FALSE)</f>
        <v>15</v>
      </c>
      <c r="Q73" s="34">
        <f>FLOOR(0.5*L73*(H73/180)*(1+(N73*0.25))+1)</f>
        <v>15</v>
      </c>
      <c r="R73" s="24">
        <f t="shared" si="2"/>
        <v>9.375</v>
      </c>
      <c r="S73" s="21"/>
      <c r="T73" s="21"/>
      <c r="U73" s="21"/>
      <c r="V73" s="21" t="s">
        <v>29</v>
      </c>
      <c r="W73" s="54">
        <f>VLOOKUP(V73,'Charged Moves'!B$2:K$119,3,FALSE)</f>
        <v>150</v>
      </c>
      <c r="X73" s="57" t="str">
        <f>VLOOKUP(V73,'Charged Moves'!B$2:C$119,2,FALSE)</f>
        <v>Normal</v>
      </c>
      <c r="Y73" s="54">
        <f>IF(OR(VLOOKUP(V73,'Charged Moves'!B$2:C$119,2,FALSE)=E73,VLOOKUP(V73,'Charged Moves'!B$2:C$119,2,FALSE)=F73),1,0)</f>
        <v>0</v>
      </c>
      <c r="Z73" s="54">
        <f>VLOOKUP(V73,'Charged Moves'!B$2:K$119,10,FALSE)*100</f>
        <v>5</v>
      </c>
      <c r="AA73" s="54">
        <f>VLOOKUP(V73,'Charged Moves'!B$2:K$119,6,FALSE)</f>
        <v>3800</v>
      </c>
      <c r="AB73" s="54">
        <f>VLOOKUP(V73,'Charged Moves'!B$2:L$119,11,FALSE)</f>
        <v>100</v>
      </c>
      <c r="AC73" s="62">
        <f>FLOOR(0.5*W73*(H73/180)*(1+(Y73*0.25))+1)</f>
        <v>88</v>
      </c>
      <c r="AD73" s="24">
        <f t="shared" si="3"/>
        <v>23.15789474</v>
      </c>
      <c r="AE73" s="63">
        <f t="shared" si="4"/>
        <v>7</v>
      </c>
      <c r="AF73" s="64">
        <f t="shared" si="5"/>
        <v>11200</v>
      </c>
      <c r="AG73" s="65">
        <f t="shared" si="6"/>
        <v>12.86666667</v>
      </c>
      <c r="AH73" s="15">
        <f>AG73/18.495</f>
        <v>0.6956835181</v>
      </c>
      <c r="AI73" s="15">
        <f>AL73/1134531.429</f>
        <v>0.476319991</v>
      </c>
      <c r="AJ73" s="15">
        <f>AM73/374489.674</f>
        <v>0.6982405367</v>
      </c>
      <c r="AK73" s="65">
        <f t="shared" si="7"/>
        <v>6.225806452</v>
      </c>
      <c r="AL73" s="65">
        <f t="shared" si="8"/>
        <v>540400</v>
      </c>
      <c r="AM73" s="65">
        <f t="shared" si="9"/>
        <v>261483.871</v>
      </c>
    </row>
    <row r="74" ht="14.25" customHeight="1">
      <c r="A74" s="11">
        <v>153.0</v>
      </c>
      <c r="B74" s="11">
        <f>VLOOKUP(D74,'Species Data'!A$2:E$252,2,FALSE)</f>
        <v>24</v>
      </c>
      <c r="C74" s="11"/>
      <c r="D74" s="11" t="s">
        <v>289</v>
      </c>
      <c r="E74" s="108" t="s">
        <v>473</v>
      </c>
      <c r="F74" s="109"/>
      <c r="G74" s="11">
        <f>VLOOKUP(D74,'Species Data'!A$2:E$252,3,FALSE)</f>
        <v>120</v>
      </c>
      <c r="H74" s="52">
        <f>VLOOKUP(D74,'Species Data'!A$2:E$252,4,FALSE)</f>
        <v>167</v>
      </c>
      <c r="I74" s="52">
        <f>VLOOKUP(D74,'Species Data'!A$2:E$252,5,FALSE)</f>
        <v>158</v>
      </c>
      <c r="J74" s="53">
        <f t="shared" si="1"/>
        <v>18960</v>
      </c>
      <c r="K74" s="48" t="s">
        <v>60</v>
      </c>
      <c r="L74" s="54">
        <f>VLOOKUP(K74,'Basic Moves'!B$2:J$60,3,FALSE)</f>
        <v>6</v>
      </c>
      <c r="M74" s="54" t="str">
        <f>VLOOKUP(K74,'Basic Moves'!B$2:C$60,2,FALSE)</f>
        <v>Dark</v>
      </c>
      <c r="N74" s="54">
        <f>IF(OR(VLOOKUP(K74,'Basic Moves'!B$2:C$60,2,FALSE)=E74,VLOOKUP(K74,'Basic Moves'!B$2:C$60,2,FALSE)=F74),1,0)</f>
        <v>0</v>
      </c>
      <c r="O74" s="54">
        <f>VLOOKUP(K74,'Basic Moves'!B$2:J$60,5,FALSE)</f>
        <v>500</v>
      </c>
      <c r="P74" s="54">
        <f>VLOOKUP(K74,'Basic Moves'!B$2:J$60,9,FALSE)</f>
        <v>4</v>
      </c>
      <c r="Q74" s="34">
        <f>FLOOR(0.5*L74*(H74/180)*(1+(N74*0.2))+1)</f>
        <v>3</v>
      </c>
      <c r="R74" s="24">
        <f t="shared" si="2"/>
        <v>6</v>
      </c>
      <c r="S74" s="56">
        <f>L74/O74*1000</f>
        <v>12</v>
      </c>
      <c r="T74" s="56">
        <f>P74/O74*1000</f>
        <v>8</v>
      </c>
      <c r="U74" s="56">
        <f>T74/S74</f>
        <v>0.6666666667</v>
      </c>
      <c r="V74" s="48" t="s">
        <v>127</v>
      </c>
      <c r="W74" s="54">
        <f>VLOOKUP(V74,'Charged Moves'!B$2:K$119,3,FALSE)</f>
        <v>110</v>
      </c>
      <c r="X74" s="57" t="str">
        <f>VLOOKUP(V74,'Charged Moves'!B$2:C$119,2,FALSE)</f>
        <v>Poison</v>
      </c>
      <c r="Y74" s="54">
        <f>IF(OR(VLOOKUP(V74,'Charged Moves'!B$2:C$119,2,FALSE)=E74,VLOOKUP(V74,'Charged Moves'!B$2:C$119,2,FALSE)=F74),1,0)</f>
        <v>1</v>
      </c>
      <c r="Z74" s="54">
        <f>VLOOKUP(V74,'Charged Moves'!B$2:K$119,10,FALSE)*100</f>
        <v>5</v>
      </c>
      <c r="AA74" s="54">
        <f>VLOOKUP(V74,'Charged Moves'!B$2:K$119,6,FALSE)</f>
        <v>3200</v>
      </c>
      <c r="AB74" s="54">
        <f>VLOOKUP(V74,'Charged Moves'!B$2:L$119,11,FALSE)</f>
        <v>100</v>
      </c>
      <c r="AC74" s="62">
        <f>FLOOR(0.5*W74*(H74/180)*(1+(Y74*0.2))+1)</f>
        <v>62</v>
      </c>
      <c r="AD74" s="24">
        <f t="shared" si="3"/>
        <v>19.375</v>
      </c>
      <c r="AE74" s="63">
        <f t="shared" si="4"/>
        <v>25</v>
      </c>
      <c r="AF74" s="64">
        <f t="shared" si="5"/>
        <v>12500</v>
      </c>
      <c r="AG74" s="65">
        <f t="shared" si="6"/>
        <v>8.72611465</v>
      </c>
      <c r="AH74" s="15">
        <f>AG74/17.41</f>
        <v>0.5012127886</v>
      </c>
      <c r="AI74" s="15">
        <f>AL74/1109505</f>
        <v>0.1491179704</v>
      </c>
      <c r="AJ74" s="15">
        <f>AM74/364968.75</f>
        <v>0.1051270678</v>
      </c>
      <c r="AK74" s="65">
        <f t="shared" si="7"/>
        <v>2.023633678</v>
      </c>
      <c r="AL74" s="65">
        <f t="shared" si="8"/>
        <v>165447.1338</v>
      </c>
      <c r="AM74" s="65">
        <f t="shared" si="9"/>
        <v>38368.09453</v>
      </c>
    </row>
    <row r="75" ht="14.25" hidden="1" customHeight="1">
      <c r="A75" s="11">
        <v>1098.0</v>
      </c>
      <c r="B75" s="11">
        <f>VLOOKUP(D75,'Species Data'!A$2:E$252,2,FALSE)</f>
        <v>144</v>
      </c>
      <c r="C75" s="11" t="s">
        <v>23</v>
      </c>
      <c r="D75" s="11" t="s">
        <v>200</v>
      </c>
      <c r="E75" s="111" t="s">
        <v>484</v>
      </c>
      <c r="F75" s="67" t="s">
        <v>174</v>
      </c>
      <c r="G75" s="11">
        <f>VLOOKUP(D75,'Species Data'!A$2:E$252,3,FALSE)</f>
        <v>180</v>
      </c>
      <c r="H75" s="52">
        <f>VLOOKUP(D75,'Species Data'!A$2:E$252,4,FALSE)</f>
        <v>192</v>
      </c>
      <c r="I75" s="52">
        <f>VLOOKUP(D75,'Species Data'!A$2:E$252,5,FALSE)</f>
        <v>249</v>
      </c>
      <c r="J75" s="53">
        <f t="shared" si="1"/>
        <v>44820</v>
      </c>
      <c r="K75" s="48" t="s">
        <v>86</v>
      </c>
      <c r="L75" s="54">
        <f>VLOOKUP(K75,'Basic Moves'!B$2:J$60,3,FALSE)</f>
        <v>10</v>
      </c>
      <c r="M75" s="54" t="str">
        <f>VLOOKUP(K75,'Basic Moves'!B$2:C$60,2,FALSE)</f>
        <v>Ice</v>
      </c>
      <c r="N75" s="54">
        <f>IF(OR(VLOOKUP(K75,'Basic Moves'!B$2:C$60,2,FALSE)=E75,VLOOKUP(K75,'Basic Moves'!B$2:C$60,2,FALSE)=F75),1,0)</f>
        <v>1</v>
      </c>
      <c r="O75" s="54">
        <f>VLOOKUP(K75,'Basic Moves'!B$2:J$60,5,FALSE)</f>
        <v>900</v>
      </c>
      <c r="P75" s="54">
        <f>VLOOKUP(K75,'Basic Moves'!B$2:J$60,9,FALSE)</f>
        <v>8</v>
      </c>
      <c r="Q75" s="34">
        <f>FLOOR(0.5*L75*(H75/180)*(1+(N75*0.25))+1)</f>
        <v>7</v>
      </c>
      <c r="R75" s="24">
        <f t="shared" si="2"/>
        <v>7.777777778</v>
      </c>
      <c r="S75" s="48"/>
      <c r="T75" s="48"/>
      <c r="U75" s="48"/>
      <c r="V75" s="48" t="s">
        <v>75</v>
      </c>
      <c r="W75" s="54">
        <f>VLOOKUP(V75,'Charged Moves'!B$2:K$119,3,FALSE)</f>
        <v>130</v>
      </c>
      <c r="X75" s="57" t="str">
        <f>VLOOKUP(V75,'Charged Moves'!B$2:C$119,2,FALSE)</f>
        <v>Ice</v>
      </c>
      <c r="Y75" s="54">
        <f>IF(OR(VLOOKUP(V75,'Charged Moves'!B$2:C$119,2,FALSE)=E75,VLOOKUP(V75,'Charged Moves'!B$2:C$119,2,FALSE)=F75),1,0)</f>
        <v>1</v>
      </c>
      <c r="Z75" s="54">
        <f>VLOOKUP(V75,'Charged Moves'!B$2:K$119,10,FALSE)*100</f>
        <v>5</v>
      </c>
      <c r="AA75" s="54">
        <f>VLOOKUP(V75,'Charged Moves'!B$2:K$119,6,FALSE)</f>
        <v>3100</v>
      </c>
      <c r="AB75" s="54">
        <f>VLOOKUP(V75,'Charged Moves'!B$2:L$119,11,FALSE)</f>
        <v>100</v>
      </c>
      <c r="AC75" s="62">
        <f>FLOOR(0.5*W75*(H75/180)*(1+(Y75*0.25))+1)</f>
        <v>87</v>
      </c>
      <c r="AD75" s="24">
        <f t="shared" si="3"/>
        <v>28.06451613</v>
      </c>
      <c r="AE75" s="63">
        <f t="shared" si="4"/>
        <v>13</v>
      </c>
      <c r="AF75" s="64">
        <f t="shared" si="5"/>
        <v>11700</v>
      </c>
      <c r="AG75" s="65">
        <f t="shared" si="6"/>
        <v>12.02702703</v>
      </c>
      <c r="AH75" s="15">
        <f>AG75/18.495</f>
        <v>0.6502853218</v>
      </c>
      <c r="AI75" s="15">
        <f>AL75/1134531.429</f>
        <v>0.4751312635</v>
      </c>
      <c r="AJ75" s="15">
        <f>AM75/374489.674</f>
        <v>0.4977465269</v>
      </c>
      <c r="AK75" s="65">
        <f t="shared" si="7"/>
        <v>4.158878505</v>
      </c>
      <c r="AL75" s="65">
        <f t="shared" si="8"/>
        <v>539051.3514</v>
      </c>
      <c r="AM75" s="65">
        <f t="shared" si="9"/>
        <v>186400.9346</v>
      </c>
    </row>
    <row r="76" ht="14.25" customHeight="1">
      <c r="A76" s="11">
        <v>411.0</v>
      </c>
      <c r="B76" s="11">
        <f>VLOOKUP(D76,'Species Data'!A$2:E$252,2,FALSE)</f>
        <v>59</v>
      </c>
      <c r="C76" s="11"/>
      <c r="D76" s="11" t="s">
        <v>138</v>
      </c>
      <c r="E76" s="66" t="s">
        <v>170</v>
      </c>
      <c r="F76" s="112"/>
      <c r="G76" s="11">
        <f>VLOOKUP(D76,'Species Data'!A$2:E$252,3,FALSE)</f>
        <v>180</v>
      </c>
      <c r="H76" s="52">
        <f>VLOOKUP(D76,'Species Data'!A$2:E$252,4,FALSE)</f>
        <v>227</v>
      </c>
      <c r="I76" s="52">
        <f>VLOOKUP(D76,'Species Data'!A$2:E$252,5,FALSE)</f>
        <v>166</v>
      </c>
      <c r="J76" s="53">
        <f t="shared" si="1"/>
        <v>29880</v>
      </c>
      <c r="K76" s="12" t="s">
        <v>163</v>
      </c>
      <c r="L76" s="54">
        <f>VLOOKUP(K76,'Basic Moves'!B$2:J$60,3,FALSE)</f>
        <v>12</v>
      </c>
      <c r="M76" s="54" t="str">
        <f>VLOOKUP(K76,'Basic Moves'!B$2:C$60,2,FALSE)</f>
        <v>Dark</v>
      </c>
      <c r="N76" s="54">
        <f>IF(OR(VLOOKUP(K76,'Basic Moves'!B$2:C$60,2,FALSE)=E76,VLOOKUP(K76,'Basic Moves'!B$2:C$60,2,FALSE)=F76),1,0)</f>
        <v>0</v>
      </c>
      <c r="O76" s="54">
        <f>VLOOKUP(K76,'Basic Moves'!B$2:J$60,5,FALSE)</f>
        <v>1100</v>
      </c>
      <c r="P76" s="54">
        <f>VLOOKUP(K76,'Basic Moves'!B$2:J$60,9,FALSE)</f>
        <v>12</v>
      </c>
      <c r="Q76" s="34">
        <f>FLOOR(0.5*L76*(H76/180)*(1+(N76*0.2))+1)</f>
        <v>8</v>
      </c>
      <c r="R76" s="24">
        <f t="shared" si="2"/>
        <v>7.272727273</v>
      </c>
      <c r="S76" s="56">
        <f>L76/O76*1000</f>
        <v>10.90909091</v>
      </c>
      <c r="T76" s="56">
        <f>P76/O76*1000</f>
        <v>10.90909091</v>
      </c>
      <c r="U76" s="56">
        <f>T76/S76</f>
        <v>1</v>
      </c>
      <c r="V76" s="48" t="s">
        <v>28</v>
      </c>
      <c r="W76" s="54">
        <f>VLOOKUP(V76,'Charged Moves'!B$2:K$119,3,FALSE)</f>
        <v>140</v>
      </c>
      <c r="X76" s="57" t="str">
        <f>VLOOKUP(V76,'Charged Moves'!B$2:C$119,2,FALSE)</f>
        <v>Fire</v>
      </c>
      <c r="Y76" s="54">
        <f>IF(OR(VLOOKUP(V76,'Charged Moves'!B$2:C$119,2,FALSE)=E76,VLOOKUP(V76,'Charged Moves'!B$2:C$119,2,FALSE)=F76),1,0)</f>
        <v>1</v>
      </c>
      <c r="Z76" s="54">
        <f>VLOOKUP(V76,'Charged Moves'!B$2:K$119,10,FALSE)*100</f>
        <v>5</v>
      </c>
      <c r="AA76" s="54">
        <f>VLOOKUP(V76,'Charged Moves'!B$2:K$119,6,FALSE)</f>
        <v>4200</v>
      </c>
      <c r="AB76" s="54">
        <f>VLOOKUP(V76,'Charged Moves'!B$2:L$119,11,FALSE)</f>
        <v>100</v>
      </c>
      <c r="AC76" s="62">
        <f>FLOOR(0.5*W76*(H76/180)*(1+(Y76*0.2))+1)</f>
        <v>106</v>
      </c>
      <c r="AD76" s="24">
        <f t="shared" si="3"/>
        <v>25.23809524</v>
      </c>
      <c r="AE76" s="63">
        <f t="shared" si="4"/>
        <v>9</v>
      </c>
      <c r="AF76" s="64">
        <f t="shared" si="5"/>
        <v>9900</v>
      </c>
      <c r="AG76" s="65">
        <f t="shared" si="6"/>
        <v>12.62411348</v>
      </c>
      <c r="AH76" s="15">
        <f>AG76/17.41</f>
        <v>0.7251070348</v>
      </c>
      <c r="AI76" s="15">
        <f>AL76/1109505</f>
        <v>0.3399790994</v>
      </c>
      <c r="AJ76" s="15">
        <f>AM76/364968.75</f>
        <v>0.4273567189</v>
      </c>
      <c r="AK76" s="65">
        <f t="shared" si="7"/>
        <v>5.219941349</v>
      </c>
      <c r="AL76" s="65">
        <f t="shared" si="8"/>
        <v>377208.5106</v>
      </c>
      <c r="AM76" s="65">
        <f t="shared" si="9"/>
        <v>155971.8475</v>
      </c>
    </row>
    <row r="77" ht="14.25" hidden="1" customHeight="1">
      <c r="A77" s="11">
        <v>1697.0</v>
      </c>
      <c r="B77" s="11">
        <f>VLOOKUP(D77,'Species Data'!A$2:E$252,2,FALSE)</f>
        <v>243</v>
      </c>
      <c r="C77" s="11" t="s">
        <v>23</v>
      </c>
      <c r="D77" s="20" t="s">
        <v>69</v>
      </c>
      <c r="E77" s="101" t="s">
        <v>480</v>
      </c>
      <c r="F77" s="101"/>
      <c r="G77" s="11">
        <f>VLOOKUP(D77,'Species Data'!A$2:E$252,3,FALSE)</f>
        <v>180</v>
      </c>
      <c r="H77" s="52">
        <f>VLOOKUP(D77,'Species Data'!A$2:E$252,4,FALSE)</f>
        <v>241</v>
      </c>
      <c r="I77" s="52">
        <f>VLOOKUP(D77,'Species Data'!A$2:E$252,5,FALSE)</f>
        <v>210</v>
      </c>
      <c r="J77" s="53">
        <f t="shared" si="1"/>
        <v>37800</v>
      </c>
      <c r="K77" s="21" t="s">
        <v>99</v>
      </c>
      <c r="L77" s="54">
        <f>VLOOKUP(K77,'Basic Moves'!B$2:J$60,3,FALSE)</f>
        <v>20</v>
      </c>
      <c r="M77" s="54" t="str">
        <f>VLOOKUP(K77,'Basic Moves'!B$2:C$60,2,FALSE)</f>
        <v>Electric</v>
      </c>
      <c r="N77" s="54">
        <f>IF(OR(VLOOKUP(K77,'Basic Moves'!B$2:C$60,2,FALSE)=E77,VLOOKUP(K77,'Basic Moves'!B$2:C$60,2,FALSE)=F77),1,0)</f>
        <v>1</v>
      </c>
      <c r="O77" s="54">
        <f>VLOOKUP(K77,'Basic Moves'!B$2:J$60,5,FALSE)</f>
        <v>2300</v>
      </c>
      <c r="P77" s="54">
        <f>VLOOKUP(K77,'Basic Moves'!B$2:J$60,9,FALSE)</f>
        <v>25</v>
      </c>
      <c r="Q77" s="34">
        <f>FLOOR(0.5*L77*(H77/180)*(1+(N77*0.25))+1)</f>
        <v>17</v>
      </c>
      <c r="R77" s="24">
        <f t="shared" si="2"/>
        <v>7.391304348</v>
      </c>
      <c r="S77" s="21"/>
      <c r="T77" s="21"/>
      <c r="U77" s="21"/>
      <c r="V77" s="21" t="s">
        <v>92</v>
      </c>
      <c r="W77" s="54">
        <f>VLOOKUP(V77,'Charged Moves'!B$2:K$119,3,FALSE)</f>
        <v>80</v>
      </c>
      <c r="X77" s="57" t="str">
        <f>VLOOKUP(V77,'Charged Moves'!B$2:C$119,2,FALSE)</f>
        <v>Electric</v>
      </c>
      <c r="Y77" s="54">
        <f>IF(OR(VLOOKUP(V77,'Charged Moves'!B$2:C$119,2,FALSE)=E77,VLOOKUP(V77,'Charged Moves'!B$2:C$119,2,FALSE)=F77),1,0)</f>
        <v>1</v>
      </c>
      <c r="Z77" s="54">
        <f>VLOOKUP(V77,'Charged Moves'!B$2:K$119,10,FALSE)*100</f>
        <v>5</v>
      </c>
      <c r="AA77" s="54">
        <f>VLOOKUP(V77,'Charged Moves'!B$2:K$119,6,FALSE)</f>
        <v>2500</v>
      </c>
      <c r="AB77" s="54">
        <f>VLOOKUP(V77,'Charged Moves'!B$2:L$119,11,FALSE)</f>
        <v>50</v>
      </c>
      <c r="AC77" s="62">
        <f>FLOOR(0.5*W77*(H77/180)*(1+(Y77*0.25))+1)</f>
        <v>67</v>
      </c>
      <c r="AD77" s="24">
        <f t="shared" si="3"/>
        <v>26.8</v>
      </c>
      <c r="AE77" s="63">
        <f t="shared" si="4"/>
        <v>2</v>
      </c>
      <c r="AF77" s="64">
        <f t="shared" si="5"/>
        <v>4600</v>
      </c>
      <c r="AG77" s="65">
        <f t="shared" si="6"/>
        <v>14.22535211</v>
      </c>
      <c r="AH77" s="15">
        <f>AG77/18.495</f>
        <v>0.7691458293</v>
      </c>
      <c r="AI77" s="15">
        <f>AL77/1134531.429</f>
        <v>0.4739562925</v>
      </c>
      <c r="AJ77" s="15">
        <f>AM77/374489.674</f>
        <v>0.7782193602</v>
      </c>
      <c r="AK77" s="65">
        <f t="shared" si="7"/>
        <v>7.709923664</v>
      </c>
      <c r="AL77" s="65">
        <f t="shared" si="8"/>
        <v>537718.3099</v>
      </c>
      <c r="AM77" s="65">
        <f t="shared" si="9"/>
        <v>291435.1145</v>
      </c>
    </row>
    <row r="78" ht="14.25" customHeight="1">
      <c r="A78" s="11">
        <v>407.0</v>
      </c>
      <c r="B78" s="11">
        <f>VLOOKUP(D78,'Species Data'!A$2:E$252,2,FALSE)</f>
        <v>59</v>
      </c>
      <c r="C78" s="11"/>
      <c r="D78" s="11" t="s">
        <v>138</v>
      </c>
      <c r="E78" s="66" t="s">
        <v>170</v>
      </c>
      <c r="F78" s="112"/>
      <c r="G78" s="11">
        <f>VLOOKUP(D78,'Species Data'!A$2:E$252,3,FALSE)</f>
        <v>180</v>
      </c>
      <c r="H78" s="52">
        <f>VLOOKUP(D78,'Species Data'!A$2:E$252,4,FALSE)</f>
        <v>227</v>
      </c>
      <c r="I78" s="52">
        <f>VLOOKUP(D78,'Species Data'!A$2:E$252,5,FALSE)</f>
        <v>166</v>
      </c>
      <c r="J78" s="53">
        <f t="shared" si="1"/>
        <v>29880</v>
      </c>
      <c r="K78" s="48" t="s">
        <v>93</v>
      </c>
      <c r="L78" s="54">
        <f>VLOOKUP(K78,'Basic Moves'!B$2:J$60,3,FALSE)</f>
        <v>11</v>
      </c>
      <c r="M78" s="54" t="str">
        <f>VLOOKUP(K78,'Basic Moves'!B$2:C$60,2,FALSE)</f>
        <v>Fire</v>
      </c>
      <c r="N78" s="54">
        <f>IF(OR(VLOOKUP(K78,'Basic Moves'!B$2:C$60,2,FALSE)=E78,VLOOKUP(K78,'Basic Moves'!B$2:C$60,2,FALSE)=F78),1,0)</f>
        <v>1</v>
      </c>
      <c r="O78" s="54">
        <f>VLOOKUP(K78,'Basic Moves'!B$2:J$60,5,FALSE)</f>
        <v>900</v>
      </c>
      <c r="P78" s="54">
        <f>VLOOKUP(K78,'Basic Moves'!B$2:J$60,9,FALSE)</f>
        <v>8</v>
      </c>
      <c r="Q78" s="34">
        <f>FLOOR(0.5*L78*(H78/180)*(1+(N78*0.2))+1)</f>
        <v>9</v>
      </c>
      <c r="R78" s="24">
        <f t="shared" si="2"/>
        <v>10</v>
      </c>
      <c r="S78" s="56">
        <f>L78/O78*1000</f>
        <v>12.22222222</v>
      </c>
      <c r="T78" s="56">
        <f>P78/O78*1000</f>
        <v>8.888888889</v>
      </c>
      <c r="U78" s="56">
        <f>T78/S78</f>
        <v>0.7272727273</v>
      </c>
      <c r="V78" s="48" t="s">
        <v>28</v>
      </c>
      <c r="W78" s="54">
        <f>VLOOKUP(V78,'Charged Moves'!B$2:K$119,3,FALSE)</f>
        <v>140</v>
      </c>
      <c r="X78" s="57" t="str">
        <f>VLOOKUP(V78,'Charged Moves'!B$2:C$119,2,FALSE)</f>
        <v>Fire</v>
      </c>
      <c r="Y78" s="54">
        <f>IF(OR(VLOOKUP(V78,'Charged Moves'!B$2:C$119,2,FALSE)=E78,VLOOKUP(V78,'Charged Moves'!B$2:C$119,2,FALSE)=F78),1,0)</f>
        <v>1</v>
      </c>
      <c r="Z78" s="54">
        <f>VLOOKUP(V78,'Charged Moves'!B$2:K$119,10,FALSE)*100</f>
        <v>5</v>
      </c>
      <c r="AA78" s="54">
        <f>VLOOKUP(V78,'Charged Moves'!B$2:K$119,6,FALSE)</f>
        <v>4200</v>
      </c>
      <c r="AB78" s="54">
        <f>VLOOKUP(V78,'Charged Moves'!B$2:L$119,11,FALSE)</f>
        <v>100</v>
      </c>
      <c r="AC78" s="62">
        <f>FLOOR(0.5*W78*(H78/180)*(1+(Y78*0.2))+1)</f>
        <v>106</v>
      </c>
      <c r="AD78" s="24">
        <f t="shared" si="3"/>
        <v>25.23809524</v>
      </c>
      <c r="AE78" s="63">
        <f t="shared" si="4"/>
        <v>13</v>
      </c>
      <c r="AF78" s="64">
        <f t="shared" si="5"/>
        <v>11700</v>
      </c>
      <c r="AG78" s="65">
        <f t="shared" si="6"/>
        <v>14.02515723</v>
      </c>
      <c r="AH78" s="15">
        <f>AG78/17.41</f>
        <v>0.8055805418</v>
      </c>
      <c r="AI78" s="15">
        <f>AL78/1109505</f>
        <v>0.3777105088</v>
      </c>
      <c r="AJ78" s="15">
        <f>AM78/364968.75</f>
        <v>0.4158773384</v>
      </c>
      <c r="AK78" s="65">
        <f t="shared" si="7"/>
        <v>5.079726651</v>
      </c>
      <c r="AL78" s="65">
        <f t="shared" si="8"/>
        <v>419071.6981</v>
      </c>
      <c r="AM78" s="65">
        <f t="shared" si="9"/>
        <v>151782.2323</v>
      </c>
    </row>
    <row r="79" ht="14.25" hidden="1" customHeight="1">
      <c r="A79" s="11">
        <v>1106.0</v>
      </c>
      <c r="B79" s="32">
        <f>VLOOKUP(D79,'Species Data'!A$2:E$252,2,FALSE)</f>
        <v>145</v>
      </c>
      <c r="C79" s="32" t="s">
        <v>23</v>
      </c>
      <c r="D79" s="32" t="s">
        <v>91</v>
      </c>
      <c r="E79" s="113" t="s">
        <v>480</v>
      </c>
      <c r="F79" s="114" t="s">
        <v>174</v>
      </c>
      <c r="G79" s="32">
        <f>VLOOKUP(D79,'Species Data'!A$2:E$252,3,FALSE)</f>
        <v>180</v>
      </c>
      <c r="H79" s="104">
        <f>VLOOKUP(D79,'Species Data'!A$2:E$252,4,FALSE)</f>
        <v>253</v>
      </c>
      <c r="I79" s="104">
        <f>VLOOKUP(D79,'Species Data'!A$2:E$252,5,FALSE)</f>
        <v>188</v>
      </c>
      <c r="J79" s="105">
        <f t="shared" si="1"/>
        <v>33840</v>
      </c>
      <c r="K79" s="36" t="s">
        <v>70</v>
      </c>
      <c r="L79" s="106">
        <f>VLOOKUP(K79,'Basic Moves'!B$2:J$60,3,FALSE)</f>
        <v>5</v>
      </c>
      <c r="M79" s="106" t="str">
        <f>VLOOKUP(K79,'Basic Moves'!B$2:C$60,2,FALSE)</f>
        <v>Electric</v>
      </c>
      <c r="N79" s="106">
        <f>IF(OR(VLOOKUP(K79,'Basic Moves'!B$2:C$60,2,FALSE)=E79,VLOOKUP(K79,'Basic Moves'!B$2:C$60,2,FALSE)=F79),1,0)</f>
        <v>1</v>
      </c>
      <c r="O79" s="106">
        <f>VLOOKUP(K79,'Basic Moves'!B$2:J$60,5,FALSE)</f>
        <v>600</v>
      </c>
      <c r="P79" s="106">
        <f>VLOOKUP(K79,'Basic Moves'!B$2:J$60,9,FALSE)</f>
        <v>8</v>
      </c>
      <c r="Q79" s="34">
        <f t="shared" ref="Q79:Q82" si="96">FLOOR(0.5*L79*(H79/180)*(1+(N79*0.25))+1)</f>
        <v>5</v>
      </c>
      <c r="R79" s="24">
        <f t="shared" si="2"/>
        <v>8.333333333</v>
      </c>
      <c r="S79" s="36"/>
      <c r="T79" s="36"/>
      <c r="U79" s="36"/>
      <c r="V79" s="36" t="s">
        <v>92</v>
      </c>
      <c r="W79" s="106">
        <f>VLOOKUP(V79,'Charged Moves'!B$2:K$119,3,FALSE)</f>
        <v>80</v>
      </c>
      <c r="X79" s="107" t="str">
        <f>VLOOKUP(V79,'Charged Moves'!B$2:C$119,2,FALSE)</f>
        <v>Electric</v>
      </c>
      <c r="Y79" s="106">
        <f>IF(OR(VLOOKUP(V79,'Charged Moves'!B$2:C$119,2,FALSE)=E79,VLOOKUP(V79,'Charged Moves'!B$2:C$119,2,FALSE)=F79),1,0)</f>
        <v>1</v>
      </c>
      <c r="Z79" s="106">
        <f>VLOOKUP(V79,'Charged Moves'!B$2:K$119,10,FALSE)*100</f>
        <v>5</v>
      </c>
      <c r="AA79" s="106">
        <f>VLOOKUP(V79,'Charged Moves'!B$2:K$119,6,FALSE)</f>
        <v>2500</v>
      </c>
      <c r="AB79" s="106">
        <f>VLOOKUP(V79,'Charged Moves'!B$2:L$119,11,FALSE)</f>
        <v>50</v>
      </c>
      <c r="AC79" s="62">
        <f t="shared" ref="AC79:AC82" si="97">FLOOR(0.5*W79*(H79/180)*(1+(Y79*0.25))+1)</f>
        <v>71</v>
      </c>
      <c r="AD79" s="24">
        <f t="shared" si="3"/>
        <v>28.4</v>
      </c>
      <c r="AE79" s="63">
        <f t="shared" si="4"/>
        <v>7</v>
      </c>
      <c r="AF79" s="64">
        <f t="shared" si="5"/>
        <v>4200</v>
      </c>
      <c r="AG79" s="65">
        <f t="shared" si="6"/>
        <v>15.82089552</v>
      </c>
      <c r="AH79" s="15">
        <f t="shared" ref="AH79:AH82" si="98">AG79/18.495</f>
        <v>0.8554147349</v>
      </c>
      <c r="AI79" s="15">
        <f t="shared" ref="AI79:AI82" si="99">AL79/1134531.429</f>
        <v>0.4718944674</v>
      </c>
      <c r="AJ79" s="15">
        <f t="shared" ref="AJ79:AJ82" si="100">AM79/374489.674</f>
        <v>0.4219592534</v>
      </c>
      <c r="AK79" s="65">
        <f t="shared" si="7"/>
        <v>4.669603524</v>
      </c>
      <c r="AL79" s="65">
        <f t="shared" si="8"/>
        <v>535379.1045</v>
      </c>
      <c r="AM79" s="65">
        <f t="shared" si="9"/>
        <v>158019.3833</v>
      </c>
    </row>
    <row r="80" ht="14.25" hidden="1" customHeight="1">
      <c r="A80" s="11">
        <v>1746.0</v>
      </c>
      <c r="B80" s="11">
        <f>VLOOKUP(D80,'Species Data'!A$2:E$252,2,FALSE)</f>
        <v>251</v>
      </c>
      <c r="C80" s="11" t="s">
        <v>23</v>
      </c>
      <c r="D80" s="20" t="s">
        <v>173</v>
      </c>
      <c r="E80" s="50" t="s">
        <v>36</v>
      </c>
      <c r="F80" s="110" t="s">
        <v>479</v>
      </c>
      <c r="G80" s="11">
        <f>VLOOKUP(D80,'Species Data'!A$2:E$252,3,FALSE)</f>
        <v>200</v>
      </c>
      <c r="H80" s="52">
        <f>VLOOKUP(D80,'Species Data'!A$2:E$252,4,FALSE)</f>
        <v>210</v>
      </c>
      <c r="I80" s="52">
        <f>VLOOKUP(D80,'Species Data'!A$2:E$252,5,FALSE)</f>
        <v>210</v>
      </c>
      <c r="J80" s="53">
        <f t="shared" si="1"/>
        <v>42000</v>
      </c>
      <c r="K80" s="21" t="s">
        <v>18</v>
      </c>
      <c r="L80" s="54">
        <f>VLOOKUP(K80,'Basic Moves'!B$2:J$60,3,FALSE)</f>
        <v>20</v>
      </c>
      <c r="M80" s="54" t="str">
        <f>VLOOKUP(K80,'Basic Moves'!B$2:C$60,2,FALSE)</f>
        <v>Psychic</v>
      </c>
      <c r="N80" s="54">
        <f>IF(OR(VLOOKUP(K80,'Basic Moves'!B$2:C$60,2,FALSE)=E80,VLOOKUP(K80,'Basic Moves'!B$2:C$60,2,FALSE)=F80),1,0)</f>
        <v>1</v>
      </c>
      <c r="O80" s="54">
        <f>VLOOKUP(K80,'Basic Moves'!B$2:J$60,5,FALSE)</f>
        <v>1600</v>
      </c>
      <c r="P80" s="54">
        <f>VLOOKUP(K80,'Basic Moves'!B$2:J$60,9,FALSE)</f>
        <v>15</v>
      </c>
      <c r="Q80" s="34">
        <f t="shared" si="96"/>
        <v>15</v>
      </c>
      <c r="R80" s="24">
        <f t="shared" si="2"/>
        <v>9.375</v>
      </c>
      <c r="S80" s="21"/>
      <c r="T80" s="21"/>
      <c r="U80" s="21"/>
      <c r="V80" s="21" t="s">
        <v>36</v>
      </c>
      <c r="W80" s="54">
        <f>VLOOKUP(V80,'Charged Moves'!B$2:K$119,3,FALSE)</f>
        <v>100</v>
      </c>
      <c r="X80" s="57" t="str">
        <f>VLOOKUP(V80,'Charged Moves'!B$2:C$119,2,FALSE)</f>
        <v>Psychic</v>
      </c>
      <c r="Y80" s="54">
        <f>IF(OR(VLOOKUP(V80,'Charged Moves'!B$2:C$119,2,FALSE)=E80,VLOOKUP(V80,'Charged Moves'!B$2:C$119,2,FALSE)=F80),1,0)</f>
        <v>1</v>
      </c>
      <c r="Z80" s="54">
        <f>VLOOKUP(V80,'Charged Moves'!B$2:K$119,10,FALSE)*100</f>
        <v>5</v>
      </c>
      <c r="AA80" s="54">
        <f>VLOOKUP(V80,'Charged Moves'!B$2:K$119,6,FALSE)</f>
        <v>2800</v>
      </c>
      <c r="AB80" s="54">
        <f>VLOOKUP(V80,'Charged Moves'!B$2:L$119,11,FALSE)</f>
        <v>100</v>
      </c>
      <c r="AC80" s="62">
        <f t="shared" si="97"/>
        <v>73</v>
      </c>
      <c r="AD80" s="24">
        <f t="shared" si="3"/>
        <v>26.07142857</v>
      </c>
      <c r="AE80" s="63">
        <f t="shared" si="4"/>
        <v>7</v>
      </c>
      <c r="AF80" s="64">
        <f t="shared" si="5"/>
        <v>11200</v>
      </c>
      <c r="AG80" s="65">
        <f t="shared" si="6"/>
        <v>12.71428571</v>
      </c>
      <c r="AH80" s="15">
        <f t="shared" si="98"/>
        <v>0.6874444831</v>
      </c>
      <c r="AI80" s="15">
        <f t="shared" si="99"/>
        <v>0.4706788956</v>
      </c>
      <c r="AJ80" s="15">
        <f t="shared" si="100"/>
        <v>0.6654389087</v>
      </c>
      <c r="AK80" s="65">
        <f t="shared" si="7"/>
        <v>5.933333333</v>
      </c>
      <c r="AL80" s="65">
        <f t="shared" si="8"/>
        <v>534000</v>
      </c>
      <c r="AM80" s="65">
        <f t="shared" si="9"/>
        <v>249200</v>
      </c>
    </row>
    <row r="81" ht="14.25" hidden="1" customHeight="1">
      <c r="A81" s="11">
        <v>1103.0</v>
      </c>
      <c r="B81" s="11">
        <f>VLOOKUP(D81,'Species Data'!A$2:E$252,2,FALSE)</f>
        <v>145</v>
      </c>
      <c r="C81" s="11" t="s">
        <v>23</v>
      </c>
      <c r="D81" s="11" t="s">
        <v>91</v>
      </c>
      <c r="E81" s="101" t="s">
        <v>480</v>
      </c>
      <c r="F81" s="67" t="s">
        <v>174</v>
      </c>
      <c r="G81" s="11">
        <f>VLOOKUP(D81,'Species Data'!A$2:E$252,3,FALSE)</f>
        <v>180</v>
      </c>
      <c r="H81" s="52">
        <f>VLOOKUP(D81,'Species Data'!A$2:E$252,4,FALSE)</f>
        <v>253</v>
      </c>
      <c r="I81" s="52">
        <f>VLOOKUP(D81,'Species Data'!A$2:E$252,5,FALSE)</f>
        <v>188</v>
      </c>
      <c r="J81" s="53">
        <f t="shared" si="1"/>
        <v>33840</v>
      </c>
      <c r="K81" s="12" t="s">
        <v>94</v>
      </c>
      <c r="L81" s="54">
        <f>VLOOKUP(K81,'Basic Moves'!B$2:J$60,3,FALSE)</f>
        <v>8</v>
      </c>
      <c r="M81" s="54" t="str">
        <f>VLOOKUP(K81,'Basic Moves'!B$2:C$60,2,FALSE)</f>
        <v>Electric</v>
      </c>
      <c r="N81" s="54">
        <f>IF(OR(VLOOKUP(K81,'Basic Moves'!B$2:C$60,2,FALSE)=E81,VLOOKUP(K81,'Basic Moves'!B$2:C$60,2,FALSE)=F81),1,0)</f>
        <v>1</v>
      </c>
      <c r="O81" s="54">
        <f>VLOOKUP(K81,'Basic Moves'!B$2:J$60,5,FALSE)</f>
        <v>1100</v>
      </c>
      <c r="P81" s="54">
        <f>VLOOKUP(K81,'Basic Moves'!B$2:J$60,9,FALSE)</f>
        <v>15</v>
      </c>
      <c r="Q81" s="34">
        <f t="shared" si="96"/>
        <v>8</v>
      </c>
      <c r="R81" s="24">
        <f t="shared" si="2"/>
        <v>7.272727273</v>
      </c>
      <c r="S81" s="12"/>
      <c r="T81" s="12"/>
      <c r="U81" s="12"/>
      <c r="V81" s="12" t="s">
        <v>95</v>
      </c>
      <c r="W81" s="54">
        <f>VLOOKUP(V81,'Charged Moves'!B$2:K$119,3,FALSE)</f>
        <v>140</v>
      </c>
      <c r="X81" s="57" t="str">
        <f>VLOOKUP(V81,'Charged Moves'!B$2:C$119,2,FALSE)</f>
        <v>Electric</v>
      </c>
      <c r="Y81" s="54">
        <f>IF(OR(VLOOKUP(V81,'Charged Moves'!B$2:C$119,2,FALSE)=E81,VLOOKUP(V81,'Charged Moves'!B$2:C$119,2,FALSE)=F81),1,0)</f>
        <v>1</v>
      </c>
      <c r="Z81" s="54">
        <f>VLOOKUP(V81,'Charged Moves'!B$2:K$119,10,FALSE)*100</f>
        <v>5</v>
      </c>
      <c r="AA81" s="54">
        <f>VLOOKUP(V81,'Charged Moves'!B$2:K$119,6,FALSE)</f>
        <v>3700</v>
      </c>
      <c r="AB81" s="54">
        <f>VLOOKUP(V81,'Charged Moves'!B$2:L$119,11,FALSE)</f>
        <v>100</v>
      </c>
      <c r="AC81" s="62">
        <f t="shared" si="97"/>
        <v>123</v>
      </c>
      <c r="AD81" s="24">
        <f t="shared" si="3"/>
        <v>33.24324324</v>
      </c>
      <c r="AE81" s="63">
        <f t="shared" si="4"/>
        <v>7</v>
      </c>
      <c r="AF81" s="64">
        <f t="shared" si="5"/>
        <v>7700</v>
      </c>
      <c r="AG81" s="65">
        <f t="shared" si="6"/>
        <v>15.70175439</v>
      </c>
      <c r="AH81" s="15">
        <f t="shared" si="98"/>
        <v>0.8489729325</v>
      </c>
      <c r="AI81" s="15">
        <f t="shared" si="99"/>
        <v>0.46834081</v>
      </c>
      <c r="AJ81" s="15">
        <f t="shared" si="100"/>
        <v>0.5903274461</v>
      </c>
      <c r="AK81" s="65">
        <f t="shared" si="7"/>
        <v>6.532846715</v>
      </c>
      <c r="AL81" s="65">
        <f t="shared" si="8"/>
        <v>531347.3684</v>
      </c>
      <c r="AM81" s="65">
        <f t="shared" si="9"/>
        <v>221071.5328</v>
      </c>
    </row>
    <row r="82" ht="14.25" hidden="1" customHeight="1">
      <c r="A82" s="11">
        <v>1153.0</v>
      </c>
      <c r="B82" s="11">
        <f>VLOOKUP(D82,'Species Data'!A$2:E$252,2,FALSE)</f>
        <v>151</v>
      </c>
      <c r="C82" s="11" t="s">
        <v>23</v>
      </c>
      <c r="D82" s="11" t="s">
        <v>181</v>
      </c>
      <c r="E82" s="50" t="s">
        <v>36</v>
      </c>
      <c r="F82" s="51"/>
      <c r="G82" s="11">
        <f>VLOOKUP(D82,'Species Data'!A$2:E$252,3,FALSE)</f>
        <v>200</v>
      </c>
      <c r="H82" s="52">
        <f>VLOOKUP(D82,'Species Data'!A$2:E$252,4,FALSE)</f>
        <v>210</v>
      </c>
      <c r="I82" s="52">
        <f>VLOOKUP(D82,'Species Data'!A$2:E$252,5,FALSE)</f>
        <v>210</v>
      </c>
      <c r="J82" s="53">
        <f t="shared" si="1"/>
        <v>42000</v>
      </c>
      <c r="K82" s="48" t="s">
        <v>42</v>
      </c>
      <c r="L82" s="54">
        <f>VLOOKUP(K82,'Basic Moves'!B$2:J$60,3,FALSE)</f>
        <v>7</v>
      </c>
      <c r="M82" s="54" t="str">
        <f>VLOOKUP(K82,'Basic Moves'!B$2:C$60,2,FALSE)</f>
        <v>Normal</v>
      </c>
      <c r="N82" s="54">
        <f>IF(OR(VLOOKUP(K82,'Basic Moves'!B$2:C$60,2,FALSE)=E82,VLOOKUP(K82,'Basic Moves'!B$2:C$60,2,FALSE)=F82),1,0)</f>
        <v>0</v>
      </c>
      <c r="O82" s="54">
        <f>VLOOKUP(K82,'Basic Moves'!B$2:J$60,5,FALSE)</f>
        <v>600</v>
      </c>
      <c r="P82" s="54">
        <f>VLOOKUP(K82,'Basic Moves'!B$2:J$60,9,FALSE)</f>
        <v>6</v>
      </c>
      <c r="Q82" s="34">
        <f t="shared" si="96"/>
        <v>5</v>
      </c>
      <c r="R82" s="24">
        <f t="shared" si="2"/>
        <v>8.333333333</v>
      </c>
      <c r="S82" s="72"/>
      <c r="T82" s="72"/>
      <c r="U82" s="72"/>
      <c r="V82" s="72" t="s">
        <v>39</v>
      </c>
      <c r="W82" s="54">
        <f>VLOOKUP(V82,'Charged Moves'!B$2:K$119,3,FALSE)</f>
        <v>180</v>
      </c>
      <c r="X82" s="57" t="str">
        <f>VLOOKUP(V82,'Charged Moves'!B$2:C$119,2,FALSE)</f>
        <v>Grass</v>
      </c>
      <c r="Y82" s="54">
        <f>IF(OR(VLOOKUP(V82,'Charged Moves'!B$2:C$119,2,FALSE)=E82,VLOOKUP(V82,'Charged Moves'!B$2:C$119,2,FALSE)=F82),1,0)</f>
        <v>0</v>
      </c>
      <c r="Z82" s="54">
        <f>VLOOKUP(V82,'Charged Moves'!B$2:K$119,10,FALSE)*100</f>
        <v>5</v>
      </c>
      <c r="AA82" s="54">
        <f>VLOOKUP(V82,'Charged Moves'!B$2:K$119,6,FALSE)</f>
        <v>4900</v>
      </c>
      <c r="AB82" s="54">
        <f>VLOOKUP(V82,'Charged Moves'!B$2:L$119,11,FALSE)</f>
        <v>100</v>
      </c>
      <c r="AC82" s="62">
        <f t="shared" si="97"/>
        <v>106</v>
      </c>
      <c r="AD82" s="24">
        <f t="shared" si="3"/>
        <v>21.63265306</v>
      </c>
      <c r="AE82" s="63">
        <f t="shared" si="4"/>
        <v>17</v>
      </c>
      <c r="AF82" s="64">
        <f t="shared" si="5"/>
        <v>10200</v>
      </c>
      <c r="AG82" s="65">
        <f t="shared" si="6"/>
        <v>12.64900662</v>
      </c>
      <c r="AH82" s="15">
        <f t="shared" si="98"/>
        <v>0.6839149296</v>
      </c>
      <c r="AI82" s="15">
        <f t="shared" si="99"/>
        <v>0.4682622839</v>
      </c>
      <c r="AJ82" s="15">
        <f t="shared" si="100"/>
        <v>0.4192006142</v>
      </c>
      <c r="AK82" s="65">
        <f t="shared" si="7"/>
        <v>3.73776908</v>
      </c>
      <c r="AL82" s="65">
        <f t="shared" si="8"/>
        <v>531258.2781</v>
      </c>
      <c r="AM82" s="65">
        <f t="shared" si="9"/>
        <v>156986.3014</v>
      </c>
    </row>
    <row r="83" ht="14.25" customHeight="1">
      <c r="A83" s="11">
        <v>412.0</v>
      </c>
      <c r="B83" s="11">
        <f>VLOOKUP(D83,'Species Data'!A$2:E$252,2,FALSE)</f>
        <v>59</v>
      </c>
      <c r="C83" s="11"/>
      <c r="D83" s="11" t="s">
        <v>138</v>
      </c>
      <c r="E83" s="66" t="s">
        <v>170</v>
      </c>
      <c r="F83" s="112"/>
      <c r="G83" s="11">
        <f>VLOOKUP(D83,'Species Data'!A$2:E$252,3,FALSE)</f>
        <v>180</v>
      </c>
      <c r="H83" s="52">
        <f>VLOOKUP(D83,'Species Data'!A$2:E$252,4,FALSE)</f>
        <v>227</v>
      </c>
      <c r="I83" s="52">
        <f>VLOOKUP(D83,'Species Data'!A$2:E$252,5,FALSE)</f>
        <v>166</v>
      </c>
      <c r="J83" s="53">
        <f t="shared" si="1"/>
        <v>29880</v>
      </c>
      <c r="K83" s="12" t="s">
        <v>163</v>
      </c>
      <c r="L83" s="54">
        <f>VLOOKUP(K83,'Basic Moves'!B$2:J$60,3,FALSE)</f>
        <v>12</v>
      </c>
      <c r="M83" s="54" t="str">
        <f>VLOOKUP(K83,'Basic Moves'!B$2:C$60,2,FALSE)</f>
        <v>Dark</v>
      </c>
      <c r="N83" s="54">
        <f>IF(OR(VLOOKUP(K83,'Basic Moves'!B$2:C$60,2,FALSE)=E83,VLOOKUP(K83,'Basic Moves'!B$2:C$60,2,FALSE)=F83),1,0)</f>
        <v>0</v>
      </c>
      <c r="O83" s="54">
        <f>VLOOKUP(K83,'Basic Moves'!B$2:J$60,5,FALSE)</f>
        <v>1100</v>
      </c>
      <c r="P83" s="54">
        <f>VLOOKUP(K83,'Basic Moves'!B$2:J$60,9,FALSE)</f>
        <v>12</v>
      </c>
      <c r="Q83" s="34">
        <f>FLOOR(0.5*L83*(H83/180)*(1+(N83*0.2))+1)</f>
        <v>8</v>
      </c>
      <c r="R83" s="24">
        <f t="shared" si="2"/>
        <v>7.272727273</v>
      </c>
      <c r="S83" s="56">
        <f>L83/O83*1000</f>
        <v>10.90909091</v>
      </c>
      <c r="T83" s="56">
        <f>P83/O83*1000</f>
        <v>10.90909091</v>
      </c>
      <c r="U83" s="56">
        <f>T83/S83</f>
        <v>1</v>
      </c>
      <c r="V83" s="12" t="s">
        <v>71</v>
      </c>
      <c r="W83" s="54">
        <f>VLOOKUP(V83,'Charged Moves'!B$2:K$119,3,FALSE)</f>
        <v>90</v>
      </c>
      <c r="X83" s="57" t="str">
        <f>VLOOKUP(V83,'Charged Moves'!B$2:C$119,2,FALSE)</f>
        <v>Electric</v>
      </c>
      <c r="Y83" s="54">
        <f>IF(OR(VLOOKUP(V83,'Charged Moves'!B$2:C$119,2,FALSE)=E83,VLOOKUP(V83,'Charged Moves'!B$2:C$119,2,FALSE)=F83),1,0)</f>
        <v>0</v>
      </c>
      <c r="Z83" s="54">
        <f>VLOOKUP(V83,'Charged Moves'!B$2:K$119,10,FALSE)*100</f>
        <v>5</v>
      </c>
      <c r="AA83" s="54">
        <f>VLOOKUP(V83,'Charged Moves'!B$2:K$119,6,FALSE)</f>
        <v>2600</v>
      </c>
      <c r="AB83" s="54">
        <f>VLOOKUP(V83,'Charged Moves'!B$2:L$119,11,FALSE)</f>
        <v>50</v>
      </c>
      <c r="AC83" s="62">
        <f>FLOOR(0.5*W83*(H83/180)*(1+(Y83*0.2))+1)</f>
        <v>57</v>
      </c>
      <c r="AD83" s="24">
        <f t="shared" si="3"/>
        <v>21.92307692</v>
      </c>
      <c r="AE83" s="63">
        <f t="shared" si="4"/>
        <v>5</v>
      </c>
      <c r="AF83" s="64">
        <f t="shared" si="5"/>
        <v>5500</v>
      </c>
      <c r="AG83" s="65">
        <f t="shared" si="6"/>
        <v>11.97530864</v>
      </c>
      <c r="AH83" s="15">
        <f>AG83/17.41</f>
        <v>0.687840818</v>
      </c>
      <c r="AI83" s="15">
        <f>AL83/1109505</f>
        <v>0.3225061827</v>
      </c>
      <c r="AJ83" s="15">
        <f>AM83/364968.75</f>
        <v>0.3950941414</v>
      </c>
      <c r="AK83" s="65">
        <f t="shared" si="7"/>
        <v>4.825870647</v>
      </c>
      <c r="AL83" s="65">
        <f t="shared" si="8"/>
        <v>357822.2222</v>
      </c>
      <c r="AM83" s="65">
        <f t="shared" si="9"/>
        <v>144197.0149</v>
      </c>
    </row>
    <row r="84" ht="14.25" hidden="1" customHeight="1">
      <c r="A84" s="11">
        <v>1150.0</v>
      </c>
      <c r="B84" s="11">
        <f>VLOOKUP(D84,'Species Data'!A$2:E$252,2,FALSE)</f>
        <v>151</v>
      </c>
      <c r="C84" s="11" t="s">
        <v>23</v>
      </c>
      <c r="D84" s="11" t="s">
        <v>181</v>
      </c>
      <c r="E84" s="50" t="s">
        <v>36</v>
      </c>
      <c r="F84" s="51"/>
      <c r="G84" s="11">
        <f>VLOOKUP(D84,'Species Data'!A$2:E$252,3,FALSE)</f>
        <v>200</v>
      </c>
      <c r="H84" s="52">
        <f>VLOOKUP(D84,'Species Data'!A$2:E$252,4,FALSE)</f>
        <v>210</v>
      </c>
      <c r="I84" s="52">
        <f>VLOOKUP(D84,'Species Data'!A$2:E$252,5,FALSE)</f>
        <v>210</v>
      </c>
      <c r="J84" s="53">
        <f t="shared" si="1"/>
        <v>42000</v>
      </c>
      <c r="K84" s="48" t="s">
        <v>42</v>
      </c>
      <c r="L84" s="54">
        <f>VLOOKUP(K84,'Basic Moves'!B$2:J$60,3,FALSE)</f>
        <v>7</v>
      </c>
      <c r="M84" s="54" t="str">
        <f>VLOOKUP(K84,'Basic Moves'!B$2:C$60,2,FALSE)</f>
        <v>Normal</v>
      </c>
      <c r="N84" s="54">
        <f>IF(OR(VLOOKUP(K84,'Basic Moves'!B$2:C$60,2,FALSE)=E84,VLOOKUP(K84,'Basic Moves'!B$2:C$60,2,FALSE)=F84),1,0)</f>
        <v>0</v>
      </c>
      <c r="O84" s="54">
        <f>VLOOKUP(K84,'Basic Moves'!B$2:J$60,5,FALSE)</f>
        <v>600</v>
      </c>
      <c r="P84" s="54">
        <f>VLOOKUP(K84,'Basic Moves'!B$2:J$60,9,FALSE)</f>
        <v>6</v>
      </c>
      <c r="Q84" s="34">
        <f t="shared" ref="Q84:Q86" si="101">FLOOR(0.5*L84*(H84/180)*(1+(N84*0.25))+1)</f>
        <v>5</v>
      </c>
      <c r="R84" s="24">
        <f t="shared" si="2"/>
        <v>8.333333333</v>
      </c>
      <c r="S84" s="72"/>
      <c r="T84" s="72"/>
      <c r="U84" s="72"/>
      <c r="V84" s="72" t="s">
        <v>29</v>
      </c>
      <c r="W84" s="54">
        <f>VLOOKUP(V84,'Charged Moves'!B$2:K$119,3,FALSE)</f>
        <v>150</v>
      </c>
      <c r="X84" s="57" t="str">
        <f>VLOOKUP(V84,'Charged Moves'!B$2:C$119,2,FALSE)</f>
        <v>Normal</v>
      </c>
      <c r="Y84" s="54">
        <f>IF(OR(VLOOKUP(V84,'Charged Moves'!B$2:C$119,2,FALSE)=E84,VLOOKUP(V84,'Charged Moves'!B$2:C$119,2,FALSE)=F84),1,0)</f>
        <v>0</v>
      </c>
      <c r="Z84" s="54">
        <f>VLOOKUP(V84,'Charged Moves'!B$2:K$119,10,FALSE)*100</f>
        <v>5</v>
      </c>
      <c r="AA84" s="54">
        <f>VLOOKUP(V84,'Charged Moves'!B$2:K$119,6,FALSE)</f>
        <v>3800</v>
      </c>
      <c r="AB84" s="54">
        <f>VLOOKUP(V84,'Charged Moves'!B$2:L$119,11,FALSE)</f>
        <v>100</v>
      </c>
      <c r="AC84" s="62">
        <f t="shared" ref="AC84:AC86" si="102">FLOOR(0.5*W84*(H84/180)*(1+(Y84*0.25))+1)</f>
        <v>88</v>
      </c>
      <c r="AD84" s="24">
        <f t="shared" si="3"/>
        <v>23.15789474</v>
      </c>
      <c r="AE84" s="63">
        <f t="shared" si="4"/>
        <v>17</v>
      </c>
      <c r="AF84" s="64">
        <f t="shared" si="5"/>
        <v>10200</v>
      </c>
      <c r="AG84" s="65">
        <f t="shared" si="6"/>
        <v>12.35714286</v>
      </c>
      <c r="AH84" s="15">
        <f t="shared" ref="AH84:AH86" si="103">AG84/18.495</f>
        <v>0.6681342448</v>
      </c>
      <c r="AI84" s="15">
        <f t="shared" ref="AI84:AI86" si="104">AL84/1134531.429</f>
        <v>0.4574575783</v>
      </c>
      <c r="AJ84" s="15">
        <f t="shared" ref="AJ84:AJ86" si="105">AM84/374489.674</f>
        <v>0.3880480827</v>
      </c>
      <c r="AK84" s="65">
        <f t="shared" si="7"/>
        <v>3.46</v>
      </c>
      <c r="AL84" s="65">
        <f t="shared" si="8"/>
        <v>519000</v>
      </c>
      <c r="AM84" s="65">
        <f t="shared" si="9"/>
        <v>145320</v>
      </c>
    </row>
    <row r="85" ht="14.25" hidden="1" customHeight="1">
      <c r="A85" s="11">
        <v>1706.0</v>
      </c>
      <c r="B85" s="11">
        <f>VLOOKUP(D85,'Species Data'!A$2:E$252,2,FALSE)</f>
        <v>245</v>
      </c>
      <c r="C85" s="11" t="s">
        <v>23</v>
      </c>
      <c r="D85" s="20" t="s">
        <v>227</v>
      </c>
      <c r="E85" s="115" t="s">
        <v>476</v>
      </c>
      <c r="F85" s="115"/>
      <c r="G85" s="11">
        <f>VLOOKUP(D85,'Species Data'!A$2:E$252,3,FALSE)</f>
        <v>200</v>
      </c>
      <c r="H85" s="52">
        <f>VLOOKUP(D85,'Species Data'!A$2:E$252,4,FALSE)</f>
        <v>180</v>
      </c>
      <c r="I85" s="52">
        <f>VLOOKUP(D85,'Species Data'!A$2:E$252,5,FALSE)</f>
        <v>235</v>
      </c>
      <c r="J85" s="53">
        <f t="shared" si="1"/>
        <v>47000</v>
      </c>
      <c r="K85" s="21" t="s">
        <v>47</v>
      </c>
      <c r="L85" s="54">
        <f>VLOOKUP(K85,'Basic Moves'!B$2:J$60,3,FALSE)</f>
        <v>12</v>
      </c>
      <c r="M85" s="54" t="str">
        <f>VLOOKUP(K85,'Basic Moves'!B$2:C$60,2,FALSE)</f>
        <v>Psychic</v>
      </c>
      <c r="N85" s="54">
        <f>IF(OR(VLOOKUP(K85,'Basic Moves'!B$2:C$60,2,FALSE)=E85,VLOOKUP(K85,'Basic Moves'!B$2:C$60,2,FALSE)=F85),1,0)</f>
        <v>0</v>
      </c>
      <c r="O85" s="54">
        <f>VLOOKUP(K85,'Basic Moves'!B$2:J$60,5,FALSE)</f>
        <v>1100</v>
      </c>
      <c r="P85" s="54">
        <f>VLOOKUP(K85,'Basic Moves'!B$2:J$60,9,FALSE)</f>
        <v>12</v>
      </c>
      <c r="Q85" s="34">
        <f t="shared" si="101"/>
        <v>7</v>
      </c>
      <c r="R85" s="24">
        <f t="shared" si="2"/>
        <v>6.363636364</v>
      </c>
      <c r="S85" s="21"/>
      <c r="T85" s="21"/>
      <c r="U85" s="21"/>
      <c r="V85" s="21" t="s">
        <v>76</v>
      </c>
      <c r="W85" s="54">
        <f>VLOOKUP(V85,'Charged Moves'!B$2:K$119,3,FALSE)</f>
        <v>130</v>
      </c>
      <c r="X85" s="57" t="str">
        <f>VLOOKUP(V85,'Charged Moves'!B$2:C$119,2,FALSE)</f>
        <v>Water</v>
      </c>
      <c r="Y85" s="54">
        <f>IF(OR(VLOOKUP(V85,'Charged Moves'!B$2:C$119,2,FALSE)=E85,VLOOKUP(V85,'Charged Moves'!B$2:C$119,2,FALSE)=F85),1,0)</f>
        <v>1</v>
      </c>
      <c r="Z85" s="54">
        <f>VLOOKUP(V85,'Charged Moves'!B$2:K$119,10,FALSE)*100</f>
        <v>5</v>
      </c>
      <c r="AA85" s="54">
        <f>VLOOKUP(V85,'Charged Moves'!B$2:K$119,6,FALSE)</f>
        <v>3300</v>
      </c>
      <c r="AB85" s="54">
        <f>VLOOKUP(V85,'Charged Moves'!B$2:L$119,11,FALSE)</f>
        <v>100</v>
      </c>
      <c r="AC85" s="62">
        <f t="shared" si="102"/>
        <v>82</v>
      </c>
      <c r="AD85" s="24">
        <f t="shared" si="3"/>
        <v>24.84848485</v>
      </c>
      <c r="AE85" s="63">
        <f t="shared" si="4"/>
        <v>9</v>
      </c>
      <c r="AF85" s="64">
        <f t="shared" si="5"/>
        <v>9900</v>
      </c>
      <c r="AG85" s="65">
        <f t="shared" si="6"/>
        <v>10.98484848</v>
      </c>
      <c r="AH85" s="15">
        <f t="shared" si="103"/>
        <v>0.5939361171</v>
      </c>
      <c r="AI85" s="15">
        <f t="shared" si="104"/>
        <v>0.4550670573</v>
      </c>
      <c r="AJ85" s="15">
        <f t="shared" si="105"/>
        <v>0.548135499</v>
      </c>
      <c r="AK85" s="65">
        <f t="shared" si="7"/>
        <v>4.36746988</v>
      </c>
      <c r="AL85" s="65">
        <f t="shared" si="8"/>
        <v>516287.8788</v>
      </c>
      <c r="AM85" s="65">
        <f t="shared" si="9"/>
        <v>205271.0843</v>
      </c>
    </row>
    <row r="86" ht="14.25" hidden="1" customHeight="1">
      <c r="A86" s="11">
        <v>1709.0</v>
      </c>
      <c r="B86" s="11">
        <f>VLOOKUP(D86,'Species Data'!A$2:E$252,2,FALSE)</f>
        <v>245</v>
      </c>
      <c r="C86" s="11" t="s">
        <v>23</v>
      </c>
      <c r="D86" s="20" t="s">
        <v>227</v>
      </c>
      <c r="E86" s="115" t="s">
        <v>476</v>
      </c>
      <c r="F86" s="115"/>
      <c r="G86" s="11">
        <f>VLOOKUP(D86,'Species Data'!A$2:E$252,3,FALSE)</f>
        <v>200</v>
      </c>
      <c r="H86" s="52">
        <f>VLOOKUP(D86,'Species Data'!A$2:E$252,4,FALSE)</f>
        <v>180</v>
      </c>
      <c r="I86" s="52">
        <f>VLOOKUP(D86,'Species Data'!A$2:E$252,5,FALSE)</f>
        <v>235</v>
      </c>
      <c r="J86" s="53">
        <f t="shared" si="1"/>
        <v>47000</v>
      </c>
      <c r="K86" s="21" t="s">
        <v>163</v>
      </c>
      <c r="L86" s="54">
        <f>VLOOKUP(K86,'Basic Moves'!B$2:J$60,3,FALSE)</f>
        <v>12</v>
      </c>
      <c r="M86" s="54" t="str">
        <f>VLOOKUP(K86,'Basic Moves'!B$2:C$60,2,FALSE)</f>
        <v>Dark</v>
      </c>
      <c r="N86" s="54">
        <f>IF(OR(VLOOKUP(K86,'Basic Moves'!B$2:C$60,2,FALSE)=E86,VLOOKUP(K86,'Basic Moves'!B$2:C$60,2,FALSE)=F86),1,0)</f>
        <v>0</v>
      </c>
      <c r="O86" s="54">
        <f>VLOOKUP(K86,'Basic Moves'!B$2:J$60,5,FALSE)</f>
        <v>1100</v>
      </c>
      <c r="P86" s="54">
        <f>VLOOKUP(K86,'Basic Moves'!B$2:J$60,9,FALSE)</f>
        <v>12</v>
      </c>
      <c r="Q86" s="34">
        <f t="shared" si="101"/>
        <v>7</v>
      </c>
      <c r="R86" s="24">
        <f t="shared" si="2"/>
        <v>6.363636364</v>
      </c>
      <c r="S86" s="21"/>
      <c r="T86" s="21"/>
      <c r="U86" s="21"/>
      <c r="V86" s="21" t="s">
        <v>76</v>
      </c>
      <c r="W86" s="54">
        <f>VLOOKUP(V86,'Charged Moves'!B$2:K$119,3,FALSE)</f>
        <v>130</v>
      </c>
      <c r="X86" s="57" t="str">
        <f>VLOOKUP(V86,'Charged Moves'!B$2:C$119,2,FALSE)</f>
        <v>Water</v>
      </c>
      <c r="Y86" s="54">
        <f>IF(OR(VLOOKUP(V86,'Charged Moves'!B$2:C$119,2,FALSE)=E86,VLOOKUP(V86,'Charged Moves'!B$2:C$119,2,FALSE)=F86),1,0)</f>
        <v>1</v>
      </c>
      <c r="Z86" s="54">
        <f>VLOOKUP(V86,'Charged Moves'!B$2:K$119,10,FALSE)*100</f>
        <v>5</v>
      </c>
      <c r="AA86" s="54">
        <f>VLOOKUP(V86,'Charged Moves'!B$2:K$119,6,FALSE)</f>
        <v>3300</v>
      </c>
      <c r="AB86" s="54">
        <f>VLOOKUP(V86,'Charged Moves'!B$2:L$119,11,FALSE)</f>
        <v>100</v>
      </c>
      <c r="AC86" s="62">
        <f t="shared" si="102"/>
        <v>82</v>
      </c>
      <c r="AD86" s="24">
        <f t="shared" si="3"/>
        <v>24.84848485</v>
      </c>
      <c r="AE86" s="63">
        <f t="shared" si="4"/>
        <v>9</v>
      </c>
      <c r="AF86" s="64">
        <f t="shared" si="5"/>
        <v>9900</v>
      </c>
      <c r="AG86" s="65">
        <f t="shared" si="6"/>
        <v>10.98484848</v>
      </c>
      <c r="AH86" s="15">
        <f t="shared" si="103"/>
        <v>0.5939361171</v>
      </c>
      <c r="AI86" s="15">
        <f t="shared" si="104"/>
        <v>0.4550670573</v>
      </c>
      <c r="AJ86" s="15">
        <f t="shared" si="105"/>
        <v>0.548135499</v>
      </c>
      <c r="AK86" s="65">
        <f t="shared" si="7"/>
        <v>4.36746988</v>
      </c>
      <c r="AL86" s="65">
        <f t="shared" si="8"/>
        <v>516287.8788</v>
      </c>
      <c r="AM86" s="65">
        <f t="shared" si="9"/>
        <v>205271.0843</v>
      </c>
    </row>
    <row r="87" ht="14.25" customHeight="1">
      <c r="A87" s="11">
        <v>409.0</v>
      </c>
      <c r="B87" s="11">
        <f>VLOOKUP(D87,'Species Data'!A$2:E$252,2,FALSE)</f>
        <v>59</v>
      </c>
      <c r="C87" s="11"/>
      <c r="D87" s="11" t="s">
        <v>138</v>
      </c>
      <c r="E87" s="66" t="s">
        <v>170</v>
      </c>
      <c r="F87" s="112"/>
      <c r="G87" s="11">
        <f>VLOOKUP(D87,'Species Data'!A$2:E$252,3,FALSE)</f>
        <v>180</v>
      </c>
      <c r="H87" s="52">
        <f>VLOOKUP(D87,'Species Data'!A$2:E$252,4,FALSE)</f>
        <v>227</v>
      </c>
      <c r="I87" s="52">
        <f>VLOOKUP(D87,'Species Data'!A$2:E$252,5,FALSE)</f>
        <v>166</v>
      </c>
      <c r="J87" s="53">
        <f t="shared" si="1"/>
        <v>29880</v>
      </c>
      <c r="K87" s="48" t="s">
        <v>93</v>
      </c>
      <c r="L87" s="54">
        <f>VLOOKUP(K87,'Basic Moves'!B$2:J$60,3,FALSE)</f>
        <v>11</v>
      </c>
      <c r="M87" s="54" t="str">
        <f>VLOOKUP(K87,'Basic Moves'!B$2:C$60,2,FALSE)</f>
        <v>Fire</v>
      </c>
      <c r="N87" s="54">
        <f>IF(OR(VLOOKUP(K87,'Basic Moves'!B$2:C$60,2,FALSE)=E87,VLOOKUP(K87,'Basic Moves'!B$2:C$60,2,FALSE)=F87),1,0)</f>
        <v>1</v>
      </c>
      <c r="O87" s="54">
        <f>VLOOKUP(K87,'Basic Moves'!B$2:J$60,5,FALSE)</f>
        <v>900</v>
      </c>
      <c r="P87" s="54">
        <f>VLOOKUP(K87,'Basic Moves'!B$2:J$60,9,FALSE)</f>
        <v>8</v>
      </c>
      <c r="Q87" s="34">
        <f>FLOOR(0.5*L87*(H87/180)*(1+(N87*0.2))+1)</f>
        <v>9</v>
      </c>
      <c r="R87" s="24">
        <f t="shared" si="2"/>
        <v>10</v>
      </c>
      <c r="S87" s="56">
        <f>L87/O87*1000</f>
        <v>12.22222222</v>
      </c>
      <c r="T87" s="56">
        <f>P87/O87*1000</f>
        <v>8.888888889</v>
      </c>
      <c r="U87" s="56">
        <f>T87/S87</f>
        <v>0.7272727273</v>
      </c>
      <c r="V87" s="12" t="s">
        <v>71</v>
      </c>
      <c r="W87" s="54">
        <f>VLOOKUP(V87,'Charged Moves'!B$2:K$119,3,FALSE)</f>
        <v>90</v>
      </c>
      <c r="X87" s="57" t="str">
        <f>VLOOKUP(V87,'Charged Moves'!B$2:C$119,2,FALSE)</f>
        <v>Electric</v>
      </c>
      <c r="Y87" s="54">
        <f>IF(OR(VLOOKUP(V87,'Charged Moves'!B$2:C$119,2,FALSE)=E87,VLOOKUP(V87,'Charged Moves'!B$2:C$119,2,FALSE)=F87),1,0)</f>
        <v>0</v>
      </c>
      <c r="Z87" s="54">
        <f>VLOOKUP(V87,'Charged Moves'!B$2:K$119,10,FALSE)*100</f>
        <v>5</v>
      </c>
      <c r="AA87" s="54">
        <f>VLOOKUP(V87,'Charged Moves'!B$2:K$119,6,FALSE)</f>
        <v>2600</v>
      </c>
      <c r="AB87" s="54">
        <f>VLOOKUP(V87,'Charged Moves'!B$2:L$119,11,FALSE)</f>
        <v>50</v>
      </c>
      <c r="AC87" s="62">
        <f>FLOOR(0.5*W87*(H87/180)*(1+(Y87*0.2))+1)</f>
        <v>57</v>
      </c>
      <c r="AD87" s="24">
        <f t="shared" si="3"/>
        <v>21.92307692</v>
      </c>
      <c r="AE87" s="63">
        <f t="shared" si="4"/>
        <v>7</v>
      </c>
      <c r="AF87" s="64">
        <f t="shared" si="5"/>
        <v>6300</v>
      </c>
      <c r="AG87" s="65">
        <f t="shared" si="6"/>
        <v>13.48314607</v>
      </c>
      <c r="AH87" s="15">
        <f>AG87/17.41</f>
        <v>0.7744483669</v>
      </c>
      <c r="AI87" s="15">
        <f>AL87/1109505</f>
        <v>0.3631136448</v>
      </c>
      <c r="AJ87" s="15">
        <f>AM87/364968.75</f>
        <v>0.3945543283</v>
      </c>
      <c r="AK87" s="65">
        <f t="shared" si="7"/>
        <v>4.819277108</v>
      </c>
      <c r="AL87" s="65">
        <f t="shared" si="8"/>
        <v>402876.4045</v>
      </c>
      <c r="AM87" s="65">
        <f t="shared" si="9"/>
        <v>144000</v>
      </c>
    </row>
    <row r="88" ht="14.25" hidden="1" customHeight="1">
      <c r="A88" s="11">
        <v>1099.0</v>
      </c>
      <c r="B88" s="11">
        <f>VLOOKUP(D88,'Species Data'!A$2:E$252,2,FALSE)</f>
        <v>144</v>
      </c>
      <c r="C88" s="11" t="s">
        <v>23</v>
      </c>
      <c r="D88" s="11" t="s">
        <v>200</v>
      </c>
      <c r="E88" s="111" t="s">
        <v>484</v>
      </c>
      <c r="F88" s="67" t="s">
        <v>174</v>
      </c>
      <c r="G88" s="11">
        <f>VLOOKUP(D88,'Species Data'!A$2:E$252,3,FALSE)</f>
        <v>180</v>
      </c>
      <c r="H88" s="52">
        <f>VLOOKUP(D88,'Species Data'!A$2:E$252,4,FALSE)</f>
        <v>192</v>
      </c>
      <c r="I88" s="52">
        <f>VLOOKUP(D88,'Species Data'!A$2:E$252,5,FALSE)</f>
        <v>249</v>
      </c>
      <c r="J88" s="53">
        <f t="shared" si="1"/>
        <v>44820</v>
      </c>
      <c r="K88" s="48" t="s">
        <v>86</v>
      </c>
      <c r="L88" s="54">
        <f>VLOOKUP(K88,'Basic Moves'!B$2:J$60,3,FALSE)</f>
        <v>10</v>
      </c>
      <c r="M88" s="54" t="str">
        <f>VLOOKUP(K88,'Basic Moves'!B$2:C$60,2,FALSE)</f>
        <v>Ice</v>
      </c>
      <c r="N88" s="54">
        <f>IF(OR(VLOOKUP(K88,'Basic Moves'!B$2:C$60,2,FALSE)=E88,VLOOKUP(K88,'Basic Moves'!B$2:C$60,2,FALSE)=F88),1,0)</f>
        <v>1</v>
      </c>
      <c r="O88" s="54">
        <f>VLOOKUP(K88,'Basic Moves'!B$2:J$60,5,FALSE)</f>
        <v>900</v>
      </c>
      <c r="P88" s="54">
        <f>VLOOKUP(K88,'Basic Moves'!B$2:J$60,9,FALSE)</f>
        <v>8</v>
      </c>
      <c r="Q88" s="34">
        <f t="shared" ref="Q88:Q94" si="106">FLOOR(0.5*L88*(H88/180)*(1+(N88*0.25))+1)</f>
        <v>7</v>
      </c>
      <c r="R88" s="24">
        <f t="shared" si="2"/>
        <v>7.777777778</v>
      </c>
      <c r="S88" s="48"/>
      <c r="T88" s="48"/>
      <c r="U88" s="48"/>
      <c r="V88" s="48" t="s">
        <v>88</v>
      </c>
      <c r="W88" s="54">
        <f>VLOOKUP(V88,'Charged Moves'!B$2:K$119,3,FALSE)</f>
        <v>90</v>
      </c>
      <c r="X88" s="57" t="str">
        <f>VLOOKUP(V88,'Charged Moves'!B$2:C$119,2,FALSE)</f>
        <v>Ice</v>
      </c>
      <c r="Y88" s="54">
        <f>IF(OR(VLOOKUP(V88,'Charged Moves'!B$2:C$119,2,FALSE)=E88,VLOOKUP(V88,'Charged Moves'!B$2:C$119,2,FALSE)=F88),1,0)</f>
        <v>1</v>
      </c>
      <c r="Z88" s="54">
        <f>VLOOKUP(V88,'Charged Moves'!B$2:K$119,10,FALSE)*100</f>
        <v>5</v>
      </c>
      <c r="AA88" s="54">
        <f>VLOOKUP(V88,'Charged Moves'!B$2:K$119,6,FALSE)</f>
        <v>3300</v>
      </c>
      <c r="AB88" s="54">
        <f>VLOOKUP(V88,'Charged Moves'!B$2:L$119,11,FALSE)</f>
        <v>50</v>
      </c>
      <c r="AC88" s="62">
        <f t="shared" ref="AC88:AC94" si="107">FLOOR(0.5*W88*(H88/180)*(1+(Y88*0.25))+1)</f>
        <v>61</v>
      </c>
      <c r="AD88" s="24">
        <f t="shared" si="3"/>
        <v>18.48484848</v>
      </c>
      <c r="AE88" s="63">
        <f t="shared" si="4"/>
        <v>7</v>
      </c>
      <c r="AF88" s="64">
        <f t="shared" si="5"/>
        <v>6300</v>
      </c>
      <c r="AG88" s="65">
        <f t="shared" si="6"/>
        <v>11.45833333</v>
      </c>
      <c r="AH88" s="15">
        <f t="shared" ref="AH88:AH94" si="108">AG88/18.495</f>
        <v>0.6195368118</v>
      </c>
      <c r="AI88" s="15">
        <f t="shared" ref="AI88:AI94" si="109">AL88/1134531.429</f>
        <v>0.4526648508</v>
      </c>
      <c r="AJ88" s="15">
        <f t="shared" ref="AJ88:AJ94" si="110">AM88/374489.674</f>
        <v>0.5142623439</v>
      </c>
      <c r="AK88" s="65">
        <f t="shared" si="7"/>
        <v>4.296875</v>
      </c>
      <c r="AL88" s="65">
        <f t="shared" si="8"/>
        <v>513562.5</v>
      </c>
      <c r="AM88" s="65">
        <f t="shared" si="9"/>
        <v>192585.9375</v>
      </c>
    </row>
    <row r="89" ht="14.25" hidden="1" customHeight="1">
      <c r="A89" s="11">
        <v>1148.0</v>
      </c>
      <c r="B89" s="11">
        <f>VLOOKUP(D89,'Species Data'!A$2:E$252,2,FALSE)</f>
        <v>151</v>
      </c>
      <c r="C89" s="11" t="s">
        <v>23</v>
      </c>
      <c r="D89" s="11" t="s">
        <v>181</v>
      </c>
      <c r="E89" s="50" t="s">
        <v>36</v>
      </c>
      <c r="F89" s="51"/>
      <c r="G89" s="11">
        <f>VLOOKUP(D89,'Species Data'!A$2:E$252,3,FALSE)</f>
        <v>200</v>
      </c>
      <c r="H89" s="52">
        <f>VLOOKUP(D89,'Species Data'!A$2:E$252,4,FALSE)</f>
        <v>210</v>
      </c>
      <c r="I89" s="52">
        <f>VLOOKUP(D89,'Species Data'!A$2:E$252,5,FALSE)</f>
        <v>210</v>
      </c>
      <c r="J89" s="53">
        <f t="shared" si="1"/>
        <v>42000</v>
      </c>
      <c r="K89" s="48" t="s">
        <v>42</v>
      </c>
      <c r="L89" s="54">
        <f>VLOOKUP(K89,'Basic Moves'!B$2:J$60,3,FALSE)</f>
        <v>7</v>
      </c>
      <c r="M89" s="54" t="str">
        <f>VLOOKUP(K89,'Basic Moves'!B$2:C$60,2,FALSE)</f>
        <v>Normal</v>
      </c>
      <c r="N89" s="54">
        <f>IF(OR(VLOOKUP(K89,'Basic Moves'!B$2:C$60,2,FALSE)=E89,VLOOKUP(K89,'Basic Moves'!B$2:C$60,2,FALSE)=F89),1,0)</f>
        <v>0</v>
      </c>
      <c r="O89" s="54">
        <f>VLOOKUP(K89,'Basic Moves'!B$2:J$60,5,FALSE)</f>
        <v>600</v>
      </c>
      <c r="P89" s="54">
        <f>VLOOKUP(K89,'Basic Moves'!B$2:J$60,9,FALSE)</f>
        <v>6</v>
      </c>
      <c r="Q89" s="34">
        <f t="shared" si="106"/>
        <v>5</v>
      </c>
      <c r="R89" s="24">
        <f t="shared" si="2"/>
        <v>8.333333333</v>
      </c>
      <c r="S89" s="73"/>
      <c r="T89" s="73"/>
      <c r="U89" s="73"/>
      <c r="V89" s="73" t="s">
        <v>33</v>
      </c>
      <c r="W89" s="54">
        <f>VLOOKUP(V89,'Charged Moves'!B$2:K$119,3,FALSE)</f>
        <v>140</v>
      </c>
      <c r="X89" s="57" t="str">
        <f>VLOOKUP(V89,'Charged Moves'!B$2:C$119,2,FALSE)</f>
        <v>Fighting</v>
      </c>
      <c r="Y89" s="54">
        <f>IF(OR(VLOOKUP(V89,'Charged Moves'!B$2:C$119,2,FALSE)=E89,VLOOKUP(V89,'Charged Moves'!B$2:C$119,2,FALSE)=F89),1,0)</f>
        <v>0</v>
      </c>
      <c r="Z89" s="54">
        <f>VLOOKUP(V89,'Charged Moves'!B$2:K$119,10,FALSE)*100</f>
        <v>5</v>
      </c>
      <c r="AA89" s="54">
        <f>VLOOKUP(V89,'Charged Moves'!B$2:K$119,6,FALSE)</f>
        <v>3500</v>
      </c>
      <c r="AB89" s="54">
        <f>VLOOKUP(V89,'Charged Moves'!B$2:L$119,11,FALSE)</f>
        <v>100</v>
      </c>
      <c r="AC89" s="62">
        <f t="shared" si="107"/>
        <v>82</v>
      </c>
      <c r="AD89" s="24">
        <f t="shared" si="3"/>
        <v>23.42857143</v>
      </c>
      <c r="AE89" s="63">
        <f t="shared" si="4"/>
        <v>17</v>
      </c>
      <c r="AF89" s="64">
        <f t="shared" si="5"/>
        <v>10200</v>
      </c>
      <c r="AG89" s="65">
        <f t="shared" si="6"/>
        <v>12.18978102</v>
      </c>
      <c r="AH89" s="15">
        <f t="shared" si="108"/>
        <v>0.6590852134</v>
      </c>
      <c r="AI89" s="15">
        <f t="shared" si="109"/>
        <v>0.4512618953</v>
      </c>
      <c r="AJ89" s="15">
        <f t="shared" si="110"/>
        <v>0.376850873</v>
      </c>
      <c r="AK89" s="65">
        <f t="shared" si="7"/>
        <v>3.360160966</v>
      </c>
      <c r="AL89" s="65">
        <f t="shared" si="8"/>
        <v>511970.8029</v>
      </c>
      <c r="AM89" s="65">
        <f t="shared" si="9"/>
        <v>141126.7606</v>
      </c>
    </row>
    <row r="90" ht="14.25" hidden="1" customHeight="1">
      <c r="A90" s="11">
        <v>1104.0</v>
      </c>
      <c r="B90" s="32">
        <f>VLOOKUP(D90,'Species Data'!A$2:E$252,2,FALSE)</f>
        <v>145</v>
      </c>
      <c r="C90" s="32" t="s">
        <v>23</v>
      </c>
      <c r="D90" s="32" t="s">
        <v>91</v>
      </c>
      <c r="E90" s="113" t="s">
        <v>480</v>
      </c>
      <c r="F90" s="114" t="s">
        <v>174</v>
      </c>
      <c r="G90" s="32">
        <f>VLOOKUP(D90,'Species Data'!A$2:E$252,3,FALSE)</f>
        <v>180</v>
      </c>
      <c r="H90" s="104">
        <f>VLOOKUP(D90,'Species Data'!A$2:E$252,4,FALSE)</f>
        <v>253</v>
      </c>
      <c r="I90" s="104">
        <f>VLOOKUP(D90,'Species Data'!A$2:E$252,5,FALSE)</f>
        <v>188</v>
      </c>
      <c r="J90" s="105">
        <f t="shared" si="1"/>
        <v>33840</v>
      </c>
      <c r="K90" s="36" t="s">
        <v>70</v>
      </c>
      <c r="L90" s="106">
        <f>VLOOKUP(K90,'Basic Moves'!B$2:J$60,3,FALSE)</f>
        <v>5</v>
      </c>
      <c r="M90" s="106" t="str">
        <f>VLOOKUP(K90,'Basic Moves'!B$2:C$60,2,FALSE)</f>
        <v>Electric</v>
      </c>
      <c r="N90" s="106">
        <f>IF(OR(VLOOKUP(K90,'Basic Moves'!B$2:C$60,2,FALSE)=E90,VLOOKUP(K90,'Basic Moves'!B$2:C$60,2,FALSE)=F90),1,0)</f>
        <v>1</v>
      </c>
      <c r="O90" s="106">
        <f>VLOOKUP(K90,'Basic Moves'!B$2:J$60,5,FALSE)</f>
        <v>600</v>
      </c>
      <c r="P90" s="106">
        <f>VLOOKUP(K90,'Basic Moves'!B$2:J$60,9,FALSE)</f>
        <v>8</v>
      </c>
      <c r="Q90" s="34">
        <f t="shared" si="106"/>
        <v>5</v>
      </c>
      <c r="R90" s="24">
        <f t="shared" si="2"/>
        <v>8.333333333</v>
      </c>
      <c r="S90" s="36"/>
      <c r="T90" s="36"/>
      <c r="U90" s="36"/>
      <c r="V90" s="36" t="s">
        <v>105</v>
      </c>
      <c r="W90" s="106">
        <f>VLOOKUP(V90,'Charged Moves'!B$2:K$119,3,FALSE)</f>
        <v>65</v>
      </c>
      <c r="X90" s="107" t="str">
        <f>VLOOKUP(V90,'Charged Moves'!B$2:C$119,2,FALSE)</f>
        <v>Electric</v>
      </c>
      <c r="Y90" s="106">
        <f>IF(OR(VLOOKUP(V90,'Charged Moves'!B$2:C$119,2,FALSE)=E90,VLOOKUP(V90,'Charged Moves'!B$2:C$119,2,FALSE)=F90),1,0)</f>
        <v>1</v>
      </c>
      <c r="Z90" s="106">
        <f>VLOOKUP(V90,'Charged Moves'!B$2:K$119,10,FALSE)*100</f>
        <v>5</v>
      </c>
      <c r="AA90" s="106">
        <f>VLOOKUP(V90,'Charged Moves'!B$2:K$119,6,FALSE)</f>
        <v>2500</v>
      </c>
      <c r="AB90" s="106">
        <f>VLOOKUP(V90,'Charged Moves'!B$2:L$119,11,FALSE)</f>
        <v>33</v>
      </c>
      <c r="AC90" s="62">
        <f t="shared" si="107"/>
        <v>58</v>
      </c>
      <c r="AD90" s="24">
        <f t="shared" si="3"/>
        <v>23.2</v>
      </c>
      <c r="AE90" s="63">
        <f t="shared" si="4"/>
        <v>5</v>
      </c>
      <c r="AF90" s="64">
        <f t="shared" si="5"/>
        <v>3000</v>
      </c>
      <c r="AG90" s="65">
        <f t="shared" si="6"/>
        <v>15.09090909</v>
      </c>
      <c r="AH90" s="15">
        <f t="shared" si="108"/>
        <v>0.8159453415</v>
      </c>
      <c r="AI90" s="15">
        <f t="shared" si="109"/>
        <v>0.4501209491</v>
      </c>
      <c r="AJ90" s="15">
        <f t="shared" si="110"/>
        <v>0.4285786681</v>
      </c>
      <c r="AK90" s="65">
        <f t="shared" si="7"/>
        <v>4.742857143</v>
      </c>
      <c r="AL90" s="65">
        <f t="shared" si="8"/>
        <v>510676.3636</v>
      </c>
      <c r="AM90" s="65">
        <f t="shared" si="9"/>
        <v>160498.2857</v>
      </c>
    </row>
    <row r="91" ht="14.25" hidden="1" customHeight="1">
      <c r="A91" s="11">
        <v>1152.0</v>
      </c>
      <c r="B91" s="11">
        <f>VLOOKUP(D91,'Species Data'!A$2:E$252,2,FALSE)</f>
        <v>151</v>
      </c>
      <c r="C91" s="11" t="s">
        <v>23</v>
      </c>
      <c r="D91" s="11" t="s">
        <v>181</v>
      </c>
      <c r="E91" s="50" t="s">
        <v>36</v>
      </c>
      <c r="F91" s="51"/>
      <c r="G91" s="11">
        <f>VLOOKUP(D91,'Species Data'!A$2:E$252,3,FALSE)</f>
        <v>200</v>
      </c>
      <c r="H91" s="52">
        <f>VLOOKUP(D91,'Species Data'!A$2:E$252,4,FALSE)</f>
        <v>210</v>
      </c>
      <c r="I91" s="52">
        <f>VLOOKUP(D91,'Species Data'!A$2:E$252,5,FALSE)</f>
        <v>210</v>
      </c>
      <c r="J91" s="53">
        <f t="shared" si="1"/>
        <v>42000</v>
      </c>
      <c r="K91" s="48" t="s">
        <v>42</v>
      </c>
      <c r="L91" s="54">
        <f>VLOOKUP(K91,'Basic Moves'!B$2:J$60,3,FALSE)</f>
        <v>7</v>
      </c>
      <c r="M91" s="54" t="str">
        <f>VLOOKUP(K91,'Basic Moves'!B$2:C$60,2,FALSE)</f>
        <v>Normal</v>
      </c>
      <c r="N91" s="54">
        <f>IF(OR(VLOOKUP(K91,'Basic Moves'!B$2:C$60,2,FALSE)=E91,VLOOKUP(K91,'Basic Moves'!B$2:C$60,2,FALSE)=F91),1,0)</f>
        <v>0</v>
      </c>
      <c r="O91" s="54">
        <f>VLOOKUP(K91,'Basic Moves'!B$2:J$60,5,FALSE)</f>
        <v>600</v>
      </c>
      <c r="P91" s="54">
        <f>VLOOKUP(K91,'Basic Moves'!B$2:J$60,9,FALSE)</f>
        <v>6</v>
      </c>
      <c r="Q91" s="34">
        <f t="shared" si="106"/>
        <v>5</v>
      </c>
      <c r="R91" s="24">
        <f t="shared" si="2"/>
        <v>8.333333333</v>
      </c>
      <c r="S91" s="72"/>
      <c r="T91" s="72"/>
      <c r="U91" s="72"/>
      <c r="V91" s="72" t="s">
        <v>36</v>
      </c>
      <c r="W91" s="54">
        <f>VLOOKUP(V91,'Charged Moves'!B$2:K$119,3,FALSE)</f>
        <v>100</v>
      </c>
      <c r="X91" s="57" t="str">
        <f>VLOOKUP(V91,'Charged Moves'!B$2:C$119,2,FALSE)</f>
        <v>Psychic</v>
      </c>
      <c r="Y91" s="54">
        <f>IF(OR(VLOOKUP(V91,'Charged Moves'!B$2:C$119,2,FALSE)=E91,VLOOKUP(V91,'Charged Moves'!B$2:C$119,2,FALSE)=F91),1,0)</f>
        <v>1</v>
      </c>
      <c r="Z91" s="54">
        <f>VLOOKUP(V91,'Charged Moves'!B$2:K$119,10,FALSE)*100</f>
        <v>5</v>
      </c>
      <c r="AA91" s="54">
        <f>VLOOKUP(V91,'Charged Moves'!B$2:K$119,6,FALSE)</f>
        <v>2800</v>
      </c>
      <c r="AB91" s="54">
        <f>VLOOKUP(V91,'Charged Moves'!B$2:L$119,11,FALSE)</f>
        <v>100</v>
      </c>
      <c r="AC91" s="62">
        <f t="shared" si="107"/>
        <v>73</v>
      </c>
      <c r="AD91" s="24">
        <f t="shared" si="3"/>
        <v>26.07142857</v>
      </c>
      <c r="AE91" s="63">
        <f t="shared" si="4"/>
        <v>17</v>
      </c>
      <c r="AF91" s="64">
        <f t="shared" si="5"/>
        <v>10200</v>
      </c>
      <c r="AG91" s="65">
        <f t="shared" si="6"/>
        <v>12.15384615</v>
      </c>
      <c r="AH91" s="15">
        <f t="shared" si="108"/>
        <v>0.657142263</v>
      </c>
      <c r="AI91" s="15">
        <f t="shared" si="109"/>
        <v>0.4499315977</v>
      </c>
      <c r="AJ91" s="15">
        <f t="shared" si="110"/>
        <v>0.3616349951</v>
      </c>
      <c r="AK91" s="65">
        <f t="shared" si="7"/>
        <v>3.224489796</v>
      </c>
      <c r="AL91" s="65">
        <f t="shared" si="8"/>
        <v>510461.5385</v>
      </c>
      <c r="AM91" s="65">
        <f t="shared" si="9"/>
        <v>135428.5714</v>
      </c>
    </row>
    <row r="92" ht="14.25" hidden="1" customHeight="1">
      <c r="A92" s="11">
        <v>1144.0</v>
      </c>
      <c r="B92" s="11">
        <f>VLOOKUP(D92,'Species Data'!A$2:E$252,2,FALSE)</f>
        <v>151</v>
      </c>
      <c r="C92" s="11" t="s">
        <v>23</v>
      </c>
      <c r="D92" s="11" t="s">
        <v>181</v>
      </c>
      <c r="E92" s="50" t="s">
        <v>36</v>
      </c>
      <c r="F92" s="51"/>
      <c r="G92" s="11">
        <f>VLOOKUP(D92,'Species Data'!A$2:E$252,3,FALSE)</f>
        <v>200</v>
      </c>
      <c r="H92" s="52">
        <f>VLOOKUP(D92,'Species Data'!A$2:E$252,4,FALSE)</f>
        <v>210</v>
      </c>
      <c r="I92" s="52">
        <f>VLOOKUP(D92,'Species Data'!A$2:E$252,5,FALSE)</f>
        <v>210</v>
      </c>
      <c r="J92" s="53">
        <f t="shared" si="1"/>
        <v>42000</v>
      </c>
      <c r="K92" s="48" t="s">
        <v>42</v>
      </c>
      <c r="L92" s="54">
        <f>VLOOKUP(K92,'Basic Moves'!B$2:J$60,3,FALSE)</f>
        <v>7</v>
      </c>
      <c r="M92" s="54" t="str">
        <f>VLOOKUP(K92,'Basic Moves'!B$2:C$60,2,FALSE)</f>
        <v>Normal</v>
      </c>
      <c r="N92" s="54">
        <f>IF(OR(VLOOKUP(K92,'Basic Moves'!B$2:C$60,2,FALSE)=E92,VLOOKUP(K92,'Basic Moves'!B$2:C$60,2,FALSE)=F92),1,0)</f>
        <v>0</v>
      </c>
      <c r="O92" s="54">
        <f>VLOOKUP(K92,'Basic Moves'!B$2:J$60,5,FALSE)</f>
        <v>600</v>
      </c>
      <c r="P92" s="54">
        <f>VLOOKUP(K92,'Basic Moves'!B$2:J$60,9,FALSE)</f>
        <v>6</v>
      </c>
      <c r="Q92" s="34">
        <f t="shared" si="106"/>
        <v>5</v>
      </c>
      <c r="R92" s="24">
        <f t="shared" si="2"/>
        <v>8.333333333</v>
      </c>
      <c r="S92" s="73"/>
      <c r="T92" s="73"/>
      <c r="U92" s="73"/>
      <c r="V92" s="73" t="s">
        <v>75</v>
      </c>
      <c r="W92" s="54">
        <f>VLOOKUP(V92,'Charged Moves'!B$2:K$119,3,FALSE)</f>
        <v>130</v>
      </c>
      <c r="X92" s="57" t="str">
        <f>VLOOKUP(V92,'Charged Moves'!B$2:C$119,2,FALSE)</f>
        <v>Ice</v>
      </c>
      <c r="Y92" s="54">
        <f>IF(OR(VLOOKUP(V92,'Charged Moves'!B$2:C$119,2,FALSE)=E92,VLOOKUP(V92,'Charged Moves'!B$2:C$119,2,FALSE)=F92),1,0)</f>
        <v>0</v>
      </c>
      <c r="Z92" s="54">
        <f>VLOOKUP(V92,'Charged Moves'!B$2:K$119,10,FALSE)*100</f>
        <v>5</v>
      </c>
      <c r="AA92" s="54">
        <f>VLOOKUP(V92,'Charged Moves'!B$2:K$119,6,FALSE)</f>
        <v>3100</v>
      </c>
      <c r="AB92" s="54">
        <f>VLOOKUP(V92,'Charged Moves'!B$2:L$119,11,FALSE)</f>
        <v>100</v>
      </c>
      <c r="AC92" s="62">
        <f t="shared" si="107"/>
        <v>76</v>
      </c>
      <c r="AD92" s="24">
        <f t="shared" si="3"/>
        <v>24.51612903</v>
      </c>
      <c r="AE92" s="63">
        <f t="shared" si="4"/>
        <v>17</v>
      </c>
      <c r="AF92" s="64">
        <f t="shared" si="5"/>
        <v>10200</v>
      </c>
      <c r="AG92" s="65">
        <f t="shared" si="6"/>
        <v>12.10526316</v>
      </c>
      <c r="AH92" s="15">
        <f t="shared" si="108"/>
        <v>0.6545154451</v>
      </c>
      <c r="AI92" s="15">
        <f t="shared" si="109"/>
        <v>0.4481330703</v>
      </c>
      <c r="AJ92" s="15">
        <f t="shared" si="110"/>
        <v>0.3662590798</v>
      </c>
      <c r="AK92" s="65">
        <f t="shared" si="7"/>
        <v>3.265720081</v>
      </c>
      <c r="AL92" s="65">
        <f t="shared" si="8"/>
        <v>508421.0526</v>
      </c>
      <c r="AM92" s="65">
        <f t="shared" si="9"/>
        <v>137160.2434</v>
      </c>
    </row>
    <row r="93" ht="14.25" hidden="1" customHeight="1">
      <c r="A93" s="11">
        <v>1105.0</v>
      </c>
      <c r="B93" s="32">
        <f>VLOOKUP(D93,'Species Data'!A$2:E$252,2,FALSE)</f>
        <v>145</v>
      </c>
      <c r="C93" s="32" t="s">
        <v>23</v>
      </c>
      <c r="D93" s="32" t="s">
        <v>91</v>
      </c>
      <c r="E93" s="113" t="s">
        <v>480</v>
      </c>
      <c r="F93" s="114" t="s">
        <v>174</v>
      </c>
      <c r="G93" s="32">
        <f>VLOOKUP(D93,'Species Data'!A$2:E$252,3,FALSE)</f>
        <v>180</v>
      </c>
      <c r="H93" s="104">
        <f>VLOOKUP(D93,'Species Data'!A$2:E$252,4,FALSE)</f>
        <v>253</v>
      </c>
      <c r="I93" s="104">
        <f>VLOOKUP(D93,'Species Data'!A$2:E$252,5,FALSE)</f>
        <v>188</v>
      </c>
      <c r="J93" s="105">
        <f t="shared" si="1"/>
        <v>33840</v>
      </c>
      <c r="K93" s="36" t="s">
        <v>70</v>
      </c>
      <c r="L93" s="106">
        <f>VLOOKUP(K93,'Basic Moves'!B$2:J$60,3,FALSE)</f>
        <v>5</v>
      </c>
      <c r="M93" s="106" t="str">
        <f>VLOOKUP(K93,'Basic Moves'!B$2:C$60,2,FALSE)</f>
        <v>Electric</v>
      </c>
      <c r="N93" s="106">
        <f>IF(OR(VLOOKUP(K93,'Basic Moves'!B$2:C$60,2,FALSE)=E93,VLOOKUP(K93,'Basic Moves'!B$2:C$60,2,FALSE)=F93),1,0)</f>
        <v>1</v>
      </c>
      <c r="O93" s="106">
        <f>VLOOKUP(K93,'Basic Moves'!B$2:J$60,5,FALSE)</f>
        <v>600</v>
      </c>
      <c r="P93" s="106">
        <f>VLOOKUP(K93,'Basic Moves'!B$2:J$60,9,FALSE)</f>
        <v>8</v>
      </c>
      <c r="Q93" s="34">
        <f t="shared" si="106"/>
        <v>5</v>
      </c>
      <c r="R93" s="24">
        <f t="shared" si="2"/>
        <v>8.333333333</v>
      </c>
      <c r="S93" s="36"/>
      <c r="T93" s="36"/>
      <c r="U93" s="36"/>
      <c r="V93" s="36" t="s">
        <v>109</v>
      </c>
      <c r="W93" s="106">
        <f>VLOOKUP(V93,'Charged Moves'!B$2:K$119,3,FALSE)</f>
        <v>100</v>
      </c>
      <c r="X93" s="107" t="str">
        <f>VLOOKUP(V93,'Charged Moves'!B$2:C$119,2,FALSE)</f>
        <v>Electric</v>
      </c>
      <c r="Y93" s="106">
        <f>IF(OR(VLOOKUP(V93,'Charged Moves'!B$2:C$119,2,FALSE)=E93,VLOOKUP(V93,'Charged Moves'!B$2:C$119,2,FALSE)=F93),1,0)</f>
        <v>1</v>
      </c>
      <c r="Z93" s="106">
        <f>VLOOKUP(V93,'Charged Moves'!B$2:K$119,10,FALSE)*100</f>
        <v>5</v>
      </c>
      <c r="AA93" s="106">
        <f>VLOOKUP(V93,'Charged Moves'!B$2:K$119,6,FALSE)</f>
        <v>2400</v>
      </c>
      <c r="AB93" s="106">
        <f>VLOOKUP(V93,'Charged Moves'!B$2:L$119,11,FALSE)</f>
        <v>100</v>
      </c>
      <c r="AC93" s="62">
        <f t="shared" si="107"/>
        <v>88</v>
      </c>
      <c r="AD93" s="24">
        <f t="shared" si="3"/>
        <v>36.66666667</v>
      </c>
      <c r="AE93" s="63">
        <f t="shared" si="4"/>
        <v>13</v>
      </c>
      <c r="AF93" s="64">
        <f t="shared" si="5"/>
        <v>7800</v>
      </c>
      <c r="AG93" s="65">
        <f t="shared" si="6"/>
        <v>15</v>
      </c>
      <c r="AH93" s="15">
        <f t="shared" si="108"/>
        <v>0.8110300081</v>
      </c>
      <c r="AI93" s="15">
        <f t="shared" si="109"/>
        <v>0.4474093771</v>
      </c>
      <c r="AJ93" s="15">
        <f t="shared" si="110"/>
        <v>0.3619249934</v>
      </c>
      <c r="AK93" s="65">
        <f t="shared" si="7"/>
        <v>4.005235602</v>
      </c>
      <c r="AL93" s="65">
        <f t="shared" si="8"/>
        <v>507600</v>
      </c>
      <c r="AM93" s="65">
        <f t="shared" si="9"/>
        <v>135537.1728</v>
      </c>
    </row>
    <row r="94" ht="14.25" hidden="1" customHeight="1">
      <c r="A94" s="11">
        <v>1102.0</v>
      </c>
      <c r="B94" s="11">
        <f>VLOOKUP(D94,'Species Data'!A$2:E$252,2,FALSE)</f>
        <v>145</v>
      </c>
      <c r="C94" s="11" t="s">
        <v>23</v>
      </c>
      <c r="D94" s="11" t="s">
        <v>91</v>
      </c>
      <c r="E94" s="101" t="s">
        <v>480</v>
      </c>
      <c r="F94" s="67" t="s">
        <v>174</v>
      </c>
      <c r="G94" s="11">
        <f>VLOOKUP(D94,'Species Data'!A$2:E$252,3,FALSE)</f>
        <v>180</v>
      </c>
      <c r="H94" s="52">
        <f>VLOOKUP(D94,'Species Data'!A$2:E$252,4,FALSE)</f>
        <v>253</v>
      </c>
      <c r="I94" s="52">
        <f>VLOOKUP(D94,'Species Data'!A$2:E$252,5,FALSE)</f>
        <v>188</v>
      </c>
      <c r="J94" s="53">
        <f t="shared" si="1"/>
        <v>33840</v>
      </c>
      <c r="K94" s="12" t="s">
        <v>94</v>
      </c>
      <c r="L94" s="54">
        <f>VLOOKUP(K94,'Basic Moves'!B$2:J$60,3,FALSE)</f>
        <v>8</v>
      </c>
      <c r="M94" s="54" t="str">
        <f>VLOOKUP(K94,'Basic Moves'!B$2:C$60,2,FALSE)</f>
        <v>Electric</v>
      </c>
      <c r="N94" s="54">
        <f>IF(OR(VLOOKUP(K94,'Basic Moves'!B$2:C$60,2,FALSE)=E94,VLOOKUP(K94,'Basic Moves'!B$2:C$60,2,FALSE)=F94),1,0)</f>
        <v>1</v>
      </c>
      <c r="O94" s="54">
        <f>VLOOKUP(K94,'Basic Moves'!B$2:J$60,5,FALSE)</f>
        <v>1100</v>
      </c>
      <c r="P94" s="54">
        <f>VLOOKUP(K94,'Basic Moves'!B$2:J$60,9,FALSE)</f>
        <v>15</v>
      </c>
      <c r="Q94" s="34">
        <f t="shared" si="106"/>
        <v>8</v>
      </c>
      <c r="R94" s="24">
        <f t="shared" si="2"/>
        <v>7.272727273</v>
      </c>
      <c r="S94" s="48"/>
      <c r="T94" s="48"/>
      <c r="U94" s="48"/>
      <c r="V94" s="48" t="s">
        <v>92</v>
      </c>
      <c r="W94" s="54">
        <f>VLOOKUP(V94,'Charged Moves'!B$2:K$119,3,FALSE)</f>
        <v>80</v>
      </c>
      <c r="X94" s="57" t="str">
        <f>VLOOKUP(V94,'Charged Moves'!B$2:C$119,2,FALSE)</f>
        <v>Electric</v>
      </c>
      <c r="Y94" s="54">
        <f>IF(OR(VLOOKUP(V94,'Charged Moves'!B$2:C$119,2,FALSE)=E94,VLOOKUP(V94,'Charged Moves'!B$2:C$119,2,FALSE)=F94),1,0)</f>
        <v>1</v>
      </c>
      <c r="Z94" s="54">
        <f>VLOOKUP(V94,'Charged Moves'!B$2:K$119,10,FALSE)*100</f>
        <v>5</v>
      </c>
      <c r="AA94" s="54">
        <f>VLOOKUP(V94,'Charged Moves'!B$2:K$119,6,FALSE)</f>
        <v>2500</v>
      </c>
      <c r="AB94" s="54">
        <f>VLOOKUP(V94,'Charged Moves'!B$2:L$119,11,FALSE)</f>
        <v>50</v>
      </c>
      <c r="AC94" s="62">
        <f t="shared" si="107"/>
        <v>71</v>
      </c>
      <c r="AD94" s="24">
        <f t="shared" si="3"/>
        <v>28.4</v>
      </c>
      <c r="AE94" s="63">
        <f t="shared" si="4"/>
        <v>4</v>
      </c>
      <c r="AF94" s="64">
        <f t="shared" si="5"/>
        <v>4400</v>
      </c>
      <c r="AG94" s="65">
        <f t="shared" si="6"/>
        <v>14.92753623</v>
      </c>
      <c r="AH94" s="15">
        <f t="shared" si="108"/>
        <v>0.8071119887</v>
      </c>
      <c r="AI94" s="15">
        <f t="shared" si="109"/>
        <v>0.4452479792</v>
      </c>
      <c r="AJ94" s="15">
        <f t="shared" si="110"/>
        <v>0.5507329075</v>
      </c>
      <c r="AK94" s="65">
        <f t="shared" si="7"/>
        <v>6.094674556</v>
      </c>
      <c r="AL94" s="65">
        <f t="shared" si="8"/>
        <v>505147.8261</v>
      </c>
      <c r="AM94" s="65">
        <f t="shared" si="9"/>
        <v>206243.787</v>
      </c>
    </row>
    <row r="95" ht="14.25" customHeight="1">
      <c r="A95" s="11">
        <v>410.0</v>
      </c>
      <c r="B95" s="11">
        <f>VLOOKUP(D95,'Species Data'!A$2:E$252,2,FALSE)</f>
        <v>59</v>
      </c>
      <c r="C95" s="11"/>
      <c r="D95" s="11" t="s">
        <v>138</v>
      </c>
      <c r="E95" s="66" t="s">
        <v>170</v>
      </c>
      <c r="F95" s="112"/>
      <c r="G95" s="11">
        <f>VLOOKUP(D95,'Species Data'!A$2:E$252,3,FALSE)</f>
        <v>180</v>
      </c>
      <c r="H95" s="52">
        <f>VLOOKUP(D95,'Species Data'!A$2:E$252,4,FALSE)</f>
        <v>227</v>
      </c>
      <c r="I95" s="52">
        <f>VLOOKUP(D95,'Species Data'!A$2:E$252,5,FALSE)</f>
        <v>166</v>
      </c>
      <c r="J95" s="53">
        <f t="shared" si="1"/>
        <v>29880</v>
      </c>
      <c r="K95" s="12" t="s">
        <v>163</v>
      </c>
      <c r="L95" s="54">
        <f>VLOOKUP(K95,'Basic Moves'!B$2:J$60,3,FALSE)</f>
        <v>12</v>
      </c>
      <c r="M95" s="54" t="str">
        <f>VLOOKUP(K95,'Basic Moves'!B$2:C$60,2,FALSE)</f>
        <v>Dark</v>
      </c>
      <c r="N95" s="54">
        <f>IF(OR(VLOOKUP(K95,'Basic Moves'!B$2:C$60,2,FALSE)=E95,VLOOKUP(K95,'Basic Moves'!B$2:C$60,2,FALSE)=F95),1,0)</f>
        <v>0</v>
      </c>
      <c r="O95" s="54">
        <f>VLOOKUP(K95,'Basic Moves'!B$2:J$60,5,FALSE)</f>
        <v>1100</v>
      </c>
      <c r="P95" s="54">
        <f>VLOOKUP(K95,'Basic Moves'!B$2:J$60,9,FALSE)</f>
        <v>12</v>
      </c>
      <c r="Q95" s="34">
        <f>FLOOR(0.5*L95*(H95/180)*(1+(N95*0.2))+1)</f>
        <v>8</v>
      </c>
      <c r="R95" s="24">
        <f t="shared" si="2"/>
        <v>7.272727273</v>
      </c>
      <c r="S95" s="56">
        <f>L95/O95*1000</f>
        <v>10.90909091</v>
      </c>
      <c r="T95" s="56">
        <f>P95/O95*1000</f>
        <v>10.90909091</v>
      </c>
      <c r="U95" s="56">
        <f>T95/S95</f>
        <v>1</v>
      </c>
      <c r="V95" s="12" t="s">
        <v>65</v>
      </c>
      <c r="W95" s="54">
        <f>VLOOKUP(V95,'Charged Moves'!B$2:K$119,3,FALSE)</f>
        <v>70</v>
      </c>
      <c r="X95" s="57" t="str">
        <f>VLOOKUP(V95,'Charged Moves'!B$2:C$119,2,FALSE)</f>
        <v>Dark</v>
      </c>
      <c r="Y95" s="54">
        <f>IF(OR(VLOOKUP(V95,'Charged Moves'!B$2:C$119,2,FALSE)=E95,VLOOKUP(V95,'Charged Moves'!B$2:C$119,2,FALSE)=F95),1,0)</f>
        <v>0</v>
      </c>
      <c r="Z95" s="54">
        <f>VLOOKUP(V95,'Charged Moves'!B$2:K$119,10,FALSE)*100</f>
        <v>5</v>
      </c>
      <c r="AA95" s="54">
        <f>VLOOKUP(V95,'Charged Moves'!B$2:K$119,6,FALSE)</f>
        <v>3200</v>
      </c>
      <c r="AB95" s="54">
        <f>VLOOKUP(V95,'Charged Moves'!B$2:L$119,11,FALSE)</f>
        <v>33</v>
      </c>
      <c r="AC95" s="62">
        <f>FLOOR(0.5*W95*(H95/180)*(1+(Y95*0.2))+1)</f>
        <v>45</v>
      </c>
      <c r="AD95" s="24">
        <f t="shared" si="3"/>
        <v>14.0625</v>
      </c>
      <c r="AE95" s="63">
        <f t="shared" si="4"/>
        <v>3</v>
      </c>
      <c r="AF95" s="64">
        <f t="shared" si="5"/>
        <v>3300</v>
      </c>
      <c r="AG95" s="65">
        <f t="shared" si="6"/>
        <v>10.61538462</v>
      </c>
      <c r="AH95" s="15">
        <f>AG95/17.41</f>
        <v>0.6097291565</v>
      </c>
      <c r="AI95" s="15">
        <f>AL95/1109505</f>
        <v>0.2858821657</v>
      </c>
      <c r="AJ95" s="15">
        <f>AM95/364968.75</f>
        <v>0.3895883859</v>
      </c>
      <c r="AK95" s="65">
        <f t="shared" si="7"/>
        <v>4.75862069</v>
      </c>
      <c r="AL95" s="65">
        <f t="shared" si="8"/>
        <v>317187.6923</v>
      </c>
      <c r="AM95" s="65">
        <f t="shared" si="9"/>
        <v>142187.5862</v>
      </c>
    </row>
    <row r="96" ht="14.25" hidden="1" customHeight="1">
      <c r="A96" s="11">
        <v>1744.0</v>
      </c>
      <c r="B96" s="11">
        <f>VLOOKUP(D96,'Species Data'!A$2:E$252,2,FALSE)</f>
        <v>251</v>
      </c>
      <c r="C96" s="11" t="s">
        <v>23</v>
      </c>
      <c r="D96" s="20" t="s">
        <v>173</v>
      </c>
      <c r="E96" s="50" t="s">
        <v>36</v>
      </c>
      <c r="F96" s="110" t="s">
        <v>479</v>
      </c>
      <c r="G96" s="11">
        <f>VLOOKUP(D96,'Species Data'!A$2:E$252,3,FALSE)</f>
        <v>200</v>
      </c>
      <c r="H96" s="52">
        <f>VLOOKUP(D96,'Species Data'!A$2:E$252,4,FALSE)</f>
        <v>210</v>
      </c>
      <c r="I96" s="52">
        <f>VLOOKUP(D96,'Species Data'!A$2:E$252,5,FALSE)</f>
        <v>210</v>
      </c>
      <c r="J96" s="53">
        <f t="shared" si="1"/>
        <v>42000</v>
      </c>
      <c r="K96" s="21" t="s">
        <v>18</v>
      </c>
      <c r="L96" s="54">
        <f>VLOOKUP(K96,'Basic Moves'!B$2:J$60,3,FALSE)</f>
        <v>20</v>
      </c>
      <c r="M96" s="54" t="str">
        <f>VLOOKUP(K96,'Basic Moves'!B$2:C$60,2,FALSE)</f>
        <v>Psychic</v>
      </c>
      <c r="N96" s="54">
        <f>IF(OR(VLOOKUP(K96,'Basic Moves'!B$2:C$60,2,FALSE)=E96,VLOOKUP(K96,'Basic Moves'!B$2:C$60,2,FALSE)=F96),1,0)</f>
        <v>1</v>
      </c>
      <c r="O96" s="54">
        <f>VLOOKUP(K96,'Basic Moves'!B$2:J$60,5,FALSE)</f>
        <v>1600</v>
      </c>
      <c r="P96" s="54">
        <f>VLOOKUP(K96,'Basic Moves'!B$2:J$60,9,FALSE)</f>
        <v>15</v>
      </c>
      <c r="Q96" s="34">
        <f t="shared" ref="Q96:Q97" si="111">FLOOR(0.5*L96*(H96/180)*(1+(N96*0.25))+1)</f>
        <v>15</v>
      </c>
      <c r="R96" s="24">
        <f t="shared" si="2"/>
        <v>9.375</v>
      </c>
      <c r="S96" s="21"/>
      <c r="T96" s="21"/>
      <c r="U96" s="21"/>
      <c r="V96" s="21" t="s">
        <v>48</v>
      </c>
      <c r="W96" s="54">
        <f>VLOOKUP(V96,'Charged Moves'!B$2:K$119,3,FALSE)</f>
        <v>100</v>
      </c>
      <c r="X96" s="57" t="str">
        <f>VLOOKUP(V96,'Charged Moves'!B$2:C$119,2,FALSE)</f>
        <v>Fairy</v>
      </c>
      <c r="Y96" s="54">
        <f>IF(OR(VLOOKUP(V96,'Charged Moves'!B$2:C$119,2,FALSE)=E96,VLOOKUP(V96,'Charged Moves'!B$2:C$119,2,FALSE)=F96),1,0)</f>
        <v>0</v>
      </c>
      <c r="Z96" s="54">
        <f>VLOOKUP(V96,'Charged Moves'!B$2:K$119,10,FALSE)*100</f>
        <v>5</v>
      </c>
      <c r="AA96" s="54">
        <f>VLOOKUP(V96,'Charged Moves'!B$2:K$119,6,FALSE)</f>
        <v>3500</v>
      </c>
      <c r="AB96" s="54">
        <f>VLOOKUP(V96,'Charged Moves'!B$2:L$119,11,FALSE)</f>
        <v>50</v>
      </c>
      <c r="AC96" s="62">
        <f t="shared" ref="AC96:AC97" si="112">FLOOR(0.5*W96*(H96/180)*(1+(Y96*0.25))+1)</f>
        <v>59</v>
      </c>
      <c r="AD96" s="24">
        <f t="shared" si="3"/>
        <v>16.85714286</v>
      </c>
      <c r="AE96" s="63">
        <f t="shared" si="4"/>
        <v>4</v>
      </c>
      <c r="AF96" s="64">
        <f t="shared" si="5"/>
        <v>6400</v>
      </c>
      <c r="AG96" s="65">
        <f t="shared" si="6"/>
        <v>12.02020202</v>
      </c>
      <c r="AH96" s="15">
        <f t="shared" ref="AH96:AH97" si="113">AG96/18.495</f>
        <v>0.6499163028</v>
      </c>
      <c r="AI96" s="15">
        <f t="shared" ref="AI96:AI97" si="114">AL96/1134531.429</f>
        <v>0.4449841335</v>
      </c>
      <c r="AJ96" s="15">
        <f t="shared" ref="AJ96:AJ97" si="115">AM96/374489.674</f>
        <v>0.6706614263</v>
      </c>
      <c r="AK96" s="65">
        <f t="shared" si="7"/>
        <v>5.979899497</v>
      </c>
      <c r="AL96" s="65">
        <f t="shared" si="8"/>
        <v>504848.4848</v>
      </c>
      <c r="AM96" s="65">
        <f t="shared" si="9"/>
        <v>251155.7789</v>
      </c>
    </row>
    <row r="97" ht="14.25" hidden="1" customHeight="1">
      <c r="A97" s="11">
        <v>1111.0</v>
      </c>
      <c r="B97" s="11">
        <f>VLOOKUP(D97,'Species Data'!A$2:E$252,2,FALSE)</f>
        <v>146</v>
      </c>
      <c r="C97" s="11" t="s">
        <v>23</v>
      </c>
      <c r="D97" s="11" t="s">
        <v>44</v>
      </c>
      <c r="E97" s="66" t="s">
        <v>170</v>
      </c>
      <c r="F97" s="67" t="s">
        <v>174</v>
      </c>
      <c r="G97" s="11">
        <f>VLOOKUP(D97,'Species Data'!A$2:E$252,3,FALSE)</f>
        <v>180</v>
      </c>
      <c r="H97" s="52">
        <f>VLOOKUP(D97,'Species Data'!A$2:E$252,4,FALSE)</f>
        <v>251</v>
      </c>
      <c r="I97" s="52">
        <f>VLOOKUP(D97,'Species Data'!A$2:E$252,5,FALSE)</f>
        <v>184</v>
      </c>
      <c r="J97" s="53">
        <f t="shared" si="1"/>
        <v>33120</v>
      </c>
      <c r="K97" s="12" t="s">
        <v>45</v>
      </c>
      <c r="L97" s="54">
        <f>VLOOKUP(K97,'Basic Moves'!B$2:J$60,3,FALSE)</f>
        <v>14</v>
      </c>
      <c r="M97" s="54" t="str">
        <f>VLOOKUP(K97,'Basic Moves'!B$2:C$60,2,FALSE)</f>
        <v>Fire</v>
      </c>
      <c r="N97" s="54">
        <f>IF(OR(VLOOKUP(K97,'Basic Moves'!B$2:C$60,2,FALSE)=E97,VLOOKUP(K97,'Basic Moves'!B$2:C$60,2,FALSE)=F97),1,0)</f>
        <v>1</v>
      </c>
      <c r="O97" s="54">
        <f>VLOOKUP(K97,'Basic Moves'!B$2:J$60,5,FALSE)</f>
        <v>1100</v>
      </c>
      <c r="P97" s="54">
        <f>VLOOKUP(K97,'Basic Moves'!B$2:J$60,9,FALSE)</f>
        <v>10</v>
      </c>
      <c r="Q97" s="34">
        <f t="shared" si="111"/>
        <v>13</v>
      </c>
      <c r="R97" s="24">
        <f t="shared" si="2"/>
        <v>11.81818182</v>
      </c>
      <c r="S97" s="48"/>
      <c r="T97" s="48"/>
      <c r="U97" s="48"/>
      <c r="V97" s="48" t="s">
        <v>100</v>
      </c>
      <c r="W97" s="54">
        <f>VLOOKUP(V97,'Charged Moves'!B$2:K$119,3,FALSE)</f>
        <v>95</v>
      </c>
      <c r="X97" s="57" t="str">
        <f>VLOOKUP(V97,'Charged Moves'!B$2:C$119,2,FALSE)</f>
        <v>Fire</v>
      </c>
      <c r="Y97" s="54">
        <f>IF(OR(VLOOKUP(V97,'Charged Moves'!B$2:C$119,2,FALSE)=E97,VLOOKUP(V97,'Charged Moves'!B$2:C$119,2,FALSE)=F97),1,0)</f>
        <v>1</v>
      </c>
      <c r="Z97" s="54">
        <f>VLOOKUP(V97,'Charged Moves'!B$2:K$119,10,FALSE)*100</f>
        <v>5</v>
      </c>
      <c r="AA97" s="54">
        <f>VLOOKUP(V97,'Charged Moves'!B$2:K$119,6,FALSE)</f>
        <v>3000</v>
      </c>
      <c r="AB97" s="54">
        <f>VLOOKUP(V97,'Charged Moves'!B$2:L$119,11,FALSE)</f>
        <v>100</v>
      </c>
      <c r="AC97" s="62">
        <f t="shared" si="112"/>
        <v>83</v>
      </c>
      <c r="AD97" s="24">
        <f t="shared" si="3"/>
        <v>27.66666667</v>
      </c>
      <c r="AE97" s="63">
        <f t="shared" si="4"/>
        <v>10</v>
      </c>
      <c r="AF97" s="64">
        <f t="shared" si="5"/>
        <v>11000</v>
      </c>
      <c r="AG97" s="65">
        <f t="shared" si="6"/>
        <v>15.21428571</v>
      </c>
      <c r="AH97" s="15">
        <f t="shared" si="113"/>
        <v>0.8226161511</v>
      </c>
      <c r="AI97" s="15">
        <f t="shared" si="114"/>
        <v>0.4441456005</v>
      </c>
      <c r="AJ97" s="15">
        <f t="shared" si="115"/>
        <v>0.523272105</v>
      </c>
      <c r="AK97" s="65">
        <f t="shared" si="7"/>
        <v>5.916666667</v>
      </c>
      <c r="AL97" s="65">
        <f t="shared" si="8"/>
        <v>503897.1429</v>
      </c>
      <c r="AM97" s="65">
        <f t="shared" si="9"/>
        <v>195960</v>
      </c>
    </row>
    <row r="98" ht="14.25" customHeight="1">
      <c r="A98" s="11">
        <v>408.0</v>
      </c>
      <c r="B98" s="32">
        <f>VLOOKUP(D98,'Species Data'!A$2:E$252,2,FALSE)</f>
        <v>59</v>
      </c>
      <c r="C98" s="32"/>
      <c r="D98" s="32" t="s">
        <v>138</v>
      </c>
      <c r="E98" s="116" t="s">
        <v>170</v>
      </c>
      <c r="F98" s="117"/>
      <c r="G98" s="32">
        <f>VLOOKUP(D98,'Species Data'!A$2:E$252,3,FALSE)</f>
        <v>180</v>
      </c>
      <c r="H98" s="104">
        <f>VLOOKUP(D98,'Species Data'!A$2:E$252,4,FALSE)</f>
        <v>227</v>
      </c>
      <c r="I98" s="104">
        <f>VLOOKUP(D98,'Species Data'!A$2:E$252,5,FALSE)</f>
        <v>166</v>
      </c>
      <c r="J98" s="105">
        <f t="shared" si="1"/>
        <v>29880</v>
      </c>
      <c r="K98" s="36" t="s">
        <v>93</v>
      </c>
      <c r="L98" s="106">
        <f>VLOOKUP(K98,'Basic Moves'!B$2:J$60,3,FALSE)</f>
        <v>11</v>
      </c>
      <c r="M98" s="106" t="str">
        <f>VLOOKUP(K98,'Basic Moves'!B$2:C$60,2,FALSE)</f>
        <v>Fire</v>
      </c>
      <c r="N98" s="106">
        <f>IF(OR(VLOOKUP(K98,'Basic Moves'!B$2:C$60,2,FALSE)=E98,VLOOKUP(K98,'Basic Moves'!B$2:C$60,2,FALSE)=F98),1,0)</f>
        <v>1</v>
      </c>
      <c r="O98" s="106">
        <f>VLOOKUP(K98,'Basic Moves'!B$2:J$60,5,FALSE)</f>
        <v>900</v>
      </c>
      <c r="P98" s="106">
        <f>VLOOKUP(K98,'Basic Moves'!B$2:J$60,9,FALSE)</f>
        <v>8</v>
      </c>
      <c r="Q98" s="34">
        <f t="shared" ref="Q98:Q99" si="116">FLOOR(0.5*L98*(H98/180)*(1+(N98*0.2))+1)</f>
        <v>9</v>
      </c>
      <c r="R98" s="24">
        <f t="shared" si="2"/>
        <v>10</v>
      </c>
      <c r="S98" s="56">
        <f t="shared" ref="S98:S99" si="117">L98/O98*1000</f>
        <v>12.22222222</v>
      </c>
      <c r="T98" s="56">
        <f t="shared" ref="T98:T99" si="118">P98/O98*1000</f>
        <v>8.888888889</v>
      </c>
      <c r="U98" s="56">
        <f t="shared" ref="U98:U99" si="119">T98/S98</f>
        <v>0.7272727273</v>
      </c>
      <c r="V98" s="36" t="s">
        <v>98</v>
      </c>
      <c r="W98" s="106">
        <f>VLOOKUP(V98,'Charged Moves'!B$2:K$119,3,FALSE)</f>
        <v>70</v>
      </c>
      <c r="X98" s="107" t="str">
        <f>VLOOKUP(V98,'Charged Moves'!B$2:C$119,2,FALSE)</f>
        <v>Fire</v>
      </c>
      <c r="Y98" s="106">
        <f>IF(OR(VLOOKUP(V98,'Charged Moves'!B$2:C$119,2,FALSE)=E98,VLOOKUP(V98,'Charged Moves'!B$2:C$119,2,FALSE)=F98),1,0)</f>
        <v>1</v>
      </c>
      <c r="Z98" s="106">
        <f>VLOOKUP(V98,'Charged Moves'!B$2:K$119,10,FALSE)*100</f>
        <v>5</v>
      </c>
      <c r="AA98" s="106">
        <f>VLOOKUP(V98,'Charged Moves'!B$2:K$119,6,FALSE)</f>
        <v>2200</v>
      </c>
      <c r="AB98" s="106">
        <f>VLOOKUP(V98,'Charged Moves'!B$2:L$119,11,FALSE)</f>
        <v>50</v>
      </c>
      <c r="AC98" s="62">
        <f t="shared" ref="AC98:AC99" si="120">FLOOR(0.5*W98*(H98/180)*(1+(Y98*0.2))+1)</f>
        <v>53</v>
      </c>
      <c r="AD98" s="24">
        <f t="shared" si="3"/>
        <v>24.09090909</v>
      </c>
      <c r="AE98" s="63">
        <f t="shared" si="4"/>
        <v>7</v>
      </c>
      <c r="AF98" s="64">
        <f t="shared" si="5"/>
        <v>6300</v>
      </c>
      <c r="AG98" s="65">
        <f t="shared" si="6"/>
        <v>13.64705882</v>
      </c>
      <c r="AH98" s="15">
        <f t="shared" ref="AH98:AH99" si="121">AG98/17.41</f>
        <v>0.7838632294</v>
      </c>
      <c r="AI98" s="15">
        <f t="shared" ref="AI98:AI99" si="122">AL98/1109505</f>
        <v>0.3675279676</v>
      </c>
      <c r="AJ98" s="15">
        <f t="shared" ref="AJ98:AJ99" si="123">AM98/364968.75</f>
        <v>0.3876294972</v>
      </c>
      <c r="AK98" s="65">
        <f t="shared" si="7"/>
        <v>4.734693878</v>
      </c>
      <c r="AL98" s="65">
        <f t="shared" si="8"/>
        <v>407774.1176</v>
      </c>
      <c r="AM98" s="65">
        <f t="shared" si="9"/>
        <v>141472.6531</v>
      </c>
    </row>
    <row r="99" ht="14.25" customHeight="1">
      <c r="A99" s="11">
        <v>406.0</v>
      </c>
      <c r="B99" s="11">
        <f>VLOOKUP(D99,'Species Data'!A$2:E$252,2,FALSE)</f>
        <v>59</v>
      </c>
      <c r="C99" s="11"/>
      <c r="D99" s="11" t="s">
        <v>138</v>
      </c>
      <c r="E99" s="66" t="s">
        <v>170</v>
      </c>
      <c r="F99" s="112"/>
      <c r="G99" s="11">
        <f>VLOOKUP(D99,'Species Data'!A$2:E$252,3,FALSE)</f>
        <v>180</v>
      </c>
      <c r="H99" s="52">
        <f>VLOOKUP(D99,'Species Data'!A$2:E$252,4,FALSE)</f>
        <v>227</v>
      </c>
      <c r="I99" s="52">
        <f>VLOOKUP(D99,'Species Data'!A$2:E$252,5,FALSE)</f>
        <v>166</v>
      </c>
      <c r="J99" s="53">
        <f t="shared" si="1"/>
        <v>29880</v>
      </c>
      <c r="K99" s="48" t="s">
        <v>93</v>
      </c>
      <c r="L99" s="54">
        <f>VLOOKUP(K99,'Basic Moves'!B$2:J$60,3,FALSE)</f>
        <v>11</v>
      </c>
      <c r="M99" s="54" t="str">
        <f>VLOOKUP(K99,'Basic Moves'!B$2:C$60,2,FALSE)</f>
        <v>Fire</v>
      </c>
      <c r="N99" s="54">
        <f>IF(OR(VLOOKUP(K99,'Basic Moves'!B$2:C$60,2,FALSE)=E99,VLOOKUP(K99,'Basic Moves'!B$2:C$60,2,FALSE)=F99),1,0)</f>
        <v>1</v>
      </c>
      <c r="O99" s="54">
        <f>VLOOKUP(K99,'Basic Moves'!B$2:J$60,5,FALSE)</f>
        <v>900</v>
      </c>
      <c r="P99" s="54">
        <f>VLOOKUP(K99,'Basic Moves'!B$2:J$60,9,FALSE)</f>
        <v>8</v>
      </c>
      <c r="Q99" s="34">
        <f t="shared" si="116"/>
        <v>9</v>
      </c>
      <c r="R99" s="24">
        <f t="shared" si="2"/>
        <v>10</v>
      </c>
      <c r="S99" s="56">
        <f t="shared" si="117"/>
        <v>12.22222222</v>
      </c>
      <c r="T99" s="56">
        <f t="shared" si="118"/>
        <v>8.888888889</v>
      </c>
      <c r="U99" s="56">
        <f t="shared" si="119"/>
        <v>0.7272727273</v>
      </c>
      <c r="V99" s="12" t="s">
        <v>65</v>
      </c>
      <c r="W99" s="54">
        <f>VLOOKUP(V99,'Charged Moves'!B$2:K$119,3,FALSE)</f>
        <v>70</v>
      </c>
      <c r="X99" s="57" t="str">
        <f>VLOOKUP(V99,'Charged Moves'!B$2:C$119,2,FALSE)</f>
        <v>Dark</v>
      </c>
      <c r="Y99" s="54">
        <f>IF(OR(VLOOKUP(V99,'Charged Moves'!B$2:C$119,2,FALSE)=E99,VLOOKUP(V99,'Charged Moves'!B$2:C$119,2,FALSE)=F99),1,0)</f>
        <v>0</v>
      </c>
      <c r="Z99" s="54">
        <f>VLOOKUP(V99,'Charged Moves'!B$2:K$119,10,FALSE)*100</f>
        <v>5</v>
      </c>
      <c r="AA99" s="54">
        <f>VLOOKUP(V99,'Charged Moves'!B$2:K$119,6,FALSE)</f>
        <v>3200</v>
      </c>
      <c r="AB99" s="54">
        <f>VLOOKUP(V99,'Charged Moves'!B$2:L$119,11,FALSE)</f>
        <v>33</v>
      </c>
      <c r="AC99" s="62">
        <f t="shared" si="120"/>
        <v>45</v>
      </c>
      <c r="AD99" s="24">
        <f t="shared" si="3"/>
        <v>14.0625</v>
      </c>
      <c r="AE99" s="63">
        <f t="shared" si="4"/>
        <v>5</v>
      </c>
      <c r="AF99" s="64">
        <f t="shared" si="5"/>
        <v>4500</v>
      </c>
      <c r="AG99" s="65">
        <f t="shared" si="6"/>
        <v>11.68831169</v>
      </c>
      <c r="AH99" s="15">
        <f t="shared" si="121"/>
        <v>0.6713562141</v>
      </c>
      <c r="AI99" s="15">
        <f t="shared" si="122"/>
        <v>0.3147770882</v>
      </c>
      <c r="AJ99" s="15">
        <f t="shared" si="123"/>
        <v>0.3740254863</v>
      </c>
      <c r="AK99" s="65">
        <f t="shared" si="7"/>
        <v>4.568527919</v>
      </c>
      <c r="AL99" s="65">
        <f t="shared" si="8"/>
        <v>349246.7532</v>
      </c>
      <c r="AM99" s="65">
        <f t="shared" si="9"/>
        <v>136507.6142</v>
      </c>
    </row>
    <row r="100" ht="14.25" hidden="1" customHeight="1">
      <c r="A100" s="11">
        <v>1107.0</v>
      </c>
      <c r="B100" s="32">
        <f>VLOOKUP(D100,'Species Data'!A$2:E$252,2,FALSE)</f>
        <v>146</v>
      </c>
      <c r="C100" s="32" t="s">
        <v>23</v>
      </c>
      <c r="D100" s="32" t="s">
        <v>44</v>
      </c>
      <c r="E100" s="116" t="s">
        <v>170</v>
      </c>
      <c r="F100" s="114" t="s">
        <v>174</v>
      </c>
      <c r="G100" s="32">
        <f>VLOOKUP(D100,'Species Data'!A$2:E$252,3,FALSE)</f>
        <v>180</v>
      </c>
      <c r="H100" s="104">
        <f>VLOOKUP(D100,'Species Data'!A$2:E$252,4,FALSE)</f>
        <v>251</v>
      </c>
      <c r="I100" s="104">
        <f>VLOOKUP(D100,'Species Data'!A$2:E$252,5,FALSE)</f>
        <v>184</v>
      </c>
      <c r="J100" s="105">
        <f t="shared" si="1"/>
        <v>33120</v>
      </c>
      <c r="K100" s="36" t="s">
        <v>108</v>
      </c>
      <c r="L100" s="106">
        <f>VLOOKUP(K100,'Basic Moves'!B$2:J$60,3,FALSE)</f>
        <v>10</v>
      </c>
      <c r="M100" s="106" t="str">
        <f>VLOOKUP(K100,'Basic Moves'!B$2:C$60,2,FALSE)</f>
        <v>Fire</v>
      </c>
      <c r="N100" s="106">
        <f>IF(OR(VLOOKUP(K100,'Basic Moves'!B$2:C$60,2,FALSE)=E100,VLOOKUP(K100,'Basic Moves'!B$2:C$60,2,FALSE)=F100),1,0)</f>
        <v>1</v>
      </c>
      <c r="O100" s="106">
        <f>VLOOKUP(K100,'Basic Moves'!B$2:J$60,5,FALSE)</f>
        <v>1000</v>
      </c>
      <c r="P100" s="106">
        <f>VLOOKUP(K100,'Basic Moves'!B$2:J$60,9,FALSE)</f>
        <v>10</v>
      </c>
      <c r="Q100" s="34">
        <f t="shared" ref="Q100:Q101" si="124">FLOOR(0.5*L100*(H100/180)*(1+(N100*0.25))+1)</f>
        <v>9</v>
      </c>
      <c r="R100" s="24">
        <f t="shared" si="2"/>
        <v>9</v>
      </c>
      <c r="S100" s="36"/>
      <c r="T100" s="36"/>
      <c r="U100" s="36"/>
      <c r="V100" s="36" t="s">
        <v>28</v>
      </c>
      <c r="W100" s="106">
        <f>VLOOKUP(V100,'Charged Moves'!B$2:K$119,3,FALSE)</f>
        <v>140</v>
      </c>
      <c r="X100" s="107" t="str">
        <f>VLOOKUP(V100,'Charged Moves'!B$2:C$119,2,FALSE)</f>
        <v>Fire</v>
      </c>
      <c r="Y100" s="106">
        <f>IF(OR(VLOOKUP(V100,'Charged Moves'!B$2:C$119,2,FALSE)=E100,VLOOKUP(V100,'Charged Moves'!B$2:C$119,2,FALSE)=F100),1,0)</f>
        <v>1</v>
      </c>
      <c r="Z100" s="106">
        <f>VLOOKUP(V100,'Charged Moves'!B$2:K$119,10,FALSE)*100</f>
        <v>5</v>
      </c>
      <c r="AA100" s="106">
        <f>VLOOKUP(V100,'Charged Moves'!B$2:K$119,6,FALSE)</f>
        <v>4200</v>
      </c>
      <c r="AB100" s="106">
        <f>VLOOKUP(V100,'Charged Moves'!B$2:L$119,11,FALSE)</f>
        <v>100</v>
      </c>
      <c r="AC100" s="62">
        <f t="shared" ref="AC100:AC101" si="125">FLOOR(0.5*W100*(H100/180)*(1+(Y100*0.25))+1)</f>
        <v>123</v>
      </c>
      <c r="AD100" s="24">
        <f t="shared" si="3"/>
        <v>29.28571429</v>
      </c>
      <c r="AE100" s="63">
        <f t="shared" si="4"/>
        <v>10</v>
      </c>
      <c r="AF100" s="64">
        <f t="shared" si="5"/>
        <v>10000</v>
      </c>
      <c r="AG100" s="65">
        <f t="shared" si="6"/>
        <v>15</v>
      </c>
      <c r="AH100" s="15">
        <f t="shared" ref="AH100:AH101" si="126">AG100/18.495</f>
        <v>0.8110300081</v>
      </c>
      <c r="AI100" s="15">
        <f t="shared" ref="AI100:AI101" si="127">AL100/1134531.429</f>
        <v>0.4378900287</v>
      </c>
      <c r="AJ100" s="15">
        <f t="shared" ref="AJ100:AJ101" si="128">AM100/374489.674</f>
        <v>0.5203810989</v>
      </c>
      <c r="AK100" s="65">
        <f t="shared" si="7"/>
        <v>5.883977901</v>
      </c>
      <c r="AL100" s="65">
        <f t="shared" si="8"/>
        <v>496800</v>
      </c>
      <c r="AM100" s="65">
        <f t="shared" si="9"/>
        <v>194877.3481</v>
      </c>
    </row>
    <row r="101" ht="14.25" hidden="1" customHeight="1">
      <c r="A101" s="11">
        <v>1696.0</v>
      </c>
      <c r="B101" s="11">
        <f>VLOOKUP(D101,'Species Data'!A$2:E$252,2,FALSE)</f>
        <v>243</v>
      </c>
      <c r="C101" s="11" t="s">
        <v>23</v>
      </c>
      <c r="D101" s="20" t="s">
        <v>69</v>
      </c>
      <c r="E101" s="101" t="s">
        <v>480</v>
      </c>
      <c r="F101" s="101"/>
      <c r="G101" s="11">
        <f>VLOOKUP(D101,'Species Data'!A$2:E$252,3,FALSE)</f>
        <v>180</v>
      </c>
      <c r="H101" s="52">
        <f>VLOOKUP(D101,'Species Data'!A$2:E$252,4,FALSE)</f>
        <v>241</v>
      </c>
      <c r="I101" s="52">
        <f>VLOOKUP(D101,'Species Data'!A$2:E$252,5,FALSE)</f>
        <v>210</v>
      </c>
      <c r="J101" s="53">
        <f t="shared" si="1"/>
        <v>37800</v>
      </c>
      <c r="K101" s="21" t="s">
        <v>99</v>
      </c>
      <c r="L101" s="54">
        <f>VLOOKUP(K101,'Basic Moves'!B$2:J$60,3,FALSE)</f>
        <v>20</v>
      </c>
      <c r="M101" s="54" t="str">
        <f>VLOOKUP(K101,'Basic Moves'!B$2:C$60,2,FALSE)</f>
        <v>Electric</v>
      </c>
      <c r="N101" s="54">
        <f>IF(OR(VLOOKUP(K101,'Basic Moves'!B$2:C$60,2,FALSE)=E101,VLOOKUP(K101,'Basic Moves'!B$2:C$60,2,FALSE)=F101),1,0)</f>
        <v>1</v>
      </c>
      <c r="O101" s="54">
        <f>VLOOKUP(K101,'Basic Moves'!B$2:J$60,5,FALSE)</f>
        <v>2300</v>
      </c>
      <c r="P101" s="54">
        <f>VLOOKUP(K101,'Basic Moves'!B$2:J$60,9,FALSE)</f>
        <v>25</v>
      </c>
      <c r="Q101" s="34">
        <f t="shared" si="124"/>
        <v>17</v>
      </c>
      <c r="R101" s="24">
        <f t="shared" si="2"/>
        <v>7.391304348</v>
      </c>
      <c r="S101" s="21"/>
      <c r="T101" s="21"/>
      <c r="U101" s="21"/>
      <c r="V101" s="21" t="s">
        <v>109</v>
      </c>
      <c r="W101" s="54">
        <f>VLOOKUP(V101,'Charged Moves'!B$2:K$119,3,FALSE)</f>
        <v>100</v>
      </c>
      <c r="X101" s="57" t="str">
        <f>VLOOKUP(V101,'Charged Moves'!B$2:C$119,2,FALSE)</f>
        <v>Electric</v>
      </c>
      <c r="Y101" s="54">
        <f>IF(OR(VLOOKUP(V101,'Charged Moves'!B$2:C$119,2,FALSE)=E101,VLOOKUP(V101,'Charged Moves'!B$2:C$119,2,FALSE)=F101),1,0)</f>
        <v>1</v>
      </c>
      <c r="Z101" s="54">
        <f>VLOOKUP(V101,'Charged Moves'!B$2:K$119,10,FALSE)*100</f>
        <v>5</v>
      </c>
      <c r="AA101" s="54">
        <f>VLOOKUP(V101,'Charged Moves'!B$2:K$119,6,FALSE)</f>
        <v>2400</v>
      </c>
      <c r="AB101" s="54">
        <f>VLOOKUP(V101,'Charged Moves'!B$2:L$119,11,FALSE)</f>
        <v>100</v>
      </c>
      <c r="AC101" s="62">
        <f t="shared" si="125"/>
        <v>84</v>
      </c>
      <c r="AD101" s="24">
        <f t="shared" si="3"/>
        <v>35</v>
      </c>
      <c r="AE101" s="63">
        <f t="shared" si="4"/>
        <v>4</v>
      </c>
      <c r="AF101" s="64">
        <f t="shared" si="5"/>
        <v>9200</v>
      </c>
      <c r="AG101" s="65">
        <f t="shared" si="6"/>
        <v>13.10344828</v>
      </c>
      <c r="AH101" s="15">
        <f t="shared" si="126"/>
        <v>0.7084859841</v>
      </c>
      <c r="AI101" s="15">
        <f t="shared" si="127"/>
        <v>0.4365770151</v>
      </c>
      <c r="AJ101" s="15">
        <f t="shared" si="128"/>
        <v>0.7102999588</v>
      </c>
      <c r="AK101" s="65">
        <f t="shared" si="7"/>
        <v>7.037037037</v>
      </c>
      <c r="AL101" s="65">
        <f t="shared" si="8"/>
        <v>495310.3448</v>
      </c>
      <c r="AM101" s="65">
        <f t="shared" si="9"/>
        <v>266000</v>
      </c>
    </row>
    <row r="102" ht="14.25" customHeight="1">
      <c r="A102" s="11">
        <v>405.0</v>
      </c>
      <c r="B102" s="32">
        <f>VLOOKUP(D102,'Species Data'!A$2:E$252,2,FALSE)</f>
        <v>59</v>
      </c>
      <c r="C102" s="32"/>
      <c r="D102" s="32" t="s">
        <v>138</v>
      </c>
      <c r="E102" s="116" t="s">
        <v>170</v>
      </c>
      <c r="F102" s="117"/>
      <c r="G102" s="32">
        <f>VLOOKUP(D102,'Species Data'!A$2:E$252,3,FALSE)</f>
        <v>180</v>
      </c>
      <c r="H102" s="104">
        <f>VLOOKUP(D102,'Species Data'!A$2:E$252,4,FALSE)</f>
        <v>227</v>
      </c>
      <c r="I102" s="104">
        <f>VLOOKUP(D102,'Species Data'!A$2:E$252,5,FALSE)</f>
        <v>166</v>
      </c>
      <c r="J102" s="105">
        <f t="shared" si="1"/>
        <v>29880</v>
      </c>
      <c r="K102" s="36" t="s">
        <v>93</v>
      </c>
      <c r="L102" s="106">
        <f>VLOOKUP(K102,'Basic Moves'!B$2:J$60,3,FALSE)</f>
        <v>11</v>
      </c>
      <c r="M102" s="106" t="str">
        <f>VLOOKUP(K102,'Basic Moves'!B$2:C$60,2,FALSE)</f>
        <v>Fire</v>
      </c>
      <c r="N102" s="106">
        <f>IF(OR(VLOOKUP(K102,'Basic Moves'!B$2:C$60,2,FALSE)=E102,VLOOKUP(K102,'Basic Moves'!B$2:C$60,2,FALSE)=F102),1,0)</f>
        <v>1</v>
      </c>
      <c r="O102" s="106">
        <f>VLOOKUP(K102,'Basic Moves'!B$2:J$60,5,FALSE)</f>
        <v>900</v>
      </c>
      <c r="P102" s="106">
        <f>VLOOKUP(K102,'Basic Moves'!B$2:J$60,9,FALSE)</f>
        <v>8</v>
      </c>
      <c r="Q102" s="34">
        <f>FLOOR(0.5*L102*(H102/180)*(1+(N102*0.2))+1)</f>
        <v>9</v>
      </c>
      <c r="R102" s="24">
        <f t="shared" si="2"/>
        <v>10</v>
      </c>
      <c r="S102" s="56">
        <f>L102/O102*1000</f>
        <v>12.22222222</v>
      </c>
      <c r="T102" s="56">
        <f>P102/O102*1000</f>
        <v>8.888888889</v>
      </c>
      <c r="U102" s="56">
        <f>T102/S102</f>
        <v>0.7272727273</v>
      </c>
      <c r="V102" s="36" t="s">
        <v>194</v>
      </c>
      <c r="W102" s="106">
        <f>VLOOKUP(V102,'Charged Moves'!B$2:K$119,3,FALSE)</f>
        <v>80</v>
      </c>
      <c r="X102" s="107" t="str">
        <f>VLOOKUP(V102,'Charged Moves'!B$2:C$119,2,FALSE)</f>
        <v>Ground</v>
      </c>
      <c r="Y102" s="106">
        <f>IF(OR(VLOOKUP(V102,'Charged Moves'!B$2:C$119,2,FALSE)=E102,VLOOKUP(V102,'Charged Moves'!B$2:C$119,2,FALSE)=F102),1,0)</f>
        <v>0</v>
      </c>
      <c r="Z102" s="106">
        <f>VLOOKUP(V102,'Charged Moves'!B$2:K$119,10,FALSE)*100</f>
        <v>5</v>
      </c>
      <c r="AA102" s="106">
        <f>VLOOKUP(V102,'Charged Moves'!B$2:K$119,6,FALSE)</f>
        <v>3500</v>
      </c>
      <c r="AB102" s="106">
        <f>VLOOKUP(V102,'Charged Moves'!B$2:L$119,11,FALSE)</f>
        <v>50</v>
      </c>
      <c r="AC102" s="62">
        <f>FLOOR(0.5*W102*(H102/180)*(1+(Y102*0.2))+1)</f>
        <v>51</v>
      </c>
      <c r="AD102" s="24">
        <f t="shared" si="3"/>
        <v>14.57142857</v>
      </c>
      <c r="AE102" s="63">
        <f t="shared" si="4"/>
        <v>7</v>
      </c>
      <c r="AF102" s="64">
        <f t="shared" si="5"/>
        <v>6300</v>
      </c>
      <c r="AG102" s="65">
        <f t="shared" si="6"/>
        <v>11.63265306</v>
      </c>
      <c r="AH102" s="15">
        <f>AG102/17.41</f>
        <v>0.6681592798</v>
      </c>
      <c r="AI102" s="15">
        <f>AL102/1109505</f>
        <v>0.3132781497</v>
      </c>
      <c r="AJ102" s="15">
        <f>AM102/364968.75</f>
        <v>0.3617512649</v>
      </c>
      <c r="AK102" s="65">
        <f t="shared" si="7"/>
        <v>4.418604651</v>
      </c>
      <c r="AL102" s="65">
        <f t="shared" si="8"/>
        <v>347583.6735</v>
      </c>
      <c r="AM102" s="65">
        <f t="shared" si="9"/>
        <v>132027.907</v>
      </c>
    </row>
    <row r="103" ht="14.25" hidden="1" customHeight="1">
      <c r="A103" s="11">
        <v>1108.0</v>
      </c>
      <c r="B103" s="32">
        <f>VLOOKUP(D103,'Species Data'!A$2:E$252,2,FALSE)</f>
        <v>146</v>
      </c>
      <c r="C103" s="32" t="s">
        <v>23</v>
      </c>
      <c r="D103" s="32" t="s">
        <v>44</v>
      </c>
      <c r="E103" s="116" t="s">
        <v>170</v>
      </c>
      <c r="F103" s="114" t="s">
        <v>174</v>
      </c>
      <c r="G103" s="32">
        <f>VLOOKUP(D103,'Species Data'!A$2:E$252,3,FALSE)</f>
        <v>180</v>
      </c>
      <c r="H103" s="104">
        <f>VLOOKUP(D103,'Species Data'!A$2:E$252,4,FALSE)</f>
        <v>251</v>
      </c>
      <c r="I103" s="104">
        <f>VLOOKUP(D103,'Species Data'!A$2:E$252,5,FALSE)</f>
        <v>184</v>
      </c>
      <c r="J103" s="105">
        <f t="shared" si="1"/>
        <v>33120</v>
      </c>
      <c r="K103" s="36" t="s">
        <v>108</v>
      </c>
      <c r="L103" s="106">
        <f>VLOOKUP(K103,'Basic Moves'!B$2:J$60,3,FALSE)</f>
        <v>10</v>
      </c>
      <c r="M103" s="106" t="str">
        <f>VLOOKUP(K103,'Basic Moves'!B$2:C$60,2,FALSE)</f>
        <v>Fire</v>
      </c>
      <c r="N103" s="106">
        <f>IF(OR(VLOOKUP(K103,'Basic Moves'!B$2:C$60,2,FALSE)=E103,VLOOKUP(K103,'Basic Moves'!B$2:C$60,2,FALSE)=F103),1,0)</f>
        <v>1</v>
      </c>
      <c r="O103" s="106">
        <f>VLOOKUP(K103,'Basic Moves'!B$2:J$60,5,FALSE)</f>
        <v>1000</v>
      </c>
      <c r="P103" s="106">
        <f>VLOOKUP(K103,'Basic Moves'!B$2:J$60,9,FALSE)</f>
        <v>10</v>
      </c>
      <c r="Q103" s="34">
        <f>FLOOR(0.5*L103*(H103/180)*(1+(N103*0.25))+1)</f>
        <v>9</v>
      </c>
      <c r="R103" s="24">
        <f t="shared" si="2"/>
        <v>9</v>
      </c>
      <c r="S103" s="36"/>
      <c r="T103" s="36"/>
      <c r="U103" s="36"/>
      <c r="V103" s="36" t="s">
        <v>98</v>
      </c>
      <c r="W103" s="106">
        <f>VLOOKUP(V103,'Charged Moves'!B$2:K$119,3,FALSE)</f>
        <v>70</v>
      </c>
      <c r="X103" s="107" t="str">
        <f>VLOOKUP(V103,'Charged Moves'!B$2:C$119,2,FALSE)</f>
        <v>Fire</v>
      </c>
      <c r="Y103" s="106">
        <f>IF(OR(VLOOKUP(V103,'Charged Moves'!B$2:C$119,2,FALSE)=E103,VLOOKUP(V103,'Charged Moves'!B$2:C$119,2,FALSE)=F103),1,0)</f>
        <v>1</v>
      </c>
      <c r="Z103" s="106">
        <f>VLOOKUP(V103,'Charged Moves'!B$2:K$119,10,FALSE)*100</f>
        <v>5</v>
      </c>
      <c r="AA103" s="106">
        <f>VLOOKUP(V103,'Charged Moves'!B$2:K$119,6,FALSE)</f>
        <v>2200</v>
      </c>
      <c r="AB103" s="106">
        <f>VLOOKUP(V103,'Charged Moves'!B$2:L$119,11,FALSE)</f>
        <v>50</v>
      </c>
      <c r="AC103" s="62">
        <f>FLOOR(0.5*W103*(H103/180)*(1+(Y103*0.25))+1)</f>
        <v>62</v>
      </c>
      <c r="AD103" s="24">
        <f t="shared" si="3"/>
        <v>28.18181818</v>
      </c>
      <c r="AE103" s="63">
        <f t="shared" si="4"/>
        <v>5</v>
      </c>
      <c r="AF103" s="64">
        <f t="shared" si="5"/>
        <v>5000</v>
      </c>
      <c r="AG103" s="65">
        <f t="shared" si="6"/>
        <v>14.86111111</v>
      </c>
      <c r="AH103" s="15">
        <f>AG103/18.495</f>
        <v>0.803520471</v>
      </c>
      <c r="AI103" s="15">
        <f>AL103/1134531.429</f>
        <v>0.4338354914</v>
      </c>
      <c r="AJ103" s="15">
        <f>AM103/374489.674</f>
        <v>0.4928707327</v>
      </c>
      <c r="AK103" s="65">
        <f t="shared" si="7"/>
        <v>5.572916667</v>
      </c>
      <c r="AL103" s="65">
        <f t="shared" si="8"/>
        <v>492200</v>
      </c>
      <c r="AM103" s="65">
        <f t="shared" si="9"/>
        <v>184575</v>
      </c>
    </row>
    <row r="104" ht="14.25" customHeight="1">
      <c r="A104" s="11">
        <v>403.0</v>
      </c>
      <c r="B104" s="32">
        <f>VLOOKUP(D104,'Species Data'!A$2:E$252,2,FALSE)</f>
        <v>59</v>
      </c>
      <c r="C104" s="32"/>
      <c r="D104" s="32" t="s">
        <v>138</v>
      </c>
      <c r="E104" s="116" t="s">
        <v>170</v>
      </c>
      <c r="F104" s="117"/>
      <c r="G104" s="32">
        <f>VLOOKUP(D104,'Species Data'!A$2:E$252,3,FALSE)</f>
        <v>180</v>
      </c>
      <c r="H104" s="104">
        <f>VLOOKUP(D104,'Species Data'!A$2:E$252,4,FALSE)</f>
        <v>227</v>
      </c>
      <c r="I104" s="104">
        <f>VLOOKUP(D104,'Species Data'!A$2:E$252,5,FALSE)</f>
        <v>166</v>
      </c>
      <c r="J104" s="105">
        <f t="shared" si="1"/>
        <v>29880</v>
      </c>
      <c r="K104" s="36" t="s">
        <v>60</v>
      </c>
      <c r="L104" s="106">
        <f>VLOOKUP(K104,'Basic Moves'!B$2:J$60,3,FALSE)</f>
        <v>6</v>
      </c>
      <c r="M104" s="106" t="str">
        <f>VLOOKUP(K104,'Basic Moves'!B$2:C$60,2,FALSE)</f>
        <v>Dark</v>
      </c>
      <c r="N104" s="106">
        <f>IF(OR(VLOOKUP(K104,'Basic Moves'!B$2:C$60,2,FALSE)=E104,VLOOKUP(K104,'Basic Moves'!B$2:C$60,2,FALSE)=F104),1,0)</f>
        <v>0</v>
      </c>
      <c r="O104" s="106">
        <f>VLOOKUP(K104,'Basic Moves'!B$2:J$60,5,FALSE)</f>
        <v>500</v>
      </c>
      <c r="P104" s="106">
        <f>VLOOKUP(K104,'Basic Moves'!B$2:J$60,9,FALSE)</f>
        <v>4</v>
      </c>
      <c r="Q104" s="34">
        <f t="shared" ref="Q104:Q107" si="129">FLOOR(0.5*L104*(H104/180)*(1+(N104*0.2))+1)</f>
        <v>4</v>
      </c>
      <c r="R104" s="24">
        <f t="shared" si="2"/>
        <v>8</v>
      </c>
      <c r="S104" s="56">
        <f t="shared" ref="S104:S107" si="130">L104/O104*1000</f>
        <v>12</v>
      </c>
      <c r="T104" s="56">
        <f t="shared" ref="T104:T107" si="131">P104/O104*1000</f>
        <v>8</v>
      </c>
      <c r="U104" s="56">
        <f t="shared" ref="U104:U107" si="132">T104/S104</f>
        <v>0.6666666667</v>
      </c>
      <c r="V104" s="36" t="s">
        <v>28</v>
      </c>
      <c r="W104" s="106">
        <f>VLOOKUP(V104,'Charged Moves'!B$2:K$119,3,FALSE)</f>
        <v>140</v>
      </c>
      <c r="X104" s="107" t="str">
        <f>VLOOKUP(V104,'Charged Moves'!B$2:C$119,2,FALSE)</f>
        <v>Fire</v>
      </c>
      <c r="Y104" s="106">
        <f>IF(OR(VLOOKUP(V104,'Charged Moves'!B$2:C$119,2,FALSE)=E104,VLOOKUP(V104,'Charged Moves'!B$2:C$119,2,FALSE)=F104),1,0)</f>
        <v>1</v>
      </c>
      <c r="Z104" s="106">
        <f>VLOOKUP(V104,'Charged Moves'!B$2:K$119,10,FALSE)*100</f>
        <v>5</v>
      </c>
      <c r="AA104" s="106">
        <f>VLOOKUP(V104,'Charged Moves'!B$2:K$119,6,FALSE)</f>
        <v>4200</v>
      </c>
      <c r="AB104" s="106">
        <f>VLOOKUP(V104,'Charged Moves'!B$2:L$119,11,FALSE)</f>
        <v>100</v>
      </c>
      <c r="AC104" s="62">
        <f t="shared" ref="AC104:AC107" si="133">FLOOR(0.5*W104*(H104/180)*(1+(Y104*0.2))+1)</f>
        <v>106</v>
      </c>
      <c r="AD104" s="24">
        <f t="shared" si="3"/>
        <v>25.23809524</v>
      </c>
      <c r="AE104" s="63">
        <f t="shared" si="4"/>
        <v>25</v>
      </c>
      <c r="AF104" s="64">
        <f t="shared" si="5"/>
        <v>12500</v>
      </c>
      <c r="AG104" s="65">
        <f t="shared" si="6"/>
        <v>12.33532934</v>
      </c>
      <c r="AH104" s="15">
        <f t="shared" ref="AH104:AH107" si="134">AG104/17.41</f>
        <v>0.7085197784</v>
      </c>
      <c r="AI104" s="15">
        <f t="shared" ref="AI104:AI107" si="135">AL104/1109505</f>
        <v>0.3322018745</v>
      </c>
      <c r="AJ104" s="15">
        <f t="shared" ref="AJ104:AJ107" si="136">AM104/364968.75</f>
        <v>0.245490899</v>
      </c>
      <c r="AK104" s="65">
        <f t="shared" si="7"/>
        <v>2.998544396</v>
      </c>
      <c r="AL104" s="65">
        <f t="shared" si="8"/>
        <v>368579.6407</v>
      </c>
      <c r="AM104" s="65">
        <f t="shared" si="9"/>
        <v>89596.50655</v>
      </c>
    </row>
    <row r="105" ht="14.25" customHeight="1">
      <c r="A105" s="11">
        <v>404.0</v>
      </c>
      <c r="B105" s="32">
        <f>VLOOKUP(D105,'Species Data'!A$2:E$252,2,FALSE)</f>
        <v>59</v>
      </c>
      <c r="C105" s="32"/>
      <c r="D105" s="32" t="s">
        <v>138</v>
      </c>
      <c r="E105" s="116" t="s">
        <v>170</v>
      </c>
      <c r="F105" s="117"/>
      <c r="G105" s="32">
        <f>VLOOKUP(D105,'Species Data'!A$2:E$252,3,FALSE)</f>
        <v>180</v>
      </c>
      <c r="H105" s="104">
        <f>VLOOKUP(D105,'Species Data'!A$2:E$252,4,FALSE)</f>
        <v>227</v>
      </c>
      <c r="I105" s="104">
        <f>VLOOKUP(D105,'Species Data'!A$2:E$252,5,FALSE)</f>
        <v>166</v>
      </c>
      <c r="J105" s="105">
        <f t="shared" si="1"/>
        <v>29880</v>
      </c>
      <c r="K105" s="36" t="s">
        <v>60</v>
      </c>
      <c r="L105" s="106">
        <f>VLOOKUP(K105,'Basic Moves'!B$2:J$60,3,FALSE)</f>
        <v>6</v>
      </c>
      <c r="M105" s="106" t="str">
        <f>VLOOKUP(K105,'Basic Moves'!B$2:C$60,2,FALSE)</f>
        <v>Dark</v>
      </c>
      <c r="N105" s="106">
        <f>IF(OR(VLOOKUP(K105,'Basic Moves'!B$2:C$60,2,FALSE)=E105,VLOOKUP(K105,'Basic Moves'!B$2:C$60,2,FALSE)=F105),1,0)</f>
        <v>0</v>
      </c>
      <c r="O105" s="106">
        <f>VLOOKUP(K105,'Basic Moves'!B$2:J$60,5,FALSE)</f>
        <v>500</v>
      </c>
      <c r="P105" s="106">
        <f>VLOOKUP(K105,'Basic Moves'!B$2:J$60,9,FALSE)</f>
        <v>4</v>
      </c>
      <c r="Q105" s="34">
        <f t="shared" si="129"/>
        <v>4</v>
      </c>
      <c r="R105" s="24">
        <f t="shared" si="2"/>
        <v>8</v>
      </c>
      <c r="S105" s="56">
        <f t="shared" si="130"/>
        <v>12</v>
      </c>
      <c r="T105" s="56">
        <f t="shared" si="131"/>
        <v>8</v>
      </c>
      <c r="U105" s="56">
        <f t="shared" si="132"/>
        <v>0.6666666667</v>
      </c>
      <c r="V105" s="36" t="s">
        <v>98</v>
      </c>
      <c r="W105" s="106">
        <f>VLOOKUP(V105,'Charged Moves'!B$2:K$119,3,FALSE)</f>
        <v>70</v>
      </c>
      <c r="X105" s="107" t="str">
        <f>VLOOKUP(V105,'Charged Moves'!B$2:C$119,2,FALSE)</f>
        <v>Fire</v>
      </c>
      <c r="Y105" s="106">
        <f>IF(OR(VLOOKUP(V105,'Charged Moves'!B$2:C$119,2,FALSE)=E105,VLOOKUP(V105,'Charged Moves'!B$2:C$119,2,FALSE)=F105),1,0)</f>
        <v>1</v>
      </c>
      <c r="Z105" s="106">
        <f>VLOOKUP(V105,'Charged Moves'!B$2:K$119,10,FALSE)*100</f>
        <v>5</v>
      </c>
      <c r="AA105" s="106">
        <f>VLOOKUP(V105,'Charged Moves'!B$2:K$119,6,FALSE)</f>
        <v>2200</v>
      </c>
      <c r="AB105" s="106">
        <f>VLOOKUP(V105,'Charged Moves'!B$2:L$119,11,FALSE)</f>
        <v>50</v>
      </c>
      <c r="AC105" s="62">
        <f t="shared" si="133"/>
        <v>53</v>
      </c>
      <c r="AD105" s="24">
        <f t="shared" si="3"/>
        <v>24.09090909</v>
      </c>
      <c r="AE105" s="63">
        <f t="shared" si="4"/>
        <v>13</v>
      </c>
      <c r="AF105" s="64">
        <f t="shared" si="5"/>
        <v>6500</v>
      </c>
      <c r="AG105" s="65">
        <f t="shared" si="6"/>
        <v>12.06896552</v>
      </c>
      <c r="AH105" s="15">
        <f t="shared" si="134"/>
        <v>0.6932203054</v>
      </c>
      <c r="AI105" s="15">
        <f t="shared" si="135"/>
        <v>0.3250284493</v>
      </c>
      <c r="AJ105" s="15">
        <f t="shared" si="136"/>
        <v>0.2342330362</v>
      </c>
      <c r="AK105" s="65">
        <f t="shared" si="7"/>
        <v>2.861035422</v>
      </c>
      <c r="AL105" s="65">
        <f t="shared" si="8"/>
        <v>360620.6897</v>
      </c>
      <c r="AM105" s="65">
        <f t="shared" si="9"/>
        <v>85487.73842</v>
      </c>
    </row>
    <row r="106" ht="14.25" customHeight="1">
      <c r="A106" s="11">
        <v>402.0</v>
      </c>
      <c r="B106" s="32">
        <f>VLOOKUP(D106,'Species Data'!A$2:E$252,2,FALSE)</f>
        <v>59</v>
      </c>
      <c r="C106" s="32"/>
      <c r="D106" s="32" t="s">
        <v>138</v>
      </c>
      <c r="E106" s="116" t="s">
        <v>170</v>
      </c>
      <c r="F106" s="117"/>
      <c r="G106" s="32">
        <f>VLOOKUP(D106,'Species Data'!A$2:E$252,3,FALSE)</f>
        <v>180</v>
      </c>
      <c r="H106" s="104">
        <f>VLOOKUP(D106,'Species Data'!A$2:E$252,4,FALSE)</f>
        <v>227</v>
      </c>
      <c r="I106" s="104">
        <f>VLOOKUP(D106,'Species Data'!A$2:E$252,5,FALSE)</f>
        <v>166</v>
      </c>
      <c r="J106" s="105">
        <f t="shared" si="1"/>
        <v>29880</v>
      </c>
      <c r="K106" s="36" t="s">
        <v>60</v>
      </c>
      <c r="L106" s="106">
        <f>VLOOKUP(K106,'Basic Moves'!B$2:J$60,3,FALSE)</f>
        <v>6</v>
      </c>
      <c r="M106" s="106" t="str">
        <f>VLOOKUP(K106,'Basic Moves'!B$2:C$60,2,FALSE)</f>
        <v>Dark</v>
      </c>
      <c r="N106" s="106">
        <f>IF(OR(VLOOKUP(K106,'Basic Moves'!B$2:C$60,2,FALSE)=E106,VLOOKUP(K106,'Basic Moves'!B$2:C$60,2,FALSE)=F106),1,0)</f>
        <v>0</v>
      </c>
      <c r="O106" s="106">
        <f>VLOOKUP(K106,'Basic Moves'!B$2:J$60,5,FALSE)</f>
        <v>500</v>
      </c>
      <c r="P106" s="106">
        <f>VLOOKUP(K106,'Basic Moves'!B$2:J$60,9,FALSE)</f>
        <v>4</v>
      </c>
      <c r="Q106" s="34">
        <f t="shared" si="129"/>
        <v>4</v>
      </c>
      <c r="R106" s="24">
        <f t="shared" si="2"/>
        <v>8</v>
      </c>
      <c r="S106" s="56">
        <f t="shared" si="130"/>
        <v>12</v>
      </c>
      <c r="T106" s="56">
        <f t="shared" si="131"/>
        <v>8</v>
      </c>
      <c r="U106" s="56">
        <f t="shared" si="132"/>
        <v>0.6666666667</v>
      </c>
      <c r="V106" s="36" t="s">
        <v>194</v>
      </c>
      <c r="W106" s="106">
        <f>VLOOKUP(V106,'Charged Moves'!B$2:K$119,3,FALSE)</f>
        <v>80</v>
      </c>
      <c r="X106" s="107" t="str">
        <f>VLOOKUP(V106,'Charged Moves'!B$2:C$119,2,FALSE)</f>
        <v>Ground</v>
      </c>
      <c r="Y106" s="106">
        <f>IF(OR(VLOOKUP(V106,'Charged Moves'!B$2:C$119,2,FALSE)=E106,VLOOKUP(V106,'Charged Moves'!B$2:C$119,2,FALSE)=F106),1,0)</f>
        <v>0</v>
      </c>
      <c r="Z106" s="106">
        <f>VLOOKUP(V106,'Charged Moves'!B$2:K$119,10,FALSE)*100</f>
        <v>5</v>
      </c>
      <c r="AA106" s="106">
        <f>VLOOKUP(V106,'Charged Moves'!B$2:K$119,6,FALSE)</f>
        <v>3500</v>
      </c>
      <c r="AB106" s="106">
        <f>VLOOKUP(V106,'Charged Moves'!B$2:L$119,11,FALSE)</f>
        <v>50</v>
      </c>
      <c r="AC106" s="62">
        <f t="shared" si="133"/>
        <v>51</v>
      </c>
      <c r="AD106" s="24">
        <f t="shared" si="3"/>
        <v>14.57142857</v>
      </c>
      <c r="AE106" s="63">
        <f t="shared" si="4"/>
        <v>13</v>
      </c>
      <c r="AF106" s="64">
        <f t="shared" si="5"/>
        <v>6500</v>
      </c>
      <c r="AG106" s="65">
        <f t="shared" si="6"/>
        <v>10.3</v>
      </c>
      <c r="AH106" s="15">
        <f t="shared" si="134"/>
        <v>0.5916140149</v>
      </c>
      <c r="AI106" s="15">
        <f t="shared" si="135"/>
        <v>0.2773885652</v>
      </c>
      <c r="AJ106" s="15">
        <f t="shared" si="136"/>
        <v>0.2219108521</v>
      </c>
      <c r="AK106" s="65">
        <f t="shared" si="7"/>
        <v>2.710526316</v>
      </c>
      <c r="AL106" s="65">
        <f t="shared" si="8"/>
        <v>307764</v>
      </c>
      <c r="AM106" s="65">
        <f t="shared" si="9"/>
        <v>80990.52632</v>
      </c>
    </row>
    <row r="107" ht="14.25" customHeight="1">
      <c r="A107" s="11">
        <v>1252.0</v>
      </c>
      <c r="B107" s="11">
        <f>VLOOKUP(D107,'Species Data'!A$2:E$252,2,FALSE)</f>
        <v>168</v>
      </c>
      <c r="C107" s="11"/>
      <c r="D107" s="47" t="s">
        <v>328</v>
      </c>
      <c r="E107" s="118" t="s">
        <v>477</v>
      </c>
      <c r="F107" s="108" t="s">
        <v>473</v>
      </c>
      <c r="G107" s="11">
        <f>VLOOKUP(D107,'Species Data'!A$2:E$252,3,FALSE)</f>
        <v>140</v>
      </c>
      <c r="H107" s="52">
        <f>VLOOKUP(D107,'Species Data'!A$2:E$252,4,FALSE)</f>
        <v>161</v>
      </c>
      <c r="I107" s="52">
        <f>VLOOKUP(D107,'Species Data'!A$2:E$252,5,FALSE)</f>
        <v>128</v>
      </c>
      <c r="J107" s="53">
        <f t="shared" si="1"/>
        <v>17920</v>
      </c>
      <c r="K107" s="21" t="s">
        <v>135</v>
      </c>
      <c r="L107" s="54">
        <f>VLOOKUP(K107,'Basic Moves'!B$2:J$60,3,FALSE)</f>
        <v>10</v>
      </c>
      <c r="M107" s="54" t="str">
        <f>VLOOKUP(K107,'Basic Moves'!B$2:C$60,2,FALSE)</f>
        <v>Bug</v>
      </c>
      <c r="N107" s="54">
        <f>IF(OR(VLOOKUP(K107,'Basic Moves'!B$2:C$60,2,FALSE)=E107,VLOOKUP(K107,'Basic Moves'!B$2:C$60,2,FALSE)=F107),1,0)</f>
        <v>1</v>
      </c>
      <c r="O107" s="54">
        <f>VLOOKUP(K107,'Basic Moves'!B$2:J$60,5,FALSE)</f>
        <v>1100</v>
      </c>
      <c r="P107" s="54">
        <f>VLOOKUP(K107,'Basic Moves'!B$2:J$60,9,FALSE)</f>
        <v>14</v>
      </c>
      <c r="Q107" s="34">
        <f t="shared" si="129"/>
        <v>6</v>
      </c>
      <c r="R107" s="24">
        <f t="shared" si="2"/>
        <v>5.454545455</v>
      </c>
      <c r="S107" s="56">
        <f t="shared" si="130"/>
        <v>9.090909091</v>
      </c>
      <c r="T107" s="56">
        <f t="shared" si="131"/>
        <v>12.72727273</v>
      </c>
      <c r="U107" s="56">
        <f t="shared" si="132"/>
        <v>1.4</v>
      </c>
      <c r="V107" s="21" t="s">
        <v>113</v>
      </c>
      <c r="W107" s="54">
        <f>VLOOKUP(V107,'Charged Moves'!B$2:K$119,3,FALSE)</f>
        <v>90</v>
      </c>
      <c r="X107" s="57" t="str">
        <f>VLOOKUP(V107,'Charged Moves'!B$2:C$119,2,FALSE)</f>
        <v>Bug</v>
      </c>
      <c r="Y107" s="54">
        <f>IF(OR(VLOOKUP(V107,'Charged Moves'!B$2:C$119,2,FALSE)=E107,VLOOKUP(V107,'Charged Moves'!B$2:C$119,2,FALSE)=F107),1,0)</f>
        <v>1</v>
      </c>
      <c r="Z107" s="54">
        <f>VLOOKUP(V107,'Charged Moves'!B$2:K$119,10,FALSE)*100</f>
        <v>5</v>
      </c>
      <c r="AA107" s="54">
        <f>VLOOKUP(V107,'Charged Moves'!B$2:K$119,6,FALSE)</f>
        <v>2200</v>
      </c>
      <c r="AB107" s="54">
        <f>VLOOKUP(V107,'Charged Moves'!B$2:L$119,11,FALSE)</f>
        <v>100</v>
      </c>
      <c r="AC107" s="62">
        <f t="shared" si="133"/>
        <v>49</v>
      </c>
      <c r="AD107" s="24">
        <f t="shared" si="3"/>
        <v>22.27272727</v>
      </c>
      <c r="AE107" s="63">
        <f t="shared" si="4"/>
        <v>8</v>
      </c>
      <c r="AF107" s="64">
        <f t="shared" si="5"/>
        <v>8800</v>
      </c>
      <c r="AG107" s="65">
        <f t="shared" si="6"/>
        <v>8.818181818</v>
      </c>
      <c r="AH107" s="15">
        <f t="shared" si="134"/>
        <v>0.506500966</v>
      </c>
      <c r="AI107" s="15">
        <f t="shared" si="135"/>
        <v>0.1424255124</v>
      </c>
      <c r="AJ107" s="15">
        <f t="shared" si="136"/>
        <v>0.1642313495</v>
      </c>
      <c r="AK107" s="65">
        <f t="shared" si="7"/>
        <v>3.344827586</v>
      </c>
      <c r="AL107" s="65">
        <f t="shared" si="8"/>
        <v>158021.8182</v>
      </c>
      <c r="AM107" s="65">
        <f t="shared" si="9"/>
        <v>59939.31034</v>
      </c>
    </row>
    <row r="108" ht="14.25" hidden="1" customHeight="1">
      <c r="A108" s="11">
        <v>1149.0</v>
      </c>
      <c r="B108" s="32">
        <f>VLOOKUP(D108,'Species Data'!A$2:E$252,2,FALSE)</f>
        <v>151</v>
      </c>
      <c r="C108" s="11" t="s">
        <v>23</v>
      </c>
      <c r="D108" s="32" t="s">
        <v>181</v>
      </c>
      <c r="E108" s="102" t="s">
        <v>36</v>
      </c>
      <c r="F108" s="103"/>
      <c r="G108" s="32">
        <f>VLOOKUP(D108,'Species Data'!A$2:E$252,3,FALSE)</f>
        <v>200</v>
      </c>
      <c r="H108" s="104">
        <f>VLOOKUP(D108,'Species Data'!A$2:E$252,4,FALSE)</f>
        <v>210</v>
      </c>
      <c r="I108" s="104">
        <f>VLOOKUP(D108,'Species Data'!A$2:E$252,5,FALSE)</f>
        <v>210</v>
      </c>
      <c r="J108" s="105">
        <f t="shared" si="1"/>
        <v>42000</v>
      </c>
      <c r="K108" s="36" t="s">
        <v>42</v>
      </c>
      <c r="L108" s="106">
        <f>VLOOKUP(K108,'Basic Moves'!B$2:J$60,3,FALSE)</f>
        <v>7</v>
      </c>
      <c r="M108" s="54" t="str">
        <f>VLOOKUP(K108,'Basic Moves'!B$2:C$60,2,FALSE)</f>
        <v>Normal</v>
      </c>
      <c r="N108" s="106">
        <f>IF(OR(VLOOKUP(K108,'Basic Moves'!B$2:C$60,2,FALSE)=E108,VLOOKUP(K108,'Basic Moves'!B$2:C$60,2,FALSE)=F108),1,0)</f>
        <v>0</v>
      </c>
      <c r="O108" s="106">
        <f>VLOOKUP(K108,'Basic Moves'!B$2:J$60,5,FALSE)</f>
        <v>600</v>
      </c>
      <c r="P108" s="54">
        <f>VLOOKUP(K108,'Basic Moves'!B$2:J$60,9,FALSE)</f>
        <v>6</v>
      </c>
      <c r="Q108" s="34">
        <f t="shared" ref="Q108:Q109" si="137">FLOOR(0.5*L108*(H108/180)*(1+(N108*0.25))+1)</f>
        <v>5</v>
      </c>
      <c r="R108" s="24">
        <f t="shared" si="2"/>
        <v>8.333333333</v>
      </c>
      <c r="S108" s="74"/>
      <c r="T108" s="74"/>
      <c r="U108" s="74"/>
      <c r="V108" s="74" t="s">
        <v>68</v>
      </c>
      <c r="W108" s="106">
        <f>VLOOKUP(V108,'Charged Moves'!B$2:K$119,3,FALSE)</f>
        <v>110</v>
      </c>
      <c r="X108" s="57" t="str">
        <f>VLOOKUP(V108,'Charged Moves'!B$2:C$119,2,FALSE)</f>
        <v>Flying</v>
      </c>
      <c r="Y108" s="106">
        <f>IF(OR(VLOOKUP(V108,'Charged Moves'!B$2:C$119,2,FALSE)=E108,VLOOKUP(V108,'Charged Moves'!B$2:C$119,2,FALSE)=F108),1,0)</f>
        <v>0</v>
      </c>
      <c r="Z108" s="54">
        <f>VLOOKUP(V108,'Charged Moves'!B$2:K$119,10,FALSE)*100</f>
        <v>5</v>
      </c>
      <c r="AA108" s="106">
        <f>VLOOKUP(V108,'Charged Moves'!B$2:K$119,6,FALSE)</f>
        <v>2700</v>
      </c>
      <c r="AB108" s="54">
        <f>VLOOKUP(V108,'Charged Moves'!B$2:L$119,11,FALSE)</f>
        <v>100</v>
      </c>
      <c r="AC108" s="62">
        <f t="shared" ref="AC108:AC109" si="138">FLOOR(0.5*W108*(H108/180)*(1+(Y108*0.25))+1)</f>
        <v>65</v>
      </c>
      <c r="AD108" s="24">
        <f t="shared" si="3"/>
        <v>24.07407407</v>
      </c>
      <c r="AE108" s="63">
        <f t="shared" si="4"/>
        <v>17</v>
      </c>
      <c r="AF108" s="64">
        <f t="shared" si="5"/>
        <v>10200</v>
      </c>
      <c r="AG108" s="65">
        <f t="shared" si="6"/>
        <v>11.62790698</v>
      </c>
      <c r="AH108" s="15">
        <f t="shared" ref="AH108:AH109" si="139">AG108/18.495</f>
        <v>0.6287054326</v>
      </c>
      <c r="AI108" s="15">
        <f t="shared" ref="AI108:AI109" si="140">AL108/1134531.429</f>
        <v>0.4304614932</v>
      </c>
      <c r="AJ108" s="15">
        <f t="shared" ref="AJ108:AJ109" si="141">AM108/374489.674</f>
        <v>0.3440264573</v>
      </c>
      <c r="AK108" s="65">
        <f t="shared" si="7"/>
        <v>3.067484663</v>
      </c>
      <c r="AL108" s="65">
        <f t="shared" si="8"/>
        <v>488372.093</v>
      </c>
      <c r="AM108" s="65">
        <f t="shared" si="9"/>
        <v>128834.3558</v>
      </c>
    </row>
    <row r="109" ht="14.25" hidden="1" customHeight="1">
      <c r="A109" s="11">
        <v>1147.0</v>
      </c>
      <c r="B109" s="11">
        <f>VLOOKUP(D109,'Species Data'!A$2:E$252,2,FALSE)</f>
        <v>151</v>
      </c>
      <c r="C109" s="11" t="s">
        <v>23</v>
      </c>
      <c r="D109" s="11" t="s">
        <v>181</v>
      </c>
      <c r="E109" s="50" t="s">
        <v>36</v>
      </c>
      <c r="F109" s="51"/>
      <c r="G109" s="11">
        <f>VLOOKUP(D109,'Species Data'!A$2:E$252,3,FALSE)</f>
        <v>200</v>
      </c>
      <c r="H109" s="52">
        <f>VLOOKUP(D109,'Species Data'!A$2:E$252,4,FALSE)</f>
        <v>210</v>
      </c>
      <c r="I109" s="52">
        <f>VLOOKUP(D109,'Species Data'!A$2:E$252,5,FALSE)</f>
        <v>210</v>
      </c>
      <c r="J109" s="53">
        <f t="shared" si="1"/>
        <v>42000</v>
      </c>
      <c r="K109" s="48" t="s">
        <v>42</v>
      </c>
      <c r="L109" s="54">
        <f>VLOOKUP(K109,'Basic Moves'!B$2:J$60,3,FALSE)</f>
        <v>7</v>
      </c>
      <c r="M109" s="54" t="str">
        <f>VLOOKUP(K109,'Basic Moves'!B$2:C$60,2,FALSE)</f>
        <v>Normal</v>
      </c>
      <c r="N109" s="54">
        <f>IF(OR(VLOOKUP(K109,'Basic Moves'!B$2:C$60,2,FALSE)=E109,VLOOKUP(K109,'Basic Moves'!B$2:C$60,2,FALSE)=F109),1,0)</f>
        <v>0</v>
      </c>
      <c r="O109" s="54">
        <f>VLOOKUP(K109,'Basic Moves'!B$2:J$60,5,FALSE)</f>
        <v>600</v>
      </c>
      <c r="P109" s="54">
        <f>VLOOKUP(K109,'Basic Moves'!B$2:J$60,9,FALSE)</f>
        <v>6</v>
      </c>
      <c r="Q109" s="34">
        <f t="shared" si="137"/>
        <v>5</v>
      </c>
      <c r="R109" s="24">
        <f t="shared" si="2"/>
        <v>8.333333333</v>
      </c>
      <c r="S109" s="72"/>
      <c r="T109" s="72"/>
      <c r="U109" s="72"/>
      <c r="V109" s="72" t="s">
        <v>28</v>
      </c>
      <c r="W109" s="54">
        <f>VLOOKUP(V109,'Charged Moves'!B$2:K$119,3,FALSE)</f>
        <v>140</v>
      </c>
      <c r="X109" s="57" t="str">
        <f>VLOOKUP(V109,'Charged Moves'!B$2:C$119,2,FALSE)</f>
        <v>Fire</v>
      </c>
      <c r="Y109" s="54">
        <f>IF(OR(VLOOKUP(V109,'Charged Moves'!B$2:C$119,2,FALSE)=E109,VLOOKUP(V109,'Charged Moves'!B$2:C$119,2,FALSE)=F109),1,0)</f>
        <v>0</v>
      </c>
      <c r="Z109" s="54">
        <f>VLOOKUP(V109,'Charged Moves'!B$2:K$119,10,FALSE)*100</f>
        <v>5</v>
      </c>
      <c r="AA109" s="54">
        <f>VLOOKUP(V109,'Charged Moves'!B$2:K$119,6,FALSE)</f>
        <v>4200</v>
      </c>
      <c r="AB109" s="54">
        <f>VLOOKUP(V109,'Charged Moves'!B$2:L$119,11,FALSE)</f>
        <v>100</v>
      </c>
      <c r="AC109" s="62">
        <f t="shared" si="138"/>
        <v>82</v>
      </c>
      <c r="AD109" s="24">
        <f t="shared" si="3"/>
        <v>19.52380952</v>
      </c>
      <c r="AE109" s="63">
        <f t="shared" si="4"/>
        <v>17</v>
      </c>
      <c r="AF109" s="64">
        <f t="shared" si="5"/>
        <v>10200</v>
      </c>
      <c r="AG109" s="65">
        <f t="shared" si="6"/>
        <v>11.59722222</v>
      </c>
      <c r="AH109" s="15">
        <f t="shared" si="139"/>
        <v>0.6270463489</v>
      </c>
      <c r="AI109" s="15">
        <f t="shared" si="140"/>
        <v>0.4293255532</v>
      </c>
      <c r="AJ109" s="15">
        <f t="shared" si="141"/>
        <v>0.3716168331</v>
      </c>
      <c r="AK109" s="65">
        <f t="shared" si="7"/>
        <v>3.313492063</v>
      </c>
      <c r="AL109" s="65">
        <f t="shared" si="8"/>
        <v>487083.3333</v>
      </c>
      <c r="AM109" s="65">
        <f t="shared" si="9"/>
        <v>139166.6667</v>
      </c>
    </row>
    <row r="110" ht="14.25" customHeight="1">
      <c r="A110" s="11">
        <v>1251.0</v>
      </c>
      <c r="B110" s="11">
        <f>VLOOKUP(D110,'Species Data'!A$2:E$252,2,FALSE)</f>
        <v>168</v>
      </c>
      <c r="C110" s="11"/>
      <c r="D110" s="47" t="s">
        <v>328</v>
      </c>
      <c r="E110" s="118" t="s">
        <v>477</v>
      </c>
      <c r="F110" s="108" t="s">
        <v>473</v>
      </c>
      <c r="G110" s="11">
        <f>VLOOKUP(D110,'Species Data'!A$2:E$252,3,FALSE)</f>
        <v>140</v>
      </c>
      <c r="H110" s="52">
        <f>VLOOKUP(D110,'Species Data'!A$2:E$252,4,FALSE)</f>
        <v>161</v>
      </c>
      <c r="I110" s="52">
        <f>VLOOKUP(D110,'Species Data'!A$2:E$252,5,FALSE)</f>
        <v>128</v>
      </c>
      <c r="J110" s="53">
        <f t="shared" si="1"/>
        <v>17920</v>
      </c>
      <c r="K110" s="21" t="s">
        <v>135</v>
      </c>
      <c r="L110" s="54">
        <f>VLOOKUP(K110,'Basic Moves'!B$2:J$60,3,FALSE)</f>
        <v>10</v>
      </c>
      <c r="M110" s="54" t="str">
        <f>VLOOKUP(K110,'Basic Moves'!B$2:C$60,2,FALSE)</f>
        <v>Bug</v>
      </c>
      <c r="N110" s="54">
        <f>IF(OR(VLOOKUP(K110,'Basic Moves'!B$2:C$60,2,FALSE)=E110,VLOOKUP(K110,'Basic Moves'!B$2:C$60,2,FALSE)=F110),1,0)</f>
        <v>1</v>
      </c>
      <c r="O110" s="54">
        <f>VLOOKUP(K110,'Basic Moves'!B$2:J$60,5,FALSE)</f>
        <v>1100</v>
      </c>
      <c r="P110" s="54">
        <f>VLOOKUP(K110,'Basic Moves'!B$2:J$60,9,FALSE)</f>
        <v>14</v>
      </c>
      <c r="Q110" s="34">
        <f>FLOOR(0.5*L110*(H110/180)*(1+(N110*0.2))+1)</f>
        <v>6</v>
      </c>
      <c r="R110" s="24">
        <f t="shared" si="2"/>
        <v>5.454545455</v>
      </c>
      <c r="S110" s="56">
        <f>L110/O110*1000</f>
        <v>9.090909091</v>
      </c>
      <c r="T110" s="56">
        <f>P110/O110*1000</f>
        <v>12.72727273</v>
      </c>
      <c r="U110" s="56">
        <f>T110/S110</f>
        <v>1.4</v>
      </c>
      <c r="V110" s="21" t="s">
        <v>332</v>
      </c>
      <c r="W110" s="54">
        <f>VLOOKUP(V110,'Charged Moves'!B$2:K$119,3,FALSE)</f>
        <v>40</v>
      </c>
      <c r="X110" s="57" t="str">
        <f>VLOOKUP(V110,'Charged Moves'!B$2:C$119,2,FALSE)</f>
        <v>Poison</v>
      </c>
      <c r="Y110" s="54">
        <f>IF(OR(VLOOKUP(V110,'Charged Moves'!B$2:C$119,2,FALSE)=E110,VLOOKUP(V110,'Charged Moves'!B$2:C$119,2,FALSE)=F110),1,0)</f>
        <v>1</v>
      </c>
      <c r="Z110" s="54">
        <f>VLOOKUP(V110,'Charged Moves'!B$2:K$119,10,FALSE)*100</f>
        <v>25</v>
      </c>
      <c r="AA110" s="54">
        <f>VLOOKUP(V110,'Charged Moves'!B$2:K$119,6,FALSE)</f>
        <v>1500</v>
      </c>
      <c r="AB110" s="54">
        <f>VLOOKUP(V110,'Charged Moves'!B$2:L$119,11,FALSE)</f>
        <v>33</v>
      </c>
      <c r="AC110" s="62">
        <f>FLOOR(0.5*W110*(H110/180)*(1+(Y110*0.2))+1)</f>
        <v>22</v>
      </c>
      <c r="AD110" s="24">
        <f t="shared" si="3"/>
        <v>14.66666667</v>
      </c>
      <c r="AE110" s="63">
        <f t="shared" si="4"/>
        <v>3</v>
      </c>
      <c r="AF110" s="64">
        <f t="shared" si="5"/>
        <v>3300</v>
      </c>
      <c r="AG110" s="65">
        <f t="shared" si="6"/>
        <v>8.333333333</v>
      </c>
      <c r="AH110" s="15">
        <f>AG110/17.41</f>
        <v>0.4786521156</v>
      </c>
      <c r="AI110" s="15">
        <f>AL110/1109505</f>
        <v>0.1345945564</v>
      </c>
      <c r="AJ110" s="15">
        <f>AM110/364968.75</f>
        <v>0.1534377943</v>
      </c>
      <c r="AK110" s="65">
        <f t="shared" si="7"/>
        <v>3.125</v>
      </c>
      <c r="AL110" s="65">
        <f t="shared" si="8"/>
        <v>149333.3333</v>
      </c>
      <c r="AM110" s="65">
        <f t="shared" si="9"/>
        <v>56000</v>
      </c>
    </row>
    <row r="111" ht="14.25" hidden="1" customHeight="1">
      <c r="A111" s="11">
        <v>1101.0</v>
      </c>
      <c r="B111" s="11">
        <f>VLOOKUP(D111,'Species Data'!A$2:E$252,2,FALSE)</f>
        <v>145</v>
      </c>
      <c r="C111" s="11" t="s">
        <v>23</v>
      </c>
      <c r="D111" s="11" t="s">
        <v>91</v>
      </c>
      <c r="E111" s="101" t="s">
        <v>480</v>
      </c>
      <c r="F111" s="67" t="s">
        <v>174</v>
      </c>
      <c r="G111" s="11">
        <f>VLOOKUP(D111,'Species Data'!A$2:E$252,3,FALSE)</f>
        <v>180</v>
      </c>
      <c r="H111" s="52">
        <f>VLOOKUP(D111,'Species Data'!A$2:E$252,4,FALSE)</f>
        <v>253</v>
      </c>
      <c r="I111" s="52">
        <f>VLOOKUP(D111,'Species Data'!A$2:E$252,5,FALSE)</f>
        <v>188</v>
      </c>
      <c r="J111" s="53">
        <f t="shared" si="1"/>
        <v>33840</v>
      </c>
      <c r="K111" s="12" t="s">
        <v>94</v>
      </c>
      <c r="L111" s="54">
        <f>VLOOKUP(K111,'Basic Moves'!B$2:J$60,3,FALSE)</f>
        <v>8</v>
      </c>
      <c r="M111" s="54" t="str">
        <f>VLOOKUP(K111,'Basic Moves'!B$2:C$60,2,FALSE)</f>
        <v>Electric</v>
      </c>
      <c r="N111" s="54">
        <f>IF(OR(VLOOKUP(K111,'Basic Moves'!B$2:C$60,2,FALSE)=E111,VLOOKUP(K111,'Basic Moves'!B$2:C$60,2,FALSE)=F111),1,0)</f>
        <v>1</v>
      </c>
      <c r="O111" s="54">
        <f>VLOOKUP(K111,'Basic Moves'!B$2:J$60,5,FALSE)</f>
        <v>1100</v>
      </c>
      <c r="P111" s="54">
        <f>VLOOKUP(K111,'Basic Moves'!B$2:J$60,9,FALSE)</f>
        <v>15</v>
      </c>
      <c r="Q111" s="34">
        <f t="shared" ref="Q111:Q113" si="142">FLOOR(0.5*L111*(H111/180)*(1+(N111*0.25))+1)</f>
        <v>8</v>
      </c>
      <c r="R111" s="24">
        <f t="shared" si="2"/>
        <v>7.272727273</v>
      </c>
      <c r="S111" s="48"/>
      <c r="T111" s="48"/>
      <c r="U111" s="48"/>
      <c r="V111" s="48" t="s">
        <v>109</v>
      </c>
      <c r="W111" s="54">
        <f>VLOOKUP(V111,'Charged Moves'!B$2:K$119,3,FALSE)</f>
        <v>100</v>
      </c>
      <c r="X111" s="57" t="str">
        <f>VLOOKUP(V111,'Charged Moves'!B$2:C$119,2,FALSE)</f>
        <v>Electric</v>
      </c>
      <c r="Y111" s="54">
        <f>IF(OR(VLOOKUP(V111,'Charged Moves'!B$2:C$119,2,FALSE)=E111,VLOOKUP(V111,'Charged Moves'!B$2:C$119,2,FALSE)=F111),1,0)</f>
        <v>1</v>
      </c>
      <c r="Z111" s="54">
        <f>VLOOKUP(V111,'Charged Moves'!B$2:K$119,10,FALSE)*100</f>
        <v>5</v>
      </c>
      <c r="AA111" s="54">
        <f>VLOOKUP(V111,'Charged Moves'!B$2:K$119,6,FALSE)</f>
        <v>2400</v>
      </c>
      <c r="AB111" s="54">
        <f>VLOOKUP(V111,'Charged Moves'!B$2:L$119,11,FALSE)</f>
        <v>100</v>
      </c>
      <c r="AC111" s="62">
        <f t="shared" ref="AC111:AC113" si="143">FLOOR(0.5*W111*(H111/180)*(1+(Y111*0.25))+1)</f>
        <v>88</v>
      </c>
      <c r="AD111" s="24">
        <f t="shared" si="3"/>
        <v>36.66666667</v>
      </c>
      <c r="AE111" s="63">
        <f t="shared" si="4"/>
        <v>7</v>
      </c>
      <c r="AF111" s="64">
        <f t="shared" si="5"/>
        <v>7700</v>
      </c>
      <c r="AG111" s="65">
        <f t="shared" si="6"/>
        <v>14.25742574</v>
      </c>
      <c r="AH111" s="15">
        <f t="shared" ref="AH111:AH113" si="144">AG111/18.495</f>
        <v>0.7708800077</v>
      </c>
      <c r="AI111" s="15">
        <f t="shared" ref="AI111:AI113" si="145">AL111/1134531.429</f>
        <v>0.4252603981</v>
      </c>
      <c r="AJ111" s="15">
        <f t="shared" ref="AJ111:AJ113" si="146">AM111/374489.674</f>
        <v>0.4985543294</v>
      </c>
      <c r="AK111" s="65">
        <f t="shared" si="7"/>
        <v>5.517241379</v>
      </c>
      <c r="AL111" s="65">
        <f t="shared" si="8"/>
        <v>482471.2871</v>
      </c>
      <c r="AM111" s="65">
        <f t="shared" si="9"/>
        <v>186703.4483</v>
      </c>
    </row>
    <row r="112" ht="14.25" hidden="1" customHeight="1">
      <c r="A112" s="11">
        <v>1154.0</v>
      </c>
      <c r="B112" s="11">
        <f>VLOOKUP(D112,'Species Data'!A$2:E$252,2,FALSE)</f>
        <v>151</v>
      </c>
      <c r="C112" s="11" t="s">
        <v>23</v>
      </c>
      <c r="D112" s="11" t="s">
        <v>181</v>
      </c>
      <c r="E112" s="50" t="s">
        <v>36</v>
      </c>
      <c r="F112" s="51"/>
      <c r="G112" s="11">
        <f>VLOOKUP(D112,'Species Data'!A$2:E$252,3,FALSE)</f>
        <v>200</v>
      </c>
      <c r="H112" s="52">
        <f>VLOOKUP(D112,'Species Data'!A$2:E$252,4,FALSE)</f>
        <v>210</v>
      </c>
      <c r="I112" s="52">
        <f>VLOOKUP(D112,'Species Data'!A$2:E$252,5,FALSE)</f>
        <v>210</v>
      </c>
      <c r="J112" s="53">
        <f t="shared" si="1"/>
        <v>42000</v>
      </c>
      <c r="K112" s="48" t="s">
        <v>42</v>
      </c>
      <c r="L112" s="54">
        <f>VLOOKUP(K112,'Basic Moves'!B$2:J$60,3,FALSE)</f>
        <v>7</v>
      </c>
      <c r="M112" s="54" t="str">
        <f>VLOOKUP(K112,'Basic Moves'!B$2:C$60,2,FALSE)</f>
        <v>Normal</v>
      </c>
      <c r="N112" s="54">
        <f>IF(OR(VLOOKUP(K112,'Basic Moves'!B$2:C$60,2,FALSE)=E112,VLOOKUP(K112,'Basic Moves'!B$2:C$60,2,FALSE)=F112),1,0)</f>
        <v>0</v>
      </c>
      <c r="O112" s="54">
        <f>VLOOKUP(K112,'Basic Moves'!B$2:J$60,5,FALSE)</f>
        <v>600</v>
      </c>
      <c r="P112" s="54">
        <f>VLOOKUP(K112,'Basic Moves'!B$2:J$60,9,FALSE)</f>
        <v>6</v>
      </c>
      <c r="Q112" s="34">
        <f t="shared" si="142"/>
        <v>5</v>
      </c>
      <c r="R112" s="24">
        <f t="shared" si="2"/>
        <v>8.333333333</v>
      </c>
      <c r="S112" s="72"/>
      <c r="T112" s="72"/>
      <c r="U112" s="72"/>
      <c r="V112" s="72" t="s">
        <v>109</v>
      </c>
      <c r="W112" s="54">
        <f>VLOOKUP(V112,'Charged Moves'!B$2:K$119,3,FALSE)</f>
        <v>100</v>
      </c>
      <c r="X112" s="57" t="str">
        <f>VLOOKUP(V112,'Charged Moves'!B$2:C$119,2,FALSE)</f>
        <v>Electric</v>
      </c>
      <c r="Y112" s="54">
        <f>IF(OR(VLOOKUP(V112,'Charged Moves'!B$2:C$119,2,FALSE)=E112,VLOOKUP(V112,'Charged Moves'!B$2:C$119,2,FALSE)=F112),1,0)</f>
        <v>0</v>
      </c>
      <c r="Z112" s="54">
        <f>VLOOKUP(V112,'Charged Moves'!B$2:K$119,10,FALSE)*100</f>
        <v>5</v>
      </c>
      <c r="AA112" s="54">
        <f>VLOOKUP(V112,'Charged Moves'!B$2:K$119,6,FALSE)</f>
        <v>2400</v>
      </c>
      <c r="AB112" s="54">
        <f>VLOOKUP(V112,'Charged Moves'!B$2:L$119,11,FALSE)</f>
        <v>100</v>
      </c>
      <c r="AC112" s="62">
        <f t="shared" si="143"/>
        <v>59</v>
      </c>
      <c r="AD112" s="24">
        <f t="shared" si="3"/>
        <v>24.58333333</v>
      </c>
      <c r="AE112" s="63">
        <f t="shared" si="4"/>
        <v>17</v>
      </c>
      <c r="AF112" s="64">
        <f t="shared" si="5"/>
        <v>10200</v>
      </c>
      <c r="AG112" s="65">
        <f t="shared" si="6"/>
        <v>11.42857143</v>
      </c>
      <c r="AH112" s="15">
        <f t="shared" si="144"/>
        <v>0.6179276252</v>
      </c>
      <c r="AI112" s="15">
        <f t="shared" si="145"/>
        <v>0.4230821533</v>
      </c>
      <c r="AJ112" s="15">
        <f t="shared" si="146"/>
        <v>0.3323040743</v>
      </c>
      <c r="AK112" s="65">
        <f t="shared" si="7"/>
        <v>2.962962963</v>
      </c>
      <c r="AL112" s="65">
        <f t="shared" si="8"/>
        <v>480000</v>
      </c>
      <c r="AM112" s="65">
        <f t="shared" si="9"/>
        <v>124444.4444</v>
      </c>
    </row>
    <row r="113" ht="14.25" hidden="1" customHeight="1">
      <c r="A113" s="11">
        <v>1151.0</v>
      </c>
      <c r="B113" s="32">
        <f>VLOOKUP(D113,'Species Data'!A$2:E$252,2,FALSE)</f>
        <v>151</v>
      </c>
      <c r="C113" s="11" t="s">
        <v>23</v>
      </c>
      <c r="D113" s="32" t="s">
        <v>181</v>
      </c>
      <c r="E113" s="102" t="s">
        <v>36</v>
      </c>
      <c r="F113" s="103"/>
      <c r="G113" s="32">
        <f>VLOOKUP(D113,'Species Data'!A$2:E$252,3,FALSE)</f>
        <v>200</v>
      </c>
      <c r="H113" s="104">
        <f>VLOOKUP(D113,'Species Data'!A$2:E$252,4,FALSE)</f>
        <v>210</v>
      </c>
      <c r="I113" s="104">
        <f>VLOOKUP(D113,'Species Data'!A$2:E$252,5,FALSE)</f>
        <v>210</v>
      </c>
      <c r="J113" s="105">
        <f t="shared" si="1"/>
        <v>42000</v>
      </c>
      <c r="K113" s="36" t="s">
        <v>42</v>
      </c>
      <c r="L113" s="106">
        <f>VLOOKUP(K113,'Basic Moves'!B$2:J$60,3,FALSE)</f>
        <v>7</v>
      </c>
      <c r="M113" s="54" t="str">
        <f>VLOOKUP(K113,'Basic Moves'!B$2:C$60,2,FALSE)</f>
        <v>Normal</v>
      </c>
      <c r="N113" s="106">
        <f>IF(OR(VLOOKUP(K113,'Basic Moves'!B$2:C$60,2,FALSE)=E113,VLOOKUP(K113,'Basic Moves'!B$2:C$60,2,FALSE)=F113),1,0)</f>
        <v>0</v>
      </c>
      <c r="O113" s="106">
        <f>VLOOKUP(K113,'Basic Moves'!B$2:J$60,5,FALSE)</f>
        <v>600</v>
      </c>
      <c r="P113" s="54">
        <f>VLOOKUP(K113,'Basic Moves'!B$2:J$60,9,FALSE)</f>
        <v>6</v>
      </c>
      <c r="Q113" s="34">
        <f t="shared" si="142"/>
        <v>5</v>
      </c>
      <c r="R113" s="24">
        <f t="shared" si="2"/>
        <v>8.333333333</v>
      </c>
      <c r="S113" s="74"/>
      <c r="T113" s="74"/>
      <c r="U113" s="74"/>
      <c r="V113" s="74" t="s">
        <v>205</v>
      </c>
      <c r="W113" s="106">
        <f>VLOOKUP(V113,'Charged Moves'!B$2:K$119,3,FALSE)</f>
        <v>130</v>
      </c>
      <c r="X113" s="57" t="str">
        <f>VLOOKUP(V113,'Charged Moves'!B$2:C$119,2,FALSE)</f>
        <v>Fairy</v>
      </c>
      <c r="Y113" s="106">
        <f>IF(OR(VLOOKUP(V113,'Charged Moves'!B$2:C$119,2,FALSE)=E113,VLOOKUP(V113,'Charged Moves'!B$2:C$119,2,FALSE)=F113),1,0)</f>
        <v>0</v>
      </c>
      <c r="Z113" s="54">
        <f>VLOOKUP(V113,'Charged Moves'!B$2:K$119,10,FALSE)*100</f>
        <v>5</v>
      </c>
      <c r="AA113" s="106">
        <f>VLOOKUP(V113,'Charged Moves'!B$2:K$119,6,FALSE)</f>
        <v>3900</v>
      </c>
      <c r="AB113" s="54">
        <f>VLOOKUP(V113,'Charged Moves'!B$2:L$119,11,FALSE)</f>
        <v>100</v>
      </c>
      <c r="AC113" s="62">
        <f t="shared" si="143"/>
        <v>76</v>
      </c>
      <c r="AD113" s="24">
        <f t="shared" si="3"/>
        <v>19.48717949</v>
      </c>
      <c r="AE113" s="63">
        <f t="shared" si="4"/>
        <v>17</v>
      </c>
      <c r="AF113" s="64">
        <f t="shared" si="5"/>
        <v>10200</v>
      </c>
      <c r="AG113" s="65">
        <f t="shared" si="6"/>
        <v>11.41843972</v>
      </c>
      <c r="AH113" s="15">
        <f t="shared" si="144"/>
        <v>0.617379817</v>
      </c>
      <c r="AI113" s="15">
        <f t="shared" si="145"/>
        <v>0.4227070805</v>
      </c>
      <c r="AJ113" s="15">
        <f t="shared" si="146"/>
        <v>0.3604106315</v>
      </c>
      <c r="AK113" s="65">
        <f t="shared" si="7"/>
        <v>3.213572854</v>
      </c>
      <c r="AL113" s="65">
        <f t="shared" si="8"/>
        <v>479574.4681</v>
      </c>
      <c r="AM113" s="65">
        <f t="shared" si="9"/>
        <v>134970.0599</v>
      </c>
    </row>
    <row r="114" ht="14.25" customHeight="1">
      <c r="A114" s="11">
        <v>1253.0</v>
      </c>
      <c r="B114" s="11">
        <f>VLOOKUP(D114,'Species Data'!A$2:E$252,2,FALSE)</f>
        <v>168</v>
      </c>
      <c r="C114" s="11"/>
      <c r="D114" s="47" t="s">
        <v>328</v>
      </c>
      <c r="E114" s="118" t="s">
        <v>477</v>
      </c>
      <c r="F114" s="108" t="s">
        <v>473</v>
      </c>
      <c r="G114" s="11">
        <f>VLOOKUP(D114,'Species Data'!A$2:E$252,3,FALSE)</f>
        <v>140</v>
      </c>
      <c r="H114" s="52">
        <f>VLOOKUP(D114,'Species Data'!A$2:E$252,4,FALSE)</f>
        <v>161</v>
      </c>
      <c r="I114" s="52">
        <f>VLOOKUP(D114,'Species Data'!A$2:E$252,5,FALSE)</f>
        <v>128</v>
      </c>
      <c r="J114" s="53">
        <f t="shared" si="1"/>
        <v>17920</v>
      </c>
      <c r="K114" s="21" t="s">
        <v>135</v>
      </c>
      <c r="L114" s="54">
        <f>VLOOKUP(K114,'Basic Moves'!B$2:J$60,3,FALSE)</f>
        <v>10</v>
      </c>
      <c r="M114" s="54" t="str">
        <f>VLOOKUP(K114,'Basic Moves'!B$2:C$60,2,FALSE)</f>
        <v>Bug</v>
      </c>
      <c r="N114" s="54">
        <f>IF(OR(VLOOKUP(K114,'Basic Moves'!B$2:C$60,2,FALSE)=E114,VLOOKUP(K114,'Basic Moves'!B$2:C$60,2,FALSE)=F114),1,0)</f>
        <v>1</v>
      </c>
      <c r="O114" s="54">
        <f>VLOOKUP(K114,'Basic Moves'!B$2:J$60,5,FALSE)</f>
        <v>1100</v>
      </c>
      <c r="P114" s="54">
        <f>VLOOKUP(K114,'Basic Moves'!B$2:J$60,9,FALSE)</f>
        <v>14</v>
      </c>
      <c r="Q114" s="34">
        <f t="shared" ref="Q114:Q117" si="147">FLOOR(0.5*L114*(H114/180)*(1+(N114*0.2))+1)</f>
        <v>6</v>
      </c>
      <c r="R114" s="24">
        <f t="shared" si="2"/>
        <v>5.454545455</v>
      </c>
      <c r="S114" s="56">
        <f t="shared" ref="S114:S117" si="148">L114/O114*1000</f>
        <v>9.090909091</v>
      </c>
      <c r="T114" s="56">
        <f t="shared" ref="T114:T117" si="149">P114/O114*1000</f>
        <v>12.72727273</v>
      </c>
      <c r="U114" s="56">
        <f t="shared" ref="U114:U117" si="150">T114/S114</f>
        <v>1.4</v>
      </c>
      <c r="V114" s="21" t="s">
        <v>337</v>
      </c>
      <c r="W114" s="54">
        <f>VLOOKUP(V114,'Charged Moves'!B$2:K$119,3,FALSE)</f>
        <v>50</v>
      </c>
      <c r="X114" s="57" t="str">
        <f>VLOOKUP(V114,'Charged Moves'!B$2:C$119,2,FALSE)</f>
        <v>Ghost</v>
      </c>
      <c r="Y114" s="54">
        <f>IF(OR(VLOOKUP(V114,'Charged Moves'!B$2:C$119,2,FALSE)=E114,VLOOKUP(V114,'Charged Moves'!B$2:C$119,2,FALSE)=F114),1,0)</f>
        <v>0</v>
      </c>
      <c r="Z114" s="54">
        <f>VLOOKUP(V114,'Charged Moves'!B$2:K$119,10,FALSE)*100</f>
        <v>5</v>
      </c>
      <c r="AA114" s="54">
        <f>VLOOKUP(V114,'Charged Moves'!B$2:K$119,6,FALSE)</f>
        <v>2900</v>
      </c>
      <c r="AB114" s="54">
        <f>VLOOKUP(V114,'Charged Moves'!B$2:L$119,11,FALSE)</f>
        <v>33</v>
      </c>
      <c r="AC114" s="62">
        <f t="shared" ref="AC114:AC117" si="151">FLOOR(0.5*W114*(H114/180)*(1+(Y114*0.2))+1)</f>
        <v>23</v>
      </c>
      <c r="AD114" s="24">
        <f t="shared" si="3"/>
        <v>7.931034483</v>
      </c>
      <c r="AE114" s="63">
        <f t="shared" si="4"/>
        <v>3</v>
      </c>
      <c r="AF114" s="64">
        <f t="shared" si="5"/>
        <v>3300</v>
      </c>
      <c r="AG114" s="65">
        <f t="shared" si="6"/>
        <v>6.612903226</v>
      </c>
      <c r="AH114" s="15">
        <f t="shared" ref="AH114:AH117" si="152">AG114/17.41</f>
        <v>0.3798336143</v>
      </c>
      <c r="AI114" s="15">
        <f t="shared" ref="AI114:AI117" si="153">AL114/1109505</f>
        <v>0.1068072932</v>
      </c>
      <c r="AJ114" s="15">
        <f t="shared" ref="AJ114:AJ117" si="154">AM114/364968.75</f>
        <v>0.1417678776</v>
      </c>
      <c r="AK114" s="65">
        <f t="shared" si="7"/>
        <v>2.887323944</v>
      </c>
      <c r="AL114" s="65">
        <f t="shared" si="8"/>
        <v>118503.2258</v>
      </c>
      <c r="AM114" s="65">
        <f t="shared" si="9"/>
        <v>51740.84507</v>
      </c>
    </row>
    <row r="115" ht="14.25" customHeight="1">
      <c r="A115" s="11">
        <v>1254.0</v>
      </c>
      <c r="B115" s="11">
        <f>VLOOKUP(D115,'Species Data'!A$2:E$252,2,FALSE)</f>
        <v>168</v>
      </c>
      <c r="C115" s="11"/>
      <c r="D115" s="47" t="s">
        <v>328</v>
      </c>
      <c r="E115" s="118" t="s">
        <v>477</v>
      </c>
      <c r="F115" s="108" t="s">
        <v>473</v>
      </c>
      <c r="G115" s="11">
        <f>VLOOKUP(D115,'Species Data'!A$2:E$252,3,FALSE)</f>
        <v>140</v>
      </c>
      <c r="H115" s="52">
        <f>VLOOKUP(D115,'Species Data'!A$2:E$252,4,FALSE)</f>
        <v>161</v>
      </c>
      <c r="I115" s="52">
        <f>VLOOKUP(D115,'Species Data'!A$2:E$252,5,FALSE)</f>
        <v>128</v>
      </c>
      <c r="J115" s="53">
        <f t="shared" si="1"/>
        <v>17920</v>
      </c>
      <c r="K115" s="21" t="s">
        <v>297</v>
      </c>
      <c r="L115" s="54">
        <f>VLOOKUP(K115,'Basic Moves'!B$2:J$60,3,FALSE)</f>
        <v>5</v>
      </c>
      <c r="M115" s="54" t="str">
        <f>VLOOKUP(K115,'Basic Moves'!B$2:C$60,2,FALSE)</f>
        <v>Poison</v>
      </c>
      <c r="N115" s="54">
        <f>IF(OR(VLOOKUP(K115,'Basic Moves'!B$2:C$60,2,FALSE)=E115,VLOOKUP(K115,'Basic Moves'!B$2:C$60,2,FALSE)=F115),1,0)</f>
        <v>1</v>
      </c>
      <c r="O115" s="54">
        <f>VLOOKUP(K115,'Basic Moves'!B$2:J$60,5,FALSE)</f>
        <v>600</v>
      </c>
      <c r="P115" s="54">
        <f>VLOOKUP(K115,'Basic Moves'!B$2:J$60,9,FALSE)</f>
        <v>7</v>
      </c>
      <c r="Q115" s="34">
        <f t="shared" si="147"/>
        <v>3</v>
      </c>
      <c r="R115" s="24">
        <f t="shared" si="2"/>
        <v>5</v>
      </c>
      <c r="S115" s="56">
        <f t="shared" si="148"/>
        <v>8.333333333</v>
      </c>
      <c r="T115" s="56">
        <f t="shared" si="149"/>
        <v>11.66666667</v>
      </c>
      <c r="U115" s="56">
        <f t="shared" si="150"/>
        <v>1.4</v>
      </c>
      <c r="V115" s="21" t="s">
        <v>332</v>
      </c>
      <c r="W115" s="54">
        <f>VLOOKUP(V115,'Charged Moves'!B$2:K$119,3,FALSE)</f>
        <v>40</v>
      </c>
      <c r="X115" s="57" t="str">
        <f>VLOOKUP(V115,'Charged Moves'!B$2:C$119,2,FALSE)</f>
        <v>Poison</v>
      </c>
      <c r="Y115" s="54">
        <f>IF(OR(VLOOKUP(V115,'Charged Moves'!B$2:C$119,2,FALSE)=E115,VLOOKUP(V115,'Charged Moves'!B$2:C$119,2,FALSE)=F115),1,0)</f>
        <v>1</v>
      </c>
      <c r="Z115" s="54">
        <f>VLOOKUP(V115,'Charged Moves'!B$2:K$119,10,FALSE)*100</f>
        <v>25</v>
      </c>
      <c r="AA115" s="54">
        <f>VLOOKUP(V115,'Charged Moves'!B$2:K$119,6,FALSE)</f>
        <v>1500</v>
      </c>
      <c r="AB115" s="54">
        <f>VLOOKUP(V115,'Charged Moves'!B$2:L$119,11,FALSE)</f>
        <v>33</v>
      </c>
      <c r="AC115" s="62">
        <f t="shared" si="151"/>
        <v>22</v>
      </c>
      <c r="AD115" s="24">
        <f t="shared" si="3"/>
        <v>14.66666667</v>
      </c>
      <c r="AE115" s="63">
        <f t="shared" si="4"/>
        <v>5</v>
      </c>
      <c r="AF115" s="64">
        <f t="shared" si="5"/>
        <v>3000</v>
      </c>
      <c r="AG115" s="65">
        <f t="shared" si="6"/>
        <v>8.222222222</v>
      </c>
      <c r="AH115" s="15">
        <f t="shared" si="152"/>
        <v>0.4722700874</v>
      </c>
      <c r="AI115" s="15">
        <f t="shared" si="153"/>
        <v>0.1327999623</v>
      </c>
      <c r="AJ115" s="15">
        <f t="shared" si="154"/>
        <v>0.1101032415</v>
      </c>
      <c r="AK115" s="65">
        <f t="shared" si="7"/>
        <v>2.242424242</v>
      </c>
      <c r="AL115" s="65">
        <f t="shared" si="8"/>
        <v>147342.2222</v>
      </c>
      <c r="AM115" s="65">
        <f t="shared" si="9"/>
        <v>40184.24242</v>
      </c>
    </row>
    <row r="116" ht="14.25" customHeight="1">
      <c r="A116" s="11">
        <v>1255.0</v>
      </c>
      <c r="B116" s="11">
        <f>VLOOKUP(D116,'Species Data'!A$2:E$252,2,FALSE)</f>
        <v>168</v>
      </c>
      <c r="C116" s="11"/>
      <c r="D116" s="47" t="s">
        <v>328</v>
      </c>
      <c r="E116" s="118" t="s">
        <v>477</v>
      </c>
      <c r="F116" s="108" t="s">
        <v>473</v>
      </c>
      <c r="G116" s="11">
        <f>VLOOKUP(D116,'Species Data'!A$2:E$252,3,FALSE)</f>
        <v>140</v>
      </c>
      <c r="H116" s="52">
        <f>VLOOKUP(D116,'Species Data'!A$2:E$252,4,FALSE)</f>
        <v>161</v>
      </c>
      <c r="I116" s="52">
        <f>VLOOKUP(D116,'Species Data'!A$2:E$252,5,FALSE)</f>
        <v>128</v>
      </c>
      <c r="J116" s="53">
        <f t="shared" si="1"/>
        <v>17920</v>
      </c>
      <c r="K116" s="21" t="s">
        <v>297</v>
      </c>
      <c r="L116" s="54">
        <f>VLOOKUP(K116,'Basic Moves'!B$2:J$60,3,FALSE)</f>
        <v>5</v>
      </c>
      <c r="M116" s="54" t="str">
        <f>VLOOKUP(K116,'Basic Moves'!B$2:C$60,2,FALSE)</f>
        <v>Poison</v>
      </c>
      <c r="N116" s="54">
        <f>IF(OR(VLOOKUP(K116,'Basic Moves'!B$2:C$60,2,FALSE)=E116,VLOOKUP(K116,'Basic Moves'!B$2:C$60,2,FALSE)=F116),1,0)</f>
        <v>1</v>
      </c>
      <c r="O116" s="54">
        <f>VLOOKUP(K116,'Basic Moves'!B$2:J$60,5,FALSE)</f>
        <v>600</v>
      </c>
      <c r="P116" s="54">
        <f>VLOOKUP(K116,'Basic Moves'!B$2:J$60,9,FALSE)</f>
        <v>7</v>
      </c>
      <c r="Q116" s="34">
        <f t="shared" si="147"/>
        <v>3</v>
      </c>
      <c r="R116" s="24">
        <f t="shared" si="2"/>
        <v>5</v>
      </c>
      <c r="S116" s="56">
        <f t="shared" si="148"/>
        <v>8.333333333</v>
      </c>
      <c r="T116" s="56">
        <f t="shared" si="149"/>
        <v>11.66666667</v>
      </c>
      <c r="U116" s="56">
        <f t="shared" si="150"/>
        <v>1.4</v>
      </c>
      <c r="V116" s="21" t="s">
        <v>113</v>
      </c>
      <c r="W116" s="54">
        <f>VLOOKUP(V116,'Charged Moves'!B$2:K$119,3,FALSE)</f>
        <v>90</v>
      </c>
      <c r="X116" s="57" t="str">
        <f>VLOOKUP(V116,'Charged Moves'!B$2:C$119,2,FALSE)</f>
        <v>Bug</v>
      </c>
      <c r="Y116" s="54">
        <f>IF(OR(VLOOKUP(V116,'Charged Moves'!B$2:C$119,2,FALSE)=E116,VLOOKUP(V116,'Charged Moves'!B$2:C$119,2,FALSE)=F116),1,0)</f>
        <v>1</v>
      </c>
      <c r="Z116" s="54">
        <f>VLOOKUP(V116,'Charged Moves'!B$2:K$119,10,FALSE)*100</f>
        <v>5</v>
      </c>
      <c r="AA116" s="54">
        <f>VLOOKUP(V116,'Charged Moves'!B$2:K$119,6,FALSE)</f>
        <v>2200</v>
      </c>
      <c r="AB116" s="54">
        <f>VLOOKUP(V116,'Charged Moves'!B$2:L$119,11,FALSE)</f>
        <v>100</v>
      </c>
      <c r="AC116" s="62">
        <f t="shared" si="151"/>
        <v>49</v>
      </c>
      <c r="AD116" s="24">
        <f t="shared" si="3"/>
        <v>22.27272727</v>
      </c>
      <c r="AE116" s="63">
        <f t="shared" si="4"/>
        <v>15</v>
      </c>
      <c r="AF116" s="64">
        <f t="shared" si="5"/>
        <v>9000</v>
      </c>
      <c r="AG116" s="65">
        <f t="shared" si="6"/>
        <v>8.392857143</v>
      </c>
      <c r="AH116" s="15">
        <f t="shared" si="152"/>
        <v>0.4820710593</v>
      </c>
      <c r="AI116" s="15">
        <f t="shared" si="153"/>
        <v>0.1355559461</v>
      </c>
      <c r="AJ116" s="15">
        <f t="shared" si="154"/>
        <v>0.1068381679</v>
      </c>
      <c r="AK116" s="65">
        <f t="shared" si="7"/>
        <v>2.175925926</v>
      </c>
      <c r="AL116" s="65">
        <f t="shared" si="8"/>
        <v>150400</v>
      </c>
      <c r="AM116" s="65">
        <f t="shared" si="9"/>
        <v>38992.59259</v>
      </c>
    </row>
    <row r="117" ht="14.25" customHeight="1">
      <c r="A117" s="11">
        <v>1256.0</v>
      </c>
      <c r="B117" s="11">
        <f>VLOOKUP(D117,'Species Data'!A$2:E$252,2,FALSE)</f>
        <v>168</v>
      </c>
      <c r="C117" s="11"/>
      <c r="D117" s="47" t="s">
        <v>328</v>
      </c>
      <c r="E117" s="118" t="s">
        <v>477</v>
      </c>
      <c r="F117" s="108" t="s">
        <v>473</v>
      </c>
      <c r="G117" s="11">
        <f>VLOOKUP(D117,'Species Data'!A$2:E$252,3,FALSE)</f>
        <v>140</v>
      </c>
      <c r="H117" s="52">
        <f>VLOOKUP(D117,'Species Data'!A$2:E$252,4,FALSE)</f>
        <v>161</v>
      </c>
      <c r="I117" s="52">
        <f>VLOOKUP(D117,'Species Data'!A$2:E$252,5,FALSE)</f>
        <v>128</v>
      </c>
      <c r="J117" s="53">
        <f t="shared" si="1"/>
        <v>17920</v>
      </c>
      <c r="K117" s="21" t="s">
        <v>297</v>
      </c>
      <c r="L117" s="54">
        <f>VLOOKUP(K117,'Basic Moves'!B$2:J$60,3,FALSE)</f>
        <v>5</v>
      </c>
      <c r="M117" s="54" t="str">
        <f>VLOOKUP(K117,'Basic Moves'!B$2:C$60,2,FALSE)</f>
        <v>Poison</v>
      </c>
      <c r="N117" s="54">
        <f>IF(OR(VLOOKUP(K117,'Basic Moves'!B$2:C$60,2,FALSE)=E117,VLOOKUP(K117,'Basic Moves'!B$2:C$60,2,FALSE)=F117),1,0)</f>
        <v>1</v>
      </c>
      <c r="O117" s="54">
        <f>VLOOKUP(K117,'Basic Moves'!B$2:J$60,5,FALSE)</f>
        <v>600</v>
      </c>
      <c r="P117" s="54">
        <f>VLOOKUP(K117,'Basic Moves'!B$2:J$60,9,FALSE)</f>
        <v>7</v>
      </c>
      <c r="Q117" s="34">
        <f t="shared" si="147"/>
        <v>3</v>
      </c>
      <c r="R117" s="24">
        <f t="shared" si="2"/>
        <v>5</v>
      </c>
      <c r="S117" s="56">
        <f t="shared" si="148"/>
        <v>8.333333333</v>
      </c>
      <c r="T117" s="56">
        <f t="shared" si="149"/>
        <v>11.66666667</v>
      </c>
      <c r="U117" s="56">
        <f t="shared" si="150"/>
        <v>1.4</v>
      </c>
      <c r="V117" s="21" t="s">
        <v>337</v>
      </c>
      <c r="W117" s="54">
        <f>VLOOKUP(V117,'Charged Moves'!B$2:K$119,3,FALSE)</f>
        <v>50</v>
      </c>
      <c r="X117" s="57" t="str">
        <f>VLOOKUP(V117,'Charged Moves'!B$2:C$119,2,FALSE)</f>
        <v>Ghost</v>
      </c>
      <c r="Y117" s="54">
        <f>IF(OR(VLOOKUP(V117,'Charged Moves'!B$2:C$119,2,FALSE)=E117,VLOOKUP(V117,'Charged Moves'!B$2:C$119,2,FALSE)=F117),1,0)</f>
        <v>0</v>
      </c>
      <c r="Z117" s="54">
        <f>VLOOKUP(V117,'Charged Moves'!B$2:K$119,10,FALSE)*100</f>
        <v>5</v>
      </c>
      <c r="AA117" s="54">
        <f>VLOOKUP(V117,'Charged Moves'!B$2:K$119,6,FALSE)</f>
        <v>2900</v>
      </c>
      <c r="AB117" s="54">
        <f>VLOOKUP(V117,'Charged Moves'!B$2:L$119,11,FALSE)</f>
        <v>33</v>
      </c>
      <c r="AC117" s="62">
        <f t="shared" si="151"/>
        <v>23</v>
      </c>
      <c r="AD117" s="24">
        <f t="shared" si="3"/>
        <v>7.931034483</v>
      </c>
      <c r="AE117" s="63">
        <f t="shared" si="4"/>
        <v>5</v>
      </c>
      <c r="AF117" s="64">
        <f t="shared" si="5"/>
        <v>3000</v>
      </c>
      <c r="AG117" s="65">
        <f t="shared" si="6"/>
        <v>6.440677966</v>
      </c>
      <c r="AH117" s="15">
        <f t="shared" si="152"/>
        <v>0.3699412962</v>
      </c>
      <c r="AI117" s="15">
        <f t="shared" si="153"/>
        <v>0.1040256233</v>
      </c>
      <c r="AJ117" s="15">
        <f t="shared" si="154"/>
        <v>0.1042348368</v>
      </c>
      <c r="AK117" s="65">
        <f t="shared" si="7"/>
        <v>2.122905028</v>
      </c>
      <c r="AL117" s="65">
        <f t="shared" si="8"/>
        <v>115416.9492</v>
      </c>
      <c r="AM117" s="65">
        <f t="shared" si="9"/>
        <v>38042.4581</v>
      </c>
    </row>
    <row r="118" ht="14.25" hidden="1" customHeight="1">
      <c r="A118" s="11">
        <v>1146.0</v>
      </c>
      <c r="B118" s="11">
        <f>VLOOKUP(D118,'Species Data'!A$2:E$252,2,FALSE)</f>
        <v>151</v>
      </c>
      <c r="C118" s="11" t="s">
        <v>23</v>
      </c>
      <c r="D118" s="11" t="s">
        <v>181</v>
      </c>
      <c r="E118" s="50" t="s">
        <v>36</v>
      </c>
      <c r="F118" s="51"/>
      <c r="G118" s="11">
        <f>VLOOKUP(D118,'Species Data'!A$2:E$252,3,FALSE)</f>
        <v>200</v>
      </c>
      <c r="H118" s="52">
        <f>VLOOKUP(D118,'Species Data'!A$2:E$252,4,FALSE)</f>
        <v>210</v>
      </c>
      <c r="I118" s="52">
        <f>VLOOKUP(D118,'Species Data'!A$2:E$252,5,FALSE)</f>
        <v>210</v>
      </c>
      <c r="J118" s="53">
        <f t="shared" si="1"/>
        <v>42000</v>
      </c>
      <c r="K118" s="48" t="s">
        <v>42</v>
      </c>
      <c r="L118" s="54">
        <f>VLOOKUP(K118,'Basic Moves'!B$2:J$60,3,FALSE)</f>
        <v>7</v>
      </c>
      <c r="M118" s="54" t="str">
        <f>VLOOKUP(K118,'Basic Moves'!B$2:C$60,2,FALSE)</f>
        <v>Normal</v>
      </c>
      <c r="N118" s="54">
        <f>IF(OR(VLOOKUP(K118,'Basic Moves'!B$2:C$60,2,FALSE)=E118,VLOOKUP(K118,'Basic Moves'!B$2:C$60,2,FALSE)=F118),1,0)</f>
        <v>0</v>
      </c>
      <c r="O118" s="54">
        <f>VLOOKUP(K118,'Basic Moves'!B$2:J$60,5,FALSE)</f>
        <v>600</v>
      </c>
      <c r="P118" s="54">
        <f>VLOOKUP(K118,'Basic Moves'!B$2:J$60,9,FALSE)</f>
        <v>6</v>
      </c>
      <c r="Q118" s="34">
        <f>FLOOR(0.5*L118*(H118/180)*(1+(N118*0.25))+1)</f>
        <v>5</v>
      </c>
      <c r="R118" s="24">
        <f t="shared" si="2"/>
        <v>8.333333333</v>
      </c>
      <c r="S118" s="72"/>
      <c r="T118" s="72"/>
      <c r="U118" s="72"/>
      <c r="V118" s="72" t="s">
        <v>85</v>
      </c>
      <c r="W118" s="54">
        <f>VLOOKUP(V118,'Charged Moves'!B$2:K$119,3,FALSE)</f>
        <v>120</v>
      </c>
      <c r="X118" s="57" t="str">
        <f>VLOOKUP(V118,'Charged Moves'!B$2:C$119,2,FALSE)</f>
        <v>Ground</v>
      </c>
      <c r="Y118" s="54">
        <f>IF(OR(VLOOKUP(V118,'Charged Moves'!B$2:C$119,2,FALSE)=E118,VLOOKUP(V118,'Charged Moves'!B$2:C$119,2,FALSE)=F118),1,0)</f>
        <v>0</v>
      </c>
      <c r="Z118" s="54">
        <f>VLOOKUP(V118,'Charged Moves'!B$2:K$119,10,FALSE)*100</f>
        <v>5</v>
      </c>
      <c r="AA118" s="54">
        <f>VLOOKUP(V118,'Charged Moves'!B$2:K$119,6,FALSE)</f>
        <v>3600</v>
      </c>
      <c r="AB118" s="54">
        <f>VLOOKUP(V118,'Charged Moves'!B$2:L$119,11,FALSE)</f>
        <v>100</v>
      </c>
      <c r="AC118" s="62">
        <f>FLOOR(0.5*W118*(H118/180)*(1+(Y118*0.25))+1)</f>
        <v>71</v>
      </c>
      <c r="AD118" s="24">
        <f t="shared" si="3"/>
        <v>19.72222222</v>
      </c>
      <c r="AE118" s="63">
        <f t="shared" si="4"/>
        <v>17</v>
      </c>
      <c r="AF118" s="64">
        <f t="shared" si="5"/>
        <v>10200</v>
      </c>
      <c r="AG118" s="65">
        <f t="shared" si="6"/>
        <v>11.30434783</v>
      </c>
      <c r="AH118" s="15">
        <f>AG118/18.495</f>
        <v>0.6112110206</v>
      </c>
      <c r="AI118" s="15">
        <f>AL118/1134531.429</f>
        <v>0.4184834343</v>
      </c>
      <c r="AJ118" s="15">
        <f>AM118/374489.674</f>
        <v>0.3513214761</v>
      </c>
      <c r="AK118" s="65">
        <f t="shared" si="7"/>
        <v>3.13253012</v>
      </c>
      <c r="AL118" s="65">
        <f t="shared" si="8"/>
        <v>474782.6087</v>
      </c>
      <c r="AM118" s="65">
        <f t="shared" si="9"/>
        <v>131566.2651</v>
      </c>
    </row>
    <row r="119" ht="14.25" customHeight="1">
      <c r="A119" s="11">
        <v>1355.0</v>
      </c>
      <c r="B119" s="11">
        <f>VLOOKUP(D119,'Species Data'!A$2:E$252,2,FALSE)</f>
        <v>184</v>
      </c>
      <c r="C119" s="11"/>
      <c r="D119" s="20" t="s">
        <v>286</v>
      </c>
      <c r="E119" s="115" t="s">
        <v>476</v>
      </c>
      <c r="F119" s="119" t="s">
        <v>491</v>
      </c>
      <c r="G119" s="11">
        <f>VLOOKUP(D119,'Species Data'!A$2:E$252,3,FALSE)</f>
        <v>200</v>
      </c>
      <c r="H119" s="52">
        <f>VLOOKUP(D119,'Species Data'!A$2:E$252,4,FALSE)</f>
        <v>112</v>
      </c>
      <c r="I119" s="52">
        <f>VLOOKUP(D119,'Species Data'!A$2:E$252,5,FALSE)</f>
        <v>152</v>
      </c>
      <c r="J119" s="53">
        <f t="shared" si="1"/>
        <v>30400</v>
      </c>
      <c r="K119" s="21" t="s">
        <v>154</v>
      </c>
      <c r="L119" s="54">
        <f>VLOOKUP(K119,'Basic Moves'!B$2:J$60,3,FALSE)</f>
        <v>12</v>
      </c>
      <c r="M119" s="54" t="str">
        <f>VLOOKUP(K119,'Basic Moves'!B$2:C$60,2,FALSE)</f>
        <v>Water</v>
      </c>
      <c r="N119" s="54">
        <f>IF(OR(VLOOKUP(K119,'Basic Moves'!B$2:C$60,2,FALSE)=E119,VLOOKUP(K119,'Basic Moves'!B$2:C$60,2,FALSE)=F119),1,0)</f>
        <v>1</v>
      </c>
      <c r="O119" s="54">
        <f>VLOOKUP(K119,'Basic Moves'!B$2:J$60,5,FALSE)</f>
        <v>1200</v>
      </c>
      <c r="P119" s="54">
        <f>VLOOKUP(K119,'Basic Moves'!B$2:J$60,9,FALSE)</f>
        <v>14</v>
      </c>
      <c r="Q119" s="34">
        <f t="shared" ref="Q119:Q125" si="155">FLOOR(0.5*L119*(H119/180)*(1+(N119*0.2))+1)</f>
        <v>5</v>
      </c>
      <c r="R119" s="24">
        <f t="shared" si="2"/>
        <v>4.166666667</v>
      </c>
      <c r="S119" s="56">
        <f t="shared" ref="S119:S125" si="156">L119/O119*1000</f>
        <v>10</v>
      </c>
      <c r="T119" s="56">
        <f t="shared" ref="T119:T125" si="157">P119/O119*1000</f>
        <v>11.66666667</v>
      </c>
      <c r="U119" s="56">
        <f t="shared" ref="U119:U125" si="158">T119/S119</f>
        <v>1.166666667</v>
      </c>
      <c r="V119" s="21" t="s">
        <v>120</v>
      </c>
      <c r="W119" s="54">
        <f>VLOOKUP(V119,'Charged Moves'!B$2:K$119,3,FALSE)</f>
        <v>90</v>
      </c>
      <c r="X119" s="57" t="str">
        <f>VLOOKUP(V119,'Charged Moves'!B$2:C$119,2,FALSE)</f>
        <v>Fairy</v>
      </c>
      <c r="Y119" s="54">
        <f>IF(OR(VLOOKUP(V119,'Charged Moves'!B$2:C$119,2,FALSE)=E119,VLOOKUP(V119,'Charged Moves'!B$2:C$119,2,FALSE)=F119),1,0)</f>
        <v>1</v>
      </c>
      <c r="Z119" s="54">
        <f>VLOOKUP(V119,'Charged Moves'!B$2:K$119,10,FALSE)*100</f>
        <v>5</v>
      </c>
      <c r="AA119" s="54">
        <f>VLOOKUP(V119,'Charged Moves'!B$2:K$119,6,FALSE)</f>
        <v>2900</v>
      </c>
      <c r="AB119" s="54">
        <f>VLOOKUP(V119,'Charged Moves'!B$2:L$119,11,FALSE)</f>
        <v>50</v>
      </c>
      <c r="AC119" s="62">
        <f t="shared" ref="AC119:AC125" si="159">FLOOR(0.5*W119*(H119/180)*(1+(Y119*0.2))+1)</f>
        <v>34</v>
      </c>
      <c r="AD119" s="24">
        <f t="shared" si="3"/>
        <v>11.72413793</v>
      </c>
      <c r="AE119" s="63">
        <f t="shared" si="4"/>
        <v>4</v>
      </c>
      <c r="AF119" s="64">
        <f t="shared" si="5"/>
        <v>4800</v>
      </c>
      <c r="AG119" s="65">
        <f t="shared" si="6"/>
        <v>7.012987013</v>
      </c>
      <c r="AH119" s="15">
        <f t="shared" ref="AH119:AH125" si="160">AG119/17.41</f>
        <v>0.4028137285</v>
      </c>
      <c r="AI119" s="15">
        <f t="shared" ref="AI119:AI125" si="161">AL119/1109505</f>
        <v>0.192153082</v>
      </c>
      <c r="AJ119" s="15">
        <f t="shared" ref="AJ119:AJ125" si="162">AM119/364968.75</f>
        <v>0.2541197369</v>
      </c>
      <c r="AK119" s="65">
        <f t="shared" si="7"/>
        <v>3.050847458</v>
      </c>
      <c r="AL119" s="65">
        <f t="shared" si="8"/>
        <v>213194.8052</v>
      </c>
      <c r="AM119" s="65">
        <f t="shared" si="9"/>
        <v>92745.76271</v>
      </c>
    </row>
    <row r="120" ht="14.25" customHeight="1">
      <c r="A120" s="11">
        <v>1353.0</v>
      </c>
      <c r="B120" s="11">
        <f>VLOOKUP(D120,'Species Data'!A$2:E$252,2,FALSE)</f>
        <v>184</v>
      </c>
      <c r="C120" s="11"/>
      <c r="D120" s="20" t="s">
        <v>286</v>
      </c>
      <c r="E120" s="115" t="s">
        <v>476</v>
      </c>
      <c r="F120" s="119" t="s">
        <v>491</v>
      </c>
      <c r="G120" s="11">
        <f>VLOOKUP(D120,'Species Data'!A$2:E$252,3,FALSE)</f>
        <v>200</v>
      </c>
      <c r="H120" s="52">
        <f>VLOOKUP(D120,'Species Data'!A$2:E$252,4,FALSE)</f>
        <v>112</v>
      </c>
      <c r="I120" s="52">
        <f>VLOOKUP(D120,'Species Data'!A$2:E$252,5,FALSE)</f>
        <v>152</v>
      </c>
      <c r="J120" s="53">
        <f t="shared" si="1"/>
        <v>30400</v>
      </c>
      <c r="K120" s="21" t="s">
        <v>154</v>
      </c>
      <c r="L120" s="54">
        <f>VLOOKUP(K120,'Basic Moves'!B$2:J$60,3,FALSE)</f>
        <v>12</v>
      </c>
      <c r="M120" s="54" t="str">
        <f>VLOOKUP(K120,'Basic Moves'!B$2:C$60,2,FALSE)</f>
        <v>Water</v>
      </c>
      <c r="N120" s="54">
        <f>IF(OR(VLOOKUP(K120,'Basic Moves'!B$2:C$60,2,FALSE)=E120,VLOOKUP(K120,'Basic Moves'!B$2:C$60,2,FALSE)=F120),1,0)</f>
        <v>1</v>
      </c>
      <c r="O120" s="54">
        <f>VLOOKUP(K120,'Basic Moves'!B$2:J$60,5,FALSE)</f>
        <v>1200</v>
      </c>
      <c r="P120" s="54">
        <f>VLOOKUP(K120,'Basic Moves'!B$2:J$60,9,FALSE)</f>
        <v>14</v>
      </c>
      <c r="Q120" s="34">
        <f t="shared" si="155"/>
        <v>5</v>
      </c>
      <c r="R120" s="24">
        <f t="shared" si="2"/>
        <v>4.166666667</v>
      </c>
      <c r="S120" s="56">
        <f t="shared" si="156"/>
        <v>10</v>
      </c>
      <c r="T120" s="56">
        <f t="shared" si="157"/>
        <v>11.66666667</v>
      </c>
      <c r="U120" s="56">
        <f t="shared" si="158"/>
        <v>1.166666667</v>
      </c>
      <c r="V120" s="21" t="s">
        <v>76</v>
      </c>
      <c r="W120" s="54">
        <f>VLOOKUP(V120,'Charged Moves'!B$2:K$119,3,FALSE)</f>
        <v>130</v>
      </c>
      <c r="X120" s="57" t="str">
        <f>VLOOKUP(V120,'Charged Moves'!B$2:C$119,2,FALSE)</f>
        <v>Water</v>
      </c>
      <c r="Y120" s="54">
        <f>IF(OR(VLOOKUP(V120,'Charged Moves'!B$2:C$119,2,FALSE)=E120,VLOOKUP(V120,'Charged Moves'!B$2:C$119,2,FALSE)=F120),1,0)</f>
        <v>1</v>
      </c>
      <c r="Z120" s="54">
        <f>VLOOKUP(V120,'Charged Moves'!B$2:K$119,10,FALSE)*100</f>
        <v>5</v>
      </c>
      <c r="AA120" s="54">
        <f>VLOOKUP(V120,'Charged Moves'!B$2:K$119,6,FALSE)</f>
        <v>3300</v>
      </c>
      <c r="AB120" s="54">
        <f>VLOOKUP(V120,'Charged Moves'!B$2:L$119,11,FALSE)</f>
        <v>100</v>
      </c>
      <c r="AC120" s="62">
        <f t="shared" si="159"/>
        <v>49</v>
      </c>
      <c r="AD120" s="24">
        <f t="shared" si="3"/>
        <v>14.84848485</v>
      </c>
      <c r="AE120" s="63">
        <f t="shared" si="4"/>
        <v>8</v>
      </c>
      <c r="AF120" s="64">
        <f t="shared" si="5"/>
        <v>9600</v>
      </c>
      <c r="AG120" s="65">
        <f t="shared" si="6"/>
        <v>6.899224806</v>
      </c>
      <c r="AH120" s="15">
        <f t="shared" si="160"/>
        <v>0.396279426</v>
      </c>
      <c r="AI120" s="15">
        <f t="shared" si="161"/>
        <v>0.1890360423</v>
      </c>
      <c r="AJ120" s="15">
        <f t="shared" si="162"/>
        <v>0.2399105966</v>
      </c>
      <c r="AK120" s="65">
        <f t="shared" si="7"/>
        <v>2.8802589</v>
      </c>
      <c r="AL120" s="65">
        <f t="shared" si="8"/>
        <v>209736.4341</v>
      </c>
      <c r="AM120" s="65">
        <f t="shared" si="9"/>
        <v>87559.87055</v>
      </c>
    </row>
    <row r="121" ht="14.25" customHeight="1">
      <c r="A121" s="11">
        <v>1358.0</v>
      </c>
      <c r="B121" s="11">
        <f>VLOOKUP(D121,'Species Data'!A$2:E$252,2,FALSE)</f>
        <v>184</v>
      </c>
      <c r="C121" s="11"/>
      <c r="D121" s="20" t="s">
        <v>286</v>
      </c>
      <c r="E121" s="115" t="s">
        <v>476</v>
      </c>
      <c r="F121" s="119" t="s">
        <v>491</v>
      </c>
      <c r="G121" s="11">
        <f>VLOOKUP(D121,'Species Data'!A$2:E$252,3,FALSE)</f>
        <v>200</v>
      </c>
      <c r="H121" s="52">
        <f>VLOOKUP(D121,'Species Data'!A$2:E$252,4,FALSE)</f>
        <v>112</v>
      </c>
      <c r="I121" s="52">
        <f>VLOOKUP(D121,'Species Data'!A$2:E$252,5,FALSE)</f>
        <v>152</v>
      </c>
      <c r="J121" s="53">
        <f t="shared" si="1"/>
        <v>30400</v>
      </c>
      <c r="K121" s="21" t="s">
        <v>106</v>
      </c>
      <c r="L121" s="54">
        <f>VLOOKUP(K121,'Basic Moves'!B$2:J$60,3,FALSE)</f>
        <v>15</v>
      </c>
      <c r="M121" s="54" t="str">
        <f>VLOOKUP(K121,'Basic Moves'!B$2:C$60,2,FALSE)</f>
        <v>Fighting</v>
      </c>
      <c r="N121" s="54">
        <f>IF(OR(VLOOKUP(K121,'Basic Moves'!B$2:C$60,2,FALSE)=E121,VLOOKUP(K121,'Basic Moves'!B$2:C$60,2,FALSE)=F121),1,0)</f>
        <v>0</v>
      </c>
      <c r="O121" s="54">
        <f>VLOOKUP(K121,'Basic Moves'!B$2:J$60,5,FALSE)</f>
        <v>1300</v>
      </c>
      <c r="P121" s="54">
        <f>VLOOKUP(K121,'Basic Moves'!B$2:J$60,9,FALSE)</f>
        <v>10</v>
      </c>
      <c r="Q121" s="34">
        <f t="shared" si="155"/>
        <v>5</v>
      </c>
      <c r="R121" s="24">
        <f t="shared" si="2"/>
        <v>3.846153846</v>
      </c>
      <c r="S121" s="56">
        <f t="shared" si="156"/>
        <v>11.53846154</v>
      </c>
      <c r="T121" s="56">
        <f t="shared" si="157"/>
        <v>7.692307692</v>
      </c>
      <c r="U121" s="56">
        <f t="shared" si="158"/>
        <v>0.6666666667</v>
      </c>
      <c r="V121" s="21" t="s">
        <v>120</v>
      </c>
      <c r="W121" s="54">
        <f>VLOOKUP(V121,'Charged Moves'!B$2:K$119,3,FALSE)</f>
        <v>90</v>
      </c>
      <c r="X121" s="57" t="str">
        <f>VLOOKUP(V121,'Charged Moves'!B$2:C$119,2,FALSE)</f>
        <v>Fairy</v>
      </c>
      <c r="Y121" s="54">
        <f>IF(OR(VLOOKUP(V121,'Charged Moves'!B$2:C$119,2,FALSE)=E121,VLOOKUP(V121,'Charged Moves'!B$2:C$119,2,FALSE)=F121),1,0)</f>
        <v>1</v>
      </c>
      <c r="Z121" s="54">
        <f>VLOOKUP(V121,'Charged Moves'!B$2:K$119,10,FALSE)*100</f>
        <v>5</v>
      </c>
      <c r="AA121" s="54">
        <f>VLOOKUP(V121,'Charged Moves'!B$2:K$119,6,FALSE)</f>
        <v>2900</v>
      </c>
      <c r="AB121" s="54">
        <f>VLOOKUP(V121,'Charged Moves'!B$2:L$119,11,FALSE)</f>
        <v>50</v>
      </c>
      <c r="AC121" s="62">
        <f t="shared" si="159"/>
        <v>34</v>
      </c>
      <c r="AD121" s="24">
        <f t="shared" si="3"/>
        <v>11.72413793</v>
      </c>
      <c r="AE121" s="63">
        <f t="shared" si="4"/>
        <v>5</v>
      </c>
      <c r="AF121" s="64">
        <f t="shared" si="5"/>
        <v>6500</v>
      </c>
      <c r="AG121" s="65">
        <f t="shared" si="6"/>
        <v>6.276595745</v>
      </c>
      <c r="AH121" s="15">
        <f t="shared" si="160"/>
        <v>0.3605166999</v>
      </c>
      <c r="AI121" s="15">
        <f t="shared" si="161"/>
        <v>0.1719762512</v>
      </c>
      <c r="AJ121" s="15">
        <f t="shared" si="162"/>
        <v>0.2296445493</v>
      </c>
      <c r="AK121" s="65">
        <f t="shared" si="7"/>
        <v>2.757009346</v>
      </c>
      <c r="AL121" s="65">
        <f t="shared" si="8"/>
        <v>190808.5106</v>
      </c>
      <c r="AM121" s="65">
        <f t="shared" si="9"/>
        <v>83813.08411</v>
      </c>
    </row>
    <row r="122" ht="14.25" customHeight="1">
      <c r="A122" s="11">
        <v>1354.0</v>
      </c>
      <c r="B122" s="11">
        <f>VLOOKUP(D122,'Species Data'!A$2:E$252,2,FALSE)</f>
        <v>184</v>
      </c>
      <c r="C122" s="11"/>
      <c r="D122" s="20" t="s">
        <v>286</v>
      </c>
      <c r="E122" s="115" t="s">
        <v>476</v>
      </c>
      <c r="F122" s="119" t="s">
        <v>491</v>
      </c>
      <c r="G122" s="11">
        <f>VLOOKUP(D122,'Species Data'!A$2:E$252,3,FALSE)</f>
        <v>200</v>
      </c>
      <c r="H122" s="52">
        <f>VLOOKUP(D122,'Species Data'!A$2:E$252,4,FALSE)</f>
        <v>112</v>
      </c>
      <c r="I122" s="52">
        <f>VLOOKUP(D122,'Species Data'!A$2:E$252,5,FALSE)</f>
        <v>152</v>
      </c>
      <c r="J122" s="53">
        <f t="shared" si="1"/>
        <v>30400</v>
      </c>
      <c r="K122" s="21" t="s">
        <v>154</v>
      </c>
      <c r="L122" s="54">
        <f>VLOOKUP(K122,'Basic Moves'!B$2:J$60,3,FALSE)</f>
        <v>12</v>
      </c>
      <c r="M122" s="54" t="str">
        <f>VLOOKUP(K122,'Basic Moves'!B$2:C$60,2,FALSE)</f>
        <v>Water</v>
      </c>
      <c r="N122" s="54">
        <f>IF(OR(VLOOKUP(K122,'Basic Moves'!B$2:C$60,2,FALSE)=E122,VLOOKUP(K122,'Basic Moves'!B$2:C$60,2,FALSE)=F122),1,0)</f>
        <v>1</v>
      </c>
      <c r="O122" s="54">
        <f>VLOOKUP(K122,'Basic Moves'!B$2:J$60,5,FALSE)</f>
        <v>1200</v>
      </c>
      <c r="P122" s="54">
        <f>VLOOKUP(K122,'Basic Moves'!B$2:J$60,9,FALSE)</f>
        <v>14</v>
      </c>
      <c r="Q122" s="34">
        <f t="shared" si="155"/>
        <v>5</v>
      </c>
      <c r="R122" s="24">
        <f t="shared" si="2"/>
        <v>4.166666667</v>
      </c>
      <c r="S122" s="56">
        <f t="shared" si="156"/>
        <v>10</v>
      </c>
      <c r="T122" s="56">
        <f t="shared" si="157"/>
        <v>11.66666667</v>
      </c>
      <c r="U122" s="56">
        <f t="shared" si="158"/>
        <v>1.166666667</v>
      </c>
      <c r="V122" s="21" t="s">
        <v>88</v>
      </c>
      <c r="W122" s="54">
        <f>VLOOKUP(V122,'Charged Moves'!B$2:K$119,3,FALSE)</f>
        <v>90</v>
      </c>
      <c r="X122" s="57" t="str">
        <f>VLOOKUP(V122,'Charged Moves'!B$2:C$119,2,FALSE)</f>
        <v>Ice</v>
      </c>
      <c r="Y122" s="54">
        <f>IF(OR(VLOOKUP(V122,'Charged Moves'!B$2:C$119,2,FALSE)=E122,VLOOKUP(V122,'Charged Moves'!B$2:C$119,2,FALSE)=F122),1,0)</f>
        <v>0</v>
      </c>
      <c r="Z122" s="54">
        <f>VLOOKUP(V122,'Charged Moves'!B$2:K$119,10,FALSE)*100</f>
        <v>5</v>
      </c>
      <c r="AA122" s="54">
        <f>VLOOKUP(V122,'Charged Moves'!B$2:K$119,6,FALSE)</f>
        <v>3300</v>
      </c>
      <c r="AB122" s="54">
        <f>VLOOKUP(V122,'Charged Moves'!B$2:L$119,11,FALSE)</f>
        <v>50</v>
      </c>
      <c r="AC122" s="62">
        <f t="shared" si="159"/>
        <v>29</v>
      </c>
      <c r="AD122" s="24">
        <f t="shared" si="3"/>
        <v>8.787878788</v>
      </c>
      <c r="AE122" s="63">
        <f t="shared" si="4"/>
        <v>4</v>
      </c>
      <c r="AF122" s="64">
        <f t="shared" si="5"/>
        <v>4800</v>
      </c>
      <c r="AG122" s="65">
        <f t="shared" si="6"/>
        <v>6.049382716</v>
      </c>
      <c r="AH122" s="15">
        <f t="shared" si="160"/>
        <v>0.3474659802</v>
      </c>
      <c r="AI122" s="15">
        <f t="shared" si="161"/>
        <v>0.1657507038</v>
      </c>
      <c r="AJ122" s="15">
        <f t="shared" si="162"/>
        <v>0.2254942171</v>
      </c>
      <c r="AK122" s="65">
        <f t="shared" si="7"/>
        <v>2.70718232</v>
      </c>
      <c r="AL122" s="65">
        <f t="shared" si="8"/>
        <v>183901.2346</v>
      </c>
      <c r="AM122" s="65">
        <f t="shared" si="9"/>
        <v>82298.34254</v>
      </c>
    </row>
    <row r="123" ht="14.25" customHeight="1">
      <c r="A123" s="11">
        <v>1356.0</v>
      </c>
      <c r="B123" s="11">
        <f>VLOOKUP(D123,'Species Data'!A$2:E$252,2,FALSE)</f>
        <v>184</v>
      </c>
      <c r="C123" s="11"/>
      <c r="D123" s="20" t="s">
        <v>286</v>
      </c>
      <c r="E123" s="115" t="s">
        <v>476</v>
      </c>
      <c r="F123" s="119" t="s">
        <v>491</v>
      </c>
      <c r="G123" s="11">
        <f>VLOOKUP(D123,'Species Data'!A$2:E$252,3,FALSE)</f>
        <v>200</v>
      </c>
      <c r="H123" s="52">
        <f>VLOOKUP(D123,'Species Data'!A$2:E$252,4,FALSE)</f>
        <v>112</v>
      </c>
      <c r="I123" s="52">
        <f>VLOOKUP(D123,'Species Data'!A$2:E$252,5,FALSE)</f>
        <v>152</v>
      </c>
      <c r="J123" s="53">
        <f t="shared" si="1"/>
        <v>30400</v>
      </c>
      <c r="K123" s="21" t="s">
        <v>106</v>
      </c>
      <c r="L123" s="54">
        <f>VLOOKUP(K123,'Basic Moves'!B$2:J$60,3,FALSE)</f>
        <v>15</v>
      </c>
      <c r="M123" s="54" t="str">
        <f>VLOOKUP(K123,'Basic Moves'!B$2:C$60,2,FALSE)</f>
        <v>Fighting</v>
      </c>
      <c r="N123" s="54">
        <f>IF(OR(VLOOKUP(K123,'Basic Moves'!B$2:C$60,2,FALSE)=E123,VLOOKUP(K123,'Basic Moves'!B$2:C$60,2,FALSE)=F123),1,0)</f>
        <v>0</v>
      </c>
      <c r="O123" s="54">
        <f>VLOOKUP(K123,'Basic Moves'!B$2:J$60,5,FALSE)</f>
        <v>1300</v>
      </c>
      <c r="P123" s="54">
        <f>VLOOKUP(K123,'Basic Moves'!B$2:J$60,9,FALSE)</f>
        <v>10</v>
      </c>
      <c r="Q123" s="34">
        <f t="shared" si="155"/>
        <v>5</v>
      </c>
      <c r="R123" s="24">
        <f t="shared" si="2"/>
        <v>3.846153846</v>
      </c>
      <c r="S123" s="56">
        <f t="shared" si="156"/>
        <v>11.53846154</v>
      </c>
      <c r="T123" s="56">
        <f t="shared" si="157"/>
        <v>7.692307692</v>
      </c>
      <c r="U123" s="56">
        <f t="shared" si="158"/>
        <v>0.6666666667</v>
      </c>
      <c r="V123" s="21" t="s">
        <v>76</v>
      </c>
      <c r="W123" s="54">
        <f>VLOOKUP(V123,'Charged Moves'!B$2:K$119,3,FALSE)</f>
        <v>130</v>
      </c>
      <c r="X123" s="57" t="str">
        <f>VLOOKUP(V123,'Charged Moves'!B$2:C$119,2,FALSE)</f>
        <v>Water</v>
      </c>
      <c r="Y123" s="54">
        <f>IF(OR(VLOOKUP(V123,'Charged Moves'!B$2:C$119,2,FALSE)=E123,VLOOKUP(V123,'Charged Moves'!B$2:C$119,2,FALSE)=F123),1,0)</f>
        <v>1</v>
      </c>
      <c r="Z123" s="54">
        <f>VLOOKUP(V123,'Charged Moves'!B$2:K$119,10,FALSE)*100</f>
        <v>5</v>
      </c>
      <c r="AA123" s="54">
        <f>VLOOKUP(V123,'Charged Moves'!B$2:K$119,6,FALSE)</f>
        <v>3300</v>
      </c>
      <c r="AB123" s="54">
        <f>VLOOKUP(V123,'Charged Moves'!B$2:L$119,11,FALSE)</f>
        <v>100</v>
      </c>
      <c r="AC123" s="62">
        <f t="shared" si="159"/>
        <v>49</v>
      </c>
      <c r="AD123" s="24">
        <f t="shared" si="3"/>
        <v>14.84848485</v>
      </c>
      <c r="AE123" s="63">
        <f t="shared" si="4"/>
        <v>10</v>
      </c>
      <c r="AF123" s="64">
        <f t="shared" si="5"/>
        <v>13000</v>
      </c>
      <c r="AG123" s="65">
        <f t="shared" si="6"/>
        <v>6.073619632</v>
      </c>
      <c r="AH123" s="15">
        <f t="shared" si="160"/>
        <v>0.3488581064</v>
      </c>
      <c r="AI123" s="15">
        <f t="shared" si="161"/>
        <v>0.1664147857</v>
      </c>
      <c r="AJ123" s="15">
        <f t="shared" si="162"/>
        <v>0.2153051034</v>
      </c>
      <c r="AK123" s="65">
        <f t="shared" si="7"/>
        <v>2.584856397</v>
      </c>
      <c r="AL123" s="65">
        <f t="shared" si="8"/>
        <v>184638.0368</v>
      </c>
      <c r="AM123" s="65">
        <f t="shared" si="9"/>
        <v>78579.63446</v>
      </c>
    </row>
    <row r="124" ht="14.25" customHeight="1">
      <c r="A124" s="11">
        <v>1357.0</v>
      </c>
      <c r="B124" s="11">
        <f>VLOOKUP(D124,'Species Data'!A$2:E$252,2,FALSE)</f>
        <v>184</v>
      </c>
      <c r="C124" s="11"/>
      <c r="D124" s="20" t="s">
        <v>286</v>
      </c>
      <c r="E124" s="115" t="s">
        <v>476</v>
      </c>
      <c r="F124" s="119" t="s">
        <v>491</v>
      </c>
      <c r="G124" s="11">
        <f>VLOOKUP(D124,'Species Data'!A$2:E$252,3,FALSE)</f>
        <v>200</v>
      </c>
      <c r="H124" s="52">
        <f>VLOOKUP(D124,'Species Data'!A$2:E$252,4,FALSE)</f>
        <v>112</v>
      </c>
      <c r="I124" s="52">
        <f>VLOOKUP(D124,'Species Data'!A$2:E$252,5,FALSE)</f>
        <v>152</v>
      </c>
      <c r="J124" s="53">
        <f t="shared" si="1"/>
        <v>30400</v>
      </c>
      <c r="K124" s="21" t="s">
        <v>106</v>
      </c>
      <c r="L124" s="54">
        <f>VLOOKUP(K124,'Basic Moves'!B$2:J$60,3,FALSE)</f>
        <v>15</v>
      </c>
      <c r="M124" s="54" t="str">
        <f>VLOOKUP(K124,'Basic Moves'!B$2:C$60,2,FALSE)</f>
        <v>Fighting</v>
      </c>
      <c r="N124" s="54">
        <f>IF(OR(VLOOKUP(K124,'Basic Moves'!B$2:C$60,2,FALSE)=E124,VLOOKUP(K124,'Basic Moves'!B$2:C$60,2,FALSE)=F124),1,0)</f>
        <v>0</v>
      </c>
      <c r="O124" s="54">
        <f>VLOOKUP(K124,'Basic Moves'!B$2:J$60,5,FALSE)</f>
        <v>1300</v>
      </c>
      <c r="P124" s="54">
        <f>VLOOKUP(K124,'Basic Moves'!B$2:J$60,9,FALSE)</f>
        <v>10</v>
      </c>
      <c r="Q124" s="34">
        <f t="shared" si="155"/>
        <v>5</v>
      </c>
      <c r="R124" s="24">
        <f t="shared" si="2"/>
        <v>3.846153846</v>
      </c>
      <c r="S124" s="56">
        <f t="shared" si="156"/>
        <v>11.53846154</v>
      </c>
      <c r="T124" s="56">
        <f t="shared" si="157"/>
        <v>7.692307692</v>
      </c>
      <c r="U124" s="56">
        <f t="shared" si="158"/>
        <v>0.6666666667</v>
      </c>
      <c r="V124" s="21" t="s">
        <v>88</v>
      </c>
      <c r="W124" s="54">
        <f>VLOOKUP(V124,'Charged Moves'!B$2:K$119,3,FALSE)</f>
        <v>90</v>
      </c>
      <c r="X124" s="57" t="str">
        <f>VLOOKUP(V124,'Charged Moves'!B$2:C$119,2,FALSE)</f>
        <v>Ice</v>
      </c>
      <c r="Y124" s="54">
        <f>IF(OR(VLOOKUP(V124,'Charged Moves'!B$2:C$119,2,FALSE)=E124,VLOOKUP(V124,'Charged Moves'!B$2:C$119,2,FALSE)=F124),1,0)</f>
        <v>0</v>
      </c>
      <c r="Z124" s="54">
        <f>VLOOKUP(V124,'Charged Moves'!B$2:K$119,10,FALSE)*100</f>
        <v>5</v>
      </c>
      <c r="AA124" s="54">
        <f>VLOOKUP(V124,'Charged Moves'!B$2:K$119,6,FALSE)</f>
        <v>3300</v>
      </c>
      <c r="AB124" s="54">
        <f>VLOOKUP(V124,'Charged Moves'!B$2:L$119,11,FALSE)</f>
        <v>50</v>
      </c>
      <c r="AC124" s="62">
        <f t="shared" si="159"/>
        <v>29</v>
      </c>
      <c r="AD124" s="24">
        <f t="shared" si="3"/>
        <v>8.787878788</v>
      </c>
      <c r="AE124" s="63">
        <f t="shared" si="4"/>
        <v>5</v>
      </c>
      <c r="AF124" s="64">
        <f t="shared" si="5"/>
        <v>6500</v>
      </c>
      <c r="AG124" s="65">
        <f t="shared" si="6"/>
        <v>5.510204082</v>
      </c>
      <c r="AH124" s="15">
        <f t="shared" si="160"/>
        <v>0.316496501</v>
      </c>
      <c r="AI124" s="15">
        <f t="shared" si="161"/>
        <v>0.1509774215</v>
      </c>
      <c r="AJ124" s="15">
        <f t="shared" si="162"/>
        <v>0.2063265753</v>
      </c>
      <c r="AK124" s="65">
        <f t="shared" si="7"/>
        <v>2.47706422</v>
      </c>
      <c r="AL124" s="65">
        <f t="shared" si="8"/>
        <v>167510.2041</v>
      </c>
      <c r="AM124" s="65">
        <f t="shared" si="9"/>
        <v>75302.75229</v>
      </c>
    </row>
    <row r="125" ht="14.25" customHeight="1">
      <c r="A125" s="11">
        <v>1163.0</v>
      </c>
      <c r="B125" s="11">
        <f>VLOOKUP(D125,'Species Data'!A$2:E$252,2,FALSE)</f>
        <v>153</v>
      </c>
      <c r="C125" s="11"/>
      <c r="D125" s="47" t="s">
        <v>333</v>
      </c>
      <c r="E125" s="110" t="s">
        <v>479</v>
      </c>
      <c r="F125" s="110"/>
      <c r="G125" s="11">
        <f>VLOOKUP(D125,'Species Data'!A$2:E$252,3,FALSE)</f>
        <v>120</v>
      </c>
      <c r="H125" s="52">
        <f>VLOOKUP(D125,'Species Data'!A$2:E$252,4,FALSE)</f>
        <v>122</v>
      </c>
      <c r="I125" s="52">
        <f>VLOOKUP(D125,'Species Data'!A$2:E$252,5,FALSE)</f>
        <v>155</v>
      </c>
      <c r="J125" s="53">
        <f t="shared" si="1"/>
        <v>18600</v>
      </c>
      <c r="K125" s="12" t="s">
        <v>146</v>
      </c>
      <c r="L125" s="54">
        <f>VLOOKUP(K125,'Basic Moves'!B$2:J$60,3,FALSE)</f>
        <v>13</v>
      </c>
      <c r="M125" s="54" t="str">
        <f>VLOOKUP(K125,'Basic Moves'!B$2:C$60,2,FALSE)</f>
        <v>Grass</v>
      </c>
      <c r="N125" s="54">
        <f>IF(OR(VLOOKUP(K125,'Basic Moves'!B$2:C$60,2,FALSE)=E125,VLOOKUP(K125,'Basic Moves'!B$2:C$60,2,FALSE)=F125),1,0)</f>
        <v>1</v>
      </c>
      <c r="O125" s="54">
        <f>VLOOKUP(K125,'Basic Moves'!B$2:J$60,5,FALSE)</f>
        <v>1000</v>
      </c>
      <c r="P125" s="54">
        <f>VLOOKUP(K125,'Basic Moves'!B$2:J$60,9,FALSE)</f>
        <v>7</v>
      </c>
      <c r="Q125" s="34">
        <f t="shared" si="155"/>
        <v>6</v>
      </c>
      <c r="R125" s="24">
        <f t="shared" si="2"/>
        <v>6</v>
      </c>
      <c r="S125" s="56">
        <f t="shared" si="156"/>
        <v>13</v>
      </c>
      <c r="T125" s="56">
        <f t="shared" si="157"/>
        <v>7</v>
      </c>
      <c r="U125" s="56">
        <f t="shared" si="158"/>
        <v>0.5384615385</v>
      </c>
      <c r="V125" s="73" t="s">
        <v>207</v>
      </c>
      <c r="W125" s="54">
        <f>VLOOKUP(V125,'Charged Moves'!B$2:K$119,3,FALSE)</f>
        <v>90</v>
      </c>
      <c r="X125" s="57" t="str">
        <f>VLOOKUP(V125,'Charged Moves'!B$2:C$119,2,FALSE)</f>
        <v>Grass</v>
      </c>
      <c r="Y125" s="54">
        <f>IF(OR(VLOOKUP(V125,'Charged Moves'!B$2:C$119,2,FALSE)=E125,VLOOKUP(V125,'Charged Moves'!B$2:C$119,2,FALSE)=F125),1,0)</f>
        <v>1</v>
      </c>
      <c r="Z125" s="54">
        <f>VLOOKUP(V125,'Charged Moves'!B$2:K$119,10,FALSE)*100</f>
        <v>5</v>
      </c>
      <c r="AA125" s="54">
        <f>VLOOKUP(V125,'Charged Moves'!B$2:K$119,6,FALSE)</f>
        <v>2600</v>
      </c>
      <c r="AB125" s="54">
        <f>VLOOKUP(V125,'Charged Moves'!B$2:L$119,11,FALSE)</f>
        <v>50</v>
      </c>
      <c r="AC125" s="62">
        <f t="shared" si="159"/>
        <v>37</v>
      </c>
      <c r="AD125" s="24">
        <f t="shared" si="3"/>
        <v>14.23076923</v>
      </c>
      <c r="AE125" s="63">
        <f t="shared" si="4"/>
        <v>8</v>
      </c>
      <c r="AF125" s="64">
        <f t="shared" si="5"/>
        <v>8000</v>
      </c>
      <c r="AG125" s="65">
        <f t="shared" si="6"/>
        <v>8.018867925</v>
      </c>
      <c r="AH125" s="15">
        <f t="shared" si="160"/>
        <v>0.4605897717</v>
      </c>
      <c r="AI125" s="15">
        <f t="shared" si="161"/>
        <v>0.1344301679</v>
      </c>
      <c r="AJ125" s="15">
        <f t="shared" si="162"/>
        <v>0.1514642563</v>
      </c>
      <c r="AK125" s="65">
        <f t="shared" si="7"/>
        <v>2.972027972</v>
      </c>
      <c r="AL125" s="65">
        <f t="shared" si="8"/>
        <v>149150.9434</v>
      </c>
      <c r="AM125" s="65">
        <f t="shared" si="9"/>
        <v>55279.72028</v>
      </c>
    </row>
    <row r="126" ht="14.25" hidden="1" customHeight="1">
      <c r="A126" s="11">
        <v>1145.0</v>
      </c>
      <c r="B126" s="32">
        <f>VLOOKUP(D126,'Species Data'!A$2:E$252,2,FALSE)</f>
        <v>151</v>
      </c>
      <c r="C126" s="11" t="s">
        <v>23</v>
      </c>
      <c r="D126" s="32" t="s">
        <v>181</v>
      </c>
      <c r="E126" s="102" t="s">
        <v>36</v>
      </c>
      <c r="F126" s="103"/>
      <c r="G126" s="32">
        <f>VLOOKUP(D126,'Species Data'!A$2:E$252,3,FALSE)</f>
        <v>200</v>
      </c>
      <c r="H126" s="104">
        <f>VLOOKUP(D126,'Species Data'!A$2:E$252,4,FALSE)</f>
        <v>210</v>
      </c>
      <c r="I126" s="104">
        <f>VLOOKUP(D126,'Species Data'!A$2:E$252,5,FALSE)</f>
        <v>210</v>
      </c>
      <c r="J126" s="105">
        <f t="shared" si="1"/>
        <v>42000</v>
      </c>
      <c r="K126" s="36" t="s">
        <v>42</v>
      </c>
      <c r="L126" s="106">
        <f>VLOOKUP(K126,'Basic Moves'!B$2:J$60,3,FALSE)</f>
        <v>7</v>
      </c>
      <c r="M126" s="106" t="str">
        <f>VLOOKUP(K126,'Basic Moves'!B$2:C$60,2,FALSE)</f>
        <v>Normal</v>
      </c>
      <c r="N126" s="106">
        <f>IF(OR(VLOOKUP(K126,'Basic Moves'!B$2:C$60,2,FALSE)=E126,VLOOKUP(K126,'Basic Moves'!B$2:C$60,2,FALSE)=F126),1,0)</f>
        <v>0</v>
      </c>
      <c r="O126" s="106">
        <f>VLOOKUP(K126,'Basic Moves'!B$2:J$60,5,FALSE)</f>
        <v>600</v>
      </c>
      <c r="P126" s="106">
        <f>VLOOKUP(K126,'Basic Moves'!B$2:J$60,9,FALSE)</f>
        <v>6</v>
      </c>
      <c r="Q126" s="34">
        <f>FLOOR(0.5*L126*(H126/180)*(1+(N126*0.25))+1)</f>
        <v>5</v>
      </c>
      <c r="R126" s="24">
        <f t="shared" si="2"/>
        <v>8.333333333</v>
      </c>
      <c r="S126" s="74"/>
      <c r="T126" s="74"/>
      <c r="U126" s="74"/>
      <c r="V126" s="74" t="s">
        <v>89</v>
      </c>
      <c r="W126" s="106">
        <f>VLOOKUP(V126,'Charged Moves'!B$2:K$119,3,FALSE)</f>
        <v>90</v>
      </c>
      <c r="X126" s="107" t="str">
        <f>VLOOKUP(V126,'Charged Moves'!B$2:C$119,2,FALSE)</f>
        <v>Dragon</v>
      </c>
      <c r="Y126" s="106">
        <f>IF(OR(VLOOKUP(V126,'Charged Moves'!B$2:C$119,2,FALSE)=E126,VLOOKUP(V126,'Charged Moves'!B$2:C$119,2,FALSE)=F126),1,0)</f>
        <v>0</v>
      </c>
      <c r="Z126" s="106">
        <f>VLOOKUP(V126,'Charged Moves'!B$2:K$119,10,FALSE)*100</f>
        <v>5</v>
      </c>
      <c r="AA126" s="106">
        <f>VLOOKUP(V126,'Charged Moves'!B$2:K$119,6,FALSE)</f>
        <v>3600</v>
      </c>
      <c r="AB126" s="106">
        <f>VLOOKUP(V126,'Charged Moves'!B$2:L$119,11,FALSE)</f>
        <v>50</v>
      </c>
      <c r="AC126" s="62">
        <f>FLOOR(0.5*W126*(H126/180)*(1+(Y126*0.25))+1)</f>
        <v>53</v>
      </c>
      <c r="AD126" s="24">
        <f t="shared" si="3"/>
        <v>14.72222222</v>
      </c>
      <c r="AE126" s="63">
        <f t="shared" si="4"/>
        <v>9</v>
      </c>
      <c r="AF126" s="64">
        <f t="shared" si="5"/>
        <v>5400</v>
      </c>
      <c r="AG126" s="65">
        <f t="shared" si="6"/>
        <v>10.88888889</v>
      </c>
      <c r="AH126" s="15">
        <f>AG126/18.495</f>
        <v>0.5887477096</v>
      </c>
      <c r="AI126" s="15">
        <f>AL126/1134531.429</f>
        <v>0.4031032739</v>
      </c>
      <c r="AJ126" s="15">
        <f>AM126/374489.674</f>
        <v>0.3789985261</v>
      </c>
      <c r="AK126" s="65">
        <f t="shared" si="7"/>
        <v>3.379310345</v>
      </c>
      <c r="AL126" s="65">
        <f t="shared" si="8"/>
        <v>457333.3333</v>
      </c>
      <c r="AM126" s="65">
        <f t="shared" si="9"/>
        <v>141931.0345</v>
      </c>
    </row>
    <row r="127" ht="14.25" customHeight="1">
      <c r="A127" s="11">
        <v>1162.0</v>
      </c>
      <c r="B127" s="11">
        <f>VLOOKUP(D127,'Species Data'!A$2:E$252,2,FALSE)</f>
        <v>153</v>
      </c>
      <c r="C127" s="11"/>
      <c r="D127" s="47" t="s">
        <v>333</v>
      </c>
      <c r="E127" s="110" t="s">
        <v>479</v>
      </c>
      <c r="F127" s="110"/>
      <c r="G127" s="11">
        <f>VLOOKUP(D127,'Species Data'!A$2:E$252,3,FALSE)</f>
        <v>120</v>
      </c>
      <c r="H127" s="52">
        <f>VLOOKUP(D127,'Species Data'!A$2:E$252,4,FALSE)</f>
        <v>122</v>
      </c>
      <c r="I127" s="52">
        <f>VLOOKUP(D127,'Species Data'!A$2:E$252,5,FALSE)</f>
        <v>155</v>
      </c>
      <c r="J127" s="53">
        <f t="shared" si="1"/>
        <v>18600</v>
      </c>
      <c r="K127" s="12" t="s">
        <v>146</v>
      </c>
      <c r="L127" s="54">
        <f>VLOOKUP(K127,'Basic Moves'!B$2:J$60,3,FALSE)</f>
        <v>13</v>
      </c>
      <c r="M127" s="54" t="str">
        <f>VLOOKUP(K127,'Basic Moves'!B$2:C$60,2,FALSE)</f>
        <v>Grass</v>
      </c>
      <c r="N127" s="54">
        <f>IF(OR(VLOOKUP(K127,'Basic Moves'!B$2:C$60,2,FALSE)=E127,VLOOKUP(K127,'Basic Moves'!B$2:C$60,2,FALSE)=F127),1,0)</f>
        <v>1</v>
      </c>
      <c r="O127" s="54">
        <f>VLOOKUP(K127,'Basic Moves'!B$2:J$60,5,FALSE)</f>
        <v>1000</v>
      </c>
      <c r="P127" s="54">
        <f>VLOOKUP(K127,'Basic Moves'!B$2:J$60,9,FALSE)</f>
        <v>7</v>
      </c>
      <c r="Q127" s="34">
        <f t="shared" ref="Q127:Q131" si="163">FLOOR(0.5*L127*(H127/180)*(1+(N127*0.2))+1)</f>
        <v>6</v>
      </c>
      <c r="R127" s="24">
        <f t="shared" si="2"/>
        <v>6</v>
      </c>
      <c r="S127" s="56">
        <f t="shared" ref="S127:S131" si="164">L127/O127*1000</f>
        <v>13</v>
      </c>
      <c r="T127" s="56">
        <f t="shared" ref="T127:T131" si="165">P127/O127*1000</f>
        <v>7</v>
      </c>
      <c r="U127" s="56">
        <f t="shared" ref="U127:U131" si="166">T127/S127</f>
        <v>0.5384615385</v>
      </c>
      <c r="V127" s="73" t="s">
        <v>309</v>
      </c>
      <c r="W127" s="54">
        <f>VLOOKUP(V127,'Charged Moves'!B$2:K$119,3,FALSE)</f>
        <v>90</v>
      </c>
      <c r="X127" s="57" t="str">
        <f>VLOOKUP(V127,'Charged Moves'!B$2:C$119,2,FALSE)</f>
        <v>Grass</v>
      </c>
      <c r="Y127" s="54">
        <f>IF(OR(VLOOKUP(V127,'Charged Moves'!B$2:C$119,2,FALSE)=E127,VLOOKUP(V127,'Charged Moves'!B$2:C$119,2,FALSE)=F127),1,0)</f>
        <v>1</v>
      </c>
      <c r="Z127" s="54">
        <f>VLOOKUP(V127,'Charged Moves'!B$2:K$119,10,FALSE)*100</f>
        <v>5</v>
      </c>
      <c r="AA127" s="54">
        <f>VLOOKUP(V127,'Charged Moves'!B$2:K$119,6,FALSE)</f>
        <v>3900</v>
      </c>
      <c r="AB127" s="54">
        <f>VLOOKUP(V127,'Charged Moves'!B$2:L$119,11,FALSE)</f>
        <v>50</v>
      </c>
      <c r="AC127" s="62">
        <f t="shared" ref="AC127:AC131" si="167">FLOOR(0.5*W127*(H127/180)*(1+(Y127*0.2))+1)</f>
        <v>37</v>
      </c>
      <c r="AD127" s="24">
        <f t="shared" si="3"/>
        <v>9.487179487</v>
      </c>
      <c r="AE127" s="63">
        <f t="shared" si="4"/>
        <v>8</v>
      </c>
      <c r="AF127" s="64">
        <f t="shared" si="5"/>
        <v>8000</v>
      </c>
      <c r="AG127" s="65">
        <f t="shared" si="6"/>
        <v>7.142857143</v>
      </c>
      <c r="AH127" s="15">
        <f t="shared" ref="AH127:AH131" si="168">AG127/17.41</f>
        <v>0.410273242</v>
      </c>
      <c r="AI127" s="15">
        <f t="shared" ref="AI127:AI131" si="169">AL127/1109505</f>
        <v>0.1197445193</v>
      </c>
      <c r="AJ127" s="15">
        <f t="shared" ref="AJ127:AJ131" si="170">AM127/364968.75</f>
        <v>0.1448788538</v>
      </c>
      <c r="AK127" s="65">
        <f t="shared" si="7"/>
        <v>2.842809365</v>
      </c>
      <c r="AL127" s="65">
        <f t="shared" si="8"/>
        <v>132857.1429</v>
      </c>
      <c r="AM127" s="65">
        <f t="shared" si="9"/>
        <v>52876.25418</v>
      </c>
    </row>
    <row r="128" ht="14.25" customHeight="1">
      <c r="A128" s="11">
        <v>1161.0</v>
      </c>
      <c r="B128" s="11">
        <f>VLOOKUP(D128,'Species Data'!A$2:E$252,2,FALSE)</f>
        <v>153</v>
      </c>
      <c r="C128" s="11"/>
      <c r="D128" s="47" t="s">
        <v>333</v>
      </c>
      <c r="E128" s="110" t="s">
        <v>479</v>
      </c>
      <c r="F128" s="110"/>
      <c r="G128" s="11">
        <f>VLOOKUP(D128,'Species Data'!A$2:E$252,3,FALSE)</f>
        <v>120</v>
      </c>
      <c r="H128" s="52">
        <f>VLOOKUP(D128,'Species Data'!A$2:E$252,4,FALSE)</f>
        <v>122</v>
      </c>
      <c r="I128" s="52">
        <f>VLOOKUP(D128,'Species Data'!A$2:E$252,5,FALSE)</f>
        <v>155</v>
      </c>
      <c r="J128" s="53">
        <f t="shared" si="1"/>
        <v>18600</v>
      </c>
      <c r="K128" s="12" t="s">
        <v>146</v>
      </c>
      <c r="L128" s="54">
        <f>VLOOKUP(K128,'Basic Moves'!B$2:J$60,3,FALSE)</f>
        <v>13</v>
      </c>
      <c r="M128" s="54" t="str">
        <f>VLOOKUP(K128,'Basic Moves'!B$2:C$60,2,FALSE)</f>
        <v>Grass</v>
      </c>
      <c r="N128" s="54">
        <f>IF(OR(VLOOKUP(K128,'Basic Moves'!B$2:C$60,2,FALSE)=E128,VLOOKUP(K128,'Basic Moves'!B$2:C$60,2,FALSE)=F128),1,0)</f>
        <v>1</v>
      </c>
      <c r="O128" s="54">
        <f>VLOOKUP(K128,'Basic Moves'!B$2:J$60,5,FALSE)</f>
        <v>1000</v>
      </c>
      <c r="P128" s="54">
        <f>VLOOKUP(K128,'Basic Moves'!B$2:J$60,9,FALSE)</f>
        <v>7</v>
      </c>
      <c r="Q128" s="34">
        <f t="shared" si="163"/>
        <v>6</v>
      </c>
      <c r="R128" s="24">
        <f t="shared" si="2"/>
        <v>6</v>
      </c>
      <c r="S128" s="56">
        <f t="shared" si="164"/>
        <v>13</v>
      </c>
      <c r="T128" s="56">
        <f t="shared" si="165"/>
        <v>7</v>
      </c>
      <c r="U128" s="56">
        <f t="shared" si="166"/>
        <v>0.5384615385</v>
      </c>
      <c r="V128" s="73" t="s">
        <v>128</v>
      </c>
      <c r="W128" s="54">
        <f>VLOOKUP(V128,'Charged Moves'!B$2:K$119,3,FALSE)</f>
        <v>70</v>
      </c>
      <c r="X128" s="57" t="str">
        <f>VLOOKUP(V128,'Charged Moves'!B$2:C$119,2,FALSE)</f>
        <v>Rock</v>
      </c>
      <c r="Y128" s="54">
        <f>IF(OR(VLOOKUP(V128,'Charged Moves'!B$2:C$119,2,FALSE)=E128,VLOOKUP(V128,'Charged Moves'!B$2:C$119,2,FALSE)=F128),1,0)</f>
        <v>0</v>
      </c>
      <c r="Z128" s="54">
        <f>VLOOKUP(V128,'Charged Moves'!B$2:K$119,10,FALSE)*100</f>
        <v>5</v>
      </c>
      <c r="AA128" s="54">
        <f>VLOOKUP(V128,'Charged Moves'!B$2:K$119,6,FALSE)</f>
        <v>3500</v>
      </c>
      <c r="AB128" s="54">
        <f>VLOOKUP(V128,'Charged Moves'!B$2:L$119,11,FALSE)</f>
        <v>33</v>
      </c>
      <c r="AC128" s="62">
        <f t="shared" si="167"/>
        <v>24</v>
      </c>
      <c r="AD128" s="24">
        <f t="shared" si="3"/>
        <v>6.857142857</v>
      </c>
      <c r="AE128" s="63">
        <f t="shared" si="4"/>
        <v>5</v>
      </c>
      <c r="AF128" s="64">
        <f t="shared" si="5"/>
        <v>5000</v>
      </c>
      <c r="AG128" s="65">
        <f t="shared" si="6"/>
        <v>6.352941176</v>
      </c>
      <c r="AH128" s="15">
        <f t="shared" si="168"/>
        <v>0.3649018482</v>
      </c>
      <c r="AI128" s="15">
        <f t="shared" si="169"/>
        <v>0.1065021842</v>
      </c>
      <c r="AJ128" s="15">
        <f t="shared" si="170"/>
        <v>0.1342447044</v>
      </c>
      <c r="AK128" s="65">
        <f t="shared" si="7"/>
        <v>2.634146341</v>
      </c>
      <c r="AL128" s="65">
        <f t="shared" si="8"/>
        <v>118164.7059</v>
      </c>
      <c r="AM128" s="65">
        <f t="shared" si="9"/>
        <v>48995.12195</v>
      </c>
    </row>
    <row r="129" ht="14.25" customHeight="1">
      <c r="A129" s="11">
        <v>1166.0</v>
      </c>
      <c r="B129" s="11">
        <f>VLOOKUP(D129,'Species Data'!A$2:E$252,2,FALSE)</f>
        <v>153</v>
      </c>
      <c r="C129" s="11"/>
      <c r="D129" s="47" t="s">
        <v>333</v>
      </c>
      <c r="E129" s="110" t="s">
        <v>479</v>
      </c>
      <c r="F129" s="110"/>
      <c r="G129" s="11">
        <f>VLOOKUP(D129,'Species Data'!A$2:E$252,3,FALSE)</f>
        <v>120</v>
      </c>
      <c r="H129" s="52">
        <f>VLOOKUP(D129,'Species Data'!A$2:E$252,4,FALSE)</f>
        <v>122</v>
      </c>
      <c r="I129" s="52">
        <f>VLOOKUP(D129,'Species Data'!A$2:E$252,5,FALSE)</f>
        <v>155</v>
      </c>
      <c r="J129" s="53">
        <f t="shared" si="1"/>
        <v>18600</v>
      </c>
      <c r="K129" s="21" t="s">
        <v>139</v>
      </c>
      <c r="L129" s="54">
        <f>VLOOKUP(K129,'Basic Moves'!B$2:J$60,3,FALSE)</f>
        <v>5</v>
      </c>
      <c r="M129" s="54" t="str">
        <f>VLOOKUP(K129,'Basic Moves'!B$2:C$60,2,FALSE)</f>
        <v>Normal</v>
      </c>
      <c r="N129" s="54">
        <f>IF(OR(VLOOKUP(K129,'Basic Moves'!B$2:C$60,2,FALSE)=E129,VLOOKUP(K129,'Basic Moves'!B$2:C$60,2,FALSE)=F129),1,0)</f>
        <v>0</v>
      </c>
      <c r="O129" s="54">
        <f>VLOOKUP(K129,'Basic Moves'!B$2:J$60,5,FALSE)</f>
        <v>500</v>
      </c>
      <c r="P129" s="54">
        <f>VLOOKUP(K129,'Basic Moves'!B$2:J$60,9,FALSE)</f>
        <v>5</v>
      </c>
      <c r="Q129" s="34">
        <f t="shared" si="163"/>
        <v>2</v>
      </c>
      <c r="R129" s="24">
        <f t="shared" si="2"/>
        <v>4</v>
      </c>
      <c r="S129" s="56">
        <f t="shared" si="164"/>
        <v>10</v>
      </c>
      <c r="T129" s="56">
        <f t="shared" si="165"/>
        <v>10</v>
      </c>
      <c r="U129" s="56">
        <f t="shared" si="166"/>
        <v>1</v>
      </c>
      <c r="V129" s="73" t="s">
        <v>207</v>
      </c>
      <c r="W129" s="54">
        <f>VLOOKUP(V129,'Charged Moves'!B$2:K$119,3,FALSE)</f>
        <v>90</v>
      </c>
      <c r="X129" s="57" t="str">
        <f>VLOOKUP(V129,'Charged Moves'!B$2:C$119,2,FALSE)</f>
        <v>Grass</v>
      </c>
      <c r="Y129" s="54">
        <f>IF(OR(VLOOKUP(V129,'Charged Moves'!B$2:C$119,2,FALSE)=E129,VLOOKUP(V129,'Charged Moves'!B$2:C$119,2,FALSE)=F129),1,0)</f>
        <v>1</v>
      </c>
      <c r="Z129" s="54">
        <f>VLOOKUP(V129,'Charged Moves'!B$2:K$119,10,FALSE)*100</f>
        <v>5</v>
      </c>
      <c r="AA129" s="54">
        <f>VLOOKUP(V129,'Charged Moves'!B$2:K$119,6,FALSE)</f>
        <v>2600</v>
      </c>
      <c r="AB129" s="54">
        <f>VLOOKUP(V129,'Charged Moves'!B$2:L$119,11,FALSE)</f>
        <v>50</v>
      </c>
      <c r="AC129" s="62">
        <f t="shared" si="167"/>
        <v>37</v>
      </c>
      <c r="AD129" s="24">
        <f t="shared" si="3"/>
        <v>14.23076923</v>
      </c>
      <c r="AE129" s="63">
        <f t="shared" si="4"/>
        <v>10</v>
      </c>
      <c r="AF129" s="64">
        <f t="shared" si="5"/>
        <v>5000</v>
      </c>
      <c r="AG129" s="65">
        <f t="shared" si="6"/>
        <v>7.5</v>
      </c>
      <c r="AH129" s="15">
        <f t="shared" si="168"/>
        <v>0.4307869041</v>
      </c>
      <c r="AI129" s="15">
        <f t="shared" si="169"/>
        <v>0.1257317452</v>
      </c>
      <c r="AJ129" s="15">
        <f t="shared" si="170"/>
        <v>0.09813872439</v>
      </c>
      <c r="AK129" s="65">
        <f t="shared" si="7"/>
        <v>1.925675676</v>
      </c>
      <c r="AL129" s="65">
        <f t="shared" si="8"/>
        <v>139500</v>
      </c>
      <c r="AM129" s="65">
        <f t="shared" si="9"/>
        <v>35817.56757</v>
      </c>
    </row>
    <row r="130" ht="14.25" customHeight="1">
      <c r="A130" s="11">
        <v>1165.0</v>
      </c>
      <c r="B130" s="11">
        <f>VLOOKUP(D130,'Species Data'!A$2:E$252,2,FALSE)</f>
        <v>153</v>
      </c>
      <c r="C130" s="11"/>
      <c r="D130" s="47" t="s">
        <v>333</v>
      </c>
      <c r="E130" s="110" t="s">
        <v>479</v>
      </c>
      <c r="F130" s="110"/>
      <c r="G130" s="11">
        <f>VLOOKUP(D130,'Species Data'!A$2:E$252,3,FALSE)</f>
        <v>120</v>
      </c>
      <c r="H130" s="52">
        <f>VLOOKUP(D130,'Species Data'!A$2:E$252,4,FALSE)</f>
        <v>122</v>
      </c>
      <c r="I130" s="52">
        <f>VLOOKUP(D130,'Species Data'!A$2:E$252,5,FALSE)</f>
        <v>155</v>
      </c>
      <c r="J130" s="53">
        <f t="shared" si="1"/>
        <v>18600</v>
      </c>
      <c r="K130" s="21" t="s">
        <v>139</v>
      </c>
      <c r="L130" s="54">
        <f>VLOOKUP(K130,'Basic Moves'!B$2:J$60,3,FALSE)</f>
        <v>5</v>
      </c>
      <c r="M130" s="54" t="str">
        <f>VLOOKUP(K130,'Basic Moves'!B$2:C$60,2,FALSE)</f>
        <v>Normal</v>
      </c>
      <c r="N130" s="54">
        <f>IF(OR(VLOOKUP(K130,'Basic Moves'!B$2:C$60,2,FALSE)=E130,VLOOKUP(K130,'Basic Moves'!B$2:C$60,2,FALSE)=F130),1,0)</f>
        <v>0</v>
      </c>
      <c r="O130" s="54">
        <f>VLOOKUP(K130,'Basic Moves'!B$2:J$60,5,FALSE)</f>
        <v>500</v>
      </c>
      <c r="P130" s="54">
        <f>VLOOKUP(K130,'Basic Moves'!B$2:J$60,9,FALSE)</f>
        <v>5</v>
      </c>
      <c r="Q130" s="34">
        <f t="shared" si="163"/>
        <v>2</v>
      </c>
      <c r="R130" s="24">
        <f t="shared" si="2"/>
        <v>4</v>
      </c>
      <c r="S130" s="56">
        <f t="shared" si="164"/>
        <v>10</v>
      </c>
      <c r="T130" s="56">
        <f t="shared" si="165"/>
        <v>10</v>
      </c>
      <c r="U130" s="56">
        <f t="shared" si="166"/>
        <v>1</v>
      </c>
      <c r="V130" s="73" t="s">
        <v>309</v>
      </c>
      <c r="W130" s="54">
        <f>VLOOKUP(V130,'Charged Moves'!B$2:K$119,3,FALSE)</f>
        <v>90</v>
      </c>
      <c r="X130" s="57" t="str">
        <f>VLOOKUP(V130,'Charged Moves'!B$2:C$119,2,FALSE)</f>
        <v>Grass</v>
      </c>
      <c r="Y130" s="54">
        <f>IF(OR(VLOOKUP(V130,'Charged Moves'!B$2:C$119,2,FALSE)=E130,VLOOKUP(V130,'Charged Moves'!B$2:C$119,2,FALSE)=F130),1,0)</f>
        <v>1</v>
      </c>
      <c r="Z130" s="54">
        <f>VLOOKUP(V130,'Charged Moves'!B$2:K$119,10,FALSE)*100</f>
        <v>5</v>
      </c>
      <c r="AA130" s="54">
        <f>VLOOKUP(V130,'Charged Moves'!B$2:K$119,6,FALSE)</f>
        <v>3900</v>
      </c>
      <c r="AB130" s="54">
        <f>VLOOKUP(V130,'Charged Moves'!B$2:L$119,11,FALSE)</f>
        <v>50</v>
      </c>
      <c r="AC130" s="62">
        <f t="shared" si="167"/>
        <v>37</v>
      </c>
      <c r="AD130" s="24">
        <f t="shared" si="3"/>
        <v>9.487179487</v>
      </c>
      <c r="AE130" s="63">
        <f t="shared" si="4"/>
        <v>10</v>
      </c>
      <c r="AF130" s="64">
        <f t="shared" si="5"/>
        <v>5000</v>
      </c>
      <c r="AG130" s="65">
        <f t="shared" si="6"/>
        <v>6.404494382</v>
      </c>
      <c r="AH130" s="15">
        <f t="shared" si="168"/>
        <v>0.3678629743</v>
      </c>
      <c r="AI130" s="15">
        <f t="shared" si="169"/>
        <v>0.1073664341</v>
      </c>
      <c r="AJ130" s="15">
        <f t="shared" si="170"/>
        <v>0.09400991074</v>
      </c>
      <c r="AK130" s="65">
        <f t="shared" si="7"/>
        <v>1.844660194</v>
      </c>
      <c r="AL130" s="65">
        <f t="shared" si="8"/>
        <v>119123.5955</v>
      </c>
      <c r="AM130" s="65">
        <f t="shared" si="9"/>
        <v>34310.67961</v>
      </c>
    </row>
    <row r="131" ht="14.25" customHeight="1">
      <c r="A131" s="11">
        <v>1164.0</v>
      </c>
      <c r="B131" s="11">
        <f>VLOOKUP(D131,'Species Data'!A$2:E$252,2,FALSE)</f>
        <v>153</v>
      </c>
      <c r="C131" s="11"/>
      <c r="D131" s="47" t="s">
        <v>333</v>
      </c>
      <c r="E131" s="110" t="s">
        <v>479</v>
      </c>
      <c r="F131" s="110"/>
      <c r="G131" s="11">
        <f>VLOOKUP(D131,'Species Data'!A$2:E$252,3,FALSE)</f>
        <v>120</v>
      </c>
      <c r="H131" s="52">
        <f>VLOOKUP(D131,'Species Data'!A$2:E$252,4,FALSE)</f>
        <v>122</v>
      </c>
      <c r="I131" s="52">
        <f>VLOOKUP(D131,'Species Data'!A$2:E$252,5,FALSE)</f>
        <v>155</v>
      </c>
      <c r="J131" s="53">
        <f t="shared" si="1"/>
        <v>18600</v>
      </c>
      <c r="K131" s="21" t="s">
        <v>139</v>
      </c>
      <c r="L131" s="54">
        <f>VLOOKUP(K131,'Basic Moves'!B$2:J$60,3,FALSE)</f>
        <v>5</v>
      </c>
      <c r="M131" s="54" t="str">
        <f>VLOOKUP(K131,'Basic Moves'!B$2:C$60,2,FALSE)</f>
        <v>Normal</v>
      </c>
      <c r="N131" s="54">
        <f>IF(OR(VLOOKUP(K131,'Basic Moves'!B$2:C$60,2,FALSE)=E131,VLOOKUP(K131,'Basic Moves'!B$2:C$60,2,FALSE)=F131),1,0)</f>
        <v>0</v>
      </c>
      <c r="O131" s="54">
        <f>VLOOKUP(K131,'Basic Moves'!B$2:J$60,5,FALSE)</f>
        <v>500</v>
      </c>
      <c r="P131" s="54">
        <f>VLOOKUP(K131,'Basic Moves'!B$2:J$60,9,FALSE)</f>
        <v>5</v>
      </c>
      <c r="Q131" s="34">
        <f t="shared" si="163"/>
        <v>2</v>
      </c>
      <c r="R131" s="24">
        <f t="shared" si="2"/>
        <v>4</v>
      </c>
      <c r="S131" s="56">
        <f t="shared" si="164"/>
        <v>10</v>
      </c>
      <c r="T131" s="56">
        <f t="shared" si="165"/>
        <v>10</v>
      </c>
      <c r="U131" s="56">
        <f t="shared" si="166"/>
        <v>1</v>
      </c>
      <c r="V131" s="73" t="s">
        <v>128</v>
      </c>
      <c r="W131" s="54">
        <f>VLOOKUP(V131,'Charged Moves'!B$2:K$119,3,FALSE)</f>
        <v>70</v>
      </c>
      <c r="X131" s="57" t="str">
        <f>VLOOKUP(V131,'Charged Moves'!B$2:C$119,2,FALSE)</f>
        <v>Rock</v>
      </c>
      <c r="Y131" s="54">
        <f>IF(OR(VLOOKUP(V131,'Charged Moves'!B$2:C$119,2,FALSE)=E131,VLOOKUP(V131,'Charged Moves'!B$2:C$119,2,FALSE)=F131),1,0)</f>
        <v>0</v>
      </c>
      <c r="Z131" s="54">
        <f>VLOOKUP(V131,'Charged Moves'!B$2:K$119,10,FALSE)*100</f>
        <v>5</v>
      </c>
      <c r="AA131" s="54">
        <f>VLOOKUP(V131,'Charged Moves'!B$2:K$119,6,FALSE)</f>
        <v>3500</v>
      </c>
      <c r="AB131" s="54">
        <f>VLOOKUP(V131,'Charged Moves'!B$2:L$119,11,FALSE)</f>
        <v>33</v>
      </c>
      <c r="AC131" s="62">
        <f t="shared" si="167"/>
        <v>24</v>
      </c>
      <c r="AD131" s="24">
        <f t="shared" si="3"/>
        <v>6.857142857</v>
      </c>
      <c r="AE131" s="63">
        <f t="shared" si="4"/>
        <v>7</v>
      </c>
      <c r="AF131" s="64">
        <f t="shared" si="5"/>
        <v>3500</v>
      </c>
      <c r="AG131" s="65">
        <f t="shared" si="6"/>
        <v>5.428571429</v>
      </c>
      <c r="AH131" s="15">
        <f t="shared" si="168"/>
        <v>0.3118076639</v>
      </c>
      <c r="AI131" s="15">
        <f t="shared" si="169"/>
        <v>0.09100583465</v>
      </c>
      <c r="AJ131" s="15">
        <f t="shared" si="170"/>
        <v>0.08420018093</v>
      </c>
      <c r="AK131" s="65">
        <f t="shared" si="7"/>
        <v>1.652173913</v>
      </c>
      <c r="AL131" s="65">
        <f t="shared" si="8"/>
        <v>100971.4286</v>
      </c>
      <c r="AM131" s="65">
        <f t="shared" si="9"/>
        <v>30730.43478</v>
      </c>
    </row>
    <row r="132" ht="14.25" hidden="1" customHeight="1">
      <c r="A132" s="11">
        <v>1705.0</v>
      </c>
      <c r="B132" s="11">
        <f>VLOOKUP(D132,'Species Data'!A$2:E$252,2,FALSE)</f>
        <v>245</v>
      </c>
      <c r="C132" s="11" t="s">
        <v>23</v>
      </c>
      <c r="D132" s="20" t="s">
        <v>227</v>
      </c>
      <c r="E132" s="115" t="s">
        <v>476</v>
      </c>
      <c r="F132" s="115"/>
      <c r="G132" s="11">
        <f>VLOOKUP(D132,'Species Data'!A$2:E$252,3,FALSE)</f>
        <v>200</v>
      </c>
      <c r="H132" s="52">
        <f>VLOOKUP(D132,'Species Data'!A$2:E$252,4,FALSE)</f>
        <v>180</v>
      </c>
      <c r="I132" s="52">
        <f>VLOOKUP(D132,'Species Data'!A$2:E$252,5,FALSE)</f>
        <v>235</v>
      </c>
      <c r="J132" s="53">
        <f t="shared" si="1"/>
        <v>47000</v>
      </c>
      <c r="K132" s="21" t="s">
        <v>47</v>
      </c>
      <c r="L132" s="54">
        <f>VLOOKUP(K132,'Basic Moves'!B$2:J$60,3,FALSE)</f>
        <v>12</v>
      </c>
      <c r="M132" s="54" t="str">
        <f>VLOOKUP(K132,'Basic Moves'!B$2:C$60,2,FALSE)</f>
        <v>Psychic</v>
      </c>
      <c r="N132" s="54">
        <f>IF(OR(VLOOKUP(K132,'Basic Moves'!B$2:C$60,2,FALSE)=E132,VLOOKUP(K132,'Basic Moves'!B$2:C$60,2,FALSE)=F132),1,0)</f>
        <v>0</v>
      </c>
      <c r="O132" s="54">
        <f>VLOOKUP(K132,'Basic Moves'!B$2:J$60,5,FALSE)</f>
        <v>1100</v>
      </c>
      <c r="P132" s="54">
        <f>VLOOKUP(K132,'Basic Moves'!B$2:J$60,9,FALSE)</f>
        <v>12</v>
      </c>
      <c r="Q132" s="34">
        <f t="shared" ref="Q132:Q133" si="171">FLOOR(0.5*L132*(H132/180)*(1+(N132*0.25))+1)</f>
        <v>7</v>
      </c>
      <c r="R132" s="24">
        <f t="shared" si="2"/>
        <v>6.363636364</v>
      </c>
      <c r="S132" s="21"/>
      <c r="T132" s="21"/>
      <c r="U132" s="21"/>
      <c r="V132" s="21" t="s">
        <v>258</v>
      </c>
      <c r="W132" s="54">
        <f>VLOOKUP(V132,'Charged Moves'!B$2:K$119,3,FALSE)</f>
        <v>45</v>
      </c>
      <c r="X132" s="57" t="str">
        <f>VLOOKUP(V132,'Charged Moves'!B$2:C$119,2,FALSE)</f>
        <v>Water</v>
      </c>
      <c r="Y132" s="54">
        <f>IF(OR(VLOOKUP(V132,'Charged Moves'!B$2:C$119,2,FALSE)=E132,VLOOKUP(V132,'Charged Moves'!B$2:C$119,2,FALSE)=F132),1,0)</f>
        <v>1</v>
      </c>
      <c r="Z132" s="54">
        <f>VLOOKUP(V132,'Charged Moves'!B$2:K$119,10,FALSE)*100</f>
        <v>5</v>
      </c>
      <c r="AA132" s="54">
        <f>VLOOKUP(V132,'Charged Moves'!B$2:K$119,6,FALSE)</f>
        <v>1900</v>
      </c>
      <c r="AB132" s="54">
        <f>VLOOKUP(V132,'Charged Moves'!B$2:L$119,11,FALSE)</f>
        <v>33</v>
      </c>
      <c r="AC132" s="62">
        <f t="shared" ref="AC132:AC133" si="172">FLOOR(0.5*W132*(H132/180)*(1+(Y132*0.25))+1)</f>
        <v>29</v>
      </c>
      <c r="AD132" s="24">
        <f t="shared" si="3"/>
        <v>15.26315789</v>
      </c>
      <c r="AE132" s="63">
        <f t="shared" si="4"/>
        <v>3</v>
      </c>
      <c r="AF132" s="64">
        <f t="shared" si="5"/>
        <v>3300</v>
      </c>
      <c r="AG132" s="65">
        <f t="shared" si="6"/>
        <v>9.615384615</v>
      </c>
      <c r="AH132" s="15">
        <f t="shared" ref="AH132:AH133" si="173">AG132/18.495</f>
        <v>0.5198910308</v>
      </c>
      <c r="AI132" s="15">
        <f t="shared" ref="AI132:AI133" si="174">AL132/1134531.429</f>
        <v>0.3983345594</v>
      </c>
      <c r="AJ132" s="15">
        <f t="shared" ref="AJ132:AJ133" si="175">AM132/374489.674</f>
        <v>0.4753944244</v>
      </c>
      <c r="AK132" s="65">
        <f t="shared" si="7"/>
        <v>3.787878788</v>
      </c>
      <c r="AL132" s="65">
        <f t="shared" si="8"/>
        <v>451923.0769</v>
      </c>
      <c r="AM132" s="65">
        <f t="shared" si="9"/>
        <v>178030.303</v>
      </c>
    </row>
    <row r="133" ht="14.25" hidden="1" customHeight="1">
      <c r="A133" s="11">
        <v>1708.0</v>
      </c>
      <c r="B133" s="11">
        <f>VLOOKUP(D133,'Species Data'!A$2:E$252,2,FALSE)</f>
        <v>245</v>
      </c>
      <c r="C133" s="11" t="s">
        <v>23</v>
      </c>
      <c r="D133" s="20" t="s">
        <v>227</v>
      </c>
      <c r="E133" s="115" t="s">
        <v>476</v>
      </c>
      <c r="F133" s="115"/>
      <c r="G133" s="11">
        <f>VLOOKUP(D133,'Species Data'!A$2:E$252,3,FALSE)</f>
        <v>200</v>
      </c>
      <c r="H133" s="52">
        <f>VLOOKUP(D133,'Species Data'!A$2:E$252,4,FALSE)</f>
        <v>180</v>
      </c>
      <c r="I133" s="52">
        <f>VLOOKUP(D133,'Species Data'!A$2:E$252,5,FALSE)</f>
        <v>235</v>
      </c>
      <c r="J133" s="53">
        <f t="shared" si="1"/>
        <v>47000</v>
      </c>
      <c r="K133" s="21" t="s">
        <v>163</v>
      </c>
      <c r="L133" s="54">
        <f>VLOOKUP(K133,'Basic Moves'!B$2:J$60,3,FALSE)</f>
        <v>12</v>
      </c>
      <c r="M133" s="54" t="str">
        <f>VLOOKUP(K133,'Basic Moves'!B$2:C$60,2,FALSE)</f>
        <v>Dark</v>
      </c>
      <c r="N133" s="54">
        <f>IF(OR(VLOOKUP(K133,'Basic Moves'!B$2:C$60,2,FALSE)=E133,VLOOKUP(K133,'Basic Moves'!B$2:C$60,2,FALSE)=F133),1,0)</f>
        <v>0</v>
      </c>
      <c r="O133" s="54">
        <f>VLOOKUP(K133,'Basic Moves'!B$2:J$60,5,FALSE)</f>
        <v>1100</v>
      </c>
      <c r="P133" s="54">
        <f>VLOOKUP(K133,'Basic Moves'!B$2:J$60,9,FALSE)</f>
        <v>12</v>
      </c>
      <c r="Q133" s="34">
        <f t="shared" si="171"/>
        <v>7</v>
      </c>
      <c r="R133" s="24">
        <f t="shared" si="2"/>
        <v>6.363636364</v>
      </c>
      <c r="S133" s="21"/>
      <c r="T133" s="21"/>
      <c r="U133" s="21"/>
      <c r="V133" s="21" t="s">
        <v>258</v>
      </c>
      <c r="W133" s="54">
        <f>VLOOKUP(V133,'Charged Moves'!B$2:K$119,3,FALSE)</f>
        <v>45</v>
      </c>
      <c r="X133" s="57" t="str">
        <f>VLOOKUP(V133,'Charged Moves'!B$2:C$119,2,FALSE)</f>
        <v>Water</v>
      </c>
      <c r="Y133" s="54">
        <f>IF(OR(VLOOKUP(V133,'Charged Moves'!B$2:C$119,2,FALSE)=E133,VLOOKUP(V133,'Charged Moves'!B$2:C$119,2,FALSE)=F133),1,0)</f>
        <v>1</v>
      </c>
      <c r="Z133" s="54">
        <f>VLOOKUP(V133,'Charged Moves'!B$2:K$119,10,FALSE)*100</f>
        <v>5</v>
      </c>
      <c r="AA133" s="54">
        <f>VLOOKUP(V133,'Charged Moves'!B$2:K$119,6,FALSE)</f>
        <v>1900</v>
      </c>
      <c r="AB133" s="54">
        <f>VLOOKUP(V133,'Charged Moves'!B$2:L$119,11,FALSE)</f>
        <v>33</v>
      </c>
      <c r="AC133" s="62">
        <f t="shared" si="172"/>
        <v>29</v>
      </c>
      <c r="AD133" s="24">
        <f t="shared" si="3"/>
        <v>15.26315789</v>
      </c>
      <c r="AE133" s="63">
        <f t="shared" si="4"/>
        <v>3</v>
      </c>
      <c r="AF133" s="64">
        <f t="shared" si="5"/>
        <v>3300</v>
      </c>
      <c r="AG133" s="65">
        <f t="shared" si="6"/>
        <v>9.615384615</v>
      </c>
      <c r="AH133" s="15">
        <f t="shared" si="173"/>
        <v>0.5198910308</v>
      </c>
      <c r="AI133" s="15">
        <f t="shared" si="174"/>
        <v>0.3983345594</v>
      </c>
      <c r="AJ133" s="15">
        <f t="shared" si="175"/>
        <v>0.4753944244</v>
      </c>
      <c r="AK133" s="65">
        <f t="shared" si="7"/>
        <v>3.787878788</v>
      </c>
      <c r="AL133" s="65">
        <f t="shared" si="8"/>
        <v>451923.0769</v>
      </c>
      <c r="AM133" s="65">
        <f t="shared" si="9"/>
        <v>178030.303</v>
      </c>
    </row>
    <row r="134" ht="14.25" customHeight="1">
      <c r="A134" s="11">
        <v>85.0</v>
      </c>
      <c r="B134" s="11">
        <f>VLOOKUP(D134,'Species Data'!A$2:E$252,2,FALSE)</f>
        <v>15</v>
      </c>
      <c r="C134" s="11"/>
      <c r="D134" s="11" t="s">
        <v>292</v>
      </c>
      <c r="E134" s="118" t="s">
        <v>477</v>
      </c>
      <c r="F134" s="108" t="s">
        <v>473</v>
      </c>
      <c r="G134" s="11">
        <f>VLOOKUP(D134,'Species Data'!A$2:E$252,3,FALSE)</f>
        <v>130</v>
      </c>
      <c r="H134" s="52">
        <f>VLOOKUP(D134,'Species Data'!A$2:E$252,4,FALSE)</f>
        <v>169</v>
      </c>
      <c r="I134" s="52">
        <f>VLOOKUP(D134,'Species Data'!A$2:E$252,5,FALSE)</f>
        <v>150</v>
      </c>
      <c r="J134" s="53">
        <f t="shared" si="1"/>
        <v>19500</v>
      </c>
      <c r="K134" s="12" t="s">
        <v>135</v>
      </c>
      <c r="L134" s="54">
        <f>VLOOKUP(K134,'Basic Moves'!B$2:J$60,3,FALSE)</f>
        <v>10</v>
      </c>
      <c r="M134" s="54" t="str">
        <f>VLOOKUP(K134,'Basic Moves'!B$2:C$60,2,FALSE)</f>
        <v>Bug</v>
      </c>
      <c r="N134" s="54">
        <f>IF(OR(VLOOKUP(K134,'Basic Moves'!B$2:C$60,2,FALSE)=E134,VLOOKUP(K134,'Basic Moves'!B$2:C$60,2,FALSE)=F134),1,0)</f>
        <v>1</v>
      </c>
      <c r="O134" s="54">
        <f>VLOOKUP(K134,'Basic Moves'!B$2:J$60,5,FALSE)</f>
        <v>1100</v>
      </c>
      <c r="P134" s="54">
        <f>VLOOKUP(K134,'Basic Moves'!B$2:J$60,9,FALSE)</f>
        <v>14</v>
      </c>
      <c r="Q134" s="34">
        <f t="shared" ref="Q134:Q135" si="176">FLOOR(0.5*L134*(H134/180)*(1+(N134*0.2))+1)</f>
        <v>6</v>
      </c>
      <c r="R134" s="24">
        <f t="shared" si="2"/>
        <v>5.454545455</v>
      </c>
      <c r="S134" s="56">
        <f t="shared" ref="S134:S135" si="177">L134/O134*1000</f>
        <v>9.090909091</v>
      </c>
      <c r="T134" s="56">
        <f t="shared" ref="T134:T135" si="178">P134/O134*1000</f>
        <v>12.72727273</v>
      </c>
      <c r="U134" s="56">
        <f t="shared" ref="U134:U135" si="179">T134/S134</f>
        <v>1.4</v>
      </c>
      <c r="V134" s="12" t="s">
        <v>144</v>
      </c>
      <c r="W134" s="54">
        <f>VLOOKUP(V134,'Charged Moves'!B$2:K$119,3,FALSE)</f>
        <v>80</v>
      </c>
      <c r="X134" s="57" t="str">
        <f>VLOOKUP(V134,'Charged Moves'!B$2:C$119,2,FALSE)</f>
        <v>Poison</v>
      </c>
      <c r="Y134" s="54">
        <f>IF(OR(VLOOKUP(V134,'Charged Moves'!B$2:C$119,2,FALSE)=E134,VLOOKUP(V134,'Charged Moves'!B$2:C$119,2,FALSE)=F134),1,0)</f>
        <v>1</v>
      </c>
      <c r="Z134" s="54">
        <f>VLOOKUP(V134,'Charged Moves'!B$2:K$119,10,FALSE)*100</f>
        <v>5</v>
      </c>
      <c r="AA134" s="54">
        <f>VLOOKUP(V134,'Charged Moves'!B$2:K$119,6,FALSE)</f>
        <v>2300</v>
      </c>
      <c r="AB134" s="54">
        <f>VLOOKUP(V134,'Charged Moves'!B$2:L$119,11,FALSE)</f>
        <v>50</v>
      </c>
      <c r="AC134" s="62">
        <f t="shared" ref="AC134:AC135" si="180">FLOOR(0.5*W134*(H134/180)*(1+(Y134*0.2))+1)</f>
        <v>46</v>
      </c>
      <c r="AD134" s="24">
        <f t="shared" si="3"/>
        <v>20</v>
      </c>
      <c r="AE134" s="63">
        <f t="shared" si="4"/>
        <v>4</v>
      </c>
      <c r="AF134" s="64">
        <f t="shared" si="5"/>
        <v>4400</v>
      </c>
      <c r="AG134" s="65">
        <f t="shared" si="6"/>
        <v>10.44776119</v>
      </c>
      <c r="AH134" s="15">
        <f t="shared" ref="AH134:AH135" si="181">AG134/17.41</f>
        <v>0.6001011599</v>
      </c>
      <c r="AI134" s="15">
        <f t="shared" ref="AI134:AI135" si="182">AL134/1109505</f>
        <v>0.1836236369</v>
      </c>
      <c r="AJ134" s="15">
        <f t="shared" ref="AJ134:AJ135" si="183">AM134/364968.75</f>
        <v>0.2239548645</v>
      </c>
      <c r="AK134" s="65">
        <f t="shared" si="7"/>
        <v>4.191616766</v>
      </c>
      <c r="AL134" s="65">
        <f t="shared" si="8"/>
        <v>203731.3433</v>
      </c>
      <c r="AM134" s="65">
        <f t="shared" si="9"/>
        <v>81736.52695</v>
      </c>
    </row>
    <row r="135" ht="14.25" customHeight="1">
      <c r="A135" s="11">
        <v>88.0</v>
      </c>
      <c r="B135" s="11">
        <f>VLOOKUP(D135,'Species Data'!A$2:E$252,2,FALSE)</f>
        <v>15</v>
      </c>
      <c r="C135" s="11"/>
      <c r="D135" s="11" t="s">
        <v>292</v>
      </c>
      <c r="E135" s="118" t="s">
        <v>477</v>
      </c>
      <c r="F135" s="108" t="s">
        <v>473</v>
      </c>
      <c r="G135" s="11">
        <f>VLOOKUP(D135,'Species Data'!A$2:E$252,3,FALSE)</f>
        <v>130</v>
      </c>
      <c r="H135" s="52">
        <f>VLOOKUP(D135,'Species Data'!A$2:E$252,4,FALSE)</f>
        <v>169</v>
      </c>
      <c r="I135" s="52">
        <f>VLOOKUP(D135,'Species Data'!A$2:E$252,5,FALSE)</f>
        <v>150</v>
      </c>
      <c r="J135" s="53">
        <f t="shared" si="1"/>
        <v>19500</v>
      </c>
      <c r="K135" s="48" t="s">
        <v>111</v>
      </c>
      <c r="L135" s="54">
        <f>VLOOKUP(K135,'Basic Moves'!B$2:J$60,3,FALSE)</f>
        <v>10</v>
      </c>
      <c r="M135" s="54" t="str">
        <f>VLOOKUP(K135,'Basic Moves'!B$2:C$60,2,FALSE)</f>
        <v>Poison</v>
      </c>
      <c r="N135" s="54">
        <f>IF(OR(VLOOKUP(K135,'Basic Moves'!B$2:C$60,2,FALSE)=E135,VLOOKUP(K135,'Basic Moves'!B$2:C$60,2,FALSE)=F135),1,0)</f>
        <v>1</v>
      </c>
      <c r="O135" s="54">
        <f>VLOOKUP(K135,'Basic Moves'!B$2:J$60,5,FALSE)</f>
        <v>800</v>
      </c>
      <c r="P135" s="54">
        <f>VLOOKUP(K135,'Basic Moves'!B$2:J$60,9,FALSE)</f>
        <v>7</v>
      </c>
      <c r="Q135" s="34">
        <f t="shared" si="176"/>
        <v>6</v>
      </c>
      <c r="R135" s="24">
        <f t="shared" si="2"/>
        <v>7.5</v>
      </c>
      <c r="S135" s="56">
        <f t="shared" si="177"/>
        <v>12.5</v>
      </c>
      <c r="T135" s="56">
        <f t="shared" si="178"/>
        <v>8.75</v>
      </c>
      <c r="U135" s="56">
        <f t="shared" si="179"/>
        <v>0.7</v>
      </c>
      <c r="V135" s="48" t="s">
        <v>144</v>
      </c>
      <c r="W135" s="54">
        <f>VLOOKUP(V135,'Charged Moves'!B$2:K$119,3,FALSE)</f>
        <v>80</v>
      </c>
      <c r="X135" s="57" t="str">
        <f>VLOOKUP(V135,'Charged Moves'!B$2:C$119,2,FALSE)</f>
        <v>Poison</v>
      </c>
      <c r="Y135" s="54">
        <f>IF(OR(VLOOKUP(V135,'Charged Moves'!B$2:C$119,2,FALSE)=E135,VLOOKUP(V135,'Charged Moves'!B$2:C$119,2,FALSE)=F135),1,0)</f>
        <v>1</v>
      </c>
      <c r="Z135" s="54">
        <f>VLOOKUP(V135,'Charged Moves'!B$2:K$119,10,FALSE)*100</f>
        <v>5</v>
      </c>
      <c r="AA135" s="54">
        <f>VLOOKUP(V135,'Charged Moves'!B$2:K$119,6,FALSE)</f>
        <v>2300</v>
      </c>
      <c r="AB135" s="54">
        <f>VLOOKUP(V135,'Charged Moves'!B$2:L$119,11,FALSE)</f>
        <v>50</v>
      </c>
      <c r="AC135" s="62">
        <f t="shared" si="180"/>
        <v>46</v>
      </c>
      <c r="AD135" s="24">
        <f t="shared" si="3"/>
        <v>20</v>
      </c>
      <c r="AE135" s="63">
        <f t="shared" si="4"/>
        <v>8</v>
      </c>
      <c r="AF135" s="64">
        <f t="shared" si="5"/>
        <v>6400</v>
      </c>
      <c r="AG135" s="65">
        <f t="shared" si="6"/>
        <v>10.8045977</v>
      </c>
      <c r="AH135" s="15">
        <f t="shared" si="181"/>
        <v>0.6205972258</v>
      </c>
      <c r="AI135" s="15">
        <f t="shared" si="182"/>
        <v>0.1898951831</v>
      </c>
      <c r="AJ135" s="15">
        <f t="shared" si="183"/>
        <v>0.188102914</v>
      </c>
      <c r="AK135" s="65">
        <f t="shared" si="7"/>
        <v>3.520599251</v>
      </c>
      <c r="AL135" s="65">
        <f t="shared" si="8"/>
        <v>210689.6552</v>
      </c>
      <c r="AM135" s="65">
        <f t="shared" si="9"/>
        <v>68651.68539</v>
      </c>
    </row>
    <row r="136" ht="14.25" hidden="1" customHeight="1">
      <c r="A136" s="11">
        <v>1742.0</v>
      </c>
      <c r="B136" s="11">
        <f>VLOOKUP(D136,'Species Data'!A$2:E$252,2,FALSE)</f>
        <v>251</v>
      </c>
      <c r="C136" s="11" t="s">
        <v>23</v>
      </c>
      <c r="D136" s="20" t="s">
        <v>173</v>
      </c>
      <c r="E136" s="50" t="s">
        <v>36</v>
      </c>
      <c r="F136" s="110" t="s">
        <v>479</v>
      </c>
      <c r="G136" s="11">
        <f>VLOOKUP(D136,'Species Data'!A$2:E$252,3,FALSE)</f>
        <v>200</v>
      </c>
      <c r="H136" s="52">
        <f>VLOOKUP(D136,'Species Data'!A$2:E$252,4,FALSE)</f>
        <v>210</v>
      </c>
      <c r="I136" s="52">
        <f>VLOOKUP(D136,'Species Data'!A$2:E$252,5,FALSE)</f>
        <v>210</v>
      </c>
      <c r="J136" s="53">
        <f t="shared" si="1"/>
        <v>42000</v>
      </c>
      <c r="K136" s="21" t="s">
        <v>94</v>
      </c>
      <c r="L136" s="54">
        <f>VLOOKUP(K136,'Basic Moves'!B$2:J$60,3,FALSE)</f>
        <v>8</v>
      </c>
      <c r="M136" s="54" t="str">
        <f>VLOOKUP(K136,'Basic Moves'!B$2:C$60,2,FALSE)</f>
        <v>Electric</v>
      </c>
      <c r="N136" s="54">
        <f>IF(OR(VLOOKUP(K136,'Basic Moves'!B$2:C$60,2,FALSE)=E136,VLOOKUP(K136,'Basic Moves'!B$2:C$60,2,FALSE)=F136),1,0)</f>
        <v>0</v>
      </c>
      <c r="O136" s="54">
        <f>VLOOKUP(K136,'Basic Moves'!B$2:J$60,5,FALSE)</f>
        <v>1100</v>
      </c>
      <c r="P136" s="54">
        <f>VLOOKUP(K136,'Basic Moves'!B$2:J$60,9,FALSE)</f>
        <v>15</v>
      </c>
      <c r="Q136" s="34">
        <f>FLOOR(0.5*L136*(H136/180)*(1+(N136*0.25))+1)</f>
        <v>5</v>
      </c>
      <c r="R136" s="24">
        <f t="shared" si="2"/>
        <v>4.545454545</v>
      </c>
      <c r="S136" s="21"/>
      <c r="T136" s="21"/>
      <c r="U136" s="21"/>
      <c r="V136" s="21" t="s">
        <v>29</v>
      </c>
      <c r="W136" s="54">
        <f>VLOOKUP(V136,'Charged Moves'!B$2:K$119,3,FALSE)</f>
        <v>150</v>
      </c>
      <c r="X136" s="57" t="str">
        <f>VLOOKUP(V136,'Charged Moves'!B$2:C$119,2,FALSE)</f>
        <v>Normal</v>
      </c>
      <c r="Y136" s="54">
        <f>IF(OR(VLOOKUP(V136,'Charged Moves'!B$2:C$119,2,FALSE)=E136,VLOOKUP(V136,'Charged Moves'!B$2:C$119,2,FALSE)=F136),1,0)</f>
        <v>0</v>
      </c>
      <c r="Z136" s="54">
        <f>VLOOKUP(V136,'Charged Moves'!B$2:K$119,10,FALSE)*100</f>
        <v>5</v>
      </c>
      <c r="AA136" s="54">
        <f>VLOOKUP(V136,'Charged Moves'!B$2:K$119,6,FALSE)</f>
        <v>3800</v>
      </c>
      <c r="AB136" s="54">
        <f>VLOOKUP(V136,'Charged Moves'!B$2:L$119,11,FALSE)</f>
        <v>100</v>
      </c>
      <c r="AC136" s="62">
        <f>FLOOR(0.5*W136*(H136/180)*(1+(Y136*0.25))+1)</f>
        <v>88</v>
      </c>
      <c r="AD136" s="24">
        <f t="shared" si="3"/>
        <v>23.15789474</v>
      </c>
      <c r="AE136" s="63">
        <f t="shared" si="4"/>
        <v>7</v>
      </c>
      <c r="AF136" s="64">
        <f t="shared" si="5"/>
        <v>7700</v>
      </c>
      <c r="AG136" s="65">
        <f t="shared" si="6"/>
        <v>10.69565217</v>
      </c>
      <c r="AH136" s="15">
        <f>AG136/18.495</f>
        <v>0.578299658</v>
      </c>
      <c r="AI136" s="15">
        <f>AL136/1134531.429</f>
        <v>0.3959497109</v>
      </c>
      <c r="AJ136" s="15">
        <f>AM136/374489.674</f>
        <v>0.5016281049</v>
      </c>
      <c r="AK136" s="65">
        <f t="shared" si="7"/>
        <v>4.472727273</v>
      </c>
      <c r="AL136" s="65">
        <f t="shared" si="8"/>
        <v>449217.3913</v>
      </c>
      <c r="AM136" s="65">
        <f t="shared" si="9"/>
        <v>187854.5455</v>
      </c>
    </row>
    <row r="137" ht="14.25" customHeight="1">
      <c r="A137" s="11">
        <v>86.0</v>
      </c>
      <c r="B137" s="11">
        <f>VLOOKUP(D137,'Species Data'!A$2:E$252,2,FALSE)</f>
        <v>15</v>
      </c>
      <c r="C137" s="11"/>
      <c r="D137" s="11" t="s">
        <v>292</v>
      </c>
      <c r="E137" s="118" t="s">
        <v>477</v>
      </c>
      <c r="F137" s="108" t="s">
        <v>473</v>
      </c>
      <c r="G137" s="11">
        <f>VLOOKUP(D137,'Species Data'!A$2:E$252,3,FALSE)</f>
        <v>130</v>
      </c>
      <c r="H137" s="52">
        <f>VLOOKUP(D137,'Species Data'!A$2:E$252,4,FALSE)</f>
        <v>169</v>
      </c>
      <c r="I137" s="52">
        <f>VLOOKUP(D137,'Species Data'!A$2:E$252,5,FALSE)</f>
        <v>150</v>
      </c>
      <c r="J137" s="53">
        <f t="shared" si="1"/>
        <v>19500</v>
      </c>
      <c r="K137" s="12" t="s">
        <v>135</v>
      </c>
      <c r="L137" s="54">
        <f>VLOOKUP(K137,'Basic Moves'!B$2:J$60,3,FALSE)</f>
        <v>10</v>
      </c>
      <c r="M137" s="54" t="str">
        <f>VLOOKUP(K137,'Basic Moves'!B$2:C$60,2,FALSE)</f>
        <v>Bug</v>
      </c>
      <c r="N137" s="54">
        <f>IF(OR(VLOOKUP(K137,'Basic Moves'!B$2:C$60,2,FALSE)=E137,VLOOKUP(K137,'Basic Moves'!B$2:C$60,2,FALSE)=F137),1,0)</f>
        <v>1</v>
      </c>
      <c r="O137" s="54">
        <f>VLOOKUP(K137,'Basic Moves'!B$2:J$60,5,FALSE)</f>
        <v>1100</v>
      </c>
      <c r="P137" s="54">
        <f>VLOOKUP(K137,'Basic Moves'!B$2:J$60,9,FALSE)</f>
        <v>14</v>
      </c>
      <c r="Q137" s="34">
        <f t="shared" ref="Q137:Q143" si="184">FLOOR(0.5*L137*(H137/180)*(1+(N137*0.2))+1)</f>
        <v>6</v>
      </c>
      <c r="R137" s="24">
        <f t="shared" si="2"/>
        <v>5.454545455</v>
      </c>
      <c r="S137" s="56">
        <f t="shared" ref="S137:S143" si="185">L137/O137*1000</f>
        <v>9.090909091</v>
      </c>
      <c r="T137" s="56">
        <f t="shared" ref="T137:T143" si="186">P137/O137*1000</f>
        <v>12.72727273</v>
      </c>
      <c r="U137" s="56">
        <f t="shared" ref="U137:U143" si="187">T137/S137</f>
        <v>1.4</v>
      </c>
      <c r="V137" s="12" t="s">
        <v>180</v>
      </c>
      <c r="W137" s="54">
        <f>VLOOKUP(V137,'Charged Moves'!B$2:K$119,3,FALSE)</f>
        <v>45</v>
      </c>
      <c r="X137" s="57" t="str">
        <f>VLOOKUP(V137,'Charged Moves'!B$2:C$119,2,FALSE)</f>
        <v>Bug</v>
      </c>
      <c r="Y137" s="54">
        <f>IF(OR(VLOOKUP(V137,'Charged Moves'!B$2:C$119,2,FALSE)=E137,VLOOKUP(V137,'Charged Moves'!B$2:C$119,2,FALSE)=F137),1,0)</f>
        <v>1</v>
      </c>
      <c r="Z137" s="54">
        <f>VLOOKUP(V137,'Charged Moves'!B$2:K$119,10,FALSE)*100</f>
        <v>5</v>
      </c>
      <c r="AA137" s="54">
        <f>VLOOKUP(V137,'Charged Moves'!B$2:K$119,6,FALSE)</f>
        <v>1600</v>
      </c>
      <c r="AB137" s="54">
        <f>VLOOKUP(V137,'Charged Moves'!B$2:L$119,11,FALSE)</f>
        <v>33</v>
      </c>
      <c r="AC137" s="62">
        <f t="shared" ref="AC137:AC143" si="188">FLOOR(0.5*W137*(H137/180)*(1+(Y137*0.2))+1)</f>
        <v>26</v>
      </c>
      <c r="AD137" s="24">
        <f t="shared" si="3"/>
        <v>16.25</v>
      </c>
      <c r="AE137" s="63">
        <f t="shared" si="4"/>
        <v>3</v>
      </c>
      <c r="AF137" s="64">
        <f t="shared" si="5"/>
        <v>3300</v>
      </c>
      <c r="AG137" s="65">
        <f t="shared" si="6"/>
        <v>8.979591837</v>
      </c>
      <c r="AH137" s="15">
        <f t="shared" ref="AH137:AH143" si="189">AG137/17.41</f>
        <v>0.5157720756</v>
      </c>
      <c r="AI137" s="15">
        <f t="shared" ref="AI137:AI143" si="190">AL137/1109505</f>
        <v>0.1578199655</v>
      </c>
      <c r="AJ137" s="15">
        <f t="shared" ref="AJ137:AJ143" si="191">AM137/364968.75</f>
        <v>0.1822392408</v>
      </c>
      <c r="AK137" s="65">
        <f t="shared" si="7"/>
        <v>3.410852713</v>
      </c>
      <c r="AL137" s="65">
        <f t="shared" si="8"/>
        <v>175102.0408</v>
      </c>
      <c r="AM137" s="65">
        <f t="shared" si="9"/>
        <v>66511.62791</v>
      </c>
    </row>
    <row r="138" ht="14.25" customHeight="1">
      <c r="A138" s="11">
        <v>84.0</v>
      </c>
      <c r="B138" s="11">
        <f>VLOOKUP(D138,'Species Data'!A$2:E$252,2,FALSE)</f>
        <v>15</v>
      </c>
      <c r="C138" s="11"/>
      <c r="D138" s="11" t="s">
        <v>292</v>
      </c>
      <c r="E138" s="118" t="s">
        <v>477</v>
      </c>
      <c r="F138" s="108" t="s">
        <v>473</v>
      </c>
      <c r="G138" s="11">
        <f>VLOOKUP(D138,'Species Data'!A$2:E$252,3,FALSE)</f>
        <v>130</v>
      </c>
      <c r="H138" s="52">
        <f>VLOOKUP(D138,'Species Data'!A$2:E$252,4,FALSE)</f>
        <v>169</v>
      </c>
      <c r="I138" s="52">
        <f>VLOOKUP(D138,'Species Data'!A$2:E$252,5,FALSE)</f>
        <v>150</v>
      </c>
      <c r="J138" s="53">
        <f t="shared" si="1"/>
        <v>19500</v>
      </c>
      <c r="K138" s="12" t="s">
        <v>135</v>
      </c>
      <c r="L138" s="54">
        <f>VLOOKUP(K138,'Basic Moves'!B$2:J$60,3,FALSE)</f>
        <v>10</v>
      </c>
      <c r="M138" s="54" t="str">
        <f>VLOOKUP(K138,'Basic Moves'!B$2:C$60,2,FALSE)</f>
        <v>Bug</v>
      </c>
      <c r="N138" s="54">
        <f>IF(OR(VLOOKUP(K138,'Basic Moves'!B$2:C$60,2,FALSE)=E138,VLOOKUP(K138,'Basic Moves'!B$2:C$60,2,FALSE)=F138),1,0)</f>
        <v>1</v>
      </c>
      <c r="O138" s="54">
        <f>VLOOKUP(K138,'Basic Moves'!B$2:J$60,5,FALSE)</f>
        <v>1100</v>
      </c>
      <c r="P138" s="54">
        <f>VLOOKUP(K138,'Basic Moves'!B$2:J$60,9,FALSE)</f>
        <v>14</v>
      </c>
      <c r="Q138" s="34">
        <f t="shared" si="184"/>
        <v>6</v>
      </c>
      <c r="R138" s="24">
        <f t="shared" si="2"/>
        <v>5.454545455</v>
      </c>
      <c r="S138" s="56">
        <f t="shared" si="185"/>
        <v>9.090909091</v>
      </c>
      <c r="T138" s="56">
        <f t="shared" si="186"/>
        <v>12.72727273</v>
      </c>
      <c r="U138" s="56">
        <f t="shared" si="187"/>
        <v>1.4</v>
      </c>
      <c r="V138" s="48" t="s">
        <v>239</v>
      </c>
      <c r="W138" s="54">
        <f>VLOOKUP(V138,'Charged Moves'!B$2:K$119,3,FALSE)</f>
        <v>55</v>
      </c>
      <c r="X138" s="57" t="str">
        <f>VLOOKUP(V138,'Charged Moves'!B$2:C$119,2,FALSE)</f>
        <v>Flying</v>
      </c>
      <c r="Y138" s="54">
        <f>IF(OR(VLOOKUP(V138,'Charged Moves'!B$2:C$119,2,FALSE)=E138,VLOOKUP(V138,'Charged Moves'!B$2:C$119,2,FALSE)=F138),1,0)</f>
        <v>0</v>
      </c>
      <c r="Z138" s="54">
        <f>VLOOKUP(V138,'Charged Moves'!B$2:K$119,10,FALSE)*100</f>
        <v>5</v>
      </c>
      <c r="AA138" s="54">
        <f>VLOOKUP(V138,'Charged Moves'!B$2:K$119,6,FALSE)</f>
        <v>2400</v>
      </c>
      <c r="AB138" s="54">
        <f>VLOOKUP(V138,'Charged Moves'!B$2:L$119,11,FALSE)</f>
        <v>33</v>
      </c>
      <c r="AC138" s="62">
        <f t="shared" si="188"/>
        <v>26</v>
      </c>
      <c r="AD138" s="24">
        <f t="shared" si="3"/>
        <v>10.83333333</v>
      </c>
      <c r="AE138" s="63">
        <f t="shared" si="4"/>
        <v>3</v>
      </c>
      <c r="AF138" s="64">
        <f t="shared" si="5"/>
        <v>3300</v>
      </c>
      <c r="AG138" s="65">
        <f t="shared" si="6"/>
        <v>7.719298246</v>
      </c>
      <c r="AH138" s="15">
        <f t="shared" si="189"/>
        <v>0.4433830124</v>
      </c>
      <c r="AI138" s="15">
        <f t="shared" si="190"/>
        <v>0.1356697949</v>
      </c>
      <c r="AJ138" s="15">
        <f t="shared" si="191"/>
        <v>0.1715975333</v>
      </c>
      <c r="AK138" s="65">
        <f t="shared" si="7"/>
        <v>3.211678832</v>
      </c>
      <c r="AL138" s="65">
        <f t="shared" si="8"/>
        <v>150526.3158</v>
      </c>
      <c r="AM138" s="65">
        <f t="shared" si="9"/>
        <v>62627.73723</v>
      </c>
    </row>
    <row r="139" ht="14.25" customHeight="1">
      <c r="A139" s="11">
        <v>89.0</v>
      </c>
      <c r="B139" s="11">
        <f>VLOOKUP(D139,'Species Data'!A$2:E$252,2,FALSE)</f>
        <v>15</v>
      </c>
      <c r="C139" s="11"/>
      <c r="D139" s="11" t="s">
        <v>292</v>
      </c>
      <c r="E139" s="118" t="s">
        <v>477</v>
      </c>
      <c r="F139" s="108" t="s">
        <v>473</v>
      </c>
      <c r="G139" s="11">
        <f>VLOOKUP(D139,'Species Data'!A$2:E$252,3,FALSE)</f>
        <v>130</v>
      </c>
      <c r="H139" s="52">
        <f>VLOOKUP(D139,'Species Data'!A$2:E$252,4,FALSE)</f>
        <v>169</v>
      </c>
      <c r="I139" s="52">
        <f>VLOOKUP(D139,'Species Data'!A$2:E$252,5,FALSE)</f>
        <v>150</v>
      </c>
      <c r="J139" s="53">
        <f t="shared" si="1"/>
        <v>19500</v>
      </c>
      <c r="K139" s="48" t="s">
        <v>111</v>
      </c>
      <c r="L139" s="54">
        <f>VLOOKUP(K139,'Basic Moves'!B$2:J$60,3,FALSE)</f>
        <v>10</v>
      </c>
      <c r="M139" s="54" t="str">
        <f>VLOOKUP(K139,'Basic Moves'!B$2:C$60,2,FALSE)</f>
        <v>Poison</v>
      </c>
      <c r="N139" s="54">
        <f>IF(OR(VLOOKUP(K139,'Basic Moves'!B$2:C$60,2,FALSE)=E139,VLOOKUP(K139,'Basic Moves'!B$2:C$60,2,FALSE)=F139),1,0)</f>
        <v>1</v>
      </c>
      <c r="O139" s="54">
        <f>VLOOKUP(K139,'Basic Moves'!B$2:J$60,5,FALSE)</f>
        <v>800</v>
      </c>
      <c r="P139" s="54">
        <f>VLOOKUP(K139,'Basic Moves'!B$2:J$60,9,FALSE)</f>
        <v>7</v>
      </c>
      <c r="Q139" s="34">
        <f t="shared" si="184"/>
        <v>6</v>
      </c>
      <c r="R139" s="24">
        <f t="shared" si="2"/>
        <v>7.5</v>
      </c>
      <c r="S139" s="56">
        <f t="shared" si="185"/>
        <v>12.5</v>
      </c>
      <c r="T139" s="56">
        <f t="shared" si="186"/>
        <v>8.75</v>
      </c>
      <c r="U139" s="56">
        <f t="shared" si="187"/>
        <v>0.7</v>
      </c>
      <c r="V139" s="48" t="s">
        <v>180</v>
      </c>
      <c r="W139" s="54">
        <f>VLOOKUP(V139,'Charged Moves'!B$2:K$119,3,FALSE)</f>
        <v>45</v>
      </c>
      <c r="X139" s="57" t="str">
        <f>VLOOKUP(V139,'Charged Moves'!B$2:C$119,2,FALSE)</f>
        <v>Bug</v>
      </c>
      <c r="Y139" s="54">
        <f>IF(OR(VLOOKUP(V139,'Charged Moves'!B$2:C$119,2,FALSE)=E139,VLOOKUP(V139,'Charged Moves'!B$2:C$119,2,FALSE)=F139),1,0)</f>
        <v>1</v>
      </c>
      <c r="Z139" s="54">
        <f>VLOOKUP(V139,'Charged Moves'!B$2:K$119,10,FALSE)*100</f>
        <v>5</v>
      </c>
      <c r="AA139" s="54">
        <f>VLOOKUP(V139,'Charged Moves'!B$2:K$119,6,FALSE)</f>
        <v>1600</v>
      </c>
      <c r="AB139" s="54">
        <f>VLOOKUP(V139,'Charged Moves'!B$2:L$119,11,FALSE)</f>
        <v>33</v>
      </c>
      <c r="AC139" s="62">
        <f t="shared" si="188"/>
        <v>26</v>
      </c>
      <c r="AD139" s="24">
        <f t="shared" si="3"/>
        <v>16.25</v>
      </c>
      <c r="AE139" s="63">
        <f t="shared" si="4"/>
        <v>5</v>
      </c>
      <c r="AF139" s="64">
        <f t="shared" si="5"/>
        <v>4000</v>
      </c>
      <c r="AG139" s="65">
        <f t="shared" si="6"/>
        <v>10</v>
      </c>
      <c r="AH139" s="15">
        <f t="shared" si="189"/>
        <v>0.5743825388</v>
      </c>
      <c r="AI139" s="15">
        <f t="shared" si="190"/>
        <v>0.1757540525</v>
      </c>
      <c r="AJ139" s="15">
        <f t="shared" si="191"/>
        <v>0.1700021017</v>
      </c>
      <c r="AK139" s="65">
        <f t="shared" si="7"/>
        <v>3.181818182</v>
      </c>
      <c r="AL139" s="65">
        <f t="shared" si="8"/>
        <v>195000</v>
      </c>
      <c r="AM139" s="65">
        <f t="shared" si="9"/>
        <v>62045.45455</v>
      </c>
    </row>
    <row r="140" ht="14.25" customHeight="1">
      <c r="A140" s="11">
        <v>87.0</v>
      </c>
      <c r="B140" s="11">
        <f>VLOOKUP(D140,'Species Data'!A$2:E$252,2,FALSE)</f>
        <v>15</v>
      </c>
      <c r="C140" s="11"/>
      <c r="D140" s="11" t="s">
        <v>292</v>
      </c>
      <c r="E140" s="118" t="s">
        <v>477</v>
      </c>
      <c r="F140" s="108" t="s">
        <v>473</v>
      </c>
      <c r="G140" s="11">
        <f>VLOOKUP(D140,'Species Data'!A$2:E$252,3,FALSE)</f>
        <v>130</v>
      </c>
      <c r="H140" s="52">
        <f>VLOOKUP(D140,'Species Data'!A$2:E$252,4,FALSE)</f>
        <v>169</v>
      </c>
      <c r="I140" s="52">
        <f>VLOOKUP(D140,'Species Data'!A$2:E$252,5,FALSE)</f>
        <v>150</v>
      </c>
      <c r="J140" s="53">
        <f t="shared" si="1"/>
        <v>19500</v>
      </c>
      <c r="K140" s="48" t="s">
        <v>111</v>
      </c>
      <c r="L140" s="54">
        <f>VLOOKUP(K140,'Basic Moves'!B$2:J$60,3,FALSE)</f>
        <v>10</v>
      </c>
      <c r="M140" s="54" t="str">
        <f>VLOOKUP(K140,'Basic Moves'!B$2:C$60,2,FALSE)</f>
        <v>Poison</v>
      </c>
      <c r="N140" s="54">
        <f>IF(OR(VLOOKUP(K140,'Basic Moves'!B$2:C$60,2,FALSE)=E140,VLOOKUP(K140,'Basic Moves'!B$2:C$60,2,FALSE)=F140),1,0)</f>
        <v>1</v>
      </c>
      <c r="O140" s="54">
        <f>VLOOKUP(K140,'Basic Moves'!B$2:J$60,5,FALSE)</f>
        <v>800</v>
      </c>
      <c r="P140" s="54">
        <f>VLOOKUP(K140,'Basic Moves'!B$2:J$60,9,FALSE)</f>
        <v>7</v>
      </c>
      <c r="Q140" s="34">
        <f t="shared" si="184"/>
        <v>6</v>
      </c>
      <c r="R140" s="24">
        <f t="shared" si="2"/>
        <v>7.5</v>
      </c>
      <c r="S140" s="56">
        <f t="shared" si="185"/>
        <v>12.5</v>
      </c>
      <c r="T140" s="56">
        <f t="shared" si="186"/>
        <v>8.75</v>
      </c>
      <c r="U140" s="56">
        <f t="shared" si="187"/>
        <v>0.7</v>
      </c>
      <c r="V140" s="48" t="s">
        <v>239</v>
      </c>
      <c r="W140" s="54">
        <f>VLOOKUP(V140,'Charged Moves'!B$2:K$119,3,FALSE)</f>
        <v>55</v>
      </c>
      <c r="X140" s="57" t="str">
        <f>VLOOKUP(V140,'Charged Moves'!B$2:C$119,2,FALSE)</f>
        <v>Flying</v>
      </c>
      <c r="Y140" s="54">
        <f>IF(OR(VLOOKUP(V140,'Charged Moves'!B$2:C$119,2,FALSE)=E140,VLOOKUP(V140,'Charged Moves'!B$2:C$119,2,FALSE)=F140),1,0)</f>
        <v>0</v>
      </c>
      <c r="Z140" s="54">
        <f>VLOOKUP(V140,'Charged Moves'!B$2:K$119,10,FALSE)*100</f>
        <v>5</v>
      </c>
      <c r="AA140" s="54">
        <f>VLOOKUP(V140,'Charged Moves'!B$2:K$119,6,FALSE)</f>
        <v>2400</v>
      </c>
      <c r="AB140" s="54">
        <f>VLOOKUP(V140,'Charged Moves'!B$2:L$119,11,FALSE)</f>
        <v>33</v>
      </c>
      <c r="AC140" s="62">
        <f t="shared" si="188"/>
        <v>26</v>
      </c>
      <c r="AD140" s="24">
        <f t="shared" si="3"/>
        <v>10.83333333</v>
      </c>
      <c r="AE140" s="63">
        <f t="shared" si="4"/>
        <v>5</v>
      </c>
      <c r="AF140" s="64">
        <f t="shared" si="5"/>
        <v>4000</v>
      </c>
      <c r="AG140" s="65">
        <f t="shared" si="6"/>
        <v>8.75</v>
      </c>
      <c r="AH140" s="15">
        <f t="shared" si="189"/>
        <v>0.5025847214</v>
      </c>
      <c r="AI140" s="15">
        <f t="shared" si="190"/>
        <v>0.1537847959</v>
      </c>
      <c r="AJ140" s="15">
        <f t="shared" si="191"/>
        <v>0.1626107059</v>
      </c>
      <c r="AK140" s="65">
        <f t="shared" si="7"/>
        <v>3.043478261</v>
      </c>
      <c r="AL140" s="65">
        <f t="shared" si="8"/>
        <v>170625</v>
      </c>
      <c r="AM140" s="65">
        <f t="shared" si="9"/>
        <v>59347.82609</v>
      </c>
    </row>
    <row r="141" ht="14.25" customHeight="1">
      <c r="A141" s="11">
        <v>82.0</v>
      </c>
      <c r="B141" s="32">
        <f>VLOOKUP(D141,'Species Data'!A$2:E$252,2,FALSE)</f>
        <v>15</v>
      </c>
      <c r="C141" s="32"/>
      <c r="D141" s="32" t="s">
        <v>292</v>
      </c>
      <c r="E141" s="120" t="s">
        <v>477</v>
      </c>
      <c r="F141" s="121" t="s">
        <v>473</v>
      </c>
      <c r="G141" s="32">
        <f>VLOOKUP(D141,'Species Data'!A$2:E$252,3,FALSE)</f>
        <v>130</v>
      </c>
      <c r="H141" s="104">
        <f>VLOOKUP(D141,'Species Data'!A$2:E$252,4,FALSE)</f>
        <v>169</v>
      </c>
      <c r="I141" s="104">
        <f>VLOOKUP(D141,'Species Data'!A$2:E$252,5,FALSE)</f>
        <v>150</v>
      </c>
      <c r="J141" s="105">
        <f t="shared" si="1"/>
        <v>19500</v>
      </c>
      <c r="K141" s="36" t="s">
        <v>184</v>
      </c>
      <c r="L141" s="106">
        <f>VLOOKUP(K141,'Basic Moves'!B$2:J$60,3,FALSE)</f>
        <v>5</v>
      </c>
      <c r="M141" s="106" t="str">
        <f>VLOOKUP(K141,'Basic Moves'!B$2:C$60,2,FALSE)</f>
        <v>Bug</v>
      </c>
      <c r="N141" s="106">
        <f>IF(OR(VLOOKUP(K141,'Basic Moves'!B$2:C$60,2,FALSE)=E141,VLOOKUP(K141,'Basic Moves'!B$2:C$60,2,FALSE)=F141),1,0)</f>
        <v>1</v>
      </c>
      <c r="O141" s="106">
        <f>VLOOKUP(K141,'Basic Moves'!B$2:J$60,5,FALSE)</f>
        <v>500</v>
      </c>
      <c r="P141" s="106">
        <f>VLOOKUP(K141,'Basic Moves'!B$2:J$60,9,FALSE)</f>
        <v>6</v>
      </c>
      <c r="Q141" s="34">
        <f t="shared" si="184"/>
        <v>3</v>
      </c>
      <c r="R141" s="24">
        <f t="shared" si="2"/>
        <v>6</v>
      </c>
      <c r="S141" s="56">
        <f t="shared" si="185"/>
        <v>10</v>
      </c>
      <c r="T141" s="56">
        <f t="shared" si="186"/>
        <v>12</v>
      </c>
      <c r="U141" s="56">
        <f t="shared" si="187"/>
        <v>1.2</v>
      </c>
      <c r="V141" s="36" t="s">
        <v>144</v>
      </c>
      <c r="W141" s="106">
        <f>VLOOKUP(V141,'Charged Moves'!B$2:K$119,3,FALSE)</f>
        <v>80</v>
      </c>
      <c r="X141" s="107" t="str">
        <f>VLOOKUP(V141,'Charged Moves'!B$2:C$119,2,FALSE)</f>
        <v>Poison</v>
      </c>
      <c r="Y141" s="106">
        <f>IF(OR(VLOOKUP(V141,'Charged Moves'!B$2:C$119,2,FALSE)=E141,VLOOKUP(V141,'Charged Moves'!B$2:C$119,2,FALSE)=F141),1,0)</f>
        <v>1</v>
      </c>
      <c r="Z141" s="106">
        <f>VLOOKUP(V141,'Charged Moves'!B$2:K$119,10,FALSE)*100</f>
        <v>5</v>
      </c>
      <c r="AA141" s="106">
        <f>VLOOKUP(V141,'Charged Moves'!B$2:K$119,6,FALSE)</f>
        <v>2300</v>
      </c>
      <c r="AB141" s="106">
        <f>VLOOKUP(V141,'Charged Moves'!B$2:L$119,11,FALSE)</f>
        <v>50</v>
      </c>
      <c r="AC141" s="62">
        <f t="shared" si="188"/>
        <v>46</v>
      </c>
      <c r="AD141" s="24">
        <f t="shared" si="3"/>
        <v>20</v>
      </c>
      <c r="AE141" s="63">
        <f t="shared" si="4"/>
        <v>9</v>
      </c>
      <c r="AF141" s="64">
        <f t="shared" si="5"/>
        <v>4500</v>
      </c>
      <c r="AG141" s="65">
        <f t="shared" si="6"/>
        <v>10.73529412</v>
      </c>
      <c r="AH141" s="15">
        <f t="shared" si="189"/>
        <v>0.616616549</v>
      </c>
      <c r="AI141" s="15">
        <f t="shared" si="190"/>
        <v>0.1886771446</v>
      </c>
      <c r="AJ141" s="15">
        <f t="shared" si="191"/>
        <v>0.1455348482</v>
      </c>
      <c r="AK141" s="65">
        <f t="shared" si="7"/>
        <v>2.723880597</v>
      </c>
      <c r="AL141" s="65">
        <f t="shared" si="8"/>
        <v>209338.2353</v>
      </c>
      <c r="AM141" s="65">
        <f t="shared" si="9"/>
        <v>53115.67164</v>
      </c>
    </row>
    <row r="142" ht="14.25" customHeight="1">
      <c r="A142" s="11">
        <v>83.0</v>
      </c>
      <c r="B142" s="32">
        <f>VLOOKUP(D142,'Species Data'!A$2:E$252,2,FALSE)</f>
        <v>15</v>
      </c>
      <c r="C142" s="32"/>
      <c r="D142" s="32" t="s">
        <v>292</v>
      </c>
      <c r="E142" s="120" t="s">
        <v>477</v>
      </c>
      <c r="F142" s="121" t="s">
        <v>473</v>
      </c>
      <c r="G142" s="32">
        <f>VLOOKUP(D142,'Species Data'!A$2:E$252,3,FALSE)</f>
        <v>130</v>
      </c>
      <c r="H142" s="104">
        <f>VLOOKUP(D142,'Species Data'!A$2:E$252,4,FALSE)</f>
        <v>169</v>
      </c>
      <c r="I142" s="104">
        <f>VLOOKUP(D142,'Species Data'!A$2:E$252,5,FALSE)</f>
        <v>150</v>
      </c>
      <c r="J142" s="105">
        <f t="shared" si="1"/>
        <v>19500</v>
      </c>
      <c r="K142" s="36" t="s">
        <v>184</v>
      </c>
      <c r="L142" s="106">
        <f>VLOOKUP(K142,'Basic Moves'!B$2:J$60,3,FALSE)</f>
        <v>5</v>
      </c>
      <c r="M142" s="106" t="str">
        <f>VLOOKUP(K142,'Basic Moves'!B$2:C$60,2,FALSE)</f>
        <v>Bug</v>
      </c>
      <c r="N142" s="106">
        <f>IF(OR(VLOOKUP(K142,'Basic Moves'!B$2:C$60,2,FALSE)=E142,VLOOKUP(K142,'Basic Moves'!B$2:C$60,2,FALSE)=F142),1,0)</f>
        <v>1</v>
      </c>
      <c r="O142" s="106">
        <f>VLOOKUP(K142,'Basic Moves'!B$2:J$60,5,FALSE)</f>
        <v>500</v>
      </c>
      <c r="P142" s="106">
        <f>VLOOKUP(K142,'Basic Moves'!B$2:J$60,9,FALSE)</f>
        <v>6</v>
      </c>
      <c r="Q142" s="34">
        <f t="shared" si="184"/>
        <v>3</v>
      </c>
      <c r="R142" s="24">
        <f t="shared" si="2"/>
        <v>6</v>
      </c>
      <c r="S142" s="56">
        <f t="shared" si="185"/>
        <v>10</v>
      </c>
      <c r="T142" s="56">
        <f t="shared" si="186"/>
        <v>12</v>
      </c>
      <c r="U142" s="56">
        <f t="shared" si="187"/>
        <v>1.2</v>
      </c>
      <c r="V142" s="36" t="s">
        <v>180</v>
      </c>
      <c r="W142" s="106">
        <f>VLOOKUP(V142,'Charged Moves'!B$2:K$119,3,FALSE)</f>
        <v>45</v>
      </c>
      <c r="X142" s="107" t="str">
        <f>VLOOKUP(V142,'Charged Moves'!B$2:C$119,2,FALSE)</f>
        <v>Bug</v>
      </c>
      <c r="Y142" s="106">
        <f>IF(OR(VLOOKUP(V142,'Charged Moves'!B$2:C$119,2,FALSE)=E142,VLOOKUP(V142,'Charged Moves'!B$2:C$119,2,FALSE)=F142),1,0)</f>
        <v>1</v>
      </c>
      <c r="Z142" s="106">
        <f>VLOOKUP(V142,'Charged Moves'!B$2:K$119,10,FALSE)*100</f>
        <v>5</v>
      </c>
      <c r="AA142" s="106">
        <f>VLOOKUP(V142,'Charged Moves'!B$2:K$119,6,FALSE)</f>
        <v>1600</v>
      </c>
      <c r="AB142" s="106">
        <f>VLOOKUP(V142,'Charged Moves'!B$2:L$119,11,FALSE)</f>
        <v>33</v>
      </c>
      <c r="AC142" s="62">
        <f t="shared" si="188"/>
        <v>26</v>
      </c>
      <c r="AD142" s="24">
        <f t="shared" si="3"/>
        <v>16.25</v>
      </c>
      <c r="AE142" s="63">
        <f t="shared" si="4"/>
        <v>6</v>
      </c>
      <c r="AF142" s="64">
        <f t="shared" si="5"/>
        <v>3000</v>
      </c>
      <c r="AG142" s="65">
        <f t="shared" si="6"/>
        <v>9.565217391</v>
      </c>
      <c r="AH142" s="15">
        <f t="shared" si="189"/>
        <v>0.5494093849</v>
      </c>
      <c r="AI142" s="15">
        <f t="shared" si="190"/>
        <v>0.1681125719</v>
      </c>
      <c r="AJ142" s="15">
        <f t="shared" si="191"/>
        <v>0.1263917315</v>
      </c>
      <c r="AK142" s="65">
        <f t="shared" si="7"/>
        <v>2.365591398</v>
      </c>
      <c r="AL142" s="65">
        <f t="shared" si="8"/>
        <v>186521.7391</v>
      </c>
      <c r="AM142" s="65">
        <f t="shared" si="9"/>
        <v>46129.03226</v>
      </c>
    </row>
    <row r="143" ht="14.25" customHeight="1">
      <c r="A143" s="11">
        <v>81.0</v>
      </c>
      <c r="B143" s="32">
        <f>VLOOKUP(D143,'Species Data'!A$2:E$252,2,FALSE)</f>
        <v>15</v>
      </c>
      <c r="C143" s="32"/>
      <c r="D143" s="32" t="s">
        <v>292</v>
      </c>
      <c r="E143" s="120" t="s">
        <v>477</v>
      </c>
      <c r="F143" s="121" t="s">
        <v>473</v>
      </c>
      <c r="G143" s="32">
        <f>VLOOKUP(D143,'Species Data'!A$2:E$252,3,FALSE)</f>
        <v>130</v>
      </c>
      <c r="H143" s="104">
        <f>VLOOKUP(D143,'Species Data'!A$2:E$252,4,FALSE)</f>
        <v>169</v>
      </c>
      <c r="I143" s="104">
        <f>VLOOKUP(D143,'Species Data'!A$2:E$252,5,FALSE)</f>
        <v>150</v>
      </c>
      <c r="J143" s="105">
        <f t="shared" si="1"/>
        <v>19500</v>
      </c>
      <c r="K143" s="36" t="s">
        <v>184</v>
      </c>
      <c r="L143" s="106">
        <f>VLOOKUP(K143,'Basic Moves'!B$2:J$60,3,FALSE)</f>
        <v>5</v>
      </c>
      <c r="M143" s="106" t="str">
        <f>VLOOKUP(K143,'Basic Moves'!B$2:C$60,2,FALSE)</f>
        <v>Bug</v>
      </c>
      <c r="N143" s="106">
        <f>IF(OR(VLOOKUP(K143,'Basic Moves'!B$2:C$60,2,FALSE)=E143,VLOOKUP(K143,'Basic Moves'!B$2:C$60,2,FALSE)=F143),1,0)</f>
        <v>1</v>
      </c>
      <c r="O143" s="106">
        <f>VLOOKUP(K143,'Basic Moves'!B$2:J$60,5,FALSE)</f>
        <v>500</v>
      </c>
      <c r="P143" s="106">
        <f>VLOOKUP(K143,'Basic Moves'!B$2:J$60,9,FALSE)</f>
        <v>6</v>
      </c>
      <c r="Q143" s="34">
        <f t="shared" si="184"/>
        <v>3</v>
      </c>
      <c r="R143" s="24">
        <f t="shared" si="2"/>
        <v>6</v>
      </c>
      <c r="S143" s="56">
        <f t="shared" si="185"/>
        <v>10</v>
      </c>
      <c r="T143" s="56">
        <f t="shared" si="186"/>
        <v>12</v>
      </c>
      <c r="U143" s="56">
        <f t="shared" si="187"/>
        <v>1.2</v>
      </c>
      <c r="V143" s="36" t="s">
        <v>239</v>
      </c>
      <c r="W143" s="106">
        <f>VLOOKUP(V143,'Charged Moves'!B$2:K$119,3,FALSE)</f>
        <v>55</v>
      </c>
      <c r="X143" s="107" t="str">
        <f>VLOOKUP(V143,'Charged Moves'!B$2:C$119,2,FALSE)</f>
        <v>Flying</v>
      </c>
      <c r="Y143" s="106">
        <f>IF(OR(VLOOKUP(V143,'Charged Moves'!B$2:C$119,2,FALSE)=E143,VLOOKUP(V143,'Charged Moves'!B$2:C$119,2,FALSE)=F143),1,0)</f>
        <v>0</v>
      </c>
      <c r="Z143" s="106">
        <f>VLOOKUP(V143,'Charged Moves'!B$2:K$119,10,FALSE)*100</f>
        <v>5</v>
      </c>
      <c r="AA143" s="106">
        <f>VLOOKUP(V143,'Charged Moves'!B$2:K$119,6,FALSE)</f>
        <v>2400</v>
      </c>
      <c r="AB143" s="106">
        <f>VLOOKUP(V143,'Charged Moves'!B$2:L$119,11,FALSE)</f>
        <v>33</v>
      </c>
      <c r="AC143" s="62">
        <f t="shared" si="188"/>
        <v>26</v>
      </c>
      <c r="AD143" s="24">
        <f t="shared" si="3"/>
        <v>10.83333333</v>
      </c>
      <c r="AE143" s="63">
        <f t="shared" si="4"/>
        <v>6</v>
      </c>
      <c r="AF143" s="64">
        <f t="shared" si="5"/>
        <v>3000</v>
      </c>
      <c r="AG143" s="65">
        <f t="shared" si="6"/>
        <v>8.148148148</v>
      </c>
      <c r="AH143" s="15">
        <f t="shared" si="189"/>
        <v>0.468015402</v>
      </c>
      <c r="AI143" s="15">
        <f t="shared" si="190"/>
        <v>0.1432070057</v>
      </c>
      <c r="AJ143" s="15">
        <f t="shared" si="191"/>
        <v>0.1211797013</v>
      </c>
      <c r="AK143" s="65">
        <f t="shared" si="7"/>
        <v>2.268041237</v>
      </c>
      <c r="AL143" s="65">
        <f t="shared" si="8"/>
        <v>158888.8889</v>
      </c>
      <c r="AM143" s="65">
        <f t="shared" si="9"/>
        <v>44226.80412</v>
      </c>
    </row>
    <row r="144" ht="14.25" hidden="1" customHeight="1">
      <c r="A144" s="11">
        <v>1109.0</v>
      </c>
      <c r="B144" s="32">
        <f>VLOOKUP(D144,'Species Data'!A$2:E$252,2,FALSE)</f>
        <v>146</v>
      </c>
      <c r="C144" s="32" t="s">
        <v>23</v>
      </c>
      <c r="D144" s="32" t="s">
        <v>44</v>
      </c>
      <c r="E144" s="116" t="s">
        <v>170</v>
      </c>
      <c r="F144" s="114" t="s">
        <v>174</v>
      </c>
      <c r="G144" s="32">
        <f>VLOOKUP(D144,'Species Data'!A$2:E$252,3,FALSE)</f>
        <v>180</v>
      </c>
      <c r="H144" s="104">
        <f>VLOOKUP(D144,'Species Data'!A$2:E$252,4,FALSE)</f>
        <v>251</v>
      </c>
      <c r="I144" s="104">
        <f>VLOOKUP(D144,'Species Data'!A$2:E$252,5,FALSE)</f>
        <v>184</v>
      </c>
      <c r="J144" s="105">
        <f t="shared" si="1"/>
        <v>33120</v>
      </c>
      <c r="K144" s="36" t="s">
        <v>108</v>
      </c>
      <c r="L144" s="106">
        <f>VLOOKUP(K144,'Basic Moves'!B$2:J$60,3,FALSE)</f>
        <v>10</v>
      </c>
      <c r="M144" s="106" t="str">
        <f>VLOOKUP(K144,'Basic Moves'!B$2:C$60,2,FALSE)</f>
        <v>Fire</v>
      </c>
      <c r="N144" s="106">
        <f>IF(OR(VLOOKUP(K144,'Basic Moves'!B$2:C$60,2,FALSE)=E144,VLOOKUP(K144,'Basic Moves'!B$2:C$60,2,FALSE)=F144),1,0)</f>
        <v>1</v>
      </c>
      <c r="O144" s="106">
        <f>VLOOKUP(K144,'Basic Moves'!B$2:J$60,5,FALSE)</f>
        <v>1000</v>
      </c>
      <c r="P144" s="106">
        <f>VLOOKUP(K144,'Basic Moves'!B$2:J$60,9,FALSE)</f>
        <v>10</v>
      </c>
      <c r="Q144" s="34">
        <f>FLOOR(0.5*L144*(H144/180)*(1+(N144*0.25))+1)</f>
        <v>9</v>
      </c>
      <c r="R144" s="24">
        <f t="shared" si="2"/>
        <v>9</v>
      </c>
      <c r="S144" s="36"/>
      <c r="T144" s="36"/>
      <c r="U144" s="36"/>
      <c r="V144" s="36" t="s">
        <v>100</v>
      </c>
      <c r="W144" s="106">
        <f>VLOOKUP(V144,'Charged Moves'!B$2:K$119,3,FALSE)</f>
        <v>95</v>
      </c>
      <c r="X144" s="107" t="str">
        <f>VLOOKUP(V144,'Charged Moves'!B$2:C$119,2,FALSE)</f>
        <v>Fire</v>
      </c>
      <c r="Y144" s="106">
        <f>IF(OR(VLOOKUP(V144,'Charged Moves'!B$2:C$119,2,FALSE)=E144,VLOOKUP(V144,'Charged Moves'!B$2:C$119,2,FALSE)=F144),1,0)</f>
        <v>1</v>
      </c>
      <c r="Z144" s="106">
        <f>VLOOKUP(V144,'Charged Moves'!B$2:K$119,10,FALSE)*100</f>
        <v>5</v>
      </c>
      <c r="AA144" s="106">
        <f>VLOOKUP(V144,'Charged Moves'!B$2:K$119,6,FALSE)</f>
        <v>3000</v>
      </c>
      <c r="AB144" s="106">
        <f>VLOOKUP(V144,'Charged Moves'!B$2:L$119,11,FALSE)</f>
        <v>100</v>
      </c>
      <c r="AC144" s="62">
        <f>FLOOR(0.5*W144*(H144/180)*(1+(Y144*0.25))+1)</f>
        <v>83</v>
      </c>
      <c r="AD144" s="24">
        <f t="shared" si="3"/>
        <v>27.66666667</v>
      </c>
      <c r="AE144" s="63">
        <f t="shared" si="4"/>
        <v>10</v>
      </c>
      <c r="AF144" s="64">
        <f t="shared" si="5"/>
        <v>10000</v>
      </c>
      <c r="AG144" s="65">
        <f t="shared" si="6"/>
        <v>13.30769231</v>
      </c>
      <c r="AH144" s="15">
        <f>AG144/18.495</f>
        <v>0.7195291867</v>
      </c>
      <c r="AI144" s="15">
        <f>AL144/1134531.429</f>
        <v>0.3884870511</v>
      </c>
      <c r="AJ144" s="15">
        <f>AM144/374489.674</f>
        <v>0.4371480442</v>
      </c>
      <c r="AK144" s="65">
        <f t="shared" si="7"/>
        <v>4.942857143</v>
      </c>
      <c r="AL144" s="65">
        <f t="shared" si="8"/>
        <v>440750.7692</v>
      </c>
      <c r="AM144" s="65">
        <f t="shared" si="9"/>
        <v>163707.4286</v>
      </c>
    </row>
    <row r="145" ht="14.25" customHeight="1">
      <c r="A145" s="11">
        <v>1345.0</v>
      </c>
      <c r="B145" s="11">
        <f>VLOOKUP(D145,'Species Data'!A$2:E$252,2,FALSE)</f>
        <v>182</v>
      </c>
      <c r="C145" s="11"/>
      <c r="D145" s="20" t="s">
        <v>234</v>
      </c>
      <c r="E145" s="110" t="s">
        <v>479</v>
      </c>
      <c r="F145" s="110"/>
      <c r="G145" s="11">
        <f>VLOOKUP(D145,'Species Data'!A$2:E$252,3,FALSE)</f>
        <v>150</v>
      </c>
      <c r="H145" s="52">
        <f>VLOOKUP(D145,'Species Data'!A$2:E$252,4,FALSE)</f>
        <v>169</v>
      </c>
      <c r="I145" s="52">
        <f>VLOOKUP(D145,'Species Data'!A$2:E$252,5,FALSE)</f>
        <v>186</v>
      </c>
      <c r="J145" s="53">
        <f t="shared" si="1"/>
        <v>27900</v>
      </c>
      <c r="K145" s="21" t="s">
        <v>146</v>
      </c>
      <c r="L145" s="54">
        <f>VLOOKUP(K145,'Basic Moves'!B$2:J$60,3,FALSE)</f>
        <v>13</v>
      </c>
      <c r="M145" s="54" t="str">
        <f>VLOOKUP(K145,'Basic Moves'!B$2:C$60,2,FALSE)</f>
        <v>Grass</v>
      </c>
      <c r="N145" s="54">
        <f>IF(OR(VLOOKUP(K145,'Basic Moves'!B$2:C$60,2,FALSE)=E145,VLOOKUP(K145,'Basic Moves'!B$2:C$60,2,FALSE)=F145),1,0)</f>
        <v>1</v>
      </c>
      <c r="O145" s="54">
        <f>VLOOKUP(K145,'Basic Moves'!B$2:J$60,5,FALSE)</f>
        <v>1000</v>
      </c>
      <c r="P145" s="54">
        <f>VLOOKUP(K145,'Basic Moves'!B$2:J$60,9,FALSE)</f>
        <v>7</v>
      </c>
      <c r="Q145" s="34">
        <f t="shared" ref="Q145:Q146" si="192">FLOOR(0.5*L145*(H145/180)*(1+(N145*0.2))+1)</f>
        <v>8</v>
      </c>
      <c r="R145" s="24">
        <f t="shared" si="2"/>
        <v>8</v>
      </c>
      <c r="S145" s="56">
        <f t="shared" ref="S145:S146" si="193">L145/O145*1000</f>
        <v>13</v>
      </c>
      <c r="T145" s="56">
        <f t="shared" ref="T145:T146" si="194">P145/O145*1000</f>
        <v>7</v>
      </c>
      <c r="U145" s="56">
        <f t="shared" ref="U145:U146" si="195">T145/S145</f>
        <v>0.5384615385</v>
      </c>
      <c r="V145" s="21" t="s">
        <v>235</v>
      </c>
      <c r="W145" s="54">
        <f>VLOOKUP(V145,'Charged Moves'!B$2:K$119,3,FALSE)</f>
        <v>70</v>
      </c>
      <c r="X145" s="57" t="str">
        <f>VLOOKUP(V145,'Charged Moves'!B$2:C$119,2,FALSE)</f>
        <v>Grass</v>
      </c>
      <c r="Y145" s="54">
        <f>IF(OR(VLOOKUP(V145,'Charged Moves'!B$2:C$119,2,FALSE)=E145,VLOOKUP(V145,'Charged Moves'!B$2:C$119,2,FALSE)=F145),1,0)</f>
        <v>1</v>
      </c>
      <c r="Z145" s="54">
        <f>VLOOKUP(V145,'Charged Moves'!B$2:K$119,10,FALSE)*100</f>
        <v>25</v>
      </c>
      <c r="AA145" s="54">
        <f>VLOOKUP(V145,'Charged Moves'!B$2:K$119,6,FALSE)</f>
        <v>2400</v>
      </c>
      <c r="AB145" s="54">
        <f>VLOOKUP(V145,'Charged Moves'!B$2:L$119,11,FALSE)</f>
        <v>33</v>
      </c>
      <c r="AC145" s="62">
        <f t="shared" ref="AC145:AC146" si="196">FLOOR(0.5*W145*(H145/180)*(1+(Y145*0.2))+1)</f>
        <v>40</v>
      </c>
      <c r="AD145" s="24">
        <f t="shared" si="3"/>
        <v>16.66666667</v>
      </c>
      <c r="AE145" s="63">
        <f t="shared" si="4"/>
        <v>5</v>
      </c>
      <c r="AF145" s="64">
        <f t="shared" si="5"/>
        <v>5000</v>
      </c>
      <c r="AG145" s="65">
        <f t="shared" si="6"/>
        <v>10.81081081</v>
      </c>
      <c r="AH145" s="15">
        <f t="shared" ref="AH145:AH146" si="197">AG145/17.41</f>
        <v>0.620954096</v>
      </c>
      <c r="AI145" s="15">
        <f t="shared" ref="AI145:AI146" si="198">AL145/1109505</f>
        <v>0.2718524221</v>
      </c>
      <c r="AJ145" s="15">
        <f t="shared" ref="AJ145:AJ146" si="199">AM145/364968.75</f>
        <v>0.3152367056</v>
      </c>
      <c r="AK145" s="65">
        <f t="shared" si="7"/>
        <v>4.12371134</v>
      </c>
      <c r="AL145" s="65">
        <f t="shared" si="8"/>
        <v>301621.6216</v>
      </c>
      <c r="AM145" s="65">
        <f t="shared" si="9"/>
        <v>115051.5464</v>
      </c>
    </row>
    <row r="146" ht="14.25" customHeight="1">
      <c r="A146" s="11">
        <v>1344.0</v>
      </c>
      <c r="B146" s="11">
        <f>VLOOKUP(D146,'Species Data'!A$2:E$252,2,FALSE)</f>
        <v>182</v>
      </c>
      <c r="C146" s="11"/>
      <c r="D146" s="20" t="s">
        <v>234</v>
      </c>
      <c r="E146" s="110" t="s">
        <v>479</v>
      </c>
      <c r="F146" s="110"/>
      <c r="G146" s="11">
        <f>VLOOKUP(D146,'Species Data'!A$2:E$252,3,FALSE)</f>
        <v>150</v>
      </c>
      <c r="H146" s="52">
        <f>VLOOKUP(D146,'Species Data'!A$2:E$252,4,FALSE)</f>
        <v>169</v>
      </c>
      <c r="I146" s="52">
        <f>VLOOKUP(D146,'Species Data'!A$2:E$252,5,FALSE)</f>
        <v>186</v>
      </c>
      <c r="J146" s="53">
        <f t="shared" si="1"/>
        <v>27900</v>
      </c>
      <c r="K146" s="21" t="s">
        <v>146</v>
      </c>
      <c r="L146" s="54">
        <f>VLOOKUP(K146,'Basic Moves'!B$2:J$60,3,FALSE)</f>
        <v>13</v>
      </c>
      <c r="M146" s="54" t="str">
        <f>VLOOKUP(K146,'Basic Moves'!B$2:C$60,2,FALSE)</f>
        <v>Grass</v>
      </c>
      <c r="N146" s="54">
        <f>IF(OR(VLOOKUP(K146,'Basic Moves'!B$2:C$60,2,FALSE)=E146,VLOOKUP(K146,'Basic Moves'!B$2:C$60,2,FALSE)=F146),1,0)</f>
        <v>1</v>
      </c>
      <c r="O146" s="54">
        <f>VLOOKUP(K146,'Basic Moves'!B$2:J$60,5,FALSE)</f>
        <v>1000</v>
      </c>
      <c r="P146" s="54">
        <f>VLOOKUP(K146,'Basic Moves'!B$2:J$60,9,FALSE)</f>
        <v>7</v>
      </c>
      <c r="Q146" s="34">
        <f t="shared" si="192"/>
        <v>8</v>
      </c>
      <c r="R146" s="24">
        <f t="shared" si="2"/>
        <v>8</v>
      </c>
      <c r="S146" s="56">
        <f t="shared" si="193"/>
        <v>13</v>
      </c>
      <c r="T146" s="56">
        <f t="shared" si="194"/>
        <v>7</v>
      </c>
      <c r="U146" s="56">
        <f t="shared" si="195"/>
        <v>0.5384615385</v>
      </c>
      <c r="V146" s="21" t="s">
        <v>48</v>
      </c>
      <c r="W146" s="54">
        <f>VLOOKUP(V146,'Charged Moves'!B$2:K$119,3,FALSE)</f>
        <v>100</v>
      </c>
      <c r="X146" s="57" t="str">
        <f>VLOOKUP(V146,'Charged Moves'!B$2:C$119,2,FALSE)</f>
        <v>Fairy</v>
      </c>
      <c r="Y146" s="54">
        <f>IF(OR(VLOOKUP(V146,'Charged Moves'!B$2:C$119,2,FALSE)=E146,VLOOKUP(V146,'Charged Moves'!B$2:C$119,2,FALSE)=F146),1,0)</f>
        <v>0</v>
      </c>
      <c r="Z146" s="54">
        <f>VLOOKUP(V146,'Charged Moves'!B$2:K$119,10,FALSE)*100</f>
        <v>5</v>
      </c>
      <c r="AA146" s="54">
        <f>VLOOKUP(V146,'Charged Moves'!B$2:K$119,6,FALSE)</f>
        <v>3500</v>
      </c>
      <c r="AB146" s="54">
        <f>VLOOKUP(V146,'Charged Moves'!B$2:L$119,11,FALSE)</f>
        <v>50</v>
      </c>
      <c r="AC146" s="62">
        <f t="shared" si="196"/>
        <v>47</v>
      </c>
      <c r="AD146" s="24">
        <f t="shared" si="3"/>
        <v>13.42857143</v>
      </c>
      <c r="AE146" s="63">
        <f t="shared" si="4"/>
        <v>8</v>
      </c>
      <c r="AF146" s="64">
        <f t="shared" si="5"/>
        <v>8000</v>
      </c>
      <c r="AG146" s="65">
        <f t="shared" si="6"/>
        <v>9.652173913</v>
      </c>
      <c r="AH146" s="15">
        <f t="shared" si="197"/>
        <v>0.5544040157</v>
      </c>
      <c r="AI146" s="15">
        <f t="shared" si="198"/>
        <v>0.2427169343</v>
      </c>
      <c r="AJ146" s="15">
        <f t="shared" si="199"/>
        <v>0.2876401364</v>
      </c>
      <c r="AK146" s="65">
        <f t="shared" si="7"/>
        <v>3.762711864</v>
      </c>
      <c r="AL146" s="65">
        <f t="shared" si="8"/>
        <v>269295.6522</v>
      </c>
      <c r="AM146" s="65">
        <f t="shared" si="9"/>
        <v>104979.661</v>
      </c>
    </row>
    <row r="147" ht="14.25" hidden="1" customHeight="1">
      <c r="A147" s="11">
        <v>1100.0</v>
      </c>
      <c r="B147" s="11">
        <f>VLOOKUP(D147,'Species Data'!A$2:E$252,2,FALSE)</f>
        <v>144</v>
      </c>
      <c r="C147" s="11" t="s">
        <v>23</v>
      </c>
      <c r="D147" s="11" t="s">
        <v>200</v>
      </c>
      <c r="E147" s="111" t="s">
        <v>484</v>
      </c>
      <c r="F147" s="67" t="s">
        <v>174</v>
      </c>
      <c r="G147" s="11">
        <f>VLOOKUP(D147,'Species Data'!A$2:E$252,3,FALSE)</f>
        <v>180</v>
      </c>
      <c r="H147" s="52">
        <f>VLOOKUP(D147,'Species Data'!A$2:E$252,4,FALSE)</f>
        <v>192</v>
      </c>
      <c r="I147" s="52">
        <f>VLOOKUP(D147,'Species Data'!A$2:E$252,5,FALSE)</f>
        <v>249</v>
      </c>
      <c r="J147" s="53">
        <f t="shared" si="1"/>
        <v>44820</v>
      </c>
      <c r="K147" s="48" t="s">
        <v>86</v>
      </c>
      <c r="L147" s="54">
        <f>VLOOKUP(K147,'Basic Moves'!B$2:J$60,3,FALSE)</f>
        <v>10</v>
      </c>
      <c r="M147" s="54" t="str">
        <f>VLOOKUP(K147,'Basic Moves'!B$2:C$60,2,FALSE)</f>
        <v>Ice</v>
      </c>
      <c r="N147" s="54">
        <f>IF(OR(VLOOKUP(K147,'Basic Moves'!B$2:C$60,2,FALSE)=E147,VLOOKUP(K147,'Basic Moves'!B$2:C$60,2,FALSE)=F147),1,0)</f>
        <v>1</v>
      </c>
      <c r="O147" s="54">
        <f>VLOOKUP(K147,'Basic Moves'!B$2:J$60,5,FALSE)</f>
        <v>900</v>
      </c>
      <c r="P147" s="54">
        <f>VLOOKUP(K147,'Basic Moves'!B$2:J$60,9,FALSE)</f>
        <v>8</v>
      </c>
      <c r="Q147" s="34">
        <f>FLOOR(0.5*L147*(H147/180)*(1+(N147*0.25))+1)</f>
        <v>7</v>
      </c>
      <c r="R147" s="24">
        <f t="shared" si="2"/>
        <v>7.777777778</v>
      </c>
      <c r="S147" s="48"/>
      <c r="T147" s="48"/>
      <c r="U147" s="48"/>
      <c r="V147" s="48" t="s">
        <v>232</v>
      </c>
      <c r="W147" s="54">
        <f>VLOOKUP(V147,'Charged Moves'!B$2:K$119,3,FALSE)</f>
        <v>60</v>
      </c>
      <c r="X147" s="57" t="str">
        <f>VLOOKUP(V147,'Charged Moves'!B$2:C$119,2,FALSE)</f>
        <v>Ice</v>
      </c>
      <c r="Y147" s="54">
        <f>IF(OR(VLOOKUP(V147,'Charged Moves'!B$2:C$119,2,FALSE)=E147,VLOOKUP(V147,'Charged Moves'!B$2:C$119,2,FALSE)=F147),1,0)</f>
        <v>1</v>
      </c>
      <c r="Z147" s="54">
        <f>VLOOKUP(V147,'Charged Moves'!B$2:K$119,10,FALSE)*100</f>
        <v>5</v>
      </c>
      <c r="AA147" s="54">
        <f>VLOOKUP(V147,'Charged Moves'!B$2:K$119,6,FALSE)</f>
        <v>3300</v>
      </c>
      <c r="AB147" s="54">
        <f>VLOOKUP(V147,'Charged Moves'!B$2:L$119,11,FALSE)</f>
        <v>33</v>
      </c>
      <c r="AC147" s="62">
        <f>FLOOR(0.5*W147*(H147/180)*(1+(Y147*0.25))+1)</f>
        <v>41</v>
      </c>
      <c r="AD147" s="24">
        <f t="shared" si="3"/>
        <v>12.42424242</v>
      </c>
      <c r="AE147" s="63">
        <f t="shared" si="4"/>
        <v>5</v>
      </c>
      <c r="AF147" s="64">
        <f t="shared" si="5"/>
        <v>4500</v>
      </c>
      <c r="AG147" s="65">
        <f t="shared" si="6"/>
        <v>9.743589744</v>
      </c>
      <c r="AH147" s="15">
        <f>AG147/18.495</f>
        <v>0.5268229113</v>
      </c>
      <c r="AI147" s="15">
        <f>AL147/1134531.429</f>
        <v>0.3849233976</v>
      </c>
      <c r="AJ147" s="15">
        <f>AM147/374489.674</f>
        <v>0.4593888045</v>
      </c>
      <c r="AK147" s="65">
        <f t="shared" si="7"/>
        <v>3.838383838</v>
      </c>
      <c r="AL147" s="65">
        <f t="shared" si="8"/>
        <v>436707.6923</v>
      </c>
      <c r="AM147" s="65">
        <f t="shared" si="9"/>
        <v>172036.3636</v>
      </c>
    </row>
    <row r="148" ht="14.25" customHeight="1">
      <c r="A148" s="11">
        <v>1346.0</v>
      </c>
      <c r="B148" s="11">
        <f>VLOOKUP(D148,'Species Data'!A$2:E$252,2,FALSE)</f>
        <v>182</v>
      </c>
      <c r="C148" s="11"/>
      <c r="D148" s="20" t="s">
        <v>234</v>
      </c>
      <c r="E148" s="110" t="s">
        <v>479</v>
      </c>
      <c r="F148" s="110"/>
      <c r="G148" s="11">
        <f>VLOOKUP(D148,'Species Data'!A$2:E$252,3,FALSE)</f>
        <v>150</v>
      </c>
      <c r="H148" s="52">
        <f>VLOOKUP(D148,'Species Data'!A$2:E$252,4,FALSE)</f>
        <v>169</v>
      </c>
      <c r="I148" s="52">
        <f>VLOOKUP(D148,'Species Data'!A$2:E$252,5,FALSE)</f>
        <v>186</v>
      </c>
      <c r="J148" s="53">
        <f t="shared" si="1"/>
        <v>27900</v>
      </c>
      <c r="K148" s="21" t="s">
        <v>146</v>
      </c>
      <c r="L148" s="54">
        <f>VLOOKUP(K148,'Basic Moves'!B$2:J$60,3,FALSE)</f>
        <v>13</v>
      </c>
      <c r="M148" s="54" t="str">
        <f>VLOOKUP(K148,'Basic Moves'!B$2:C$60,2,FALSE)</f>
        <v>Grass</v>
      </c>
      <c r="N148" s="54">
        <f>IF(OR(VLOOKUP(K148,'Basic Moves'!B$2:C$60,2,FALSE)=E148,VLOOKUP(K148,'Basic Moves'!B$2:C$60,2,FALSE)=F148),1,0)</f>
        <v>1</v>
      </c>
      <c r="O148" s="54">
        <f>VLOOKUP(K148,'Basic Moves'!B$2:J$60,5,FALSE)</f>
        <v>1000</v>
      </c>
      <c r="P148" s="54">
        <f>VLOOKUP(K148,'Basic Moves'!B$2:J$60,9,FALSE)</f>
        <v>7</v>
      </c>
      <c r="Q148" s="34">
        <f t="shared" ref="Q148:Q152" si="200">FLOOR(0.5*L148*(H148/180)*(1+(N148*0.2))+1)</f>
        <v>8</v>
      </c>
      <c r="R148" s="24">
        <f t="shared" si="2"/>
        <v>8</v>
      </c>
      <c r="S148" s="56">
        <f t="shared" ref="S148:S152" si="201">L148/O148*1000</f>
        <v>13</v>
      </c>
      <c r="T148" s="56">
        <f t="shared" ref="T148:T152" si="202">P148/O148*1000</f>
        <v>7</v>
      </c>
      <c r="U148" s="56">
        <f t="shared" ref="U148:U152" si="203">T148/S148</f>
        <v>0.5384615385</v>
      </c>
      <c r="V148" s="21" t="s">
        <v>152</v>
      </c>
      <c r="W148" s="54">
        <f>VLOOKUP(V148,'Charged Moves'!B$2:K$119,3,FALSE)</f>
        <v>110</v>
      </c>
      <c r="X148" s="57" t="str">
        <f>VLOOKUP(V148,'Charged Moves'!B$2:C$119,2,FALSE)</f>
        <v>Grass</v>
      </c>
      <c r="Y148" s="54">
        <f>IF(OR(VLOOKUP(V148,'Charged Moves'!B$2:C$119,2,FALSE)=E148,VLOOKUP(V148,'Charged Moves'!B$2:C$119,2,FALSE)=F148),1,0)</f>
        <v>1</v>
      </c>
      <c r="Z148" s="54">
        <f>VLOOKUP(V148,'Charged Moves'!B$2:K$119,10,FALSE)*100</f>
        <v>5</v>
      </c>
      <c r="AA148" s="54">
        <f>VLOOKUP(V148,'Charged Moves'!B$2:K$119,6,FALSE)</f>
        <v>2600</v>
      </c>
      <c r="AB148" s="54">
        <f>VLOOKUP(V148,'Charged Moves'!B$2:L$119,11,FALSE)</f>
        <v>100</v>
      </c>
      <c r="AC148" s="62">
        <f t="shared" ref="AC148:AC152" si="204">FLOOR(0.5*W148*(H148/180)*(1+(Y148*0.2))+1)</f>
        <v>62</v>
      </c>
      <c r="AD148" s="24">
        <f t="shared" si="3"/>
        <v>23.84615385</v>
      </c>
      <c r="AE148" s="63">
        <f t="shared" si="4"/>
        <v>15</v>
      </c>
      <c r="AF148" s="64">
        <f t="shared" si="5"/>
        <v>15000</v>
      </c>
      <c r="AG148" s="65">
        <f t="shared" si="6"/>
        <v>10.34090909</v>
      </c>
      <c r="AH148" s="15">
        <f t="shared" ref="AH148:AH152" si="205">AG148/17.41</f>
        <v>0.5939637617</v>
      </c>
      <c r="AI148" s="15">
        <f t="shared" ref="AI148:AI152" si="206">AL148/1109505</f>
        <v>0.2600361095</v>
      </c>
      <c r="AJ148" s="15">
        <f t="shared" ref="AJ148:AJ152" si="207">AM148/364968.75</f>
        <v>0.2805034678</v>
      </c>
      <c r="AK148" s="65">
        <f t="shared" si="7"/>
        <v>3.669354839</v>
      </c>
      <c r="AL148" s="65">
        <f t="shared" si="8"/>
        <v>288511.3636</v>
      </c>
      <c r="AM148" s="65">
        <f t="shared" si="9"/>
        <v>102375</v>
      </c>
    </row>
    <row r="149" ht="14.25" customHeight="1">
      <c r="A149" s="11">
        <v>1342.0</v>
      </c>
      <c r="B149" s="11">
        <f>VLOOKUP(D149,'Species Data'!A$2:E$252,2,FALSE)</f>
        <v>182</v>
      </c>
      <c r="C149" s="11"/>
      <c r="D149" s="20" t="s">
        <v>234</v>
      </c>
      <c r="E149" s="110" t="s">
        <v>479</v>
      </c>
      <c r="F149" s="110"/>
      <c r="G149" s="11">
        <f>VLOOKUP(D149,'Species Data'!A$2:E$252,3,FALSE)</f>
        <v>150</v>
      </c>
      <c r="H149" s="52">
        <f>VLOOKUP(D149,'Species Data'!A$2:E$252,4,FALSE)</f>
        <v>169</v>
      </c>
      <c r="I149" s="52">
        <f>VLOOKUP(D149,'Species Data'!A$2:E$252,5,FALSE)</f>
        <v>186</v>
      </c>
      <c r="J149" s="53">
        <f t="shared" si="1"/>
        <v>27900</v>
      </c>
      <c r="K149" s="21" t="s">
        <v>119</v>
      </c>
      <c r="L149" s="54">
        <f>VLOOKUP(K149,'Basic Moves'!B$2:J$60,3,FALSE)</f>
        <v>9</v>
      </c>
      <c r="M149" s="54" t="str">
        <f>VLOOKUP(K149,'Basic Moves'!B$2:C$60,2,FALSE)</f>
        <v>Poison</v>
      </c>
      <c r="N149" s="54">
        <f>IF(OR(VLOOKUP(K149,'Basic Moves'!B$2:C$60,2,FALSE)=E149,VLOOKUP(K149,'Basic Moves'!B$2:C$60,2,FALSE)=F149),1,0)</f>
        <v>0</v>
      </c>
      <c r="O149" s="54">
        <f>VLOOKUP(K149,'Basic Moves'!B$2:J$60,5,FALSE)</f>
        <v>800</v>
      </c>
      <c r="P149" s="54">
        <f>VLOOKUP(K149,'Basic Moves'!B$2:J$60,9,FALSE)</f>
        <v>8</v>
      </c>
      <c r="Q149" s="34">
        <f t="shared" si="200"/>
        <v>5</v>
      </c>
      <c r="R149" s="24">
        <f t="shared" si="2"/>
        <v>6.25</v>
      </c>
      <c r="S149" s="56">
        <f t="shared" si="201"/>
        <v>11.25</v>
      </c>
      <c r="T149" s="56">
        <f t="shared" si="202"/>
        <v>10</v>
      </c>
      <c r="U149" s="56">
        <f t="shared" si="203"/>
        <v>0.8888888889</v>
      </c>
      <c r="V149" s="21" t="s">
        <v>235</v>
      </c>
      <c r="W149" s="54">
        <f>VLOOKUP(V149,'Charged Moves'!B$2:K$119,3,FALSE)</f>
        <v>70</v>
      </c>
      <c r="X149" s="57" t="str">
        <f>VLOOKUP(V149,'Charged Moves'!B$2:C$119,2,FALSE)</f>
        <v>Grass</v>
      </c>
      <c r="Y149" s="54">
        <f>IF(OR(VLOOKUP(V149,'Charged Moves'!B$2:C$119,2,FALSE)=E149,VLOOKUP(V149,'Charged Moves'!B$2:C$119,2,FALSE)=F149),1,0)</f>
        <v>1</v>
      </c>
      <c r="Z149" s="54">
        <f>VLOOKUP(V149,'Charged Moves'!B$2:K$119,10,FALSE)*100</f>
        <v>25</v>
      </c>
      <c r="AA149" s="54">
        <f>VLOOKUP(V149,'Charged Moves'!B$2:K$119,6,FALSE)</f>
        <v>2400</v>
      </c>
      <c r="AB149" s="54">
        <f>VLOOKUP(V149,'Charged Moves'!B$2:L$119,11,FALSE)</f>
        <v>33</v>
      </c>
      <c r="AC149" s="62">
        <f t="shared" si="204"/>
        <v>40</v>
      </c>
      <c r="AD149" s="24">
        <f t="shared" si="3"/>
        <v>16.66666667</v>
      </c>
      <c r="AE149" s="63">
        <f t="shared" si="4"/>
        <v>5</v>
      </c>
      <c r="AF149" s="64">
        <f t="shared" si="5"/>
        <v>4000</v>
      </c>
      <c r="AG149" s="65">
        <f t="shared" si="6"/>
        <v>10.15625</v>
      </c>
      <c r="AH149" s="15">
        <f t="shared" si="205"/>
        <v>0.5833572659</v>
      </c>
      <c r="AI149" s="15">
        <f t="shared" si="206"/>
        <v>0.2553926075</v>
      </c>
      <c r="AJ149" s="15">
        <f t="shared" si="207"/>
        <v>0.2700499224</v>
      </c>
      <c r="AK149" s="65">
        <f t="shared" si="7"/>
        <v>3.532608696</v>
      </c>
      <c r="AL149" s="65">
        <f t="shared" si="8"/>
        <v>283359.375</v>
      </c>
      <c r="AM149" s="65">
        <f t="shared" si="9"/>
        <v>98559.78261</v>
      </c>
    </row>
    <row r="150" ht="14.25" customHeight="1">
      <c r="A150" s="11">
        <v>1341.0</v>
      </c>
      <c r="B150" s="11">
        <f>VLOOKUP(D150,'Species Data'!A$2:E$252,2,FALSE)</f>
        <v>182</v>
      </c>
      <c r="C150" s="11"/>
      <c r="D150" s="20" t="s">
        <v>234</v>
      </c>
      <c r="E150" s="110" t="s">
        <v>479</v>
      </c>
      <c r="F150" s="110"/>
      <c r="G150" s="11">
        <f>VLOOKUP(D150,'Species Data'!A$2:E$252,3,FALSE)</f>
        <v>150</v>
      </c>
      <c r="H150" s="52">
        <f>VLOOKUP(D150,'Species Data'!A$2:E$252,4,FALSE)</f>
        <v>169</v>
      </c>
      <c r="I150" s="52">
        <f>VLOOKUP(D150,'Species Data'!A$2:E$252,5,FALSE)</f>
        <v>186</v>
      </c>
      <c r="J150" s="53">
        <f t="shared" si="1"/>
        <v>27900</v>
      </c>
      <c r="K150" s="21" t="s">
        <v>119</v>
      </c>
      <c r="L150" s="54">
        <f>VLOOKUP(K150,'Basic Moves'!B$2:J$60,3,FALSE)</f>
        <v>9</v>
      </c>
      <c r="M150" s="54" t="str">
        <f>VLOOKUP(K150,'Basic Moves'!B$2:C$60,2,FALSE)</f>
        <v>Poison</v>
      </c>
      <c r="N150" s="54">
        <f>IF(OR(VLOOKUP(K150,'Basic Moves'!B$2:C$60,2,FALSE)=E150,VLOOKUP(K150,'Basic Moves'!B$2:C$60,2,FALSE)=F150),1,0)</f>
        <v>0</v>
      </c>
      <c r="O150" s="54">
        <f>VLOOKUP(K150,'Basic Moves'!B$2:J$60,5,FALSE)</f>
        <v>800</v>
      </c>
      <c r="P150" s="54">
        <f>VLOOKUP(K150,'Basic Moves'!B$2:J$60,9,FALSE)</f>
        <v>8</v>
      </c>
      <c r="Q150" s="34">
        <f t="shared" si="200"/>
        <v>5</v>
      </c>
      <c r="R150" s="24">
        <f t="shared" si="2"/>
        <v>6.25</v>
      </c>
      <c r="S150" s="56">
        <f t="shared" si="201"/>
        <v>11.25</v>
      </c>
      <c r="T150" s="56">
        <f t="shared" si="202"/>
        <v>10</v>
      </c>
      <c r="U150" s="56">
        <f t="shared" si="203"/>
        <v>0.8888888889</v>
      </c>
      <c r="V150" s="21" t="s">
        <v>48</v>
      </c>
      <c r="W150" s="54">
        <f>VLOOKUP(V150,'Charged Moves'!B$2:K$119,3,FALSE)</f>
        <v>100</v>
      </c>
      <c r="X150" s="57" t="str">
        <f>VLOOKUP(V150,'Charged Moves'!B$2:C$119,2,FALSE)</f>
        <v>Fairy</v>
      </c>
      <c r="Y150" s="54">
        <f>IF(OR(VLOOKUP(V150,'Charged Moves'!B$2:C$119,2,FALSE)=E150,VLOOKUP(V150,'Charged Moves'!B$2:C$119,2,FALSE)=F150),1,0)</f>
        <v>0</v>
      </c>
      <c r="Z150" s="54">
        <f>VLOOKUP(V150,'Charged Moves'!B$2:K$119,10,FALSE)*100</f>
        <v>5</v>
      </c>
      <c r="AA150" s="54">
        <f>VLOOKUP(V150,'Charged Moves'!B$2:K$119,6,FALSE)</f>
        <v>3500</v>
      </c>
      <c r="AB150" s="54">
        <f>VLOOKUP(V150,'Charged Moves'!B$2:L$119,11,FALSE)</f>
        <v>50</v>
      </c>
      <c r="AC150" s="62">
        <f t="shared" si="204"/>
        <v>47</v>
      </c>
      <c r="AD150" s="24">
        <f t="shared" si="3"/>
        <v>13.42857143</v>
      </c>
      <c r="AE150" s="63">
        <f t="shared" si="4"/>
        <v>7</v>
      </c>
      <c r="AF150" s="64">
        <f t="shared" si="5"/>
        <v>5600</v>
      </c>
      <c r="AG150" s="65">
        <f t="shared" si="6"/>
        <v>9.010989011</v>
      </c>
      <c r="AH150" s="15">
        <f t="shared" si="205"/>
        <v>0.5175754745</v>
      </c>
      <c r="AI150" s="15">
        <f t="shared" si="206"/>
        <v>0.2265934749</v>
      </c>
      <c r="AJ150" s="15">
        <f t="shared" si="207"/>
        <v>0.2497403144</v>
      </c>
      <c r="AK150" s="65">
        <f t="shared" si="7"/>
        <v>3.266932271</v>
      </c>
      <c r="AL150" s="65">
        <f t="shared" si="8"/>
        <v>251406.5934</v>
      </c>
      <c r="AM150" s="65">
        <f t="shared" si="9"/>
        <v>91147.41036</v>
      </c>
    </row>
    <row r="151" ht="14.25" customHeight="1">
      <c r="A151" s="11">
        <v>1343.0</v>
      </c>
      <c r="B151" s="11">
        <f>VLOOKUP(D151,'Species Data'!A$2:E$252,2,FALSE)</f>
        <v>182</v>
      </c>
      <c r="C151" s="11"/>
      <c r="D151" s="20" t="s">
        <v>234</v>
      </c>
      <c r="E151" s="110" t="s">
        <v>479</v>
      </c>
      <c r="F151" s="110"/>
      <c r="G151" s="11">
        <f>VLOOKUP(D151,'Species Data'!A$2:E$252,3,FALSE)</f>
        <v>150</v>
      </c>
      <c r="H151" s="52">
        <f>VLOOKUP(D151,'Species Data'!A$2:E$252,4,FALSE)</f>
        <v>169</v>
      </c>
      <c r="I151" s="52">
        <f>VLOOKUP(D151,'Species Data'!A$2:E$252,5,FALSE)</f>
        <v>186</v>
      </c>
      <c r="J151" s="53">
        <f t="shared" si="1"/>
        <v>27900</v>
      </c>
      <c r="K151" s="21" t="s">
        <v>119</v>
      </c>
      <c r="L151" s="54">
        <f>VLOOKUP(K151,'Basic Moves'!B$2:J$60,3,FALSE)</f>
        <v>9</v>
      </c>
      <c r="M151" s="54" t="str">
        <f>VLOOKUP(K151,'Basic Moves'!B$2:C$60,2,FALSE)</f>
        <v>Poison</v>
      </c>
      <c r="N151" s="54">
        <f>IF(OR(VLOOKUP(K151,'Basic Moves'!B$2:C$60,2,FALSE)=E151,VLOOKUP(K151,'Basic Moves'!B$2:C$60,2,FALSE)=F151),1,0)</f>
        <v>0</v>
      </c>
      <c r="O151" s="54">
        <f>VLOOKUP(K151,'Basic Moves'!B$2:J$60,5,FALSE)</f>
        <v>800</v>
      </c>
      <c r="P151" s="54">
        <f>VLOOKUP(K151,'Basic Moves'!B$2:J$60,9,FALSE)</f>
        <v>8</v>
      </c>
      <c r="Q151" s="34">
        <f t="shared" si="200"/>
        <v>5</v>
      </c>
      <c r="R151" s="24">
        <f t="shared" si="2"/>
        <v>6.25</v>
      </c>
      <c r="S151" s="56">
        <f t="shared" si="201"/>
        <v>11.25</v>
      </c>
      <c r="T151" s="56">
        <f t="shared" si="202"/>
        <v>10</v>
      </c>
      <c r="U151" s="56">
        <f t="shared" si="203"/>
        <v>0.8888888889</v>
      </c>
      <c r="V151" s="21" t="s">
        <v>152</v>
      </c>
      <c r="W151" s="54">
        <f>VLOOKUP(V151,'Charged Moves'!B$2:K$119,3,FALSE)</f>
        <v>110</v>
      </c>
      <c r="X151" s="57" t="str">
        <f>VLOOKUP(V151,'Charged Moves'!B$2:C$119,2,FALSE)</f>
        <v>Grass</v>
      </c>
      <c r="Y151" s="54">
        <f>IF(OR(VLOOKUP(V151,'Charged Moves'!B$2:C$119,2,FALSE)=E151,VLOOKUP(V151,'Charged Moves'!B$2:C$119,2,FALSE)=F151),1,0)</f>
        <v>1</v>
      </c>
      <c r="Z151" s="54">
        <f>VLOOKUP(V151,'Charged Moves'!B$2:K$119,10,FALSE)*100</f>
        <v>5</v>
      </c>
      <c r="AA151" s="54">
        <f>VLOOKUP(V151,'Charged Moves'!B$2:K$119,6,FALSE)</f>
        <v>2600</v>
      </c>
      <c r="AB151" s="54">
        <f>VLOOKUP(V151,'Charged Moves'!B$2:L$119,11,FALSE)</f>
        <v>100</v>
      </c>
      <c r="AC151" s="62">
        <f t="shared" si="204"/>
        <v>62</v>
      </c>
      <c r="AD151" s="24">
        <f t="shared" si="3"/>
        <v>23.84615385</v>
      </c>
      <c r="AE151" s="63">
        <f t="shared" si="4"/>
        <v>13</v>
      </c>
      <c r="AF151" s="64">
        <f t="shared" si="5"/>
        <v>10400</v>
      </c>
      <c r="AG151" s="65">
        <f t="shared" si="6"/>
        <v>9.769230769</v>
      </c>
      <c r="AH151" s="15">
        <f t="shared" si="205"/>
        <v>0.5611275571</v>
      </c>
      <c r="AI151" s="15">
        <f t="shared" si="206"/>
        <v>0.2456604868</v>
      </c>
      <c r="AJ151" s="15">
        <f t="shared" si="207"/>
        <v>0.2367927424</v>
      </c>
      <c r="AK151" s="65">
        <f t="shared" si="7"/>
        <v>3.097560976</v>
      </c>
      <c r="AL151" s="65">
        <f t="shared" si="8"/>
        <v>272561.5385</v>
      </c>
      <c r="AM151" s="65">
        <f t="shared" si="9"/>
        <v>86421.95122</v>
      </c>
    </row>
    <row r="152" ht="14.25" customHeight="1">
      <c r="A152" s="11">
        <v>488.0</v>
      </c>
      <c r="B152" s="11">
        <f>VLOOKUP(D152,'Species Data'!A$2:E$252,2,FALSE)</f>
        <v>69</v>
      </c>
      <c r="C152" s="11"/>
      <c r="D152" s="11" t="s">
        <v>382</v>
      </c>
      <c r="E152" s="110" t="s">
        <v>479</v>
      </c>
      <c r="F152" s="108" t="s">
        <v>473</v>
      </c>
      <c r="G152" s="11">
        <f>VLOOKUP(D152,'Species Data'!A$2:E$252,3,FALSE)</f>
        <v>100</v>
      </c>
      <c r="H152" s="52">
        <f>VLOOKUP(D152,'Species Data'!A$2:E$252,4,FALSE)</f>
        <v>139</v>
      </c>
      <c r="I152" s="52">
        <f>VLOOKUP(D152,'Species Data'!A$2:E$252,5,FALSE)</f>
        <v>64</v>
      </c>
      <c r="J152" s="53">
        <f t="shared" si="1"/>
        <v>6400</v>
      </c>
      <c r="K152" s="48" t="s">
        <v>119</v>
      </c>
      <c r="L152" s="54">
        <f>VLOOKUP(K152,'Basic Moves'!B$2:J$60,3,FALSE)</f>
        <v>9</v>
      </c>
      <c r="M152" s="54" t="str">
        <f>VLOOKUP(K152,'Basic Moves'!B$2:C$60,2,FALSE)</f>
        <v>Poison</v>
      </c>
      <c r="N152" s="54">
        <f>IF(OR(VLOOKUP(K152,'Basic Moves'!B$2:C$60,2,FALSE)=E152,VLOOKUP(K152,'Basic Moves'!B$2:C$60,2,FALSE)=F152),1,0)</f>
        <v>1</v>
      </c>
      <c r="O152" s="54">
        <f>VLOOKUP(K152,'Basic Moves'!B$2:J$60,5,FALSE)</f>
        <v>800</v>
      </c>
      <c r="P152" s="54">
        <f>VLOOKUP(K152,'Basic Moves'!B$2:J$60,9,FALSE)</f>
        <v>8</v>
      </c>
      <c r="Q152" s="34">
        <f t="shared" si="200"/>
        <v>5</v>
      </c>
      <c r="R152" s="24">
        <f t="shared" si="2"/>
        <v>6.25</v>
      </c>
      <c r="S152" s="56">
        <f t="shared" si="201"/>
        <v>11.25</v>
      </c>
      <c r="T152" s="56">
        <f t="shared" si="202"/>
        <v>10</v>
      </c>
      <c r="U152" s="56">
        <f t="shared" si="203"/>
        <v>0.8888888889</v>
      </c>
      <c r="V152" s="48" t="s">
        <v>208</v>
      </c>
      <c r="W152" s="54">
        <f>VLOOKUP(V152,'Charged Moves'!B$2:K$119,3,FALSE)</f>
        <v>90</v>
      </c>
      <c r="X152" s="57" t="str">
        <f>VLOOKUP(V152,'Charged Moves'!B$2:C$119,2,FALSE)</f>
        <v>Grass</v>
      </c>
      <c r="Y152" s="54">
        <f>IF(OR(VLOOKUP(V152,'Charged Moves'!B$2:C$119,2,FALSE)=E152,VLOOKUP(V152,'Charged Moves'!B$2:C$119,2,FALSE)=F152),1,0)</f>
        <v>1</v>
      </c>
      <c r="Z152" s="54">
        <f>VLOOKUP(V152,'Charged Moves'!B$2:K$119,10,FALSE)*100</f>
        <v>0</v>
      </c>
      <c r="AA152" s="54">
        <f>VLOOKUP(V152,'Charged Moves'!B$2:K$119,6,FALSE)</f>
        <v>2600</v>
      </c>
      <c r="AB152" s="54">
        <f>VLOOKUP(V152,'Charged Moves'!B$2:L$119,11,FALSE)</f>
        <v>50</v>
      </c>
      <c r="AC152" s="62">
        <f t="shared" si="204"/>
        <v>42</v>
      </c>
      <c r="AD152" s="24">
        <f t="shared" si="3"/>
        <v>16.15384615</v>
      </c>
      <c r="AE152" s="63">
        <f t="shared" si="4"/>
        <v>7</v>
      </c>
      <c r="AF152" s="64">
        <f t="shared" si="5"/>
        <v>5600</v>
      </c>
      <c r="AG152" s="65">
        <f t="shared" si="6"/>
        <v>9.390243902</v>
      </c>
      <c r="AH152" s="15">
        <f t="shared" si="205"/>
        <v>0.5393592132</v>
      </c>
      <c r="AI152" s="15">
        <f t="shared" si="206"/>
        <v>0.05416610198</v>
      </c>
      <c r="AJ152" s="15">
        <f t="shared" si="207"/>
        <v>0.05579556158</v>
      </c>
      <c r="AK152" s="65">
        <f t="shared" si="7"/>
        <v>3.181818182</v>
      </c>
      <c r="AL152" s="65">
        <f t="shared" si="8"/>
        <v>60097.56098</v>
      </c>
      <c r="AM152" s="65">
        <f t="shared" si="9"/>
        <v>20363.63636</v>
      </c>
    </row>
    <row r="153" ht="14.25" hidden="1" customHeight="1">
      <c r="A153" s="11">
        <v>1743.0</v>
      </c>
      <c r="B153" s="11">
        <f>VLOOKUP(D153,'Species Data'!A$2:E$252,2,FALSE)</f>
        <v>251</v>
      </c>
      <c r="C153" s="11" t="s">
        <v>23</v>
      </c>
      <c r="D153" s="20" t="s">
        <v>173</v>
      </c>
      <c r="E153" s="50" t="s">
        <v>36</v>
      </c>
      <c r="F153" s="110" t="s">
        <v>479</v>
      </c>
      <c r="G153" s="11">
        <f>VLOOKUP(D153,'Species Data'!A$2:E$252,3,FALSE)</f>
        <v>200</v>
      </c>
      <c r="H153" s="52">
        <f>VLOOKUP(D153,'Species Data'!A$2:E$252,4,FALSE)</f>
        <v>210</v>
      </c>
      <c r="I153" s="52">
        <f>VLOOKUP(D153,'Species Data'!A$2:E$252,5,FALSE)</f>
        <v>210</v>
      </c>
      <c r="J153" s="53">
        <f t="shared" si="1"/>
        <v>42000</v>
      </c>
      <c r="K153" s="21" t="s">
        <v>94</v>
      </c>
      <c r="L153" s="54">
        <f>VLOOKUP(K153,'Basic Moves'!B$2:J$60,3,FALSE)</f>
        <v>8</v>
      </c>
      <c r="M153" s="54" t="str">
        <f>VLOOKUP(K153,'Basic Moves'!B$2:C$60,2,FALSE)</f>
        <v>Electric</v>
      </c>
      <c r="N153" s="54">
        <f>IF(OR(VLOOKUP(K153,'Basic Moves'!B$2:C$60,2,FALSE)=E153,VLOOKUP(K153,'Basic Moves'!B$2:C$60,2,FALSE)=F153),1,0)</f>
        <v>0</v>
      </c>
      <c r="O153" s="54">
        <f>VLOOKUP(K153,'Basic Moves'!B$2:J$60,5,FALSE)</f>
        <v>1100</v>
      </c>
      <c r="P153" s="54">
        <f>VLOOKUP(K153,'Basic Moves'!B$2:J$60,9,FALSE)</f>
        <v>15</v>
      </c>
      <c r="Q153" s="34">
        <f>FLOOR(0.5*L153*(H153/180)*(1+(N153*0.25))+1)</f>
        <v>5</v>
      </c>
      <c r="R153" s="24">
        <f t="shared" si="2"/>
        <v>4.545454545</v>
      </c>
      <c r="S153" s="21"/>
      <c r="T153" s="21"/>
      <c r="U153" s="21"/>
      <c r="V153" s="21" t="s">
        <v>36</v>
      </c>
      <c r="W153" s="54">
        <f>VLOOKUP(V153,'Charged Moves'!B$2:K$119,3,FALSE)</f>
        <v>100</v>
      </c>
      <c r="X153" s="57" t="str">
        <f>VLOOKUP(V153,'Charged Moves'!B$2:C$119,2,FALSE)</f>
        <v>Psychic</v>
      </c>
      <c r="Y153" s="54">
        <f>IF(OR(VLOOKUP(V153,'Charged Moves'!B$2:C$119,2,FALSE)=E153,VLOOKUP(V153,'Charged Moves'!B$2:C$119,2,FALSE)=F153),1,0)</f>
        <v>1</v>
      </c>
      <c r="Z153" s="54">
        <f>VLOOKUP(V153,'Charged Moves'!B$2:K$119,10,FALSE)*100</f>
        <v>5</v>
      </c>
      <c r="AA153" s="54">
        <f>VLOOKUP(V153,'Charged Moves'!B$2:K$119,6,FALSE)</f>
        <v>2800</v>
      </c>
      <c r="AB153" s="54">
        <f>VLOOKUP(V153,'Charged Moves'!B$2:L$119,11,FALSE)</f>
        <v>100</v>
      </c>
      <c r="AC153" s="62">
        <f>FLOOR(0.5*W153*(H153/180)*(1+(Y153*0.25))+1)</f>
        <v>73</v>
      </c>
      <c r="AD153" s="24">
        <f t="shared" si="3"/>
        <v>26.07142857</v>
      </c>
      <c r="AE153" s="63">
        <f t="shared" si="4"/>
        <v>7</v>
      </c>
      <c r="AF153" s="64">
        <f t="shared" si="5"/>
        <v>7700</v>
      </c>
      <c r="AG153" s="65">
        <f t="shared" si="6"/>
        <v>10.28571429</v>
      </c>
      <c r="AH153" s="15">
        <f>AG153/18.495</f>
        <v>0.5561348627</v>
      </c>
      <c r="AI153" s="15">
        <f>AL153/1134531.429</f>
        <v>0.380773938</v>
      </c>
      <c r="AJ153" s="15">
        <f>AM153/374489.674</f>
        <v>0.4570748493</v>
      </c>
      <c r="AK153" s="65">
        <f t="shared" si="7"/>
        <v>4.075471698</v>
      </c>
      <c r="AL153" s="65">
        <f t="shared" si="8"/>
        <v>432000</v>
      </c>
      <c r="AM153" s="65">
        <f t="shared" si="9"/>
        <v>171169.8113</v>
      </c>
    </row>
    <row r="154" ht="14.25" customHeight="1">
      <c r="A154" s="11">
        <v>489.0</v>
      </c>
      <c r="B154" s="11">
        <f>VLOOKUP(D154,'Species Data'!A$2:E$252,2,FALSE)</f>
        <v>69</v>
      </c>
      <c r="C154" s="11"/>
      <c r="D154" s="11" t="s">
        <v>382</v>
      </c>
      <c r="E154" s="110" t="s">
        <v>479</v>
      </c>
      <c r="F154" s="108" t="s">
        <v>473</v>
      </c>
      <c r="G154" s="11">
        <f>VLOOKUP(D154,'Species Data'!A$2:E$252,3,FALSE)</f>
        <v>100</v>
      </c>
      <c r="H154" s="52">
        <f>VLOOKUP(D154,'Species Data'!A$2:E$252,4,FALSE)</f>
        <v>139</v>
      </c>
      <c r="I154" s="52">
        <f>VLOOKUP(D154,'Species Data'!A$2:E$252,5,FALSE)</f>
        <v>64</v>
      </c>
      <c r="J154" s="53">
        <f t="shared" si="1"/>
        <v>6400</v>
      </c>
      <c r="K154" s="48" t="s">
        <v>119</v>
      </c>
      <c r="L154" s="54">
        <f>VLOOKUP(K154,'Basic Moves'!B$2:J$60,3,FALSE)</f>
        <v>9</v>
      </c>
      <c r="M154" s="54" t="str">
        <f>VLOOKUP(K154,'Basic Moves'!B$2:C$60,2,FALSE)</f>
        <v>Poison</v>
      </c>
      <c r="N154" s="54">
        <f>IF(OR(VLOOKUP(K154,'Basic Moves'!B$2:C$60,2,FALSE)=E154,VLOOKUP(K154,'Basic Moves'!B$2:C$60,2,FALSE)=F154),1,0)</f>
        <v>1</v>
      </c>
      <c r="O154" s="54">
        <f>VLOOKUP(K154,'Basic Moves'!B$2:J$60,5,FALSE)</f>
        <v>800</v>
      </c>
      <c r="P154" s="54">
        <f>VLOOKUP(K154,'Basic Moves'!B$2:J$60,9,FALSE)</f>
        <v>8</v>
      </c>
      <c r="Q154" s="34">
        <f t="shared" ref="Q154:Q160" si="208">FLOOR(0.5*L154*(H154/180)*(1+(N154*0.2))+1)</f>
        <v>5</v>
      </c>
      <c r="R154" s="24">
        <f t="shared" si="2"/>
        <v>6.25</v>
      </c>
      <c r="S154" s="56">
        <f t="shared" ref="S154:S160" si="209">L154/O154*1000</f>
        <v>11.25</v>
      </c>
      <c r="T154" s="56">
        <f t="shared" ref="T154:T160" si="210">P154/O154*1000</f>
        <v>10</v>
      </c>
      <c r="U154" s="56">
        <f t="shared" ref="U154:U160" si="211">T154/S154</f>
        <v>0.8888888889</v>
      </c>
      <c r="V154" s="48" t="s">
        <v>144</v>
      </c>
      <c r="W154" s="54">
        <f>VLOOKUP(V154,'Charged Moves'!B$2:K$119,3,FALSE)</f>
        <v>80</v>
      </c>
      <c r="X154" s="57" t="str">
        <f>VLOOKUP(V154,'Charged Moves'!B$2:C$119,2,FALSE)</f>
        <v>Poison</v>
      </c>
      <c r="Y154" s="54">
        <f>IF(OR(VLOOKUP(V154,'Charged Moves'!B$2:C$119,2,FALSE)=E154,VLOOKUP(V154,'Charged Moves'!B$2:C$119,2,FALSE)=F154),1,0)</f>
        <v>1</v>
      </c>
      <c r="Z154" s="54">
        <f>VLOOKUP(V154,'Charged Moves'!B$2:K$119,10,FALSE)*100</f>
        <v>5</v>
      </c>
      <c r="AA154" s="54">
        <f>VLOOKUP(V154,'Charged Moves'!B$2:K$119,6,FALSE)</f>
        <v>2300</v>
      </c>
      <c r="AB154" s="54">
        <f>VLOOKUP(V154,'Charged Moves'!B$2:L$119,11,FALSE)</f>
        <v>50</v>
      </c>
      <c r="AC154" s="62">
        <f t="shared" ref="AC154:AC160" si="212">FLOOR(0.5*W154*(H154/180)*(1+(Y154*0.2))+1)</f>
        <v>38</v>
      </c>
      <c r="AD154" s="24">
        <f t="shared" si="3"/>
        <v>16.52173913</v>
      </c>
      <c r="AE154" s="63">
        <f t="shared" si="4"/>
        <v>7</v>
      </c>
      <c r="AF154" s="64">
        <f t="shared" si="5"/>
        <v>5600</v>
      </c>
      <c r="AG154" s="65">
        <f t="shared" si="6"/>
        <v>9.240506329</v>
      </c>
      <c r="AH154" s="15">
        <f t="shared" ref="AH154:AH160" si="213">AG154/17.41</f>
        <v>0.5307585485</v>
      </c>
      <c r="AI154" s="15">
        <f t="shared" ref="AI154:AI160" si="214">AL154/1109505</f>
        <v>0.05330236502</v>
      </c>
      <c r="AJ154" s="15">
        <f t="shared" ref="AJ154:AJ160" si="215">AM154/364968.75</f>
        <v>0.05356107106</v>
      </c>
      <c r="AK154" s="65">
        <f t="shared" si="7"/>
        <v>3.054393305</v>
      </c>
      <c r="AL154" s="65">
        <f t="shared" si="8"/>
        <v>59139.24051</v>
      </c>
      <c r="AM154" s="65">
        <f t="shared" si="9"/>
        <v>19548.11715</v>
      </c>
    </row>
    <row r="155" ht="14.25" customHeight="1">
      <c r="A155" s="11">
        <v>491.0</v>
      </c>
      <c r="B155" s="11">
        <f>VLOOKUP(D155,'Species Data'!A$2:E$252,2,FALSE)</f>
        <v>69</v>
      </c>
      <c r="C155" s="11"/>
      <c r="D155" s="11" t="s">
        <v>382</v>
      </c>
      <c r="E155" s="110" t="s">
        <v>479</v>
      </c>
      <c r="F155" s="108" t="s">
        <v>473</v>
      </c>
      <c r="G155" s="11">
        <f>VLOOKUP(D155,'Species Data'!A$2:E$252,3,FALSE)</f>
        <v>100</v>
      </c>
      <c r="H155" s="52">
        <f>VLOOKUP(D155,'Species Data'!A$2:E$252,4,FALSE)</f>
        <v>139</v>
      </c>
      <c r="I155" s="52">
        <f>VLOOKUP(D155,'Species Data'!A$2:E$252,5,FALSE)</f>
        <v>64</v>
      </c>
      <c r="J155" s="53">
        <f t="shared" si="1"/>
        <v>6400</v>
      </c>
      <c r="K155" s="48" t="s">
        <v>132</v>
      </c>
      <c r="L155" s="54">
        <f>VLOOKUP(K155,'Basic Moves'!B$2:J$60,3,FALSE)</f>
        <v>7</v>
      </c>
      <c r="M155" s="54" t="str">
        <f>VLOOKUP(K155,'Basic Moves'!B$2:C$60,2,FALSE)</f>
        <v>Grass</v>
      </c>
      <c r="N155" s="54">
        <f>IF(OR(VLOOKUP(K155,'Basic Moves'!B$2:C$60,2,FALSE)=E155,VLOOKUP(K155,'Basic Moves'!B$2:C$60,2,FALSE)=F155),1,0)</f>
        <v>1</v>
      </c>
      <c r="O155" s="54">
        <f>VLOOKUP(K155,'Basic Moves'!B$2:J$60,5,FALSE)</f>
        <v>600</v>
      </c>
      <c r="P155" s="54">
        <f>VLOOKUP(K155,'Basic Moves'!B$2:J$60,9,FALSE)</f>
        <v>6</v>
      </c>
      <c r="Q155" s="34">
        <f t="shared" si="208"/>
        <v>4</v>
      </c>
      <c r="R155" s="24">
        <f t="shared" si="2"/>
        <v>6.666666667</v>
      </c>
      <c r="S155" s="56">
        <f t="shared" si="209"/>
        <v>11.66666667</v>
      </c>
      <c r="T155" s="56">
        <f t="shared" si="210"/>
        <v>10</v>
      </c>
      <c r="U155" s="56">
        <f t="shared" si="211"/>
        <v>0.8571428571</v>
      </c>
      <c r="V155" s="48" t="s">
        <v>208</v>
      </c>
      <c r="W155" s="54">
        <f>VLOOKUP(V155,'Charged Moves'!B$2:K$119,3,FALSE)</f>
        <v>90</v>
      </c>
      <c r="X155" s="57" t="str">
        <f>VLOOKUP(V155,'Charged Moves'!B$2:C$119,2,FALSE)</f>
        <v>Grass</v>
      </c>
      <c r="Y155" s="54">
        <f>IF(OR(VLOOKUP(V155,'Charged Moves'!B$2:C$119,2,FALSE)=E155,VLOOKUP(V155,'Charged Moves'!B$2:C$119,2,FALSE)=F155),1,0)</f>
        <v>1</v>
      </c>
      <c r="Z155" s="54">
        <f>VLOOKUP(V155,'Charged Moves'!B$2:K$119,10,FALSE)*100</f>
        <v>0</v>
      </c>
      <c r="AA155" s="54">
        <f>VLOOKUP(V155,'Charged Moves'!B$2:K$119,6,FALSE)</f>
        <v>2600</v>
      </c>
      <c r="AB155" s="54">
        <f>VLOOKUP(V155,'Charged Moves'!B$2:L$119,11,FALSE)</f>
        <v>50</v>
      </c>
      <c r="AC155" s="62">
        <f t="shared" si="212"/>
        <v>42</v>
      </c>
      <c r="AD155" s="24">
        <f t="shared" si="3"/>
        <v>16.15384615</v>
      </c>
      <c r="AE155" s="63">
        <f t="shared" si="4"/>
        <v>9</v>
      </c>
      <c r="AF155" s="64">
        <f t="shared" si="5"/>
        <v>5400</v>
      </c>
      <c r="AG155" s="65">
        <f t="shared" si="6"/>
        <v>9.75</v>
      </c>
      <c r="AH155" s="15">
        <f t="shared" si="213"/>
        <v>0.5600229753</v>
      </c>
      <c r="AI155" s="15">
        <f t="shared" si="214"/>
        <v>0.05624129679</v>
      </c>
      <c r="AJ155" s="15">
        <f t="shared" si="215"/>
        <v>0.0488495835</v>
      </c>
      <c r="AK155" s="65">
        <f t="shared" si="7"/>
        <v>2.785714286</v>
      </c>
      <c r="AL155" s="65">
        <f t="shared" si="8"/>
        <v>62400</v>
      </c>
      <c r="AM155" s="65">
        <f t="shared" si="9"/>
        <v>17828.57143</v>
      </c>
    </row>
    <row r="156" ht="14.25" customHeight="1">
      <c r="A156" s="11">
        <v>492.0</v>
      </c>
      <c r="B156" s="11">
        <f>VLOOKUP(D156,'Species Data'!A$2:E$252,2,FALSE)</f>
        <v>69</v>
      </c>
      <c r="C156" s="11"/>
      <c r="D156" s="11" t="s">
        <v>382</v>
      </c>
      <c r="E156" s="110" t="s">
        <v>479</v>
      </c>
      <c r="F156" s="108" t="s">
        <v>473</v>
      </c>
      <c r="G156" s="11">
        <f>VLOOKUP(D156,'Species Data'!A$2:E$252,3,FALSE)</f>
        <v>100</v>
      </c>
      <c r="H156" s="52">
        <f>VLOOKUP(D156,'Species Data'!A$2:E$252,4,FALSE)</f>
        <v>139</v>
      </c>
      <c r="I156" s="52">
        <f>VLOOKUP(D156,'Species Data'!A$2:E$252,5,FALSE)</f>
        <v>64</v>
      </c>
      <c r="J156" s="53">
        <f t="shared" si="1"/>
        <v>6400</v>
      </c>
      <c r="K156" s="48" t="s">
        <v>132</v>
      </c>
      <c r="L156" s="54">
        <f>VLOOKUP(K156,'Basic Moves'!B$2:J$60,3,FALSE)</f>
        <v>7</v>
      </c>
      <c r="M156" s="54" t="str">
        <f>VLOOKUP(K156,'Basic Moves'!B$2:C$60,2,FALSE)</f>
        <v>Grass</v>
      </c>
      <c r="N156" s="54">
        <f>IF(OR(VLOOKUP(K156,'Basic Moves'!B$2:C$60,2,FALSE)=E156,VLOOKUP(K156,'Basic Moves'!B$2:C$60,2,FALSE)=F156),1,0)</f>
        <v>1</v>
      </c>
      <c r="O156" s="54">
        <f>VLOOKUP(K156,'Basic Moves'!B$2:J$60,5,FALSE)</f>
        <v>600</v>
      </c>
      <c r="P156" s="54">
        <f>VLOOKUP(K156,'Basic Moves'!B$2:J$60,9,FALSE)</f>
        <v>6</v>
      </c>
      <c r="Q156" s="34">
        <f t="shared" si="208"/>
        <v>4</v>
      </c>
      <c r="R156" s="24">
        <f t="shared" si="2"/>
        <v>6.666666667</v>
      </c>
      <c r="S156" s="56">
        <f t="shared" si="209"/>
        <v>11.66666667</v>
      </c>
      <c r="T156" s="56">
        <f t="shared" si="210"/>
        <v>10</v>
      </c>
      <c r="U156" s="56">
        <f t="shared" si="211"/>
        <v>0.8571428571</v>
      </c>
      <c r="V156" s="48" t="s">
        <v>144</v>
      </c>
      <c r="W156" s="54">
        <f>VLOOKUP(V156,'Charged Moves'!B$2:K$119,3,FALSE)</f>
        <v>80</v>
      </c>
      <c r="X156" s="57" t="str">
        <f>VLOOKUP(V156,'Charged Moves'!B$2:C$119,2,FALSE)</f>
        <v>Poison</v>
      </c>
      <c r="Y156" s="54">
        <f>IF(OR(VLOOKUP(V156,'Charged Moves'!B$2:C$119,2,FALSE)=E156,VLOOKUP(V156,'Charged Moves'!B$2:C$119,2,FALSE)=F156),1,0)</f>
        <v>1</v>
      </c>
      <c r="Z156" s="54">
        <f>VLOOKUP(V156,'Charged Moves'!B$2:K$119,10,FALSE)*100</f>
        <v>5</v>
      </c>
      <c r="AA156" s="54">
        <f>VLOOKUP(V156,'Charged Moves'!B$2:K$119,6,FALSE)</f>
        <v>2300</v>
      </c>
      <c r="AB156" s="54">
        <f>VLOOKUP(V156,'Charged Moves'!B$2:L$119,11,FALSE)</f>
        <v>50</v>
      </c>
      <c r="AC156" s="62">
        <f t="shared" si="212"/>
        <v>38</v>
      </c>
      <c r="AD156" s="24">
        <f t="shared" si="3"/>
        <v>16.52173913</v>
      </c>
      <c r="AE156" s="63">
        <f t="shared" si="4"/>
        <v>9</v>
      </c>
      <c r="AF156" s="64">
        <f t="shared" si="5"/>
        <v>5400</v>
      </c>
      <c r="AG156" s="65">
        <f t="shared" si="6"/>
        <v>9.61038961</v>
      </c>
      <c r="AH156" s="15">
        <f t="shared" si="213"/>
        <v>0.5520039983</v>
      </c>
      <c r="AI156" s="15">
        <f t="shared" si="214"/>
        <v>0.05543597686</v>
      </c>
      <c r="AJ156" s="15">
        <f t="shared" si="215"/>
        <v>0.0468464024</v>
      </c>
      <c r="AK156" s="65">
        <f t="shared" si="7"/>
        <v>2.671480144</v>
      </c>
      <c r="AL156" s="65">
        <f t="shared" si="8"/>
        <v>61506.49351</v>
      </c>
      <c r="AM156" s="65">
        <f t="shared" si="9"/>
        <v>17097.47292</v>
      </c>
    </row>
    <row r="157" ht="14.25" customHeight="1">
      <c r="A157" s="11">
        <v>490.0</v>
      </c>
      <c r="B157" s="11">
        <f>VLOOKUP(D157,'Species Data'!A$2:E$252,2,FALSE)</f>
        <v>69</v>
      </c>
      <c r="C157" s="11"/>
      <c r="D157" s="11" t="s">
        <v>382</v>
      </c>
      <c r="E157" s="110" t="s">
        <v>479</v>
      </c>
      <c r="F157" s="108" t="s">
        <v>473</v>
      </c>
      <c r="G157" s="11">
        <f>VLOOKUP(D157,'Species Data'!A$2:E$252,3,FALSE)</f>
        <v>100</v>
      </c>
      <c r="H157" s="52">
        <f>VLOOKUP(D157,'Species Data'!A$2:E$252,4,FALSE)</f>
        <v>139</v>
      </c>
      <c r="I157" s="52">
        <f>VLOOKUP(D157,'Species Data'!A$2:E$252,5,FALSE)</f>
        <v>64</v>
      </c>
      <c r="J157" s="53">
        <f t="shared" si="1"/>
        <v>6400</v>
      </c>
      <c r="K157" s="48" t="s">
        <v>119</v>
      </c>
      <c r="L157" s="54">
        <f>VLOOKUP(K157,'Basic Moves'!B$2:J$60,3,FALSE)</f>
        <v>9</v>
      </c>
      <c r="M157" s="54" t="str">
        <f>VLOOKUP(K157,'Basic Moves'!B$2:C$60,2,FALSE)</f>
        <v>Poison</v>
      </c>
      <c r="N157" s="54">
        <f>IF(OR(VLOOKUP(K157,'Basic Moves'!B$2:C$60,2,FALSE)=E157,VLOOKUP(K157,'Basic Moves'!B$2:C$60,2,FALSE)=F157),1,0)</f>
        <v>1</v>
      </c>
      <c r="O157" s="54">
        <f>VLOOKUP(K157,'Basic Moves'!B$2:J$60,5,FALSE)</f>
        <v>800</v>
      </c>
      <c r="P157" s="54">
        <f>VLOOKUP(K157,'Basic Moves'!B$2:J$60,9,FALSE)</f>
        <v>8</v>
      </c>
      <c r="Q157" s="34">
        <f t="shared" si="208"/>
        <v>5</v>
      </c>
      <c r="R157" s="24">
        <f t="shared" si="2"/>
        <v>6.25</v>
      </c>
      <c r="S157" s="56">
        <f t="shared" si="209"/>
        <v>11.25</v>
      </c>
      <c r="T157" s="56">
        <f t="shared" si="210"/>
        <v>10</v>
      </c>
      <c r="U157" s="56">
        <f t="shared" si="211"/>
        <v>0.8888888889</v>
      </c>
      <c r="V157" s="48" t="s">
        <v>334</v>
      </c>
      <c r="W157" s="54">
        <f>VLOOKUP(V157,'Charged Moves'!B$2:K$119,3,FALSE)</f>
        <v>60</v>
      </c>
      <c r="X157" s="57" t="str">
        <f>VLOOKUP(V157,'Charged Moves'!B$2:C$119,2,FALSE)</f>
        <v>Normal</v>
      </c>
      <c r="Y157" s="54">
        <f>IF(OR(VLOOKUP(V157,'Charged Moves'!B$2:C$119,2,FALSE)=E157,VLOOKUP(V157,'Charged Moves'!B$2:C$119,2,FALSE)=F157),1,0)</f>
        <v>0</v>
      </c>
      <c r="Z157" s="54">
        <f>VLOOKUP(V157,'Charged Moves'!B$2:K$119,10,FALSE)*100</f>
        <v>5</v>
      </c>
      <c r="AA157" s="54">
        <f>VLOOKUP(V157,'Charged Moves'!B$2:K$119,6,FALSE)</f>
        <v>2900</v>
      </c>
      <c r="AB157" s="54">
        <f>VLOOKUP(V157,'Charged Moves'!B$2:L$119,11,FALSE)</f>
        <v>33</v>
      </c>
      <c r="AC157" s="62">
        <f t="shared" si="212"/>
        <v>24</v>
      </c>
      <c r="AD157" s="24">
        <f t="shared" si="3"/>
        <v>8.275862069</v>
      </c>
      <c r="AE157" s="63">
        <f t="shared" si="4"/>
        <v>5</v>
      </c>
      <c r="AF157" s="64">
        <f t="shared" si="5"/>
        <v>4000</v>
      </c>
      <c r="AG157" s="65">
        <f t="shared" si="6"/>
        <v>7.101449275</v>
      </c>
      <c r="AH157" s="15">
        <f t="shared" si="213"/>
        <v>0.4078948464</v>
      </c>
      <c r="AI157" s="15">
        <f t="shared" si="214"/>
        <v>0.04096356065</v>
      </c>
      <c r="AJ157" s="15">
        <f t="shared" si="215"/>
        <v>0.04546305017</v>
      </c>
      <c r="AK157" s="65">
        <f t="shared" si="7"/>
        <v>2.592592593</v>
      </c>
      <c r="AL157" s="65">
        <f t="shared" si="8"/>
        <v>45449.27536</v>
      </c>
      <c r="AM157" s="65">
        <f t="shared" si="9"/>
        <v>16592.59259</v>
      </c>
    </row>
    <row r="158" ht="14.25" customHeight="1">
      <c r="A158" s="11">
        <v>493.0</v>
      </c>
      <c r="B158" s="11">
        <f>VLOOKUP(D158,'Species Data'!A$2:E$252,2,FALSE)</f>
        <v>69</v>
      </c>
      <c r="C158" s="11"/>
      <c r="D158" s="11" t="s">
        <v>382</v>
      </c>
      <c r="E158" s="110" t="s">
        <v>479</v>
      </c>
      <c r="F158" s="108" t="s">
        <v>473</v>
      </c>
      <c r="G158" s="11">
        <f>VLOOKUP(D158,'Species Data'!A$2:E$252,3,FALSE)</f>
        <v>100</v>
      </c>
      <c r="H158" s="52">
        <f>VLOOKUP(D158,'Species Data'!A$2:E$252,4,FALSE)</f>
        <v>139</v>
      </c>
      <c r="I158" s="52">
        <f>VLOOKUP(D158,'Species Data'!A$2:E$252,5,FALSE)</f>
        <v>64</v>
      </c>
      <c r="J158" s="53">
        <f t="shared" si="1"/>
        <v>6400</v>
      </c>
      <c r="K158" s="48" t="s">
        <v>132</v>
      </c>
      <c r="L158" s="54">
        <f>VLOOKUP(K158,'Basic Moves'!B$2:J$60,3,FALSE)</f>
        <v>7</v>
      </c>
      <c r="M158" s="54" t="str">
        <f>VLOOKUP(K158,'Basic Moves'!B$2:C$60,2,FALSE)</f>
        <v>Grass</v>
      </c>
      <c r="N158" s="54">
        <f>IF(OR(VLOOKUP(K158,'Basic Moves'!B$2:C$60,2,FALSE)=E158,VLOOKUP(K158,'Basic Moves'!B$2:C$60,2,FALSE)=F158),1,0)</f>
        <v>1</v>
      </c>
      <c r="O158" s="54">
        <f>VLOOKUP(K158,'Basic Moves'!B$2:J$60,5,FALSE)</f>
        <v>600</v>
      </c>
      <c r="P158" s="54">
        <f>VLOOKUP(K158,'Basic Moves'!B$2:J$60,9,FALSE)</f>
        <v>6</v>
      </c>
      <c r="Q158" s="34">
        <f t="shared" si="208"/>
        <v>4</v>
      </c>
      <c r="R158" s="24">
        <f t="shared" si="2"/>
        <v>6.666666667</v>
      </c>
      <c r="S158" s="56">
        <f t="shared" si="209"/>
        <v>11.66666667</v>
      </c>
      <c r="T158" s="56">
        <f t="shared" si="210"/>
        <v>10</v>
      </c>
      <c r="U158" s="56">
        <f t="shared" si="211"/>
        <v>0.8571428571</v>
      </c>
      <c r="V158" s="48" t="s">
        <v>334</v>
      </c>
      <c r="W158" s="54">
        <f>VLOOKUP(V158,'Charged Moves'!B$2:K$119,3,FALSE)</f>
        <v>60</v>
      </c>
      <c r="X158" s="57" t="str">
        <f>VLOOKUP(V158,'Charged Moves'!B$2:C$119,2,FALSE)</f>
        <v>Normal</v>
      </c>
      <c r="Y158" s="54">
        <f>IF(OR(VLOOKUP(V158,'Charged Moves'!B$2:C$119,2,FALSE)=E158,VLOOKUP(V158,'Charged Moves'!B$2:C$119,2,FALSE)=F158),1,0)</f>
        <v>0</v>
      </c>
      <c r="Z158" s="54">
        <f>VLOOKUP(V158,'Charged Moves'!B$2:K$119,10,FALSE)*100</f>
        <v>5</v>
      </c>
      <c r="AA158" s="54">
        <f>VLOOKUP(V158,'Charged Moves'!B$2:K$119,6,FALSE)</f>
        <v>2900</v>
      </c>
      <c r="AB158" s="54">
        <f>VLOOKUP(V158,'Charged Moves'!B$2:L$119,11,FALSE)</f>
        <v>33</v>
      </c>
      <c r="AC158" s="62">
        <f t="shared" si="212"/>
        <v>24</v>
      </c>
      <c r="AD158" s="24">
        <f t="shared" si="3"/>
        <v>8.275862069</v>
      </c>
      <c r="AE158" s="63">
        <f t="shared" si="4"/>
        <v>6</v>
      </c>
      <c r="AF158" s="64">
        <f t="shared" si="5"/>
        <v>3600</v>
      </c>
      <c r="AG158" s="65">
        <f t="shared" si="6"/>
        <v>7.384615385</v>
      </c>
      <c r="AH158" s="15">
        <f t="shared" si="213"/>
        <v>0.4241594132</v>
      </c>
      <c r="AI158" s="15">
        <f t="shared" si="214"/>
        <v>0.04259695852</v>
      </c>
      <c r="AJ158" s="15">
        <f t="shared" si="215"/>
        <v>0.04105931221</v>
      </c>
      <c r="AK158" s="65">
        <f t="shared" si="7"/>
        <v>2.341463415</v>
      </c>
      <c r="AL158" s="65">
        <f t="shared" si="8"/>
        <v>47261.53846</v>
      </c>
      <c r="AM158" s="65">
        <f t="shared" si="9"/>
        <v>14985.36585</v>
      </c>
    </row>
    <row r="159" ht="14.25" customHeight="1">
      <c r="A159" s="11">
        <v>62.0</v>
      </c>
      <c r="B159" s="11">
        <f>VLOOKUP(D159,'Species Data'!A$2:E$252,2,FALSE)</f>
        <v>9</v>
      </c>
      <c r="C159" s="11"/>
      <c r="D159" s="11" t="s">
        <v>203</v>
      </c>
      <c r="E159" s="115" t="s">
        <v>476</v>
      </c>
      <c r="F159" s="122"/>
      <c r="G159" s="11">
        <f>VLOOKUP(D159,'Species Data'!A$2:E$252,3,FALSE)</f>
        <v>158</v>
      </c>
      <c r="H159" s="52">
        <f>VLOOKUP(D159,'Species Data'!A$2:E$252,4,FALSE)</f>
        <v>171</v>
      </c>
      <c r="I159" s="52">
        <f>VLOOKUP(D159,'Species Data'!A$2:E$252,5,FALSE)</f>
        <v>210</v>
      </c>
      <c r="J159" s="53">
        <f t="shared" si="1"/>
        <v>33180</v>
      </c>
      <c r="K159" s="48" t="s">
        <v>74</v>
      </c>
      <c r="L159" s="54">
        <f>VLOOKUP(K159,'Basic Moves'!B$2:J$60,3,FALSE)</f>
        <v>5</v>
      </c>
      <c r="M159" s="54" t="str">
        <f>VLOOKUP(K159,'Basic Moves'!B$2:C$60,2,FALSE)</f>
        <v>Water</v>
      </c>
      <c r="N159" s="54">
        <f>IF(OR(VLOOKUP(K159,'Basic Moves'!B$2:C$60,2,FALSE)=E159,VLOOKUP(K159,'Basic Moves'!B$2:C$60,2,FALSE)=F159),1,0)</f>
        <v>1</v>
      </c>
      <c r="O159" s="54">
        <f>VLOOKUP(K159,'Basic Moves'!B$2:J$60,5,FALSE)</f>
        <v>500</v>
      </c>
      <c r="P159" s="54">
        <f>VLOOKUP(K159,'Basic Moves'!B$2:J$60,9,FALSE)</f>
        <v>5</v>
      </c>
      <c r="Q159" s="34">
        <f t="shared" si="208"/>
        <v>3</v>
      </c>
      <c r="R159" s="24">
        <f t="shared" si="2"/>
        <v>6</v>
      </c>
      <c r="S159" s="56">
        <f t="shared" si="209"/>
        <v>10</v>
      </c>
      <c r="T159" s="56">
        <f t="shared" si="210"/>
        <v>10</v>
      </c>
      <c r="U159" s="56">
        <f t="shared" si="211"/>
        <v>1</v>
      </c>
      <c r="V159" s="48" t="s">
        <v>76</v>
      </c>
      <c r="W159" s="54">
        <f>VLOOKUP(V159,'Charged Moves'!B$2:K$119,3,FALSE)</f>
        <v>130</v>
      </c>
      <c r="X159" s="57" t="str">
        <f>VLOOKUP(V159,'Charged Moves'!B$2:C$119,2,FALSE)</f>
        <v>Water</v>
      </c>
      <c r="Y159" s="54">
        <f>IF(OR(VLOOKUP(V159,'Charged Moves'!B$2:C$119,2,FALSE)=E159,VLOOKUP(V159,'Charged Moves'!B$2:C$119,2,FALSE)=F159),1,0)</f>
        <v>1</v>
      </c>
      <c r="Z159" s="54">
        <f>VLOOKUP(V159,'Charged Moves'!B$2:K$119,10,FALSE)*100</f>
        <v>5</v>
      </c>
      <c r="AA159" s="54">
        <f>VLOOKUP(V159,'Charged Moves'!B$2:K$119,6,FALSE)</f>
        <v>3300</v>
      </c>
      <c r="AB159" s="54">
        <f>VLOOKUP(V159,'Charged Moves'!B$2:L$119,11,FALSE)</f>
        <v>100</v>
      </c>
      <c r="AC159" s="62">
        <f t="shared" si="212"/>
        <v>75</v>
      </c>
      <c r="AD159" s="24">
        <f t="shared" si="3"/>
        <v>22.72727273</v>
      </c>
      <c r="AE159" s="63">
        <f t="shared" si="4"/>
        <v>20</v>
      </c>
      <c r="AF159" s="64">
        <f t="shared" si="5"/>
        <v>10000</v>
      </c>
      <c r="AG159" s="65">
        <f t="shared" si="6"/>
        <v>10.15037594</v>
      </c>
      <c r="AH159" s="15">
        <f t="shared" si="213"/>
        <v>0.5830198702</v>
      </c>
      <c r="AI159" s="15">
        <f t="shared" si="214"/>
        <v>0.3035493068</v>
      </c>
      <c r="AJ159" s="15">
        <f t="shared" si="215"/>
        <v>0.2219368097</v>
      </c>
      <c r="AK159" s="65">
        <f t="shared" si="7"/>
        <v>2.441229656</v>
      </c>
      <c r="AL159" s="65">
        <f t="shared" si="8"/>
        <v>336789.4737</v>
      </c>
      <c r="AM159" s="65">
        <f t="shared" si="9"/>
        <v>81000</v>
      </c>
    </row>
    <row r="160" ht="14.25" customHeight="1">
      <c r="A160" s="11">
        <v>63.0</v>
      </c>
      <c r="B160" s="11">
        <f>VLOOKUP(D160,'Species Data'!A$2:E$252,2,FALSE)</f>
        <v>9</v>
      </c>
      <c r="C160" s="11"/>
      <c r="D160" s="11" t="s">
        <v>203</v>
      </c>
      <c r="E160" s="115" t="s">
        <v>476</v>
      </c>
      <c r="F160" s="122"/>
      <c r="G160" s="11">
        <f>VLOOKUP(D160,'Species Data'!A$2:E$252,3,FALSE)</f>
        <v>158</v>
      </c>
      <c r="H160" s="52">
        <f>VLOOKUP(D160,'Species Data'!A$2:E$252,4,FALSE)</f>
        <v>171</v>
      </c>
      <c r="I160" s="52">
        <f>VLOOKUP(D160,'Species Data'!A$2:E$252,5,FALSE)</f>
        <v>210</v>
      </c>
      <c r="J160" s="53">
        <f t="shared" si="1"/>
        <v>33180</v>
      </c>
      <c r="K160" s="48" t="s">
        <v>74</v>
      </c>
      <c r="L160" s="54">
        <f>VLOOKUP(K160,'Basic Moves'!B$2:J$60,3,FALSE)</f>
        <v>5</v>
      </c>
      <c r="M160" s="54" t="str">
        <f>VLOOKUP(K160,'Basic Moves'!B$2:C$60,2,FALSE)</f>
        <v>Water</v>
      </c>
      <c r="N160" s="54">
        <f>IF(OR(VLOOKUP(K160,'Basic Moves'!B$2:C$60,2,FALSE)=E160,VLOOKUP(K160,'Basic Moves'!B$2:C$60,2,FALSE)=F160),1,0)</f>
        <v>1</v>
      </c>
      <c r="O160" s="54">
        <f>VLOOKUP(K160,'Basic Moves'!B$2:J$60,5,FALSE)</f>
        <v>500</v>
      </c>
      <c r="P160" s="54">
        <f>VLOOKUP(K160,'Basic Moves'!B$2:J$60,9,FALSE)</f>
        <v>5</v>
      </c>
      <c r="Q160" s="34">
        <f t="shared" si="208"/>
        <v>3</v>
      </c>
      <c r="R160" s="24">
        <f t="shared" si="2"/>
        <v>6</v>
      </c>
      <c r="S160" s="56">
        <f t="shared" si="209"/>
        <v>10</v>
      </c>
      <c r="T160" s="56">
        <f t="shared" si="210"/>
        <v>10</v>
      </c>
      <c r="U160" s="56">
        <f t="shared" si="211"/>
        <v>1</v>
      </c>
      <c r="V160" s="48" t="s">
        <v>88</v>
      </c>
      <c r="W160" s="54">
        <f>VLOOKUP(V160,'Charged Moves'!B$2:K$119,3,FALSE)</f>
        <v>90</v>
      </c>
      <c r="X160" s="57" t="str">
        <f>VLOOKUP(V160,'Charged Moves'!B$2:C$119,2,FALSE)</f>
        <v>Ice</v>
      </c>
      <c r="Y160" s="54">
        <f>IF(OR(VLOOKUP(V160,'Charged Moves'!B$2:C$119,2,FALSE)=E160,VLOOKUP(V160,'Charged Moves'!B$2:C$119,2,FALSE)=F160),1,0)</f>
        <v>0</v>
      </c>
      <c r="Z160" s="54">
        <f>VLOOKUP(V160,'Charged Moves'!B$2:K$119,10,FALSE)*100</f>
        <v>5</v>
      </c>
      <c r="AA160" s="54">
        <f>VLOOKUP(V160,'Charged Moves'!B$2:K$119,6,FALSE)</f>
        <v>3300</v>
      </c>
      <c r="AB160" s="54">
        <f>VLOOKUP(V160,'Charged Moves'!B$2:L$119,11,FALSE)</f>
        <v>50</v>
      </c>
      <c r="AC160" s="62">
        <f t="shared" si="212"/>
        <v>43</v>
      </c>
      <c r="AD160" s="24">
        <f t="shared" si="3"/>
        <v>13.03030303</v>
      </c>
      <c r="AE160" s="63">
        <f t="shared" si="4"/>
        <v>10</v>
      </c>
      <c r="AF160" s="64">
        <f t="shared" si="5"/>
        <v>5000</v>
      </c>
      <c r="AG160" s="65">
        <f t="shared" si="6"/>
        <v>8.795180723</v>
      </c>
      <c r="AH160" s="15">
        <f t="shared" si="213"/>
        <v>0.5051798233</v>
      </c>
      <c r="AI160" s="15">
        <f t="shared" si="214"/>
        <v>0.2630218849</v>
      </c>
      <c r="AJ160" s="15">
        <f t="shared" si="215"/>
        <v>0.2190286534</v>
      </c>
      <c r="AK160" s="65">
        <f t="shared" si="7"/>
        <v>2.409240924</v>
      </c>
      <c r="AL160" s="65">
        <f t="shared" si="8"/>
        <v>291824.0964</v>
      </c>
      <c r="AM160" s="65">
        <f t="shared" si="9"/>
        <v>79938.61386</v>
      </c>
    </row>
    <row r="161" ht="14.25" hidden="1" customHeight="1">
      <c r="A161" s="11">
        <v>1707.0</v>
      </c>
      <c r="B161" s="11">
        <f>VLOOKUP(D161,'Species Data'!A$2:E$252,2,FALSE)</f>
        <v>245</v>
      </c>
      <c r="C161" s="11" t="s">
        <v>23</v>
      </c>
      <c r="D161" s="20" t="s">
        <v>227</v>
      </c>
      <c r="E161" s="115" t="s">
        <v>476</v>
      </c>
      <c r="F161" s="115"/>
      <c r="G161" s="11">
        <f>VLOOKUP(D161,'Species Data'!A$2:E$252,3,FALSE)</f>
        <v>200</v>
      </c>
      <c r="H161" s="52">
        <f>VLOOKUP(D161,'Species Data'!A$2:E$252,4,FALSE)</f>
        <v>180</v>
      </c>
      <c r="I161" s="52">
        <f>VLOOKUP(D161,'Species Data'!A$2:E$252,5,FALSE)</f>
        <v>235</v>
      </c>
      <c r="J161" s="53">
        <f t="shared" si="1"/>
        <v>47000</v>
      </c>
      <c r="K161" s="21" t="s">
        <v>47</v>
      </c>
      <c r="L161" s="54">
        <f>VLOOKUP(K161,'Basic Moves'!B$2:J$60,3,FALSE)</f>
        <v>12</v>
      </c>
      <c r="M161" s="54" t="str">
        <f>VLOOKUP(K161,'Basic Moves'!B$2:C$60,2,FALSE)</f>
        <v>Psychic</v>
      </c>
      <c r="N161" s="54">
        <f>IF(OR(VLOOKUP(K161,'Basic Moves'!B$2:C$60,2,FALSE)=E161,VLOOKUP(K161,'Basic Moves'!B$2:C$60,2,FALSE)=F161),1,0)</f>
        <v>0</v>
      </c>
      <c r="O161" s="54">
        <f>VLOOKUP(K161,'Basic Moves'!B$2:J$60,5,FALSE)</f>
        <v>1100</v>
      </c>
      <c r="P161" s="54">
        <f>VLOOKUP(K161,'Basic Moves'!B$2:J$60,9,FALSE)</f>
        <v>12</v>
      </c>
      <c r="Q161" s="34">
        <f t="shared" ref="Q161:Q162" si="216">FLOOR(0.5*L161*(H161/180)*(1+(N161*0.25))+1)</f>
        <v>7</v>
      </c>
      <c r="R161" s="24">
        <f t="shared" si="2"/>
        <v>6.363636364</v>
      </c>
      <c r="S161" s="21"/>
      <c r="T161" s="21"/>
      <c r="U161" s="21"/>
      <c r="V161" s="21" t="s">
        <v>107</v>
      </c>
      <c r="W161" s="54">
        <f>VLOOKUP(V161,'Charged Moves'!B$2:K$119,3,FALSE)</f>
        <v>70</v>
      </c>
      <c r="X161" s="57" t="str">
        <f>VLOOKUP(V161,'Charged Moves'!B$2:C$119,2,FALSE)</f>
        <v>Water</v>
      </c>
      <c r="Y161" s="54">
        <f>IF(OR(VLOOKUP(V161,'Charged Moves'!B$2:C$119,2,FALSE)=E161,VLOOKUP(V161,'Charged Moves'!B$2:C$119,2,FALSE)=F161),1,0)</f>
        <v>1</v>
      </c>
      <c r="Z161" s="54">
        <f>VLOOKUP(V161,'Charged Moves'!B$2:K$119,10,FALSE)*100</f>
        <v>5</v>
      </c>
      <c r="AA161" s="54">
        <f>VLOOKUP(V161,'Charged Moves'!B$2:K$119,6,FALSE)</f>
        <v>3200</v>
      </c>
      <c r="AB161" s="54">
        <f>VLOOKUP(V161,'Charged Moves'!B$2:L$119,11,FALSE)</f>
        <v>50</v>
      </c>
      <c r="AC161" s="62">
        <f t="shared" ref="AC161:AC162" si="217">FLOOR(0.5*W161*(H161/180)*(1+(Y161*0.25))+1)</f>
        <v>44</v>
      </c>
      <c r="AD161" s="24">
        <f t="shared" si="3"/>
        <v>13.75</v>
      </c>
      <c r="AE161" s="63">
        <f t="shared" si="4"/>
        <v>5</v>
      </c>
      <c r="AF161" s="64">
        <f t="shared" si="5"/>
        <v>5500</v>
      </c>
      <c r="AG161" s="65">
        <f t="shared" si="6"/>
        <v>9.08045977</v>
      </c>
      <c r="AH161" s="15">
        <f t="shared" ref="AH161:AH162" si="218">AG161/18.495</f>
        <v>0.4909683574</v>
      </c>
      <c r="AI161" s="15">
        <f t="shared" ref="AI161:AI162" si="219">AL161/1134531.429</f>
        <v>0.376174338</v>
      </c>
      <c r="AJ161" s="15">
        <f t="shared" ref="AJ161:AJ162" si="220">AM161/374489.674</f>
        <v>0.4789771071</v>
      </c>
      <c r="AK161" s="65">
        <f t="shared" si="7"/>
        <v>3.816425121</v>
      </c>
      <c r="AL161" s="65">
        <f t="shared" si="8"/>
        <v>426781.6092</v>
      </c>
      <c r="AM161" s="65">
        <f t="shared" si="9"/>
        <v>179371.9807</v>
      </c>
    </row>
    <row r="162" ht="14.25" hidden="1" customHeight="1">
      <c r="A162" s="11">
        <v>1710.0</v>
      </c>
      <c r="B162" s="11">
        <f>VLOOKUP(D162,'Species Data'!A$2:E$252,2,FALSE)</f>
        <v>245</v>
      </c>
      <c r="C162" s="11" t="s">
        <v>23</v>
      </c>
      <c r="D162" s="20" t="s">
        <v>227</v>
      </c>
      <c r="E162" s="115" t="s">
        <v>476</v>
      </c>
      <c r="F162" s="115"/>
      <c r="G162" s="11">
        <f>VLOOKUP(D162,'Species Data'!A$2:E$252,3,FALSE)</f>
        <v>200</v>
      </c>
      <c r="H162" s="52">
        <f>VLOOKUP(D162,'Species Data'!A$2:E$252,4,FALSE)</f>
        <v>180</v>
      </c>
      <c r="I162" s="52">
        <f>VLOOKUP(D162,'Species Data'!A$2:E$252,5,FALSE)</f>
        <v>235</v>
      </c>
      <c r="J162" s="53">
        <f t="shared" si="1"/>
        <v>47000</v>
      </c>
      <c r="K162" s="21" t="s">
        <v>163</v>
      </c>
      <c r="L162" s="54">
        <f>VLOOKUP(K162,'Basic Moves'!B$2:J$60,3,FALSE)</f>
        <v>12</v>
      </c>
      <c r="M162" s="54" t="str">
        <f>VLOOKUP(K162,'Basic Moves'!B$2:C$60,2,FALSE)</f>
        <v>Dark</v>
      </c>
      <c r="N162" s="54">
        <f>IF(OR(VLOOKUP(K162,'Basic Moves'!B$2:C$60,2,FALSE)=E162,VLOOKUP(K162,'Basic Moves'!B$2:C$60,2,FALSE)=F162),1,0)</f>
        <v>0</v>
      </c>
      <c r="O162" s="54">
        <f>VLOOKUP(K162,'Basic Moves'!B$2:J$60,5,FALSE)</f>
        <v>1100</v>
      </c>
      <c r="P162" s="54">
        <f>VLOOKUP(K162,'Basic Moves'!B$2:J$60,9,FALSE)</f>
        <v>12</v>
      </c>
      <c r="Q162" s="34">
        <f t="shared" si="216"/>
        <v>7</v>
      </c>
      <c r="R162" s="24">
        <f t="shared" si="2"/>
        <v>6.363636364</v>
      </c>
      <c r="S162" s="21"/>
      <c r="T162" s="21"/>
      <c r="U162" s="21"/>
      <c r="V162" s="21" t="s">
        <v>107</v>
      </c>
      <c r="W162" s="54">
        <f>VLOOKUP(V162,'Charged Moves'!B$2:K$119,3,FALSE)</f>
        <v>70</v>
      </c>
      <c r="X162" s="57" t="str">
        <f>VLOOKUP(V162,'Charged Moves'!B$2:C$119,2,FALSE)</f>
        <v>Water</v>
      </c>
      <c r="Y162" s="54">
        <f>IF(OR(VLOOKUP(V162,'Charged Moves'!B$2:C$119,2,FALSE)=E162,VLOOKUP(V162,'Charged Moves'!B$2:C$119,2,FALSE)=F162),1,0)</f>
        <v>1</v>
      </c>
      <c r="Z162" s="54">
        <f>VLOOKUP(V162,'Charged Moves'!B$2:K$119,10,FALSE)*100</f>
        <v>5</v>
      </c>
      <c r="AA162" s="54">
        <f>VLOOKUP(V162,'Charged Moves'!B$2:K$119,6,FALSE)</f>
        <v>3200</v>
      </c>
      <c r="AB162" s="54">
        <f>VLOOKUP(V162,'Charged Moves'!B$2:L$119,11,FALSE)</f>
        <v>50</v>
      </c>
      <c r="AC162" s="62">
        <f t="shared" si="217"/>
        <v>44</v>
      </c>
      <c r="AD162" s="24">
        <f t="shared" si="3"/>
        <v>13.75</v>
      </c>
      <c r="AE162" s="63">
        <f t="shared" si="4"/>
        <v>5</v>
      </c>
      <c r="AF162" s="64">
        <f t="shared" si="5"/>
        <v>5500</v>
      </c>
      <c r="AG162" s="65">
        <f t="shared" si="6"/>
        <v>9.08045977</v>
      </c>
      <c r="AH162" s="15">
        <f t="shared" si="218"/>
        <v>0.4909683574</v>
      </c>
      <c r="AI162" s="15">
        <f t="shared" si="219"/>
        <v>0.376174338</v>
      </c>
      <c r="AJ162" s="15">
        <f t="shared" si="220"/>
        <v>0.4789771071</v>
      </c>
      <c r="AK162" s="65">
        <f t="shared" si="7"/>
        <v>3.816425121</v>
      </c>
      <c r="AL162" s="65">
        <f t="shared" si="8"/>
        <v>426781.6092</v>
      </c>
      <c r="AM162" s="65">
        <f t="shared" si="9"/>
        <v>179371.9807</v>
      </c>
    </row>
    <row r="163" ht="14.25" customHeight="1">
      <c r="A163" s="11">
        <v>59.0</v>
      </c>
      <c r="B163" s="11">
        <f>VLOOKUP(D163,'Species Data'!A$2:E$252,2,FALSE)</f>
        <v>9</v>
      </c>
      <c r="C163" s="11"/>
      <c r="D163" s="11" t="s">
        <v>203</v>
      </c>
      <c r="E163" s="115" t="s">
        <v>476</v>
      </c>
      <c r="F163" s="122"/>
      <c r="G163" s="11">
        <f>VLOOKUP(D163,'Species Data'!A$2:E$252,3,FALSE)</f>
        <v>158</v>
      </c>
      <c r="H163" s="52">
        <f>VLOOKUP(D163,'Species Data'!A$2:E$252,4,FALSE)</f>
        <v>171</v>
      </c>
      <c r="I163" s="52">
        <f>VLOOKUP(D163,'Species Data'!A$2:E$252,5,FALSE)</f>
        <v>210</v>
      </c>
      <c r="J163" s="53">
        <f t="shared" si="1"/>
        <v>33180</v>
      </c>
      <c r="K163" s="48" t="s">
        <v>60</v>
      </c>
      <c r="L163" s="54">
        <f>VLOOKUP(K163,'Basic Moves'!B$2:J$60,3,FALSE)</f>
        <v>6</v>
      </c>
      <c r="M163" s="54" t="str">
        <f>VLOOKUP(K163,'Basic Moves'!B$2:C$60,2,FALSE)</f>
        <v>Dark</v>
      </c>
      <c r="N163" s="54">
        <f>IF(OR(VLOOKUP(K163,'Basic Moves'!B$2:C$60,2,FALSE)=E163,VLOOKUP(K163,'Basic Moves'!B$2:C$60,2,FALSE)=F163),1,0)</f>
        <v>0</v>
      </c>
      <c r="O163" s="54">
        <f>VLOOKUP(K163,'Basic Moves'!B$2:J$60,5,FALSE)</f>
        <v>500</v>
      </c>
      <c r="P163" s="54">
        <f>VLOOKUP(K163,'Basic Moves'!B$2:J$60,9,FALSE)</f>
        <v>4</v>
      </c>
      <c r="Q163" s="34">
        <f t="shared" ref="Q163:Q167" si="221">FLOOR(0.5*L163*(H163/180)*(1+(N163*0.2))+1)</f>
        <v>3</v>
      </c>
      <c r="R163" s="24">
        <f t="shared" si="2"/>
        <v>6</v>
      </c>
      <c r="S163" s="56">
        <f t="shared" ref="S163:S167" si="222">L163/O163*1000</f>
        <v>12</v>
      </c>
      <c r="T163" s="56">
        <f t="shared" ref="T163:T167" si="223">P163/O163*1000</f>
        <v>8</v>
      </c>
      <c r="U163" s="56">
        <f t="shared" ref="U163:U167" si="224">T163/S163</f>
        <v>0.6666666667</v>
      </c>
      <c r="V163" s="48" t="s">
        <v>76</v>
      </c>
      <c r="W163" s="54">
        <f>VLOOKUP(V163,'Charged Moves'!B$2:K$119,3,FALSE)</f>
        <v>130</v>
      </c>
      <c r="X163" s="57" t="str">
        <f>VLOOKUP(V163,'Charged Moves'!B$2:C$119,2,FALSE)</f>
        <v>Water</v>
      </c>
      <c r="Y163" s="54">
        <f>IF(OR(VLOOKUP(V163,'Charged Moves'!B$2:C$119,2,FALSE)=E163,VLOOKUP(V163,'Charged Moves'!B$2:C$119,2,FALSE)=F163),1,0)</f>
        <v>1</v>
      </c>
      <c r="Z163" s="54">
        <f>VLOOKUP(V163,'Charged Moves'!B$2:K$119,10,FALSE)*100</f>
        <v>5</v>
      </c>
      <c r="AA163" s="54">
        <f>VLOOKUP(V163,'Charged Moves'!B$2:K$119,6,FALSE)</f>
        <v>3300</v>
      </c>
      <c r="AB163" s="54">
        <f>VLOOKUP(V163,'Charged Moves'!B$2:L$119,11,FALSE)</f>
        <v>100</v>
      </c>
      <c r="AC163" s="62">
        <f t="shared" ref="AC163:AC167" si="225">FLOOR(0.5*W163*(H163/180)*(1+(Y163*0.2))+1)</f>
        <v>75</v>
      </c>
      <c r="AD163" s="24">
        <f t="shared" si="3"/>
        <v>22.72727273</v>
      </c>
      <c r="AE163" s="63">
        <f t="shared" si="4"/>
        <v>25</v>
      </c>
      <c r="AF163" s="64">
        <f t="shared" si="5"/>
        <v>12500</v>
      </c>
      <c r="AG163" s="65">
        <f t="shared" si="6"/>
        <v>9.493670886</v>
      </c>
      <c r="AH163" s="15">
        <f t="shared" ref="AH163:AH167" si="226">AG163/17.41</f>
        <v>0.5452998786</v>
      </c>
      <c r="AI163" s="15">
        <f t="shared" ref="AI163:AI167" si="227">AL163/1109505</f>
        <v>0.2839103925</v>
      </c>
      <c r="AJ163" s="15">
        <f t="shared" ref="AJ163:AJ167" si="228">AM163/364968.75</f>
        <v>0.201132507</v>
      </c>
      <c r="AK163" s="65">
        <f t="shared" si="7"/>
        <v>2.212389381</v>
      </c>
      <c r="AL163" s="65">
        <f t="shared" si="8"/>
        <v>315000</v>
      </c>
      <c r="AM163" s="65">
        <f t="shared" si="9"/>
        <v>73407.07965</v>
      </c>
    </row>
    <row r="164" ht="14.25" customHeight="1">
      <c r="A164" s="11">
        <v>60.0</v>
      </c>
      <c r="B164" s="11">
        <f>VLOOKUP(D164,'Species Data'!A$2:E$252,2,FALSE)</f>
        <v>9</v>
      </c>
      <c r="C164" s="11"/>
      <c r="D164" s="11" t="s">
        <v>203</v>
      </c>
      <c r="E164" s="115" t="s">
        <v>476</v>
      </c>
      <c r="F164" s="122"/>
      <c r="G164" s="11">
        <f>VLOOKUP(D164,'Species Data'!A$2:E$252,3,FALSE)</f>
        <v>158</v>
      </c>
      <c r="H164" s="52">
        <f>VLOOKUP(D164,'Species Data'!A$2:E$252,4,FALSE)</f>
        <v>171</v>
      </c>
      <c r="I164" s="52">
        <f>VLOOKUP(D164,'Species Data'!A$2:E$252,5,FALSE)</f>
        <v>210</v>
      </c>
      <c r="J164" s="53">
        <f t="shared" si="1"/>
        <v>33180</v>
      </c>
      <c r="K164" s="48" t="s">
        <v>60</v>
      </c>
      <c r="L164" s="54">
        <f>VLOOKUP(K164,'Basic Moves'!B$2:J$60,3,FALSE)</f>
        <v>6</v>
      </c>
      <c r="M164" s="54" t="str">
        <f>VLOOKUP(K164,'Basic Moves'!B$2:C$60,2,FALSE)</f>
        <v>Dark</v>
      </c>
      <c r="N164" s="54">
        <f>IF(OR(VLOOKUP(K164,'Basic Moves'!B$2:C$60,2,FALSE)=E164,VLOOKUP(K164,'Basic Moves'!B$2:C$60,2,FALSE)=F164),1,0)</f>
        <v>0</v>
      </c>
      <c r="O164" s="54">
        <f>VLOOKUP(K164,'Basic Moves'!B$2:J$60,5,FALSE)</f>
        <v>500</v>
      </c>
      <c r="P164" s="54">
        <f>VLOOKUP(K164,'Basic Moves'!B$2:J$60,9,FALSE)</f>
        <v>4</v>
      </c>
      <c r="Q164" s="34">
        <f t="shared" si="221"/>
        <v>3</v>
      </c>
      <c r="R164" s="24">
        <f t="shared" si="2"/>
        <v>6</v>
      </c>
      <c r="S164" s="56">
        <f t="shared" si="222"/>
        <v>12</v>
      </c>
      <c r="T164" s="56">
        <f t="shared" si="223"/>
        <v>8</v>
      </c>
      <c r="U164" s="56">
        <f t="shared" si="224"/>
        <v>0.6666666667</v>
      </c>
      <c r="V164" s="48" t="s">
        <v>88</v>
      </c>
      <c r="W164" s="54">
        <f>VLOOKUP(V164,'Charged Moves'!B$2:K$119,3,FALSE)</f>
        <v>90</v>
      </c>
      <c r="X164" s="57" t="str">
        <f>VLOOKUP(V164,'Charged Moves'!B$2:C$119,2,FALSE)</f>
        <v>Ice</v>
      </c>
      <c r="Y164" s="54">
        <f>IF(OR(VLOOKUP(V164,'Charged Moves'!B$2:C$119,2,FALSE)=E164,VLOOKUP(V164,'Charged Moves'!B$2:C$119,2,FALSE)=F164),1,0)</f>
        <v>0</v>
      </c>
      <c r="Z164" s="54">
        <f>VLOOKUP(V164,'Charged Moves'!B$2:K$119,10,FALSE)*100</f>
        <v>5</v>
      </c>
      <c r="AA164" s="54">
        <f>VLOOKUP(V164,'Charged Moves'!B$2:K$119,6,FALSE)</f>
        <v>3300</v>
      </c>
      <c r="AB164" s="54">
        <f>VLOOKUP(V164,'Charged Moves'!B$2:L$119,11,FALSE)</f>
        <v>50</v>
      </c>
      <c r="AC164" s="62">
        <f t="shared" si="225"/>
        <v>43</v>
      </c>
      <c r="AD164" s="24">
        <f t="shared" si="3"/>
        <v>13.03030303</v>
      </c>
      <c r="AE164" s="63">
        <f t="shared" si="4"/>
        <v>13</v>
      </c>
      <c r="AF164" s="64">
        <f t="shared" si="5"/>
        <v>6500</v>
      </c>
      <c r="AG164" s="65">
        <f t="shared" si="6"/>
        <v>8.367346939</v>
      </c>
      <c r="AH164" s="15">
        <f t="shared" si="226"/>
        <v>0.4806057977</v>
      </c>
      <c r="AI164" s="15">
        <f t="shared" si="227"/>
        <v>0.250227418</v>
      </c>
      <c r="AJ164" s="15">
        <f t="shared" si="228"/>
        <v>0.1972162761</v>
      </c>
      <c r="AK164" s="65">
        <f t="shared" si="7"/>
        <v>2.169312169</v>
      </c>
      <c r="AL164" s="65">
        <f t="shared" si="8"/>
        <v>277628.5714</v>
      </c>
      <c r="AM164" s="65">
        <f t="shared" si="9"/>
        <v>71977.77778</v>
      </c>
    </row>
    <row r="165" ht="14.25" customHeight="1">
      <c r="A165" s="11">
        <v>61.0</v>
      </c>
      <c r="B165" s="11">
        <f>VLOOKUP(D165,'Species Data'!A$2:E$252,2,FALSE)</f>
        <v>9</v>
      </c>
      <c r="C165" s="11"/>
      <c r="D165" s="11" t="s">
        <v>203</v>
      </c>
      <c r="E165" s="115" t="s">
        <v>476</v>
      </c>
      <c r="F165" s="122"/>
      <c r="G165" s="11">
        <f>VLOOKUP(D165,'Species Data'!A$2:E$252,3,FALSE)</f>
        <v>158</v>
      </c>
      <c r="H165" s="52">
        <f>VLOOKUP(D165,'Species Data'!A$2:E$252,4,FALSE)</f>
        <v>171</v>
      </c>
      <c r="I165" s="52">
        <f>VLOOKUP(D165,'Species Data'!A$2:E$252,5,FALSE)</f>
        <v>210</v>
      </c>
      <c r="J165" s="53">
        <f t="shared" si="1"/>
        <v>33180</v>
      </c>
      <c r="K165" s="48" t="s">
        <v>74</v>
      </c>
      <c r="L165" s="54">
        <f>VLOOKUP(K165,'Basic Moves'!B$2:J$60,3,FALSE)</f>
        <v>5</v>
      </c>
      <c r="M165" s="54" t="str">
        <f>VLOOKUP(K165,'Basic Moves'!B$2:C$60,2,FALSE)</f>
        <v>Water</v>
      </c>
      <c r="N165" s="54">
        <f>IF(OR(VLOOKUP(K165,'Basic Moves'!B$2:C$60,2,FALSE)=E165,VLOOKUP(K165,'Basic Moves'!B$2:C$60,2,FALSE)=F165),1,0)</f>
        <v>1</v>
      </c>
      <c r="O165" s="54">
        <f>VLOOKUP(K165,'Basic Moves'!B$2:J$60,5,FALSE)</f>
        <v>500</v>
      </c>
      <c r="P165" s="54">
        <f>VLOOKUP(K165,'Basic Moves'!B$2:J$60,9,FALSE)</f>
        <v>5</v>
      </c>
      <c r="Q165" s="34">
        <f t="shared" si="221"/>
        <v>3</v>
      </c>
      <c r="R165" s="24">
        <f t="shared" si="2"/>
        <v>6</v>
      </c>
      <c r="S165" s="56">
        <f t="shared" si="222"/>
        <v>10</v>
      </c>
      <c r="T165" s="56">
        <f t="shared" si="223"/>
        <v>10</v>
      </c>
      <c r="U165" s="56">
        <f t="shared" si="224"/>
        <v>1</v>
      </c>
      <c r="V165" s="48" t="s">
        <v>220</v>
      </c>
      <c r="W165" s="54">
        <f>VLOOKUP(V165,'Charged Moves'!B$2:K$119,3,FALSE)</f>
        <v>100</v>
      </c>
      <c r="X165" s="57" t="str">
        <f>VLOOKUP(V165,'Charged Moves'!B$2:C$119,2,FALSE)</f>
        <v>Steel</v>
      </c>
      <c r="Y165" s="54">
        <f>IF(OR(VLOOKUP(V165,'Charged Moves'!B$2:C$119,2,FALSE)=E165,VLOOKUP(V165,'Charged Moves'!B$2:C$119,2,FALSE)=F165),1,0)</f>
        <v>0</v>
      </c>
      <c r="Z165" s="54">
        <f>VLOOKUP(V165,'Charged Moves'!B$2:K$119,10,FALSE)*100</f>
        <v>5</v>
      </c>
      <c r="AA165" s="54">
        <f>VLOOKUP(V165,'Charged Moves'!B$2:K$119,6,FALSE)</f>
        <v>2700</v>
      </c>
      <c r="AB165" s="54">
        <f>VLOOKUP(V165,'Charged Moves'!B$2:L$119,11,FALSE)</f>
        <v>100</v>
      </c>
      <c r="AC165" s="62">
        <f t="shared" si="225"/>
        <v>48</v>
      </c>
      <c r="AD165" s="24">
        <f t="shared" si="3"/>
        <v>17.77777778</v>
      </c>
      <c r="AE165" s="63">
        <f t="shared" si="4"/>
        <v>20</v>
      </c>
      <c r="AF165" s="64">
        <f t="shared" si="5"/>
        <v>10000</v>
      </c>
      <c r="AG165" s="65">
        <f t="shared" si="6"/>
        <v>8.503937008</v>
      </c>
      <c r="AH165" s="15">
        <f t="shared" si="226"/>
        <v>0.4884512928</v>
      </c>
      <c r="AI165" s="15">
        <f t="shared" si="227"/>
        <v>0.2543121752</v>
      </c>
      <c r="AJ165" s="15">
        <f t="shared" si="228"/>
        <v>0.1794969737</v>
      </c>
      <c r="AK165" s="65">
        <f t="shared" si="7"/>
        <v>1.97440585</v>
      </c>
      <c r="AL165" s="65">
        <f t="shared" si="8"/>
        <v>282160.6299</v>
      </c>
      <c r="AM165" s="65">
        <f t="shared" si="9"/>
        <v>65510.78611</v>
      </c>
    </row>
    <row r="166" ht="14.25" customHeight="1">
      <c r="A166" s="11">
        <v>58.0</v>
      </c>
      <c r="B166" s="11">
        <f>VLOOKUP(D166,'Species Data'!A$2:E$252,2,FALSE)</f>
        <v>9</v>
      </c>
      <c r="C166" s="11"/>
      <c r="D166" s="11" t="s">
        <v>203</v>
      </c>
      <c r="E166" s="115" t="s">
        <v>476</v>
      </c>
      <c r="F166" s="122"/>
      <c r="G166" s="11">
        <f>VLOOKUP(D166,'Species Data'!A$2:E$252,3,FALSE)</f>
        <v>158</v>
      </c>
      <c r="H166" s="52">
        <f>VLOOKUP(D166,'Species Data'!A$2:E$252,4,FALSE)</f>
        <v>171</v>
      </c>
      <c r="I166" s="52">
        <f>VLOOKUP(D166,'Species Data'!A$2:E$252,5,FALSE)</f>
        <v>210</v>
      </c>
      <c r="J166" s="53">
        <f t="shared" si="1"/>
        <v>33180</v>
      </c>
      <c r="K166" s="48" t="s">
        <v>60</v>
      </c>
      <c r="L166" s="54">
        <f>VLOOKUP(K166,'Basic Moves'!B$2:J$60,3,FALSE)</f>
        <v>6</v>
      </c>
      <c r="M166" s="54" t="str">
        <f>VLOOKUP(K166,'Basic Moves'!B$2:C$60,2,FALSE)</f>
        <v>Dark</v>
      </c>
      <c r="N166" s="54">
        <f>IF(OR(VLOOKUP(K166,'Basic Moves'!B$2:C$60,2,FALSE)=E166,VLOOKUP(K166,'Basic Moves'!B$2:C$60,2,FALSE)=F166),1,0)</f>
        <v>0</v>
      </c>
      <c r="O166" s="54">
        <f>VLOOKUP(K166,'Basic Moves'!B$2:J$60,5,FALSE)</f>
        <v>500</v>
      </c>
      <c r="P166" s="54">
        <f>VLOOKUP(K166,'Basic Moves'!B$2:J$60,9,FALSE)</f>
        <v>4</v>
      </c>
      <c r="Q166" s="34">
        <f t="shared" si="221"/>
        <v>3</v>
      </c>
      <c r="R166" s="24">
        <f t="shared" si="2"/>
        <v>6</v>
      </c>
      <c r="S166" s="56">
        <f t="shared" si="222"/>
        <v>12</v>
      </c>
      <c r="T166" s="56">
        <f t="shared" si="223"/>
        <v>8</v>
      </c>
      <c r="U166" s="56">
        <f t="shared" si="224"/>
        <v>0.6666666667</v>
      </c>
      <c r="V166" s="48" t="s">
        <v>220</v>
      </c>
      <c r="W166" s="54">
        <f>VLOOKUP(V166,'Charged Moves'!B$2:K$119,3,FALSE)</f>
        <v>100</v>
      </c>
      <c r="X166" s="57" t="str">
        <f>VLOOKUP(V166,'Charged Moves'!B$2:C$119,2,FALSE)</f>
        <v>Steel</v>
      </c>
      <c r="Y166" s="54">
        <f>IF(OR(VLOOKUP(V166,'Charged Moves'!B$2:C$119,2,FALSE)=E166,VLOOKUP(V166,'Charged Moves'!B$2:C$119,2,FALSE)=F166),1,0)</f>
        <v>0</v>
      </c>
      <c r="Z166" s="54">
        <f>VLOOKUP(V166,'Charged Moves'!B$2:K$119,10,FALSE)*100</f>
        <v>5</v>
      </c>
      <c r="AA166" s="54">
        <f>VLOOKUP(V166,'Charged Moves'!B$2:K$119,6,FALSE)</f>
        <v>2700</v>
      </c>
      <c r="AB166" s="54">
        <f>VLOOKUP(V166,'Charged Moves'!B$2:L$119,11,FALSE)</f>
        <v>100</v>
      </c>
      <c r="AC166" s="62">
        <f t="shared" si="225"/>
        <v>48</v>
      </c>
      <c r="AD166" s="24">
        <f t="shared" si="3"/>
        <v>17.77777778</v>
      </c>
      <c r="AE166" s="63">
        <f t="shared" si="4"/>
        <v>25</v>
      </c>
      <c r="AF166" s="64">
        <f t="shared" si="5"/>
        <v>12500</v>
      </c>
      <c r="AG166" s="65">
        <f t="shared" si="6"/>
        <v>8.092105263</v>
      </c>
      <c r="AH166" s="15">
        <f t="shared" si="226"/>
        <v>0.4647963965</v>
      </c>
      <c r="AI166" s="15">
        <f t="shared" si="227"/>
        <v>0.241996253</v>
      </c>
      <c r="AJ166" s="15">
        <f t="shared" si="228"/>
        <v>0.166401233</v>
      </c>
      <c r="AK166" s="65">
        <f t="shared" si="7"/>
        <v>1.830357143</v>
      </c>
      <c r="AL166" s="65">
        <f t="shared" si="8"/>
        <v>268496.0526</v>
      </c>
      <c r="AM166" s="65">
        <f t="shared" si="9"/>
        <v>60731.25</v>
      </c>
    </row>
    <row r="167" ht="14.25" customHeight="1">
      <c r="A167" s="11">
        <v>1691.0</v>
      </c>
      <c r="B167" s="11">
        <f>VLOOKUP(D167,'Species Data'!A$2:E$252,2,FALSE)</f>
        <v>242</v>
      </c>
      <c r="C167" s="11"/>
      <c r="D167" s="20" t="s">
        <v>41</v>
      </c>
      <c r="E167" s="98" t="s">
        <v>481</v>
      </c>
      <c r="F167" s="98"/>
      <c r="G167" s="11">
        <f>VLOOKUP(D167,'Species Data'!A$2:E$252,3,FALSE)</f>
        <v>510</v>
      </c>
      <c r="H167" s="52">
        <f>VLOOKUP(D167,'Species Data'!A$2:E$252,4,FALSE)</f>
        <v>129</v>
      </c>
      <c r="I167" s="52">
        <f>VLOOKUP(D167,'Species Data'!A$2:E$252,5,FALSE)</f>
        <v>229</v>
      </c>
      <c r="J167" s="53">
        <f t="shared" si="1"/>
        <v>116790</v>
      </c>
      <c r="K167" s="21" t="s">
        <v>54</v>
      </c>
      <c r="L167" s="54">
        <f>VLOOKUP(K167,'Basic Moves'!B$2:J$60,3,FALSE)</f>
        <v>12</v>
      </c>
      <c r="M167" s="54" t="str">
        <f>VLOOKUP(K167,'Basic Moves'!B$2:C$60,2,FALSE)</f>
        <v>Psychic</v>
      </c>
      <c r="N167" s="54">
        <f>IF(OR(VLOOKUP(K167,'Basic Moves'!B$2:C$60,2,FALSE)=E167,VLOOKUP(K167,'Basic Moves'!B$2:C$60,2,FALSE)=F167),1,0)</f>
        <v>0</v>
      </c>
      <c r="O167" s="54">
        <f>VLOOKUP(K167,'Basic Moves'!B$2:J$60,5,FALSE)</f>
        <v>1100</v>
      </c>
      <c r="P167" s="54">
        <f>VLOOKUP(K167,'Basic Moves'!B$2:J$60,9,FALSE)</f>
        <v>10</v>
      </c>
      <c r="Q167" s="34">
        <f t="shared" si="221"/>
        <v>5</v>
      </c>
      <c r="R167" s="24">
        <f t="shared" si="2"/>
        <v>4.545454545</v>
      </c>
      <c r="S167" s="56">
        <f t="shared" si="222"/>
        <v>10.90909091</v>
      </c>
      <c r="T167" s="56">
        <f t="shared" si="223"/>
        <v>9.090909091</v>
      </c>
      <c r="U167" s="56">
        <f t="shared" si="224"/>
        <v>0.8333333333</v>
      </c>
      <c r="V167" s="21" t="s">
        <v>29</v>
      </c>
      <c r="W167" s="54">
        <f>VLOOKUP(V167,'Charged Moves'!B$2:K$119,3,FALSE)</f>
        <v>150</v>
      </c>
      <c r="X167" s="57" t="str">
        <f>VLOOKUP(V167,'Charged Moves'!B$2:C$119,2,FALSE)</f>
        <v>Normal</v>
      </c>
      <c r="Y167" s="54">
        <f>IF(OR(VLOOKUP(V167,'Charged Moves'!B$2:C$119,2,FALSE)=E167,VLOOKUP(V167,'Charged Moves'!B$2:C$119,2,FALSE)=F167),1,0)</f>
        <v>1</v>
      </c>
      <c r="Z167" s="54">
        <f>VLOOKUP(V167,'Charged Moves'!B$2:K$119,10,FALSE)*100</f>
        <v>5</v>
      </c>
      <c r="AA167" s="54">
        <f>VLOOKUP(V167,'Charged Moves'!B$2:K$119,6,FALSE)</f>
        <v>3800</v>
      </c>
      <c r="AB167" s="54">
        <f>VLOOKUP(V167,'Charged Moves'!B$2:L$119,11,FALSE)</f>
        <v>100</v>
      </c>
      <c r="AC167" s="62">
        <f t="shared" si="225"/>
        <v>65</v>
      </c>
      <c r="AD167" s="24">
        <f t="shared" si="3"/>
        <v>17.10526316</v>
      </c>
      <c r="AE167" s="63">
        <f t="shared" si="4"/>
        <v>10</v>
      </c>
      <c r="AF167" s="64">
        <f t="shared" si="5"/>
        <v>11000</v>
      </c>
      <c r="AG167" s="65">
        <f t="shared" si="6"/>
        <v>7.77027027</v>
      </c>
      <c r="AH167" s="15">
        <f t="shared" si="226"/>
        <v>0.4463107565</v>
      </c>
      <c r="AI167" s="15">
        <f t="shared" si="227"/>
        <v>0.8179231863</v>
      </c>
      <c r="AJ167" s="15">
        <f t="shared" si="228"/>
        <v>1</v>
      </c>
      <c r="AK167" s="65">
        <f t="shared" si="7"/>
        <v>3.125</v>
      </c>
      <c r="AL167" s="65">
        <f t="shared" si="8"/>
        <v>907489.8649</v>
      </c>
      <c r="AM167" s="65">
        <f t="shared" si="9"/>
        <v>364968.75</v>
      </c>
    </row>
    <row r="168" ht="14.25" hidden="1" customHeight="1">
      <c r="A168" s="11">
        <v>1741.0</v>
      </c>
      <c r="B168" s="11">
        <f>VLOOKUP(D168,'Species Data'!A$2:E$252,2,FALSE)</f>
        <v>251</v>
      </c>
      <c r="C168" s="11" t="s">
        <v>23</v>
      </c>
      <c r="D168" s="20" t="s">
        <v>173</v>
      </c>
      <c r="E168" s="50" t="s">
        <v>36</v>
      </c>
      <c r="F168" s="110" t="s">
        <v>479</v>
      </c>
      <c r="G168" s="11">
        <f>VLOOKUP(D168,'Species Data'!A$2:E$252,3,FALSE)</f>
        <v>200</v>
      </c>
      <c r="H168" s="52">
        <f>VLOOKUP(D168,'Species Data'!A$2:E$252,4,FALSE)</f>
        <v>210</v>
      </c>
      <c r="I168" s="52">
        <f>VLOOKUP(D168,'Species Data'!A$2:E$252,5,FALSE)</f>
        <v>210</v>
      </c>
      <c r="J168" s="53">
        <f t="shared" si="1"/>
        <v>42000</v>
      </c>
      <c r="K168" s="21" t="s">
        <v>94</v>
      </c>
      <c r="L168" s="54">
        <f>VLOOKUP(K168,'Basic Moves'!B$2:J$60,3,FALSE)</f>
        <v>8</v>
      </c>
      <c r="M168" s="54" t="str">
        <f>VLOOKUP(K168,'Basic Moves'!B$2:C$60,2,FALSE)</f>
        <v>Electric</v>
      </c>
      <c r="N168" s="54">
        <f>IF(OR(VLOOKUP(K168,'Basic Moves'!B$2:C$60,2,FALSE)=E168,VLOOKUP(K168,'Basic Moves'!B$2:C$60,2,FALSE)=F168),1,0)</f>
        <v>0</v>
      </c>
      <c r="O168" s="54">
        <f>VLOOKUP(K168,'Basic Moves'!B$2:J$60,5,FALSE)</f>
        <v>1100</v>
      </c>
      <c r="P168" s="54">
        <f>VLOOKUP(K168,'Basic Moves'!B$2:J$60,9,FALSE)</f>
        <v>15</v>
      </c>
      <c r="Q168" s="34">
        <f>FLOOR(0.5*L168*(H168/180)*(1+(N168*0.25))+1)</f>
        <v>5</v>
      </c>
      <c r="R168" s="24">
        <f t="shared" si="2"/>
        <v>4.545454545</v>
      </c>
      <c r="S168" s="21"/>
      <c r="T168" s="21"/>
      <c r="U168" s="21"/>
      <c r="V168" s="21" t="s">
        <v>48</v>
      </c>
      <c r="W168" s="54">
        <f>VLOOKUP(V168,'Charged Moves'!B$2:K$119,3,FALSE)</f>
        <v>100</v>
      </c>
      <c r="X168" s="57" t="str">
        <f>VLOOKUP(V168,'Charged Moves'!B$2:C$119,2,FALSE)</f>
        <v>Fairy</v>
      </c>
      <c r="Y168" s="54">
        <f>IF(OR(VLOOKUP(V168,'Charged Moves'!B$2:C$119,2,FALSE)=E168,VLOOKUP(V168,'Charged Moves'!B$2:C$119,2,FALSE)=F168),1,0)</f>
        <v>0</v>
      </c>
      <c r="Z168" s="54">
        <f>VLOOKUP(V168,'Charged Moves'!B$2:K$119,10,FALSE)*100</f>
        <v>5</v>
      </c>
      <c r="AA168" s="54">
        <f>VLOOKUP(V168,'Charged Moves'!B$2:K$119,6,FALSE)</f>
        <v>3500</v>
      </c>
      <c r="AB168" s="54">
        <f>VLOOKUP(V168,'Charged Moves'!B$2:L$119,11,FALSE)</f>
        <v>50</v>
      </c>
      <c r="AC168" s="62">
        <f>FLOOR(0.5*W168*(H168/180)*(1+(Y168*0.25))+1)</f>
        <v>59</v>
      </c>
      <c r="AD168" s="24">
        <f t="shared" si="3"/>
        <v>16.85714286</v>
      </c>
      <c r="AE168" s="63">
        <f t="shared" si="4"/>
        <v>4</v>
      </c>
      <c r="AF168" s="64">
        <f t="shared" si="5"/>
        <v>4400</v>
      </c>
      <c r="AG168" s="65">
        <f t="shared" si="6"/>
        <v>10</v>
      </c>
      <c r="AH168" s="15">
        <f>AG168/18.495</f>
        <v>0.5406866721</v>
      </c>
      <c r="AI168" s="15">
        <f>AL168/1134531.429</f>
        <v>0.3701968842</v>
      </c>
      <c r="AJ168" s="15">
        <f>AM168/374489.674</f>
        <v>0.4949752726</v>
      </c>
      <c r="AK168" s="65">
        <f t="shared" si="7"/>
        <v>4.413407821</v>
      </c>
      <c r="AL168" s="65">
        <f t="shared" si="8"/>
        <v>420000</v>
      </c>
      <c r="AM168" s="65">
        <f t="shared" si="9"/>
        <v>185363.1285</v>
      </c>
    </row>
    <row r="169" ht="14.25" customHeight="1">
      <c r="A169" s="11">
        <v>1690.0</v>
      </c>
      <c r="B169" s="11">
        <f>VLOOKUP(D169,'Species Data'!A$2:E$252,2,FALSE)</f>
        <v>242</v>
      </c>
      <c r="C169" s="11"/>
      <c r="D169" s="20" t="s">
        <v>41</v>
      </c>
      <c r="E169" s="98" t="s">
        <v>481</v>
      </c>
      <c r="F169" s="98"/>
      <c r="G169" s="11">
        <f>VLOOKUP(D169,'Species Data'!A$2:E$252,3,FALSE)</f>
        <v>510</v>
      </c>
      <c r="H169" s="52">
        <f>VLOOKUP(D169,'Species Data'!A$2:E$252,4,FALSE)</f>
        <v>129</v>
      </c>
      <c r="I169" s="52">
        <f>VLOOKUP(D169,'Species Data'!A$2:E$252,5,FALSE)</f>
        <v>229</v>
      </c>
      <c r="J169" s="53">
        <f t="shared" si="1"/>
        <v>116790</v>
      </c>
      <c r="K169" s="21" t="s">
        <v>54</v>
      </c>
      <c r="L169" s="54">
        <f>VLOOKUP(K169,'Basic Moves'!B$2:J$60,3,FALSE)</f>
        <v>12</v>
      </c>
      <c r="M169" s="54" t="str">
        <f>VLOOKUP(K169,'Basic Moves'!B$2:C$60,2,FALSE)</f>
        <v>Psychic</v>
      </c>
      <c r="N169" s="54">
        <f>IF(OR(VLOOKUP(K169,'Basic Moves'!B$2:C$60,2,FALSE)=E169,VLOOKUP(K169,'Basic Moves'!B$2:C$60,2,FALSE)=F169),1,0)</f>
        <v>0</v>
      </c>
      <c r="O169" s="54">
        <f>VLOOKUP(K169,'Basic Moves'!B$2:J$60,5,FALSE)</f>
        <v>1100</v>
      </c>
      <c r="P169" s="54">
        <f>VLOOKUP(K169,'Basic Moves'!B$2:J$60,9,FALSE)</f>
        <v>10</v>
      </c>
      <c r="Q169" s="34">
        <f t="shared" ref="Q169:Q1750" si="229">FLOOR(0.5*L169*(H169/180)*(1+(N169*0.2))+1)</f>
        <v>5</v>
      </c>
      <c r="R169" s="24">
        <f t="shared" si="2"/>
        <v>4.545454545</v>
      </c>
      <c r="S169" s="56">
        <f t="shared" ref="S169:S1750" si="230">L169/O169*1000</f>
        <v>10.90909091</v>
      </c>
      <c r="T169" s="56">
        <f t="shared" ref="T169:T1750" si="231">P169/O169*1000</f>
        <v>9.090909091</v>
      </c>
      <c r="U169" s="56">
        <f t="shared" ref="U169:U1750" si="232">T169/S169</f>
        <v>0.8333333333</v>
      </c>
      <c r="V169" s="21" t="s">
        <v>48</v>
      </c>
      <c r="W169" s="54">
        <f>VLOOKUP(V169,'Charged Moves'!B$2:K$119,3,FALSE)</f>
        <v>100</v>
      </c>
      <c r="X169" s="57" t="str">
        <f>VLOOKUP(V169,'Charged Moves'!B$2:C$119,2,FALSE)</f>
        <v>Fairy</v>
      </c>
      <c r="Y169" s="54">
        <f>IF(OR(VLOOKUP(V169,'Charged Moves'!B$2:C$119,2,FALSE)=E169,VLOOKUP(V169,'Charged Moves'!B$2:C$119,2,FALSE)=F169),1,0)</f>
        <v>0</v>
      </c>
      <c r="Z169" s="54">
        <f>VLOOKUP(V169,'Charged Moves'!B$2:K$119,10,FALSE)*100</f>
        <v>5</v>
      </c>
      <c r="AA169" s="54">
        <f>VLOOKUP(V169,'Charged Moves'!B$2:K$119,6,FALSE)</f>
        <v>3500</v>
      </c>
      <c r="AB169" s="54">
        <f>VLOOKUP(V169,'Charged Moves'!B$2:L$119,11,FALSE)</f>
        <v>50</v>
      </c>
      <c r="AC169" s="62">
        <f t="shared" ref="AC169:AC1750" si="233">FLOOR(0.5*W169*(H169/180)*(1+(Y169*0.2))+1)</f>
        <v>36</v>
      </c>
      <c r="AD169" s="24">
        <f t="shared" si="3"/>
        <v>10.28571429</v>
      </c>
      <c r="AE169" s="63">
        <f t="shared" si="4"/>
        <v>5</v>
      </c>
      <c r="AF169" s="64">
        <f t="shared" si="5"/>
        <v>5500</v>
      </c>
      <c r="AG169" s="65">
        <f t="shared" si="6"/>
        <v>6.777777778</v>
      </c>
      <c r="AH169" s="15">
        <f t="shared" ref="AH169:AH1750" si="234">AG169/17.41</f>
        <v>0.3893037207</v>
      </c>
      <c r="AI169" s="15">
        <f t="shared" ref="AI169:AI1750" si="235">AL169/1109505</f>
        <v>0.7134502924</v>
      </c>
      <c r="AJ169" s="15">
        <f t="shared" ref="AJ169:AJ1750" si="236">AM169/364968.75</f>
        <v>0.9295238095</v>
      </c>
      <c r="AK169" s="65">
        <f t="shared" si="7"/>
        <v>2.904761905</v>
      </c>
      <c r="AL169" s="65">
        <f t="shared" si="8"/>
        <v>791576.6667</v>
      </c>
      <c r="AM169" s="65">
        <f t="shared" si="9"/>
        <v>339247.1429</v>
      </c>
    </row>
    <row r="170" ht="14.25" customHeight="1">
      <c r="A170" s="11">
        <v>1688.0</v>
      </c>
      <c r="B170" s="11">
        <f>VLOOKUP(D170,'Species Data'!A$2:E$252,2,FALSE)</f>
        <v>242</v>
      </c>
      <c r="C170" s="11"/>
      <c r="D170" s="20" t="s">
        <v>41</v>
      </c>
      <c r="E170" s="98" t="s">
        <v>481</v>
      </c>
      <c r="F170" s="98"/>
      <c r="G170" s="11">
        <f>VLOOKUP(D170,'Species Data'!A$2:E$252,3,FALSE)</f>
        <v>510</v>
      </c>
      <c r="H170" s="52">
        <f>VLOOKUP(D170,'Species Data'!A$2:E$252,4,FALSE)</f>
        <v>129</v>
      </c>
      <c r="I170" s="52">
        <f>VLOOKUP(D170,'Species Data'!A$2:E$252,5,FALSE)</f>
        <v>229</v>
      </c>
      <c r="J170" s="53">
        <f t="shared" si="1"/>
        <v>116790</v>
      </c>
      <c r="K170" s="21" t="s">
        <v>42</v>
      </c>
      <c r="L170" s="54">
        <f>VLOOKUP(K170,'Basic Moves'!B$2:J$60,3,FALSE)</f>
        <v>7</v>
      </c>
      <c r="M170" s="54" t="str">
        <f>VLOOKUP(K170,'Basic Moves'!B$2:C$60,2,FALSE)</f>
        <v>Normal</v>
      </c>
      <c r="N170" s="54">
        <f>IF(OR(VLOOKUP(K170,'Basic Moves'!B$2:C$60,2,FALSE)=E170,VLOOKUP(K170,'Basic Moves'!B$2:C$60,2,FALSE)=F170),1,0)</f>
        <v>1</v>
      </c>
      <c r="O170" s="54">
        <f>VLOOKUP(K170,'Basic Moves'!B$2:J$60,5,FALSE)</f>
        <v>600</v>
      </c>
      <c r="P170" s="54">
        <f>VLOOKUP(K170,'Basic Moves'!B$2:J$60,9,FALSE)</f>
        <v>6</v>
      </c>
      <c r="Q170" s="34">
        <f t="shared" si="229"/>
        <v>4</v>
      </c>
      <c r="R170" s="24">
        <f t="shared" si="2"/>
        <v>6.666666667</v>
      </c>
      <c r="S170" s="56">
        <f t="shared" si="230"/>
        <v>11.66666667</v>
      </c>
      <c r="T170" s="21">
        <f t="shared" si="231"/>
        <v>10</v>
      </c>
      <c r="U170" s="56">
        <f t="shared" si="232"/>
        <v>0.8571428571</v>
      </c>
      <c r="V170" s="21" t="s">
        <v>29</v>
      </c>
      <c r="W170" s="54">
        <f>VLOOKUP(V170,'Charged Moves'!B$2:K$119,3,FALSE)</f>
        <v>150</v>
      </c>
      <c r="X170" s="57" t="str">
        <f>VLOOKUP(V170,'Charged Moves'!B$2:C$119,2,FALSE)</f>
        <v>Normal</v>
      </c>
      <c r="Y170" s="54">
        <f>IF(OR(VLOOKUP(V170,'Charged Moves'!B$2:C$119,2,FALSE)=E170,VLOOKUP(V170,'Charged Moves'!B$2:C$119,2,FALSE)=F170),1,0)</f>
        <v>1</v>
      </c>
      <c r="Z170" s="54">
        <f>VLOOKUP(V170,'Charged Moves'!B$2:K$119,10,FALSE)*100</f>
        <v>5</v>
      </c>
      <c r="AA170" s="54">
        <f>VLOOKUP(V170,'Charged Moves'!B$2:K$119,6,FALSE)</f>
        <v>3800</v>
      </c>
      <c r="AB170" s="54">
        <f>VLOOKUP(V170,'Charged Moves'!B$2:L$119,11,FALSE)</f>
        <v>100</v>
      </c>
      <c r="AC170" s="62">
        <f t="shared" si="233"/>
        <v>65</v>
      </c>
      <c r="AD170" s="24">
        <f t="shared" si="3"/>
        <v>17.10526316</v>
      </c>
      <c r="AE170" s="63">
        <f t="shared" si="4"/>
        <v>17</v>
      </c>
      <c r="AF170" s="64">
        <f t="shared" si="5"/>
        <v>10200</v>
      </c>
      <c r="AG170" s="65">
        <f t="shared" si="6"/>
        <v>9.5</v>
      </c>
      <c r="AH170" s="15">
        <f t="shared" si="234"/>
        <v>0.5456634118</v>
      </c>
      <c r="AI170" s="15">
        <f t="shared" si="235"/>
        <v>1</v>
      </c>
      <c r="AJ170" s="15">
        <f t="shared" si="236"/>
        <v>0.8512</v>
      </c>
      <c r="AK170" s="65">
        <f t="shared" si="7"/>
        <v>2.66</v>
      </c>
      <c r="AL170" s="65">
        <f t="shared" si="8"/>
        <v>1109505</v>
      </c>
      <c r="AM170" s="65">
        <f t="shared" si="9"/>
        <v>310661.4</v>
      </c>
    </row>
    <row r="171" ht="14.25" customHeight="1">
      <c r="A171" s="11">
        <v>1687.0</v>
      </c>
      <c r="B171" s="11">
        <f>VLOOKUP(D171,'Species Data'!A$2:E$252,2,FALSE)</f>
        <v>242</v>
      </c>
      <c r="C171" s="11"/>
      <c r="D171" s="20" t="s">
        <v>41</v>
      </c>
      <c r="E171" s="98" t="s">
        <v>481</v>
      </c>
      <c r="F171" s="98"/>
      <c r="G171" s="11">
        <f>VLOOKUP(D171,'Species Data'!A$2:E$252,3,FALSE)</f>
        <v>510</v>
      </c>
      <c r="H171" s="52">
        <f>VLOOKUP(D171,'Species Data'!A$2:E$252,4,FALSE)</f>
        <v>129</v>
      </c>
      <c r="I171" s="52">
        <f>VLOOKUP(D171,'Species Data'!A$2:E$252,5,FALSE)</f>
        <v>229</v>
      </c>
      <c r="J171" s="53">
        <f t="shared" si="1"/>
        <v>116790</v>
      </c>
      <c r="K171" s="21" t="s">
        <v>42</v>
      </c>
      <c r="L171" s="54">
        <f>VLOOKUP(K171,'Basic Moves'!B$2:J$60,3,FALSE)</f>
        <v>7</v>
      </c>
      <c r="M171" s="54" t="str">
        <f>VLOOKUP(K171,'Basic Moves'!B$2:C$60,2,FALSE)</f>
        <v>Normal</v>
      </c>
      <c r="N171" s="54">
        <f>IF(OR(VLOOKUP(K171,'Basic Moves'!B$2:C$60,2,FALSE)=E171,VLOOKUP(K171,'Basic Moves'!B$2:C$60,2,FALSE)=F171),1,0)</f>
        <v>1</v>
      </c>
      <c r="O171" s="54">
        <f>VLOOKUP(K171,'Basic Moves'!B$2:J$60,5,FALSE)</f>
        <v>600</v>
      </c>
      <c r="P171" s="54">
        <f>VLOOKUP(K171,'Basic Moves'!B$2:J$60,9,FALSE)</f>
        <v>6</v>
      </c>
      <c r="Q171" s="34">
        <f t="shared" si="229"/>
        <v>4</v>
      </c>
      <c r="R171" s="24">
        <f t="shared" si="2"/>
        <v>6.666666667</v>
      </c>
      <c r="S171" s="56">
        <f t="shared" si="230"/>
        <v>11.66666667</v>
      </c>
      <c r="T171" s="56">
        <f t="shared" si="231"/>
        <v>10</v>
      </c>
      <c r="U171" s="56">
        <f t="shared" si="232"/>
        <v>0.8571428571</v>
      </c>
      <c r="V171" s="21" t="s">
        <v>48</v>
      </c>
      <c r="W171" s="54">
        <f>VLOOKUP(V171,'Charged Moves'!B$2:K$119,3,FALSE)</f>
        <v>100</v>
      </c>
      <c r="X171" s="57" t="str">
        <f>VLOOKUP(V171,'Charged Moves'!B$2:C$119,2,FALSE)</f>
        <v>Fairy</v>
      </c>
      <c r="Y171" s="54">
        <f>IF(OR(VLOOKUP(V171,'Charged Moves'!B$2:C$119,2,FALSE)=E171,VLOOKUP(V171,'Charged Moves'!B$2:C$119,2,FALSE)=F171),1,0)</f>
        <v>0</v>
      </c>
      <c r="Z171" s="54">
        <f>VLOOKUP(V171,'Charged Moves'!B$2:K$119,10,FALSE)*100</f>
        <v>5</v>
      </c>
      <c r="AA171" s="54">
        <f>VLOOKUP(V171,'Charged Moves'!B$2:K$119,6,FALSE)</f>
        <v>3500</v>
      </c>
      <c r="AB171" s="54">
        <f>VLOOKUP(V171,'Charged Moves'!B$2:L$119,11,FALSE)</f>
        <v>50</v>
      </c>
      <c r="AC171" s="62">
        <f t="shared" si="233"/>
        <v>36</v>
      </c>
      <c r="AD171" s="24">
        <f t="shared" si="3"/>
        <v>10.28571429</v>
      </c>
      <c r="AE171" s="63">
        <f t="shared" si="4"/>
        <v>9</v>
      </c>
      <c r="AF171" s="64">
        <f t="shared" si="5"/>
        <v>5400</v>
      </c>
      <c r="AG171" s="65">
        <f t="shared" si="6"/>
        <v>8.08988764</v>
      </c>
      <c r="AH171" s="15">
        <f t="shared" si="234"/>
        <v>0.4646690201</v>
      </c>
      <c r="AI171" s="15">
        <f t="shared" si="235"/>
        <v>0.85156712</v>
      </c>
      <c r="AJ171" s="15">
        <f t="shared" si="236"/>
        <v>0.7972318339</v>
      </c>
      <c r="AK171" s="65">
        <f t="shared" si="7"/>
        <v>2.491349481</v>
      </c>
      <c r="AL171" s="65">
        <f t="shared" si="8"/>
        <v>944817.9775</v>
      </c>
      <c r="AM171" s="65">
        <f t="shared" si="9"/>
        <v>290964.7059</v>
      </c>
    </row>
    <row r="172" ht="14.25" customHeight="1">
      <c r="A172" s="11">
        <v>1692.0</v>
      </c>
      <c r="B172" s="11">
        <f>VLOOKUP(D172,'Species Data'!A$2:E$252,2,FALSE)</f>
        <v>242</v>
      </c>
      <c r="C172" s="11"/>
      <c r="D172" s="20" t="s">
        <v>41</v>
      </c>
      <c r="E172" s="98" t="s">
        <v>481</v>
      </c>
      <c r="F172" s="98"/>
      <c r="G172" s="11">
        <f>VLOOKUP(D172,'Species Data'!A$2:E$252,3,FALSE)</f>
        <v>510</v>
      </c>
      <c r="H172" s="52">
        <f>VLOOKUP(D172,'Species Data'!A$2:E$252,4,FALSE)</f>
        <v>129</v>
      </c>
      <c r="I172" s="52">
        <f>VLOOKUP(D172,'Species Data'!A$2:E$252,5,FALSE)</f>
        <v>229</v>
      </c>
      <c r="J172" s="53">
        <f t="shared" si="1"/>
        <v>116790</v>
      </c>
      <c r="K172" s="21" t="s">
        <v>54</v>
      </c>
      <c r="L172" s="54">
        <f>VLOOKUP(K172,'Basic Moves'!B$2:J$60,3,FALSE)</f>
        <v>12</v>
      </c>
      <c r="M172" s="54" t="str">
        <f>VLOOKUP(K172,'Basic Moves'!B$2:C$60,2,FALSE)</f>
        <v>Psychic</v>
      </c>
      <c r="N172" s="54">
        <f>IF(OR(VLOOKUP(K172,'Basic Moves'!B$2:C$60,2,FALSE)=E172,VLOOKUP(K172,'Basic Moves'!B$2:C$60,2,FALSE)=F172),1,0)</f>
        <v>0</v>
      </c>
      <c r="O172" s="54">
        <f>VLOOKUP(K172,'Basic Moves'!B$2:J$60,5,FALSE)</f>
        <v>1100</v>
      </c>
      <c r="P172" s="54">
        <f>VLOOKUP(K172,'Basic Moves'!B$2:J$60,9,FALSE)</f>
        <v>10</v>
      </c>
      <c r="Q172" s="34">
        <f t="shared" si="229"/>
        <v>5</v>
      </c>
      <c r="R172" s="24">
        <f t="shared" si="2"/>
        <v>4.545454545</v>
      </c>
      <c r="S172" s="56">
        <f t="shared" si="230"/>
        <v>10.90909091</v>
      </c>
      <c r="T172" s="56">
        <f t="shared" si="231"/>
        <v>9.090909091</v>
      </c>
      <c r="U172" s="56">
        <f t="shared" si="232"/>
        <v>0.8333333333</v>
      </c>
      <c r="V172" s="21" t="s">
        <v>36</v>
      </c>
      <c r="W172" s="54">
        <f>VLOOKUP(V172,'Charged Moves'!B$2:K$119,3,FALSE)</f>
        <v>100</v>
      </c>
      <c r="X172" s="57" t="str">
        <f>VLOOKUP(V172,'Charged Moves'!B$2:C$119,2,FALSE)</f>
        <v>Psychic</v>
      </c>
      <c r="Y172" s="54">
        <f>IF(OR(VLOOKUP(V172,'Charged Moves'!B$2:C$119,2,FALSE)=E172,VLOOKUP(V172,'Charged Moves'!B$2:C$119,2,FALSE)=F172),1,0)</f>
        <v>0</v>
      </c>
      <c r="Z172" s="54">
        <f>VLOOKUP(V172,'Charged Moves'!B$2:K$119,10,FALSE)*100</f>
        <v>5</v>
      </c>
      <c r="AA172" s="54">
        <f>VLOOKUP(V172,'Charged Moves'!B$2:K$119,6,FALSE)</f>
        <v>2800</v>
      </c>
      <c r="AB172" s="54">
        <f>VLOOKUP(V172,'Charged Moves'!B$2:L$119,11,FALSE)</f>
        <v>100</v>
      </c>
      <c r="AC172" s="62">
        <f t="shared" si="233"/>
        <v>36</v>
      </c>
      <c r="AD172" s="24">
        <f t="shared" si="3"/>
        <v>12.85714286</v>
      </c>
      <c r="AE172" s="63">
        <f t="shared" si="4"/>
        <v>10</v>
      </c>
      <c r="AF172" s="64">
        <f t="shared" si="5"/>
        <v>11000</v>
      </c>
      <c r="AG172" s="65">
        <f t="shared" si="6"/>
        <v>6.231884058</v>
      </c>
      <c r="AH172" s="15">
        <f t="shared" si="234"/>
        <v>0.3579485387</v>
      </c>
      <c r="AI172" s="15">
        <f t="shared" si="235"/>
        <v>0.6559877956</v>
      </c>
      <c r="AJ172" s="15">
        <f t="shared" si="236"/>
        <v>0.7687150838</v>
      </c>
      <c r="AK172" s="65">
        <f t="shared" si="7"/>
        <v>2.402234637</v>
      </c>
      <c r="AL172" s="65">
        <f t="shared" si="8"/>
        <v>727821.7391</v>
      </c>
      <c r="AM172" s="65">
        <f t="shared" si="9"/>
        <v>280556.9832</v>
      </c>
    </row>
    <row r="173" ht="14.25" customHeight="1">
      <c r="A173" s="11">
        <v>1689.0</v>
      </c>
      <c r="B173" s="11">
        <f>VLOOKUP(D173,'Species Data'!A$2:E$252,2,FALSE)</f>
        <v>242</v>
      </c>
      <c r="C173" s="11"/>
      <c r="D173" s="20" t="s">
        <v>41</v>
      </c>
      <c r="E173" s="98" t="s">
        <v>481</v>
      </c>
      <c r="F173" s="98"/>
      <c r="G173" s="11">
        <f>VLOOKUP(D173,'Species Data'!A$2:E$252,3,FALSE)</f>
        <v>510</v>
      </c>
      <c r="H173" s="52">
        <f>VLOOKUP(D173,'Species Data'!A$2:E$252,4,FALSE)</f>
        <v>129</v>
      </c>
      <c r="I173" s="52">
        <f>VLOOKUP(D173,'Species Data'!A$2:E$252,5,FALSE)</f>
        <v>229</v>
      </c>
      <c r="J173" s="53">
        <f t="shared" si="1"/>
        <v>116790</v>
      </c>
      <c r="K173" s="21" t="s">
        <v>42</v>
      </c>
      <c r="L173" s="54">
        <f>VLOOKUP(K173,'Basic Moves'!B$2:J$60,3,FALSE)</f>
        <v>7</v>
      </c>
      <c r="M173" s="54" t="str">
        <f>VLOOKUP(K173,'Basic Moves'!B$2:C$60,2,FALSE)</f>
        <v>Normal</v>
      </c>
      <c r="N173" s="54">
        <f>IF(OR(VLOOKUP(K173,'Basic Moves'!B$2:C$60,2,FALSE)=E173,VLOOKUP(K173,'Basic Moves'!B$2:C$60,2,FALSE)=F173),1,0)</f>
        <v>1</v>
      </c>
      <c r="O173" s="54">
        <f>VLOOKUP(K173,'Basic Moves'!B$2:J$60,5,FALSE)</f>
        <v>600</v>
      </c>
      <c r="P173" s="54">
        <f>VLOOKUP(K173,'Basic Moves'!B$2:J$60,9,FALSE)</f>
        <v>6</v>
      </c>
      <c r="Q173" s="34">
        <f t="shared" si="229"/>
        <v>4</v>
      </c>
      <c r="R173" s="24">
        <f t="shared" si="2"/>
        <v>6.666666667</v>
      </c>
      <c r="S173" s="56">
        <f t="shared" si="230"/>
        <v>11.66666667</v>
      </c>
      <c r="T173" s="56">
        <f t="shared" si="231"/>
        <v>10</v>
      </c>
      <c r="U173" s="56">
        <f t="shared" si="232"/>
        <v>0.8571428571</v>
      </c>
      <c r="V173" s="21" t="s">
        <v>36</v>
      </c>
      <c r="W173" s="54">
        <f>VLOOKUP(V173,'Charged Moves'!B$2:K$119,3,FALSE)</f>
        <v>100</v>
      </c>
      <c r="X173" s="57" t="str">
        <f>VLOOKUP(V173,'Charged Moves'!B$2:C$119,2,FALSE)</f>
        <v>Psychic</v>
      </c>
      <c r="Y173" s="54">
        <f>IF(OR(VLOOKUP(V173,'Charged Moves'!B$2:C$119,2,FALSE)=E173,VLOOKUP(V173,'Charged Moves'!B$2:C$119,2,FALSE)=F173),1,0)</f>
        <v>0</v>
      </c>
      <c r="Z173" s="54">
        <f>VLOOKUP(V173,'Charged Moves'!B$2:K$119,10,FALSE)*100</f>
        <v>5</v>
      </c>
      <c r="AA173" s="54">
        <f>VLOOKUP(V173,'Charged Moves'!B$2:K$119,6,FALSE)</f>
        <v>2800</v>
      </c>
      <c r="AB173" s="54">
        <f>VLOOKUP(V173,'Charged Moves'!B$2:L$119,11,FALSE)</f>
        <v>100</v>
      </c>
      <c r="AC173" s="62">
        <f t="shared" si="233"/>
        <v>36</v>
      </c>
      <c r="AD173" s="24">
        <f t="shared" si="3"/>
        <v>12.85714286</v>
      </c>
      <c r="AE173" s="63">
        <f t="shared" si="4"/>
        <v>17</v>
      </c>
      <c r="AF173" s="64">
        <f t="shared" si="5"/>
        <v>10200</v>
      </c>
      <c r="AG173" s="65">
        <f t="shared" si="6"/>
        <v>8</v>
      </c>
      <c r="AH173" s="15">
        <f t="shared" si="234"/>
        <v>0.459506031</v>
      </c>
      <c r="AI173" s="15">
        <f t="shared" si="235"/>
        <v>0.8421052632</v>
      </c>
      <c r="AJ173" s="15">
        <f t="shared" si="236"/>
        <v>0.6791836735</v>
      </c>
      <c r="AK173" s="65">
        <f t="shared" si="7"/>
        <v>2.12244898</v>
      </c>
      <c r="AL173" s="65">
        <f t="shared" si="8"/>
        <v>934320</v>
      </c>
      <c r="AM173" s="65">
        <f t="shared" si="9"/>
        <v>247880.8163</v>
      </c>
    </row>
    <row r="174" ht="14.25" customHeight="1">
      <c r="A174" s="11">
        <v>4.0</v>
      </c>
      <c r="B174" s="11">
        <f>VLOOKUP(D174,'Species Data'!A$2:E$252,2,FALSE)</f>
        <v>1</v>
      </c>
      <c r="C174" s="11"/>
      <c r="D174" s="11" t="s">
        <v>388</v>
      </c>
      <c r="E174" s="110" t="s">
        <v>479</v>
      </c>
      <c r="F174" s="108" t="s">
        <v>473</v>
      </c>
      <c r="G174" s="11">
        <f>VLOOKUP(D174,'Species Data'!A$2:E$252,3,FALSE)</f>
        <v>90</v>
      </c>
      <c r="H174" s="52">
        <f>VLOOKUP(D174,'Species Data'!A$2:E$252,4,FALSE)</f>
        <v>118</v>
      </c>
      <c r="I174" s="52">
        <f>VLOOKUP(D174,'Species Data'!A$2:E$252,5,FALSE)</f>
        <v>118</v>
      </c>
      <c r="J174" s="53">
        <f t="shared" si="1"/>
        <v>10620</v>
      </c>
      <c r="K174" s="48" t="s">
        <v>132</v>
      </c>
      <c r="L174" s="54">
        <f>VLOOKUP(K174,'Basic Moves'!B$2:J$60,3,FALSE)</f>
        <v>7</v>
      </c>
      <c r="M174" s="54" t="str">
        <f>VLOOKUP(K174,'Basic Moves'!B$2:C$60,2,FALSE)</f>
        <v>Grass</v>
      </c>
      <c r="N174" s="54">
        <f>IF(OR(VLOOKUP(K174,'Basic Moves'!B$2:C$60,2,FALSE)=E174,VLOOKUP(K174,'Basic Moves'!B$2:C$60,2,FALSE)=F174),1,0)</f>
        <v>1</v>
      </c>
      <c r="O174" s="54">
        <f>VLOOKUP(K174,'Basic Moves'!B$2:J$60,5,FALSE)</f>
        <v>600</v>
      </c>
      <c r="P174" s="54">
        <f>VLOOKUP(K174,'Basic Moves'!B$2:J$60,9,FALSE)</f>
        <v>6</v>
      </c>
      <c r="Q174" s="34">
        <f t="shared" si="229"/>
        <v>3</v>
      </c>
      <c r="R174" s="24">
        <f t="shared" si="2"/>
        <v>5</v>
      </c>
      <c r="S174" s="56">
        <f t="shared" si="230"/>
        <v>11.66666667</v>
      </c>
      <c r="T174" s="56">
        <f t="shared" si="231"/>
        <v>10</v>
      </c>
      <c r="U174" s="56">
        <f t="shared" si="232"/>
        <v>0.8571428571</v>
      </c>
      <c r="V174" s="48" t="s">
        <v>208</v>
      </c>
      <c r="W174" s="54">
        <f>VLOOKUP(V174,'Charged Moves'!B$2:K$119,3,FALSE)</f>
        <v>90</v>
      </c>
      <c r="X174" s="57" t="str">
        <f>VLOOKUP(V174,'Charged Moves'!B$2:C$119,2,FALSE)</f>
        <v>Grass</v>
      </c>
      <c r="Y174" s="54">
        <f>IF(OR(VLOOKUP(V174,'Charged Moves'!B$2:C$119,2,FALSE)=E174,VLOOKUP(V174,'Charged Moves'!B$2:C$119,2,FALSE)=F174),1,0)</f>
        <v>1</v>
      </c>
      <c r="Z174" s="54">
        <f>VLOOKUP(V174,'Charged Moves'!B$2:K$119,10,FALSE)*100</f>
        <v>0</v>
      </c>
      <c r="AA174" s="54">
        <f>VLOOKUP(V174,'Charged Moves'!B$2:K$119,6,FALSE)</f>
        <v>2600</v>
      </c>
      <c r="AB174" s="54">
        <f>VLOOKUP(V174,'Charged Moves'!B$2:L$119,11,FALSE)</f>
        <v>50</v>
      </c>
      <c r="AC174" s="62">
        <f t="shared" si="233"/>
        <v>36</v>
      </c>
      <c r="AD174" s="24">
        <f t="shared" si="3"/>
        <v>13.84615385</v>
      </c>
      <c r="AE174" s="63">
        <f t="shared" si="4"/>
        <v>9</v>
      </c>
      <c r="AF174" s="64">
        <f t="shared" si="5"/>
        <v>5400</v>
      </c>
      <c r="AG174" s="65">
        <f t="shared" si="6"/>
        <v>7.875</v>
      </c>
      <c r="AH174" s="15">
        <f t="shared" si="234"/>
        <v>0.4523262493</v>
      </c>
      <c r="AI174" s="15">
        <f t="shared" si="235"/>
        <v>0.0753782092</v>
      </c>
      <c r="AJ174" s="15">
        <f t="shared" si="236"/>
        <v>0.06547135885</v>
      </c>
      <c r="AK174" s="65">
        <f t="shared" si="7"/>
        <v>2.25</v>
      </c>
      <c r="AL174" s="65">
        <f t="shared" si="8"/>
        <v>83632.5</v>
      </c>
      <c r="AM174" s="65">
        <f t="shared" si="9"/>
        <v>23895</v>
      </c>
    </row>
    <row r="175" ht="14.25" customHeight="1">
      <c r="A175" s="11">
        <v>6.0</v>
      </c>
      <c r="B175" s="11">
        <f>VLOOKUP(D175,'Species Data'!A$2:E$252,2,FALSE)</f>
        <v>1</v>
      </c>
      <c r="C175" s="11"/>
      <c r="D175" s="11" t="s">
        <v>388</v>
      </c>
      <c r="E175" s="110" t="s">
        <v>479</v>
      </c>
      <c r="F175" s="108" t="s">
        <v>473</v>
      </c>
      <c r="G175" s="11">
        <f>VLOOKUP(D175,'Species Data'!A$2:E$252,3,FALSE)</f>
        <v>90</v>
      </c>
      <c r="H175" s="52">
        <f>VLOOKUP(D175,'Species Data'!A$2:E$252,4,FALSE)</f>
        <v>118</v>
      </c>
      <c r="I175" s="52">
        <f>VLOOKUP(D175,'Species Data'!A$2:E$252,5,FALSE)</f>
        <v>118</v>
      </c>
      <c r="J175" s="53">
        <f t="shared" si="1"/>
        <v>10620</v>
      </c>
      <c r="K175" s="48" t="s">
        <v>132</v>
      </c>
      <c r="L175" s="54">
        <f>VLOOKUP(K175,'Basic Moves'!B$2:J$60,3,FALSE)</f>
        <v>7</v>
      </c>
      <c r="M175" s="54" t="str">
        <f>VLOOKUP(K175,'Basic Moves'!B$2:C$60,2,FALSE)</f>
        <v>Grass</v>
      </c>
      <c r="N175" s="54">
        <f>IF(OR(VLOOKUP(K175,'Basic Moves'!B$2:C$60,2,FALSE)=E175,VLOOKUP(K175,'Basic Moves'!B$2:C$60,2,FALSE)=F175),1,0)</f>
        <v>1</v>
      </c>
      <c r="O175" s="54">
        <f>VLOOKUP(K175,'Basic Moves'!B$2:J$60,5,FALSE)</f>
        <v>600</v>
      </c>
      <c r="P175" s="54">
        <f>VLOOKUP(K175,'Basic Moves'!B$2:J$60,9,FALSE)</f>
        <v>6</v>
      </c>
      <c r="Q175" s="34">
        <f t="shared" si="229"/>
        <v>3</v>
      </c>
      <c r="R175" s="24">
        <f t="shared" si="2"/>
        <v>5</v>
      </c>
      <c r="S175" s="56">
        <f t="shared" si="230"/>
        <v>11.66666667</v>
      </c>
      <c r="T175" s="56">
        <f t="shared" si="231"/>
        <v>10</v>
      </c>
      <c r="U175" s="56">
        <f t="shared" si="232"/>
        <v>0.8571428571</v>
      </c>
      <c r="V175" s="48" t="s">
        <v>144</v>
      </c>
      <c r="W175" s="54">
        <f>VLOOKUP(V175,'Charged Moves'!B$2:K$119,3,FALSE)</f>
        <v>80</v>
      </c>
      <c r="X175" s="57" t="str">
        <f>VLOOKUP(V175,'Charged Moves'!B$2:C$119,2,FALSE)</f>
        <v>Poison</v>
      </c>
      <c r="Y175" s="54">
        <f>IF(OR(VLOOKUP(V175,'Charged Moves'!B$2:C$119,2,FALSE)=E175,VLOOKUP(V175,'Charged Moves'!B$2:C$119,2,FALSE)=F175),1,0)</f>
        <v>1</v>
      </c>
      <c r="Z175" s="54">
        <f>VLOOKUP(V175,'Charged Moves'!B$2:K$119,10,FALSE)*100</f>
        <v>5</v>
      </c>
      <c r="AA175" s="54">
        <f>VLOOKUP(V175,'Charged Moves'!B$2:K$119,6,FALSE)</f>
        <v>2300</v>
      </c>
      <c r="AB175" s="54">
        <f>VLOOKUP(V175,'Charged Moves'!B$2:L$119,11,FALSE)</f>
        <v>50</v>
      </c>
      <c r="AC175" s="62">
        <f t="shared" si="233"/>
        <v>32</v>
      </c>
      <c r="AD175" s="24">
        <f t="shared" si="3"/>
        <v>13.91304348</v>
      </c>
      <c r="AE175" s="63">
        <f t="shared" si="4"/>
        <v>9</v>
      </c>
      <c r="AF175" s="64">
        <f t="shared" si="5"/>
        <v>5400</v>
      </c>
      <c r="AG175" s="65">
        <f t="shared" si="6"/>
        <v>7.662337662</v>
      </c>
      <c r="AH175" s="15">
        <f t="shared" si="234"/>
        <v>0.4401112959</v>
      </c>
      <c r="AI175" s="15">
        <f t="shared" si="235"/>
        <v>0.07334264016</v>
      </c>
      <c r="AJ175" s="15">
        <f t="shared" si="236"/>
        <v>0.06197850256</v>
      </c>
      <c r="AK175" s="65">
        <f t="shared" si="7"/>
        <v>2.129963899</v>
      </c>
      <c r="AL175" s="65">
        <f t="shared" si="8"/>
        <v>81374.02597</v>
      </c>
      <c r="AM175" s="65">
        <f t="shared" si="9"/>
        <v>22620.21661</v>
      </c>
    </row>
    <row r="176" ht="14.25" customHeight="1">
      <c r="A176" s="11">
        <v>5.0</v>
      </c>
      <c r="B176" s="11">
        <f>VLOOKUP(D176,'Species Data'!A$2:E$252,2,FALSE)</f>
        <v>1</v>
      </c>
      <c r="C176" s="11"/>
      <c r="D176" s="11" t="s">
        <v>388</v>
      </c>
      <c r="E176" s="110" t="s">
        <v>479</v>
      </c>
      <c r="F176" s="108" t="s">
        <v>473</v>
      </c>
      <c r="G176" s="11">
        <f>VLOOKUP(D176,'Species Data'!A$2:E$252,3,FALSE)</f>
        <v>90</v>
      </c>
      <c r="H176" s="52">
        <f>VLOOKUP(D176,'Species Data'!A$2:E$252,4,FALSE)</f>
        <v>118</v>
      </c>
      <c r="I176" s="52">
        <f>VLOOKUP(D176,'Species Data'!A$2:E$252,5,FALSE)</f>
        <v>118</v>
      </c>
      <c r="J176" s="53">
        <f t="shared" si="1"/>
        <v>10620</v>
      </c>
      <c r="K176" s="48" t="s">
        <v>132</v>
      </c>
      <c r="L176" s="54">
        <f>VLOOKUP(K176,'Basic Moves'!B$2:J$60,3,FALSE)</f>
        <v>7</v>
      </c>
      <c r="M176" s="54" t="str">
        <f>VLOOKUP(K176,'Basic Moves'!B$2:C$60,2,FALSE)</f>
        <v>Grass</v>
      </c>
      <c r="N176" s="54">
        <f>IF(OR(VLOOKUP(K176,'Basic Moves'!B$2:C$60,2,FALSE)=E176,VLOOKUP(K176,'Basic Moves'!B$2:C$60,2,FALSE)=F176),1,0)</f>
        <v>1</v>
      </c>
      <c r="O176" s="54">
        <f>VLOOKUP(K176,'Basic Moves'!B$2:J$60,5,FALSE)</f>
        <v>600</v>
      </c>
      <c r="P176" s="54">
        <f>VLOOKUP(K176,'Basic Moves'!B$2:J$60,9,FALSE)</f>
        <v>6</v>
      </c>
      <c r="Q176" s="34">
        <f t="shared" si="229"/>
        <v>3</v>
      </c>
      <c r="R176" s="24">
        <f t="shared" si="2"/>
        <v>5</v>
      </c>
      <c r="S176" s="56">
        <f t="shared" si="230"/>
        <v>11.66666667</v>
      </c>
      <c r="T176" s="56">
        <f t="shared" si="231"/>
        <v>10</v>
      </c>
      <c r="U176" s="56">
        <f t="shared" si="232"/>
        <v>0.8571428571</v>
      </c>
      <c r="V176" s="48" t="s">
        <v>145</v>
      </c>
      <c r="W176" s="54">
        <f>VLOOKUP(V176,'Charged Moves'!B$2:K$119,3,FALSE)</f>
        <v>55</v>
      </c>
      <c r="X176" s="57" t="str">
        <f>VLOOKUP(V176,'Charged Moves'!B$2:C$119,2,FALSE)</f>
        <v>Grass</v>
      </c>
      <c r="Y176" s="54">
        <f>IF(OR(VLOOKUP(V176,'Charged Moves'!B$2:C$119,2,FALSE)=E176,VLOOKUP(V176,'Charged Moves'!B$2:C$119,2,FALSE)=F176),1,0)</f>
        <v>1</v>
      </c>
      <c r="Z176" s="54">
        <f>VLOOKUP(V176,'Charged Moves'!B$2:K$119,10,FALSE)*100</f>
        <v>5</v>
      </c>
      <c r="AA176" s="54">
        <f>VLOOKUP(V176,'Charged Moves'!B$2:K$119,6,FALSE)</f>
        <v>2100</v>
      </c>
      <c r="AB176" s="54">
        <f>VLOOKUP(V176,'Charged Moves'!B$2:L$119,11,FALSE)</f>
        <v>33</v>
      </c>
      <c r="AC176" s="62">
        <f t="shared" si="233"/>
        <v>22</v>
      </c>
      <c r="AD176" s="24">
        <f t="shared" si="3"/>
        <v>10.47619048</v>
      </c>
      <c r="AE176" s="63">
        <f t="shared" si="4"/>
        <v>6</v>
      </c>
      <c r="AF176" s="64">
        <f t="shared" si="5"/>
        <v>3600</v>
      </c>
      <c r="AG176" s="65">
        <f t="shared" si="6"/>
        <v>7.01754386</v>
      </c>
      <c r="AH176" s="15">
        <f t="shared" si="234"/>
        <v>0.4030754658</v>
      </c>
      <c r="AI176" s="15">
        <f t="shared" si="235"/>
        <v>0.06717077957</v>
      </c>
      <c r="AJ176" s="15">
        <f t="shared" si="236"/>
        <v>0.05908300855</v>
      </c>
      <c r="AK176" s="65">
        <f t="shared" si="7"/>
        <v>2.030456853</v>
      </c>
      <c r="AL176" s="65">
        <f t="shared" si="8"/>
        <v>74526.31579</v>
      </c>
      <c r="AM176" s="65">
        <f t="shared" si="9"/>
        <v>21563.45178</v>
      </c>
    </row>
    <row r="177" ht="14.25" customHeight="1">
      <c r="A177" s="11">
        <v>1.0</v>
      </c>
      <c r="B177" s="11">
        <f>VLOOKUP(D177,'Species Data'!A$2:E$252,2,FALSE)</f>
        <v>1</v>
      </c>
      <c r="C177" s="11"/>
      <c r="D177" s="11" t="s">
        <v>388</v>
      </c>
      <c r="E177" s="110" t="s">
        <v>479</v>
      </c>
      <c r="F177" s="108" t="s">
        <v>473</v>
      </c>
      <c r="G177" s="11">
        <f>VLOOKUP(D177,'Species Data'!A$2:E$252,3,FALSE)</f>
        <v>90</v>
      </c>
      <c r="H177" s="52">
        <f>VLOOKUP(D177,'Species Data'!A$2:E$252,4,FALSE)</f>
        <v>118</v>
      </c>
      <c r="I177" s="52">
        <f>VLOOKUP(D177,'Species Data'!A$2:E$252,5,FALSE)</f>
        <v>118</v>
      </c>
      <c r="J177" s="53">
        <f t="shared" si="1"/>
        <v>10620</v>
      </c>
      <c r="K177" s="48" t="s">
        <v>139</v>
      </c>
      <c r="L177" s="54">
        <f>VLOOKUP(K177,'Basic Moves'!B$2:J$60,3,FALSE)</f>
        <v>5</v>
      </c>
      <c r="M177" s="54" t="str">
        <f>VLOOKUP(K177,'Basic Moves'!B$2:C$60,2,FALSE)</f>
        <v>Normal</v>
      </c>
      <c r="N177" s="54">
        <f>IF(OR(VLOOKUP(K177,'Basic Moves'!B$2:C$60,2,FALSE)=E177,VLOOKUP(K177,'Basic Moves'!B$2:C$60,2,FALSE)=F177),1,0)</f>
        <v>0</v>
      </c>
      <c r="O177" s="54">
        <f>VLOOKUP(K177,'Basic Moves'!B$2:J$60,5,FALSE)</f>
        <v>500</v>
      </c>
      <c r="P177" s="54">
        <f>VLOOKUP(K177,'Basic Moves'!B$2:J$60,9,FALSE)</f>
        <v>5</v>
      </c>
      <c r="Q177" s="34">
        <f t="shared" si="229"/>
        <v>2</v>
      </c>
      <c r="R177" s="24">
        <f t="shared" si="2"/>
        <v>4</v>
      </c>
      <c r="S177" s="56">
        <f t="shared" si="230"/>
        <v>10</v>
      </c>
      <c r="T177" s="56">
        <f t="shared" si="231"/>
        <v>10</v>
      </c>
      <c r="U177" s="56">
        <f t="shared" si="232"/>
        <v>1</v>
      </c>
      <c r="V177" s="48" t="s">
        <v>208</v>
      </c>
      <c r="W177" s="54">
        <f>VLOOKUP(V177,'Charged Moves'!B$2:K$119,3,FALSE)</f>
        <v>90</v>
      </c>
      <c r="X177" s="57" t="str">
        <f>VLOOKUP(V177,'Charged Moves'!B$2:C$119,2,FALSE)</f>
        <v>Grass</v>
      </c>
      <c r="Y177" s="54">
        <f>IF(OR(VLOOKUP(V177,'Charged Moves'!B$2:C$119,2,FALSE)=E177,VLOOKUP(V177,'Charged Moves'!B$2:C$119,2,FALSE)=F177),1,0)</f>
        <v>1</v>
      </c>
      <c r="Z177" s="54">
        <f>VLOOKUP(V177,'Charged Moves'!B$2:K$119,10,FALSE)*100</f>
        <v>0</v>
      </c>
      <c r="AA177" s="54">
        <f>VLOOKUP(V177,'Charged Moves'!B$2:K$119,6,FALSE)</f>
        <v>2600</v>
      </c>
      <c r="AB177" s="54">
        <f>VLOOKUP(V177,'Charged Moves'!B$2:L$119,11,FALSE)</f>
        <v>50</v>
      </c>
      <c r="AC177" s="62">
        <f t="shared" si="233"/>
        <v>36</v>
      </c>
      <c r="AD177" s="24">
        <f t="shared" si="3"/>
        <v>13.84615385</v>
      </c>
      <c r="AE177" s="63">
        <f t="shared" si="4"/>
        <v>10</v>
      </c>
      <c r="AF177" s="64">
        <f t="shared" si="5"/>
        <v>5000</v>
      </c>
      <c r="AG177" s="65">
        <f t="shared" si="6"/>
        <v>7.368421053</v>
      </c>
      <c r="AH177" s="15">
        <f t="shared" si="234"/>
        <v>0.4232292391</v>
      </c>
      <c r="AI177" s="15">
        <f t="shared" si="235"/>
        <v>0.07052931855</v>
      </c>
      <c r="AJ177" s="15">
        <f t="shared" si="236"/>
        <v>0.05505099243</v>
      </c>
      <c r="AK177" s="65">
        <f t="shared" si="7"/>
        <v>1.891891892</v>
      </c>
      <c r="AL177" s="65">
        <f t="shared" si="8"/>
        <v>78252.63158</v>
      </c>
      <c r="AM177" s="65">
        <f t="shared" si="9"/>
        <v>20091.89189</v>
      </c>
    </row>
    <row r="178" ht="14.25" customHeight="1">
      <c r="A178" s="11">
        <v>3.0</v>
      </c>
      <c r="B178" s="11">
        <f>VLOOKUP(D178,'Species Data'!A$2:E$252,2,FALSE)</f>
        <v>1</v>
      </c>
      <c r="C178" s="11"/>
      <c r="D178" s="11" t="s">
        <v>388</v>
      </c>
      <c r="E178" s="110" t="s">
        <v>479</v>
      </c>
      <c r="F178" s="108" t="s">
        <v>473</v>
      </c>
      <c r="G178" s="11">
        <f>VLOOKUP(D178,'Species Data'!A$2:E$252,3,FALSE)</f>
        <v>90</v>
      </c>
      <c r="H178" s="52">
        <f>VLOOKUP(D178,'Species Data'!A$2:E$252,4,FALSE)</f>
        <v>118</v>
      </c>
      <c r="I178" s="52">
        <f>VLOOKUP(D178,'Species Data'!A$2:E$252,5,FALSE)</f>
        <v>118</v>
      </c>
      <c r="J178" s="53">
        <f t="shared" si="1"/>
        <v>10620</v>
      </c>
      <c r="K178" s="48" t="s">
        <v>139</v>
      </c>
      <c r="L178" s="54">
        <f>VLOOKUP(K178,'Basic Moves'!B$2:J$60,3,FALSE)</f>
        <v>5</v>
      </c>
      <c r="M178" s="54" t="str">
        <f>VLOOKUP(K178,'Basic Moves'!B$2:C$60,2,FALSE)</f>
        <v>Normal</v>
      </c>
      <c r="N178" s="54">
        <f>IF(OR(VLOOKUP(K178,'Basic Moves'!B$2:C$60,2,FALSE)=E178,VLOOKUP(K178,'Basic Moves'!B$2:C$60,2,FALSE)=F178),1,0)</f>
        <v>0</v>
      </c>
      <c r="O178" s="54">
        <f>VLOOKUP(K178,'Basic Moves'!B$2:J$60,5,FALSE)</f>
        <v>500</v>
      </c>
      <c r="P178" s="54">
        <f>VLOOKUP(K178,'Basic Moves'!B$2:J$60,9,FALSE)</f>
        <v>5</v>
      </c>
      <c r="Q178" s="34">
        <f t="shared" si="229"/>
        <v>2</v>
      </c>
      <c r="R178" s="24">
        <f t="shared" si="2"/>
        <v>4</v>
      </c>
      <c r="S178" s="56">
        <f t="shared" si="230"/>
        <v>10</v>
      </c>
      <c r="T178" s="56">
        <f t="shared" si="231"/>
        <v>10</v>
      </c>
      <c r="U178" s="56">
        <f t="shared" si="232"/>
        <v>1</v>
      </c>
      <c r="V178" s="48" t="s">
        <v>144</v>
      </c>
      <c r="W178" s="54">
        <f>VLOOKUP(V178,'Charged Moves'!B$2:K$119,3,FALSE)</f>
        <v>80</v>
      </c>
      <c r="X178" s="57" t="str">
        <f>VLOOKUP(V178,'Charged Moves'!B$2:C$119,2,FALSE)</f>
        <v>Poison</v>
      </c>
      <c r="Y178" s="54">
        <f>IF(OR(VLOOKUP(V178,'Charged Moves'!B$2:C$119,2,FALSE)=E178,VLOOKUP(V178,'Charged Moves'!B$2:C$119,2,FALSE)=F178),1,0)</f>
        <v>1</v>
      </c>
      <c r="Z178" s="54">
        <f>VLOOKUP(V178,'Charged Moves'!B$2:K$119,10,FALSE)*100</f>
        <v>5</v>
      </c>
      <c r="AA178" s="54">
        <f>VLOOKUP(V178,'Charged Moves'!B$2:K$119,6,FALSE)</f>
        <v>2300</v>
      </c>
      <c r="AB178" s="54">
        <f>VLOOKUP(V178,'Charged Moves'!B$2:L$119,11,FALSE)</f>
        <v>50</v>
      </c>
      <c r="AC178" s="62">
        <f t="shared" si="233"/>
        <v>32</v>
      </c>
      <c r="AD178" s="24">
        <f t="shared" si="3"/>
        <v>13.91304348</v>
      </c>
      <c r="AE178" s="63">
        <f t="shared" si="4"/>
        <v>10</v>
      </c>
      <c r="AF178" s="64">
        <f t="shared" si="5"/>
        <v>5000</v>
      </c>
      <c r="AG178" s="65">
        <f t="shared" si="6"/>
        <v>7.123287671</v>
      </c>
      <c r="AH178" s="15">
        <f t="shared" si="234"/>
        <v>0.4091492057</v>
      </c>
      <c r="AI178" s="15">
        <f t="shared" si="235"/>
        <v>0.068182942</v>
      </c>
      <c r="AJ178" s="15">
        <f t="shared" si="236"/>
        <v>0.05164217915</v>
      </c>
      <c r="AK178" s="65">
        <f t="shared" si="7"/>
        <v>1.774744027</v>
      </c>
      <c r="AL178" s="65">
        <f t="shared" si="8"/>
        <v>75649.31507</v>
      </c>
      <c r="AM178" s="65">
        <f t="shared" si="9"/>
        <v>18847.78157</v>
      </c>
    </row>
    <row r="179" ht="14.25" customHeight="1">
      <c r="A179" s="11">
        <v>2.0</v>
      </c>
      <c r="B179" s="11">
        <f>VLOOKUP(D179,'Species Data'!A$2:E$252,2,FALSE)</f>
        <v>1</v>
      </c>
      <c r="C179" s="11"/>
      <c r="D179" s="11" t="s">
        <v>388</v>
      </c>
      <c r="E179" s="110" t="s">
        <v>479</v>
      </c>
      <c r="F179" s="108" t="s">
        <v>473</v>
      </c>
      <c r="G179" s="11">
        <f>VLOOKUP(D179,'Species Data'!A$2:E$252,3,FALSE)</f>
        <v>90</v>
      </c>
      <c r="H179" s="52">
        <f>VLOOKUP(D179,'Species Data'!A$2:E$252,4,FALSE)</f>
        <v>118</v>
      </c>
      <c r="I179" s="52">
        <f>VLOOKUP(D179,'Species Data'!A$2:E$252,5,FALSE)</f>
        <v>118</v>
      </c>
      <c r="J179" s="53">
        <f t="shared" si="1"/>
        <v>10620</v>
      </c>
      <c r="K179" s="48" t="s">
        <v>139</v>
      </c>
      <c r="L179" s="54">
        <f>VLOOKUP(K179,'Basic Moves'!B$2:J$60,3,FALSE)</f>
        <v>5</v>
      </c>
      <c r="M179" s="54" t="str">
        <f>VLOOKUP(K179,'Basic Moves'!B$2:C$60,2,FALSE)</f>
        <v>Normal</v>
      </c>
      <c r="N179" s="54">
        <f>IF(OR(VLOOKUP(K179,'Basic Moves'!B$2:C$60,2,FALSE)=E179,VLOOKUP(K179,'Basic Moves'!B$2:C$60,2,FALSE)=F179),1,0)</f>
        <v>0</v>
      </c>
      <c r="O179" s="54">
        <f>VLOOKUP(K179,'Basic Moves'!B$2:J$60,5,FALSE)</f>
        <v>500</v>
      </c>
      <c r="P179" s="54">
        <f>VLOOKUP(K179,'Basic Moves'!B$2:J$60,9,FALSE)</f>
        <v>5</v>
      </c>
      <c r="Q179" s="34">
        <f t="shared" si="229"/>
        <v>2</v>
      </c>
      <c r="R179" s="24">
        <f t="shared" si="2"/>
        <v>4</v>
      </c>
      <c r="S179" s="56">
        <f t="shared" si="230"/>
        <v>10</v>
      </c>
      <c r="T179" s="56">
        <f t="shared" si="231"/>
        <v>10</v>
      </c>
      <c r="U179" s="56">
        <f t="shared" si="232"/>
        <v>1</v>
      </c>
      <c r="V179" s="48" t="s">
        <v>145</v>
      </c>
      <c r="W179" s="54">
        <f>VLOOKUP(V179,'Charged Moves'!B$2:K$119,3,FALSE)</f>
        <v>55</v>
      </c>
      <c r="X179" s="57" t="str">
        <f>VLOOKUP(V179,'Charged Moves'!B$2:C$119,2,FALSE)</f>
        <v>Grass</v>
      </c>
      <c r="Y179" s="54">
        <f>IF(OR(VLOOKUP(V179,'Charged Moves'!B$2:C$119,2,FALSE)=E179,VLOOKUP(V179,'Charged Moves'!B$2:C$119,2,FALSE)=F179),1,0)</f>
        <v>1</v>
      </c>
      <c r="Z179" s="54">
        <f>VLOOKUP(V179,'Charged Moves'!B$2:K$119,10,FALSE)*100</f>
        <v>5</v>
      </c>
      <c r="AA179" s="54">
        <f>VLOOKUP(V179,'Charged Moves'!B$2:K$119,6,FALSE)</f>
        <v>2100</v>
      </c>
      <c r="AB179" s="54">
        <f>VLOOKUP(V179,'Charged Moves'!B$2:L$119,11,FALSE)</f>
        <v>33</v>
      </c>
      <c r="AC179" s="62">
        <f t="shared" si="233"/>
        <v>22</v>
      </c>
      <c r="AD179" s="24">
        <f t="shared" si="3"/>
        <v>10.47619048</v>
      </c>
      <c r="AE179" s="63">
        <f t="shared" si="4"/>
        <v>7</v>
      </c>
      <c r="AF179" s="64">
        <f t="shared" si="5"/>
        <v>3500</v>
      </c>
      <c r="AG179" s="65">
        <f t="shared" si="6"/>
        <v>6.428571429</v>
      </c>
      <c r="AH179" s="15">
        <f t="shared" si="234"/>
        <v>0.3692459178</v>
      </c>
      <c r="AI179" s="15">
        <f t="shared" si="235"/>
        <v>0.061533232</v>
      </c>
      <c r="AJ179" s="15">
        <f t="shared" si="236"/>
        <v>0.04849730285</v>
      </c>
      <c r="AK179" s="65">
        <f t="shared" si="7"/>
        <v>1.666666667</v>
      </c>
      <c r="AL179" s="65">
        <f t="shared" si="8"/>
        <v>68271.42857</v>
      </c>
      <c r="AM179" s="65">
        <f t="shared" si="9"/>
        <v>17700</v>
      </c>
    </row>
    <row r="180" ht="14.25" customHeight="1">
      <c r="A180" s="11">
        <v>71.0</v>
      </c>
      <c r="B180" s="11">
        <f>VLOOKUP(D180,'Species Data'!A$2:E$252,2,FALSE)</f>
        <v>12</v>
      </c>
      <c r="C180" s="11"/>
      <c r="D180" s="11" t="s">
        <v>318</v>
      </c>
      <c r="E180" s="118" t="s">
        <v>477</v>
      </c>
      <c r="F180" s="67" t="s">
        <v>174</v>
      </c>
      <c r="G180" s="11">
        <f>VLOOKUP(D180,'Species Data'!A$2:E$252,3,FALSE)</f>
        <v>120</v>
      </c>
      <c r="H180" s="52">
        <f>VLOOKUP(D180,'Species Data'!A$2:E$252,4,FALSE)</f>
        <v>167</v>
      </c>
      <c r="I180" s="52">
        <f>VLOOKUP(D180,'Species Data'!A$2:E$252,5,FALSE)</f>
        <v>151</v>
      </c>
      <c r="J180" s="53">
        <f t="shared" si="1"/>
        <v>18120</v>
      </c>
      <c r="K180" s="48" t="s">
        <v>18</v>
      </c>
      <c r="L180" s="54">
        <f>VLOOKUP(K180,'Basic Moves'!B$2:J$60,3,FALSE)</f>
        <v>20</v>
      </c>
      <c r="M180" s="54" t="str">
        <f>VLOOKUP(K180,'Basic Moves'!B$2:C$60,2,FALSE)</f>
        <v>Psychic</v>
      </c>
      <c r="N180" s="54">
        <f>IF(OR(VLOOKUP(K180,'Basic Moves'!B$2:C$60,2,FALSE)=E180,VLOOKUP(K180,'Basic Moves'!B$2:C$60,2,FALSE)=F180),1,0)</f>
        <v>0</v>
      </c>
      <c r="O180" s="54">
        <f>VLOOKUP(K180,'Basic Moves'!B$2:J$60,5,FALSE)</f>
        <v>1600</v>
      </c>
      <c r="P180" s="54">
        <f>VLOOKUP(K180,'Basic Moves'!B$2:J$60,9,FALSE)</f>
        <v>15</v>
      </c>
      <c r="Q180" s="34">
        <f t="shared" si="229"/>
        <v>10</v>
      </c>
      <c r="R180" s="24">
        <f t="shared" si="2"/>
        <v>6.25</v>
      </c>
      <c r="S180" s="56">
        <f t="shared" si="230"/>
        <v>12.5</v>
      </c>
      <c r="T180" s="56">
        <f t="shared" si="231"/>
        <v>9.375</v>
      </c>
      <c r="U180" s="56">
        <f t="shared" si="232"/>
        <v>0.75</v>
      </c>
      <c r="V180" s="48" t="s">
        <v>231</v>
      </c>
      <c r="W180" s="54">
        <f>VLOOKUP(V180,'Charged Moves'!B$2:K$119,3,FALSE)</f>
        <v>90</v>
      </c>
      <c r="X180" s="57" t="str">
        <f>VLOOKUP(V180,'Charged Moves'!B$2:C$119,2,FALSE)</f>
        <v>Bug</v>
      </c>
      <c r="Y180" s="54">
        <f>IF(OR(VLOOKUP(V180,'Charged Moves'!B$2:C$119,2,FALSE)=E180,VLOOKUP(V180,'Charged Moves'!B$2:C$119,2,FALSE)=F180),1,0)</f>
        <v>1</v>
      </c>
      <c r="Z180" s="54">
        <f>VLOOKUP(V180,'Charged Moves'!B$2:K$119,10,FALSE)*100</f>
        <v>5</v>
      </c>
      <c r="AA180" s="54">
        <f>VLOOKUP(V180,'Charged Moves'!B$2:K$119,6,FALSE)</f>
        <v>3700</v>
      </c>
      <c r="AB180" s="54">
        <f>VLOOKUP(V180,'Charged Moves'!B$2:L$119,11,FALSE)</f>
        <v>50</v>
      </c>
      <c r="AC180" s="62">
        <f t="shared" si="233"/>
        <v>51</v>
      </c>
      <c r="AD180" s="24">
        <f t="shared" si="3"/>
        <v>13.78378378</v>
      </c>
      <c r="AE180" s="63">
        <f t="shared" si="4"/>
        <v>4</v>
      </c>
      <c r="AF180" s="64">
        <f t="shared" si="5"/>
        <v>6400</v>
      </c>
      <c r="AG180" s="65">
        <f t="shared" si="6"/>
        <v>9.00990099</v>
      </c>
      <c r="AH180" s="15">
        <f t="shared" si="234"/>
        <v>0.5175129805</v>
      </c>
      <c r="AI180" s="15">
        <f t="shared" si="235"/>
        <v>0.1471461651</v>
      </c>
      <c r="AJ180" s="15">
        <f t="shared" si="236"/>
        <v>0.2247749181</v>
      </c>
      <c r="AK180" s="65">
        <f t="shared" si="7"/>
        <v>4.527363184</v>
      </c>
      <c r="AL180" s="65">
        <f t="shared" si="8"/>
        <v>163259.4059</v>
      </c>
      <c r="AM180" s="65">
        <f t="shared" si="9"/>
        <v>82035.8209</v>
      </c>
    </row>
    <row r="181" ht="14.25" customHeight="1">
      <c r="A181" s="11">
        <v>74.0</v>
      </c>
      <c r="B181" s="11">
        <f>VLOOKUP(D181,'Species Data'!A$2:E$252,2,FALSE)</f>
        <v>12</v>
      </c>
      <c r="C181" s="11"/>
      <c r="D181" s="11" t="s">
        <v>318</v>
      </c>
      <c r="E181" s="118" t="s">
        <v>477</v>
      </c>
      <c r="F181" s="67" t="s">
        <v>174</v>
      </c>
      <c r="G181" s="11">
        <f>VLOOKUP(D181,'Species Data'!A$2:E$252,3,FALSE)</f>
        <v>120</v>
      </c>
      <c r="H181" s="52">
        <f>VLOOKUP(D181,'Species Data'!A$2:E$252,4,FALSE)</f>
        <v>167</v>
      </c>
      <c r="I181" s="52">
        <f>VLOOKUP(D181,'Species Data'!A$2:E$252,5,FALSE)</f>
        <v>151</v>
      </c>
      <c r="J181" s="53">
        <f t="shared" si="1"/>
        <v>18120</v>
      </c>
      <c r="K181" s="12" t="s">
        <v>160</v>
      </c>
      <c r="L181" s="54">
        <f>VLOOKUP(K181,'Basic Moves'!B$2:J$60,3,FALSE)</f>
        <v>15</v>
      </c>
      <c r="M181" s="54" t="str">
        <f>VLOOKUP(K181,'Basic Moves'!B$2:C$60,2,FALSE)</f>
        <v>Bug</v>
      </c>
      <c r="N181" s="54">
        <f>IF(OR(VLOOKUP(K181,'Basic Moves'!B$2:C$60,2,FALSE)=E181,VLOOKUP(K181,'Basic Moves'!B$2:C$60,2,FALSE)=F181),1,0)</f>
        <v>1</v>
      </c>
      <c r="O181" s="54">
        <f>VLOOKUP(K181,'Basic Moves'!B$2:J$60,5,FALSE)</f>
        <v>1500</v>
      </c>
      <c r="P181" s="54">
        <f>VLOOKUP(K181,'Basic Moves'!B$2:J$60,9,FALSE)</f>
        <v>15</v>
      </c>
      <c r="Q181" s="34">
        <f t="shared" si="229"/>
        <v>9</v>
      </c>
      <c r="R181" s="24">
        <f t="shared" si="2"/>
        <v>6</v>
      </c>
      <c r="S181" s="56">
        <f t="shared" si="230"/>
        <v>10</v>
      </c>
      <c r="T181" s="56">
        <f t="shared" si="231"/>
        <v>10</v>
      </c>
      <c r="U181" s="56">
        <f t="shared" si="232"/>
        <v>1</v>
      </c>
      <c r="V181" s="12" t="s">
        <v>231</v>
      </c>
      <c r="W181" s="54">
        <f>VLOOKUP(V181,'Charged Moves'!B$2:K$119,3,FALSE)</f>
        <v>90</v>
      </c>
      <c r="X181" s="57" t="str">
        <f>VLOOKUP(V181,'Charged Moves'!B$2:C$119,2,FALSE)</f>
        <v>Bug</v>
      </c>
      <c r="Y181" s="54">
        <f>IF(OR(VLOOKUP(V181,'Charged Moves'!B$2:C$119,2,FALSE)=E181,VLOOKUP(V181,'Charged Moves'!B$2:C$119,2,FALSE)=F181),1,0)</f>
        <v>1</v>
      </c>
      <c r="Z181" s="54">
        <f>VLOOKUP(V181,'Charged Moves'!B$2:K$119,10,FALSE)*100</f>
        <v>5</v>
      </c>
      <c r="AA181" s="54">
        <f>VLOOKUP(V181,'Charged Moves'!B$2:K$119,6,FALSE)</f>
        <v>3700</v>
      </c>
      <c r="AB181" s="54">
        <f>VLOOKUP(V181,'Charged Moves'!B$2:L$119,11,FALSE)</f>
        <v>50</v>
      </c>
      <c r="AC181" s="62">
        <f t="shared" si="233"/>
        <v>51</v>
      </c>
      <c r="AD181" s="24">
        <f t="shared" si="3"/>
        <v>13.78378378</v>
      </c>
      <c r="AE181" s="63">
        <f t="shared" si="4"/>
        <v>4</v>
      </c>
      <c r="AF181" s="64">
        <f t="shared" si="5"/>
        <v>6000</v>
      </c>
      <c r="AG181" s="65">
        <f t="shared" si="6"/>
        <v>8.969072165</v>
      </c>
      <c r="AH181" s="15">
        <f t="shared" si="234"/>
        <v>0.5151678441</v>
      </c>
      <c r="AI181" s="15">
        <f t="shared" si="235"/>
        <v>0.1464793648</v>
      </c>
      <c r="AJ181" s="15">
        <f t="shared" si="236"/>
        <v>0.2192580461</v>
      </c>
      <c r="AK181" s="65">
        <f t="shared" si="7"/>
        <v>4.416243655</v>
      </c>
      <c r="AL181" s="65">
        <f t="shared" si="8"/>
        <v>162519.5876</v>
      </c>
      <c r="AM181" s="65">
        <f t="shared" si="9"/>
        <v>80022.33503</v>
      </c>
    </row>
    <row r="182" ht="14.25" customHeight="1">
      <c r="A182" s="11">
        <v>73.0</v>
      </c>
      <c r="B182" s="11">
        <f>VLOOKUP(D182,'Species Data'!A$2:E$252,2,FALSE)</f>
        <v>12</v>
      </c>
      <c r="C182" s="11"/>
      <c r="D182" s="11" t="s">
        <v>318</v>
      </c>
      <c r="E182" s="118" t="s">
        <v>477</v>
      </c>
      <c r="F182" s="67" t="s">
        <v>174</v>
      </c>
      <c r="G182" s="11">
        <f>VLOOKUP(D182,'Species Data'!A$2:E$252,3,FALSE)</f>
        <v>120</v>
      </c>
      <c r="H182" s="52">
        <f>VLOOKUP(D182,'Species Data'!A$2:E$252,4,FALSE)</f>
        <v>167</v>
      </c>
      <c r="I182" s="52">
        <f>VLOOKUP(D182,'Species Data'!A$2:E$252,5,FALSE)</f>
        <v>151</v>
      </c>
      <c r="J182" s="53">
        <f t="shared" si="1"/>
        <v>18120</v>
      </c>
      <c r="K182" s="48" t="s">
        <v>18</v>
      </c>
      <c r="L182" s="54">
        <f>VLOOKUP(K182,'Basic Moves'!B$2:J$60,3,FALSE)</f>
        <v>20</v>
      </c>
      <c r="M182" s="54" t="str">
        <f>VLOOKUP(K182,'Basic Moves'!B$2:C$60,2,FALSE)</f>
        <v>Psychic</v>
      </c>
      <c r="N182" s="54">
        <f>IF(OR(VLOOKUP(K182,'Basic Moves'!B$2:C$60,2,FALSE)=E182,VLOOKUP(K182,'Basic Moves'!B$2:C$60,2,FALSE)=F182),1,0)</f>
        <v>0</v>
      </c>
      <c r="O182" s="54">
        <f>VLOOKUP(K182,'Basic Moves'!B$2:J$60,5,FALSE)</f>
        <v>1600</v>
      </c>
      <c r="P182" s="54">
        <f>VLOOKUP(K182,'Basic Moves'!B$2:J$60,9,FALSE)</f>
        <v>15</v>
      </c>
      <c r="Q182" s="34">
        <f t="shared" si="229"/>
        <v>10</v>
      </c>
      <c r="R182" s="24">
        <f t="shared" si="2"/>
        <v>6.25</v>
      </c>
      <c r="S182" s="56">
        <f t="shared" si="230"/>
        <v>12.5</v>
      </c>
      <c r="T182" s="56">
        <f t="shared" si="231"/>
        <v>9.375</v>
      </c>
      <c r="U182" s="56">
        <f t="shared" si="232"/>
        <v>0.75</v>
      </c>
      <c r="V182" s="48" t="s">
        <v>319</v>
      </c>
      <c r="W182" s="54">
        <f>VLOOKUP(V182,'Charged Moves'!B$2:K$119,3,FALSE)</f>
        <v>75</v>
      </c>
      <c r="X182" s="57" t="str">
        <f>VLOOKUP(V182,'Charged Moves'!B$2:C$119,2,FALSE)</f>
        <v>Bug</v>
      </c>
      <c r="Y182" s="54">
        <f>IF(OR(VLOOKUP(V182,'Charged Moves'!B$2:C$119,2,FALSE)=E182,VLOOKUP(V182,'Charged Moves'!B$2:C$119,2,FALSE)=F182),1,0)</f>
        <v>1</v>
      </c>
      <c r="Z182" s="54">
        <f>VLOOKUP(V182,'Charged Moves'!B$2:K$119,10,FALSE)*100</f>
        <v>5</v>
      </c>
      <c r="AA182" s="54">
        <f>VLOOKUP(V182,'Charged Moves'!B$2:K$119,6,FALSE)</f>
        <v>2900</v>
      </c>
      <c r="AB182" s="54">
        <f>VLOOKUP(V182,'Charged Moves'!B$2:L$119,11,FALSE)</f>
        <v>50</v>
      </c>
      <c r="AC182" s="62">
        <f t="shared" si="233"/>
        <v>42</v>
      </c>
      <c r="AD182" s="24">
        <f t="shared" si="3"/>
        <v>14.48275862</v>
      </c>
      <c r="AE182" s="63">
        <f t="shared" si="4"/>
        <v>4</v>
      </c>
      <c r="AF182" s="64">
        <f t="shared" si="5"/>
        <v>6400</v>
      </c>
      <c r="AG182" s="65">
        <f t="shared" si="6"/>
        <v>8.817204301</v>
      </c>
      <c r="AH182" s="15">
        <f t="shared" si="234"/>
        <v>0.5064448191</v>
      </c>
      <c r="AI182" s="15">
        <f t="shared" si="235"/>
        <v>0.1439991185</v>
      </c>
      <c r="AJ182" s="15">
        <f t="shared" si="236"/>
        <v>0.2109400558</v>
      </c>
      <c r="AK182" s="65">
        <f t="shared" si="7"/>
        <v>4.248704663</v>
      </c>
      <c r="AL182" s="65">
        <f t="shared" si="8"/>
        <v>159767.7419</v>
      </c>
      <c r="AM182" s="65">
        <f t="shared" si="9"/>
        <v>76986.5285</v>
      </c>
    </row>
    <row r="183" ht="14.25" customHeight="1">
      <c r="A183" s="11">
        <v>76.0</v>
      </c>
      <c r="B183" s="11">
        <f>VLOOKUP(D183,'Species Data'!A$2:E$252,2,FALSE)</f>
        <v>12</v>
      </c>
      <c r="C183" s="11"/>
      <c r="D183" s="11" t="s">
        <v>318</v>
      </c>
      <c r="E183" s="118" t="s">
        <v>477</v>
      </c>
      <c r="F183" s="67" t="s">
        <v>174</v>
      </c>
      <c r="G183" s="11">
        <f>VLOOKUP(D183,'Species Data'!A$2:E$252,3,FALSE)</f>
        <v>120</v>
      </c>
      <c r="H183" s="52">
        <f>VLOOKUP(D183,'Species Data'!A$2:E$252,4,FALSE)</f>
        <v>167</v>
      </c>
      <c r="I183" s="52">
        <f>VLOOKUP(D183,'Species Data'!A$2:E$252,5,FALSE)</f>
        <v>151</v>
      </c>
      <c r="J183" s="53">
        <f t="shared" si="1"/>
        <v>18120</v>
      </c>
      <c r="K183" s="12" t="s">
        <v>160</v>
      </c>
      <c r="L183" s="54">
        <f>VLOOKUP(K183,'Basic Moves'!B$2:J$60,3,FALSE)</f>
        <v>15</v>
      </c>
      <c r="M183" s="54" t="str">
        <f>VLOOKUP(K183,'Basic Moves'!B$2:C$60,2,FALSE)</f>
        <v>Bug</v>
      </c>
      <c r="N183" s="54">
        <f>IF(OR(VLOOKUP(K183,'Basic Moves'!B$2:C$60,2,FALSE)=E183,VLOOKUP(K183,'Basic Moves'!B$2:C$60,2,FALSE)=F183),1,0)</f>
        <v>1</v>
      </c>
      <c r="O183" s="54">
        <f>VLOOKUP(K183,'Basic Moves'!B$2:J$60,5,FALSE)</f>
        <v>1500</v>
      </c>
      <c r="P183" s="54">
        <f>VLOOKUP(K183,'Basic Moves'!B$2:J$60,9,FALSE)</f>
        <v>15</v>
      </c>
      <c r="Q183" s="34">
        <f t="shared" si="229"/>
        <v>9</v>
      </c>
      <c r="R183" s="24">
        <f t="shared" si="2"/>
        <v>6</v>
      </c>
      <c r="S183" s="56">
        <f t="shared" si="230"/>
        <v>10</v>
      </c>
      <c r="T183" s="56">
        <f t="shared" si="231"/>
        <v>10</v>
      </c>
      <c r="U183" s="56">
        <f t="shared" si="232"/>
        <v>1</v>
      </c>
      <c r="V183" s="12" t="s">
        <v>319</v>
      </c>
      <c r="W183" s="54">
        <f>VLOOKUP(V183,'Charged Moves'!B$2:K$119,3,FALSE)</f>
        <v>75</v>
      </c>
      <c r="X183" s="57" t="str">
        <f>VLOOKUP(V183,'Charged Moves'!B$2:C$119,2,FALSE)</f>
        <v>Bug</v>
      </c>
      <c r="Y183" s="54">
        <f>IF(OR(VLOOKUP(V183,'Charged Moves'!B$2:C$119,2,FALSE)=E183,VLOOKUP(V183,'Charged Moves'!B$2:C$119,2,FALSE)=F183),1,0)</f>
        <v>1</v>
      </c>
      <c r="Z183" s="54">
        <f>VLOOKUP(V183,'Charged Moves'!B$2:K$119,10,FALSE)*100</f>
        <v>5</v>
      </c>
      <c r="AA183" s="54">
        <f>VLOOKUP(V183,'Charged Moves'!B$2:K$119,6,FALSE)</f>
        <v>2900</v>
      </c>
      <c r="AB183" s="54">
        <f>VLOOKUP(V183,'Charged Moves'!B$2:L$119,11,FALSE)</f>
        <v>50</v>
      </c>
      <c r="AC183" s="62">
        <f t="shared" si="233"/>
        <v>42</v>
      </c>
      <c r="AD183" s="24">
        <f t="shared" si="3"/>
        <v>14.48275862</v>
      </c>
      <c r="AE183" s="63">
        <f t="shared" si="4"/>
        <v>4</v>
      </c>
      <c r="AF183" s="64">
        <f t="shared" si="5"/>
        <v>6000</v>
      </c>
      <c r="AG183" s="65">
        <f t="shared" si="6"/>
        <v>8.764044944</v>
      </c>
      <c r="AH183" s="15">
        <f t="shared" si="234"/>
        <v>0.5033914385</v>
      </c>
      <c r="AI183" s="15">
        <f t="shared" si="235"/>
        <v>0.1431309407</v>
      </c>
      <c r="AJ183" s="15">
        <f t="shared" si="236"/>
        <v>0.2048968641</v>
      </c>
      <c r="AK183" s="65">
        <f t="shared" si="7"/>
        <v>4.126984127</v>
      </c>
      <c r="AL183" s="65">
        <f t="shared" si="8"/>
        <v>158804.4944</v>
      </c>
      <c r="AM183" s="65">
        <f t="shared" si="9"/>
        <v>74780.95238</v>
      </c>
    </row>
    <row r="184" ht="14.25" customHeight="1">
      <c r="A184" s="11">
        <v>72.0</v>
      </c>
      <c r="B184" s="11">
        <f>VLOOKUP(D184,'Species Data'!A$2:E$252,2,FALSE)</f>
        <v>12</v>
      </c>
      <c r="C184" s="11"/>
      <c r="D184" s="11" t="s">
        <v>318</v>
      </c>
      <c r="E184" s="118" t="s">
        <v>477</v>
      </c>
      <c r="F184" s="67" t="s">
        <v>174</v>
      </c>
      <c r="G184" s="11">
        <f>VLOOKUP(D184,'Species Data'!A$2:E$252,3,FALSE)</f>
        <v>120</v>
      </c>
      <c r="H184" s="52">
        <f>VLOOKUP(D184,'Species Data'!A$2:E$252,4,FALSE)</f>
        <v>167</v>
      </c>
      <c r="I184" s="52">
        <f>VLOOKUP(D184,'Species Data'!A$2:E$252,5,FALSE)</f>
        <v>151</v>
      </c>
      <c r="J184" s="53">
        <f t="shared" si="1"/>
        <v>18120</v>
      </c>
      <c r="K184" s="48" t="s">
        <v>18</v>
      </c>
      <c r="L184" s="54">
        <f>VLOOKUP(K184,'Basic Moves'!B$2:J$60,3,FALSE)</f>
        <v>20</v>
      </c>
      <c r="M184" s="54" t="str">
        <f>VLOOKUP(K184,'Basic Moves'!B$2:C$60,2,FALSE)</f>
        <v>Psychic</v>
      </c>
      <c r="N184" s="54">
        <f>IF(OR(VLOOKUP(K184,'Basic Moves'!B$2:C$60,2,FALSE)=E184,VLOOKUP(K184,'Basic Moves'!B$2:C$60,2,FALSE)=F184),1,0)</f>
        <v>0</v>
      </c>
      <c r="O184" s="54">
        <f>VLOOKUP(K184,'Basic Moves'!B$2:J$60,5,FALSE)</f>
        <v>1600</v>
      </c>
      <c r="P184" s="54">
        <f>VLOOKUP(K184,'Basic Moves'!B$2:J$60,9,FALSE)</f>
        <v>15</v>
      </c>
      <c r="Q184" s="34">
        <f t="shared" si="229"/>
        <v>10</v>
      </c>
      <c r="R184" s="24">
        <f t="shared" si="2"/>
        <v>6.25</v>
      </c>
      <c r="S184" s="56">
        <f t="shared" si="230"/>
        <v>12.5</v>
      </c>
      <c r="T184" s="56">
        <f t="shared" si="231"/>
        <v>9.375</v>
      </c>
      <c r="U184" s="56">
        <f t="shared" si="232"/>
        <v>0.75</v>
      </c>
      <c r="V184" s="48" t="s">
        <v>36</v>
      </c>
      <c r="W184" s="54">
        <f>VLOOKUP(V184,'Charged Moves'!B$2:K$119,3,FALSE)</f>
        <v>100</v>
      </c>
      <c r="X184" s="57" t="str">
        <f>VLOOKUP(V184,'Charged Moves'!B$2:C$119,2,FALSE)</f>
        <v>Psychic</v>
      </c>
      <c r="Y184" s="54">
        <f>IF(OR(VLOOKUP(V184,'Charged Moves'!B$2:C$119,2,FALSE)=E184,VLOOKUP(V184,'Charged Moves'!B$2:C$119,2,FALSE)=F184),1,0)</f>
        <v>0</v>
      </c>
      <c r="Z184" s="54">
        <f>VLOOKUP(V184,'Charged Moves'!B$2:K$119,10,FALSE)*100</f>
        <v>5</v>
      </c>
      <c r="AA184" s="54">
        <f>VLOOKUP(V184,'Charged Moves'!B$2:K$119,6,FALSE)</f>
        <v>2800</v>
      </c>
      <c r="AB184" s="54">
        <f>VLOOKUP(V184,'Charged Moves'!B$2:L$119,11,FALSE)</f>
        <v>100</v>
      </c>
      <c r="AC184" s="62">
        <f t="shared" si="233"/>
        <v>47</v>
      </c>
      <c r="AD184" s="24">
        <f t="shared" si="3"/>
        <v>16.78571429</v>
      </c>
      <c r="AE184" s="63">
        <f t="shared" si="4"/>
        <v>7</v>
      </c>
      <c r="AF184" s="64">
        <f t="shared" si="5"/>
        <v>11200</v>
      </c>
      <c r="AG184" s="65">
        <f t="shared" si="6"/>
        <v>8.357142857</v>
      </c>
      <c r="AH184" s="15">
        <f t="shared" si="234"/>
        <v>0.4800196931</v>
      </c>
      <c r="AI184" s="15">
        <f t="shared" si="235"/>
        <v>0.1364855756</v>
      </c>
      <c r="AJ184" s="15">
        <f t="shared" si="236"/>
        <v>0.1936275366</v>
      </c>
      <c r="AK184" s="65">
        <f t="shared" si="7"/>
        <v>3.9</v>
      </c>
      <c r="AL184" s="65">
        <f t="shared" si="8"/>
        <v>151431.4286</v>
      </c>
      <c r="AM184" s="65">
        <f t="shared" si="9"/>
        <v>70668</v>
      </c>
    </row>
    <row r="185" ht="14.25" customHeight="1">
      <c r="A185" s="11">
        <v>75.0</v>
      </c>
      <c r="B185" s="11">
        <f>VLOOKUP(D185,'Species Data'!A$2:E$252,2,FALSE)</f>
        <v>12</v>
      </c>
      <c r="C185" s="11"/>
      <c r="D185" s="11" t="s">
        <v>318</v>
      </c>
      <c r="E185" s="118" t="s">
        <v>477</v>
      </c>
      <c r="F185" s="67" t="s">
        <v>174</v>
      </c>
      <c r="G185" s="11">
        <f>VLOOKUP(D185,'Species Data'!A$2:E$252,3,FALSE)</f>
        <v>120</v>
      </c>
      <c r="H185" s="52">
        <f>VLOOKUP(D185,'Species Data'!A$2:E$252,4,FALSE)</f>
        <v>167</v>
      </c>
      <c r="I185" s="52">
        <f>VLOOKUP(D185,'Species Data'!A$2:E$252,5,FALSE)</f>
        <v>151</v>
      </c>
      <c r="J185" s="53">
        <f t="shared" si="1"/>
        <v>18120</v>
      </c>
      <c r="K185" s="12" t="s">
        <v>160</v>
      </c>
      <c r="L185" s="54">
        <f>VLOOKUP(K185,'Basic Moves'!B$2:J$60,3,FALSE)</f>
        <v>15</v>
      </c>
      <c r="M185" s="54" t="str">
        <f>VLOOKUP(K185,'Basic Moves'!B$2:C$60,2,FALSE)</f>
        <v>Bug</v>
      </c>
      <c r="N185" s="54">
        <f>IF(OR(VLOOKUP(K185,'Basic Moves'!B$2:C$60,2,FALSE)=E185,VLOOKUP(K185,'Basic Moves'!B$2:C$60,2,FALSE)=F185),1,0)</f>
        <v>1</v>
      </c>
      <c r="O185" s="54">
        <f>VLOOKUP(K185,'Basic Moves'!B$2:J$60,5,FALSE)</f>
        <v>1500</v>
      </c>
      <c r="P185" s="54">
        <f>VLOOKUP(K185,'Basic Moves'!B$2:J$60,9,FALSE)</f>
        <v>15</v>
      </c>
      <c r="Q185" s="34">
        <f t="shared" si="229"/>
        <v>9</v>
      </c>
      <c r="R185" s="24">
        <f t="shared" si="2"/>
        <v>6</v>
      </c>
      <c r="S185" s="56">
        <f t="shared" si="230"/>
        <v>10</v>
      </c>
      <c r="T185" s="56">
        <f t="shared" si="231"/>
        <v>10</v>
      </c>
      <c r="U185" s="56">
        <f t="shared" si="232"/>
        <v>1</v>
      </c>
      <c r="V185" s="48" t="s">
        <v>36</v>
      </c>
      <c r="W185" s="54">
        <f>VLOOKUP(V185,'Charged Moves'!B$2:K$119,3,FALSE)</f>
        <v>100</v>
      </c>
      <c r="X185" s="57" t="str">
        <f>VLOOKUP(V185,'Charged Moves'!B$2:C$119,2,FALSE)</f>
        <v>Psychic</v>
      </c>
      <c r="Y185" s="54">
        <f>IF(OR(VLOOKUP(V185,'Charged Moves'!B$2:C$119,2,FALSE)=E185,VLOOKUP(V185,'Charged Moves'!B$2:C$119,2,FALSE)=F185),1,0)</f>
        <v>0</v>
      </c>
      <c r="Z185" s="54">
        <f>VLOOKUP(V185,'Charged Moves'!B$2:K$119,10,FALSE)*100</f>
        <v>5</v>
      </c>
      <c r="AA185" s="54">
        <f>VLOOKUP(V185,'Charged Moves'!B$2:K$119,6,FALSE)</f>
        <v>2800</v>
      </c>
      <c r="AB185" s="54">
        <f>VLOOKUP(V185,'Charged Moves'!B$2:L$119,11,FALSE)</f>
        <v>100</v>
      </c>
      <c r="AC185" s="62">
        <f t="shared" si="233"/>
        <v>47</v>
      </c>
      <c r="AD185" s="24">
        <f t="shared" si="3"/>
        <v>16.78571429</v>
      </c>
      <c r="AE185" s="63">
        <f t="shared" si="4"/>
        <v>7</v>
      </c>
      <c r="AF185" s="64">
        <f t="shared" si="5"/>
        <v>10500</v>
      </c>
      <c r="AG185" s="65">
        <f t="shared" si="6"/>
        <v>8.270676692</v>
      </c>
      <c r="AH185" s="15">
        <f t="shared" si="234"/>
        <v>0.4750532276</v>
      </c>
      <c r="AI185" s="15">
        <f t="shared" si="235"/>
        <v>0.1350734442</v>
      </c>
      <c r="AJ185" s="15">
        <f t="shared" si="236"/>
        <v>0.1863921329</v>
      </c>
      <c r="AK185" s="65">
        <f t="shared" si="7"/>
        <v>3.754266212</v>
      </c>
      <c r="AL185" s="65">
        <f t="shared" si="8"/>
        <v>149864.6617</v>
      </c>
      <c r="AM185" s="65">
        <f t="shared" si="9"/>
        <v>68027.30375</v>
      </c>
    </row>
    <row r="186" ht="14.25" customHeight="1">
      <c r="A186" s="11">
        <v>68.0</v>
      </c>
      <c r="B186" s="32">
        <f>VLOOKUP(D186,'Species Data'!A$2:E$252,2,FALSE)</f>
        <v>12</v>
      </c>
      <c r="C186" s="32"/>
      <c r="D186" s="32" t="s">
        <v>318</v>
      </c>
      <c r="E186" s="120" t="s">
        <v>477</v>
      </c>
      <c r="F186" s="114" t="s">
        <v>174</v>
      </c>
      <c r="G186" s="32">
        <f>VLOOKUP(D186,'Species Data'!A$2:E$252,3,FALSE)</f>
        <v>120</v>
      </c>
      <c r="H186" s="104">
        <f>VLOOKUP(D186,'Species Data'!A$2:E$252,4,FALSE)</f>
        <v>167</v>
      </c>
      <c r="I186" s="104">
        <f>VLOOKUP(D186,'Species Data'!A$2:E$252,5,FALSE)</f>
        <v>151</v>
      </c>
      <c r="J186" s="105">
        <f t="shared" si="1"/>
        <v>18120</v>
      </c>
      <c r="K186" s="36" t="s">
        <v>184</v>
      </c>
      <c r="L186" s="106">
        <f>VLOOKUP(K186,'Basic Moves'!B$2:J$60,3,FALSE)</f>
        <v>5</v>
      </c>
      <c r="M186" s="106" t="str">
        <f>VLOOKUP(K186,'Basic Moves'!B$2:C$60,2,FALSE)</f>
        <v>Bug</v>
      </c>
      <c r="N186" s="106">
        <f>IF(OR(VLOOKUP(K186,'Basic Moves'!B$2:C$60,2,FALSE)=E186,VLOOKUP(K186,'Basic Moves'!B$2:C$60,2,FALSE)=F186),1,0)</f>
        <v>1</v>
      </c>
      <c r="O186" s="106">
        <f>VLOOKUP(K186,'Basic Moves'!B$2:J$60,5,FALSE)</f>
        <v>500</v>
      </c>
      <c r="P186" s="106">
        <f>VLOOKUP(K186,'Basic Moves'!B$2:J$60,9,FALSE)</f>
        <v>6</v>
      </c>
      <c r="Q186" s="34">
        <f t="shared" si="229"/>
        <v>3</v>
      </c>
      <c r="R186" s="24">
        <f t="shared" si="2"/>
        <v>6</v>
      </c>
      <c r="S186" s="56">
        <f t="shared" si="230"/>
        <v>10</v>
      </c>
      <c r="T186" s="56">
        <f t="shared" si="231"/>
        <v>12</v>
      </c>
      <c r="U186" s="56">
        <f t="shared" si="232"/>
        <v>1.2</v>
      </c>
      <c r="V186" s="36" t="s">
        <v>231</v>
      </c>
      <c r="W186" s="106">
        <f>VLOOKUP(V186,'Charged Moves'!B$2:K$119,3,FALSE)</f>
        <v>90</v>
      </c>
      <c r="X186" s="107" t="str">
        <f>VLOOKUP(V186,'Charged Moves'!B$2:C$119,2,FALSE)</f>
        <v>Bug</v>
      </c>
      <c r="Y186" s="106">
        <f>IF(OR(VLOOKUP(V186,'Charged Moves'!B$2:C$119,2,FALSE)=E186,VLOOKUP(V186,'Charged Moves'!B$2:C$119,2,FALSE)=F186),1,0)</f>
        <v>1</v>
      </c>
      <c r="Z186" s="106">
        <f>VLOOKUP(V186,'Charged Moves'!B$2:K$119,10,FALSE)*100</f>
        <v>5</v>
      </c>
      <c r="AA186" s="106">
        <f>VLOOKUP(V186,'Charged Moves'!B$2:K$119,6,FALSE)</f>
        <v>3700</v>
      </c>
      <c r="AB186" s="106">
        <f>VLOOKUP(V186,'Charged Moves'!B$2:L$119,11,FALSE)</f>
        <v>50</v>
      </c>
      <c r="AC186" s="62">
        <f t="shared" si="233"/>
        <v>51</v>
      </c>
      <c r="AD186" s="24">
        <f t="shared" si="3"/>
        <v>13.78378378</v>
      </c>
      <c r="AE186" s="63">
        <f t="shared" si="4"/>
        <v>9</v>
      </c>
      <c r="AF186" s="64">
        <f t="shared" si="5"/>
        <v>4500</v>
      </c>
      <c r="AG186" s="65">
        <f t="shared" si="6"/>
        <v>9.512195122</v>
      </c>
      <c r="AH186" s="15">
        <f t="shared" si="234"/>
        <v>0.5463638783</v>
      </c>
      <c r="AI186" s="15">
        <f t="shared" si="235"/>
        <v>0.1553494357</v>
      </c>
      <c r="AJ186" s="15">
        <f t="shared" si="236"/>
        <v>0.137324494</v>
      </c>
      <c r="AK186" s="65">
        <f t="shared" si="7"/>
        <v>2.765957447</v>
      </c>
      <c r="AL186" s="65">
        <f t="shared" si="8"/>
        <v>172360.9756</v>
      </c>
      <c r="AM186" s="65">
        <f t="shared" si="9"/>
        <v>50119.14894</v>
      </c>
    </row>
    <row r="187" ht="14.25" customHeight="1">
      <c r="A187" s="11">
        <v>70.0</v>
      </c>
      <c r="B187" s="32">
        <f>VLOOKUP(D187,'Species Data'!A$2:E$252,2,FALSE)</f>
        <v>12</v>
      </c>
      <c r="C187" s="32"/>
      <c r="D187" s="32" t="s">
        <v>318</v>
      </c>
      <c r="E187" s="120" t="s">
        <v>477</v>
      </c>
      <c r="F187" s="114" t="s">
        <v>174</v>
      </c>
      <c r="G187" s="32">
        <f>VLOOKUP(D187,'Species Data'!A$2:E$252,3,FALSE)</f>
        <v>120</v>
      </c>
      <c r="H187" s="104">
        <f>VLOOKUP(D187,'Species Data'!A$2:E$252,4,FALSE)</f>
        <v>167</v>
      </c>
      <c r="I187" s="104">
        <f>VLOOKUP(D187,'Species Data'!A$2:E$252,5,FALSE)</f>
        <v>151</v>
      </c>
      <c r="J187" s="105">
        <f t="shared" si="1"/>
        <v>18120</v>
      </c>
      <c r="K187" s="36" t="s">
        <v>184</v>
      </c>
      <c r="L187" s="106">
        <f>VLOOKUP(K187,'Basic Moves'!B$2:J$60,3,FALSE)</f>
        <v>5</v>
      </c>
      <c r="M187" s="106" t="str">
        <f>VLOOKUP(K187,'Basic Moves'!B$2:C$60,2,FALSE)</f>
        <v>Bug</v>
      </c>
      <c r="N187" s="106">
        <f>IF(OR(VLOOKUP(K187,'Basic Moves'!B$2:C$60,2,FALSE)=E187,VLOOKUP(K187,'Basic Moves'!B$2:C$60,2,FALSE)=F187),1,0)</f>
        <v>1</v>
      </c>
      <c r="O187" s="106">
        <f>VLOOKUP(K187,'Basic Moves'!B$2:J$60,5,FALSE)</f>
        <v>500</v>
      </c>
      <c r="P187" s="106">
        <f>VLOOKUP(K187,'Basic Moves'!B$2:J$60,9,FALSE)</f>
        <v>6</v>
      </c>
      <c r="Q187" s="34">
        <f t="shared" si="229"/>
        <v>3</v>
      </c>
      <c r="R187" s="24">
        <f t="shared" si="2"/>
        <v>6</v>
      </c>
      <c r="S187" s="56">
        <f t="shared" si="230"/>
        <v>10</v>
      </c>
      <c r="T187" s="56">
        <f t="shared" si="231"/>
        <v>12</v>
      </c>
      <c r="U187" s="56">
        <f t="shared" si="232"/>
        <v>1.2</v>
      </c>
      <c r="V187" s="36" t="s">
        <v>319</v>
      </c>
      <c r="W187" s="106">
        <f>VLOOKUP(V187,'Charged Moves'!B$2:K$119,3,FALSE)</f>
        <v>75</v>
      </c>
      <c r="X187" s="107" t="str">
        <f>VLOOKUP(V187,'Charged Moves'!B$2:C$119,2,FALSE)</f>
        <v>Bug</v>
      </c>
      <c r="Y187" s="106">
        <f>IF(OR(VLOOKUP(V187,'Charged Moves'!B$2:C$119,2,FALSE)=E187,VLOOKUP(V187,'Charged Moves'!B$2:C$119,2,FALSE)=F187),1,0)</f>
        <v>1</v>
      </c>
      <c r="Z187" s="106">
        <f>VLOOKUP(V187,'Charged Moves'!B$2:K$119,10,FALSE)*100</f>
        <v>5</v>
      </c>
      <c r="AA187" s="106">
        <f>VLOOKUP(V187,'Charged Moves'!B$2:K$119,6,FALSE)</f>
        <v>2900</v>
      </c>
      <c r="AB187" s="106">
        <f>VLOOKUP(V187,'Charged Moves'!B$2:L$119,11,FALSE)</f>
        <v>50</v>
      </c>
      <c r="AC187" s="62">
        <f t="shared" si="233"/>
        <v>42</v>
      </c>
      <c r="AD187" s="24">
        <f t="shared" si="3"/>
        <v>14.48275862</v>
      </c>
      <c r="AE187" s="63">
        <f t="shared" si="4"/>
        <v>9</v>
      </c>
      <c r="AF187" s="64">
        <f t="shared" si="5"/>
        <v>4500</v>
      </c>
      <c r="AG187" s="65">
        <f t="shared" si="6"/>
        <v>9.324324324</v>
      </c>
      <c r="AH187" s="15">
        <f t="shared" si="234"/>
        <v>0.5355729078</v>
      </c>
      <c r="AI187" s="15">
        <f t="shared" si="235"/>
        <v>0.1522812036</v>
      </c>
      <c r="AJ187" s="15">
        <f t="shared" si="236"/>
        <v>0.1250262027</v>
      </c>
      <c r="AK187" s="65">
        <f t="shared" si="7"/>
        <v>2.518248175</v>
      </c>
      <c r="AL187" s="65">
        <f t="shared" si="8"/>
        <v>168956.7568</v>
      </c>
      <c r="AM187" s="65">
        <f t="shared" si="9"/>
        <v>45630.65693</v>
      </c>
    </row>
    <row r="188" ht="14.25" customHeight="1">
      <c r="A188" s="11">
        <v>69.0</v>
      </c>
      <c r="B188" s="32">
        <f>VLOOKUP(D188,'Species Data'!A$2:E$252,2,FALSE)</f>
        <v>12</v>
      </c>
      <c r="C188" s="32"/>
      <c r="D188" s="32" t="s">
        <v>318</v>
      </c>
      <c r="E188" s="120" t="s">
        <v>477</v>
      </c>
      <c r="F188" s="114" t="s">
        <v>174</v>
      </c>
      <c r="G188" s="32">
        <f>VLOOKUP(D188,'Species Data'!A$2:E$252,3,FALSE)</f>
        <v>120</v>
      </c>
      <c r="H188" s="104">
        <f>VLOOKUP(D188,'Species Data'!A$2:E$252,4,FALSE)</f>
        <v>167</v>
      </c>
      <c r="I188" s="104">
        <f>VLOOKUP(D188,'Species Data'!A$2:E$252,5,FALSE)</f>
        <v>151</v>
      </c>
      <c r="J188" s="105">
        <f t="shared" si="1"/>
        <v>18120</v>
      </c>
      <c r="K188" s="36" t="s">
        <v>184</v>
      </c>
      <c r="L188" s="106">
        <f>VLOOKUP(K188,'Basic Moves'!B$2:J$60,3,FALSE)</f>
        <v>5</v>
      </c>
      <c r="M188" s="106" t="str">
        <f>VLOOKUP(K188,'Basic Moves'!B$2:C$60,2,FALSE)</f>
        <v>Bug</v>
      </c>
      <c r="N188" s="106">
        <f>IF(OR(VLOOKUP(K188,'Basic Moves'!B$2:C$60,2,FALSE)=E188,VLOOKUP(K188,'Basic Moves'!B$2:C$60,2,FALSE)=F188),1,0)</f>
        <v>1</v>
      </c>
      <c r="O188" s="106">
        <f>VLOOKUP(K188,'Basic Moves'!B$2:J$60,5,FALSE)</f>
        <v>500</v>
      </c>
      <c r="P188" s="106">
        <f>VLOOKUP(K188,'Basic Moves'!B$2:J$60,9,FALSE)</f>
        <v>6</v>
      </c>
      <c r="Q188" s="34">
        <f t="shared" si="229"/>
        <v>3</v>
      </c>
      <c r="R188" s="24">
        <f t="shared" si="2"/>
        <v>6</v>
      </c>
      <c r="S188" s="56">
        <f t="shared" si="230"/>
        <v>10</v>
      </c>
      <c r="T188" s="56">
        <f t="shared" si="231"/>
        <v>12</v>
      </c>
      <c r="U188" s="56">
        <f t="shared" si="232"/>
        <v>1.2</v>
      </c>
      <c r="V188" s="36" t="s">
        <v>36</v>
      </c>
      <c r="W188" s="106">
        <f>VLOOKUP(V188,'Charged Moves'!B$2:K$119,3,FALSE)</f>
        <v>100</v>
      </c>
      <c r="X188" s="107" t="str">
        <f>VLOOKUP(V188,'Charged Moves'!B$2:C$119,2,FALSE)</f>
        <v>Psychic</v>
      </c>
      <c r="Y188" s="106">
        <f>IF(OR(VLOOKUP(V188,'Charged Moves'!B$2:C$119,2,FALSE)=E188,VLOOKUP(V188,'Charged Moves'!B$2:C$119,2,FALSE)=F188),1,0)</f>
        <v>0</v>
      </c>
      <c r="Z188" s="106">
        <f>VLOOKUP(V188,'Charged Moves'!B$2:K$119,10,FALSE)*100</f>
        <v>5</v>
      </c>
      <c r="AA188" s="106">
        <f>VLOOKUP(V188,'Charged Moves'!B$2:K$119,6,FALSE)</f>
        <v>2800</v>
      </c>
      <c r="AB188" s="106">
        <f>VLOOKUP(V188,'Charged Moves'!B$2:L$119,11,FALSE)</f>
        <v>100</v>
      </c>
      <c r="AC188" s="62">
        <f t="shared" si="233"/>
        <v>47</v>
      </c>
      <c r="AD188" s="24">
        <f t="shared" si="3"/>
        <v>16.78571429</v>
      </c>
      <c r="AE188" s="63">
        <f t="shared" si="4"/>
        <v>17</v>
      </c>
      <c r="AF188" s="64">
        <f t="shared" si="5"/>
        <v>8500</v>
      </c>
      <c r="AG188" s="65">
        <f t="shared" si="6"/>
        <v>8.672566372</v>
      </c>
      <c r="AH188" s="15">
        <f t="shared" si="234"/>
        <v>0.498137069</v>
      </c>
      <c r="AI188" s="15">
        <f t="shared" si="235"/>
        <v>0.1416369486</v>
      </c>
      <c r="AJ188" s="15">
        <f t="shared" si="236"/>
        <v>0.1028649568</v>
      </c>
      <c r="AK188" s="65">
        <f t="shared" si="7"/>
        <v>2.071881607</v>
      </c>
      <c r="AL188" s="65">
        <f t="shared" si="8"/>
        <v>157146.9027</v>
      </c>
      <c r="AM188" s="65">
        <f t="shared" si="9"/>
        <v>37542.49471</v>
      </c>
    </row>
    <row r="189" ht="14.25" customHeight="1">
      <c r="A189" s="11">
        <v>64.0</v>
      </c>
      <c r="B189" s="11">
        <f>VLOOKUP(D189,'Species Data'!A$2:E$252,2,FALSE)</f>
        <v>10</v>
      </c>
      <c r="C189" s="11"/>
      <c r="D189" s="11" t="s">
        <v>448</v>
      </c>
      <c r="E189" s="118" t="s">
        <v>477</v>
      </c>
      <c r="F189" s="123"/>
      <c r="G189" s="11">
        <f>VLOOKUP(D189,'Species Data'!A$2:E$252,3,FALSE)</f>
        <v>90</v>
      </c>
      <c r="H189" s="52">
        <f>VLOOKUP(D189,'Species Data'!A$2:E$252,4,FALSE)</f>
        <v>55</v>
      </c>
      <c r="I189" s="52">
        <f>VLOOKUP(D189,'Species Data'!A$2:E$252,5,FALSE)</f>
        <v>62</v>
      </c>
      <c r="J189" s="53">
        <f t="shared" si="1"/>
        <v>5580</v>
      </c>
      <c r="K189" s="48" t="s">
        <v>184</v>
      </c>
      <c r="L189" s="54">
        <f>VLOOKUP(K189,'Basic Moves'!B$2:J$60,3,FALSE)</f>
        <v>5</v>
      </c>
      <c r="M189" s="54" t="str">
        <f>VLOOKUP(K189,'Basic Moves'!B$2:C$60,2,FALSE)</f>
        <v>Bug</v>
      </c>
      <c r="N189" s="54">
        <f>IF(OR(VLOOKUP(K189,'Basic Moves'!B$2:C$60,2,FALSE)=E189,VLOOKUP(K189,'Basic Moves'!B$2:C$60,2,FALSE)=F189),1,0)</f>
        <v>1</v>
      </c>
      <c r="O189" s="54">
        <f>VLOOKUP(K189,'Basic Moves'!B$2:J$60,5,FALSE)</f>
        <v>500</v>
      </c>
      <c r="P189" s="54">
        <f>VLOOKUP(K189,'Basic Moves'!B$2:J$60,9,FALSE)</f>
        <v>6</v>
      </c>
      <c r="Q189" s="34">
        <f t="shared" si="229"/>
        <v>1</v>
      </c>
      <c r="R189" s="24">
        <f t="shared" si="2"/>
        <v>2</v>
      </c>
      <c r="S189" s="56">
        <f t="shared" si="230"/>
        <v>10</v>
      </c>
      <c r="T189" s="56">
        <f t="shared" si="231"/>
        <v>12</v>
      </c>
      <c r="U189" s="56">
        <f t="shared" si="232"/>
        <v>1.2</v>
      </c>
      <c r="V189" s="48" t="s">
        <v>412</v>
      </c>
      <c r="W189" s="54">
        <f>VLOOKUP(V189,'Charged Moves'!B$2:K$119,3,FALSE)</f>
        <v>35</v>
      </c>
      <c r="X189" s="57" t="str">
        <f>VLOOKUP(V189,'Charged Moves'!B$2:C$119,2,FALSE)</f>
        <v>Normal</v>
      </c>
      <c r="Y189" s="54">
        <f>IF(OR(VLOOKUP(V189,'Charged Moves'!B$2:C$119,2,FALSE)=E189,VLOOKUP(V189,'Charged Moves'!B$2:C$119,2,FALSE)=F189),1,0)</f>
        <v>0</v>
      </c>
      <c r="Z189" s="54">
        <f>VLOOKUP(V189,'Charged Moves'!B$2:K$119,10,FALSE)*100</f>
        <v>0</v>
      </c>
      <c r="AA189" s="54">
        <f>VLOOKUP(V189,'Charged Moves'!B$2:K$119,6,FALSE)</f>
        <v>2200</v>
      </c>
      <c r="AB189" s="54">
        <f>VLOOKUP(V189,'Charged Moves'!B$2:L$119,11,FALSE)</f>
        <v>0</v>
      </c>
      <c r="AC189" s="62">
        <f t="shared" si="233"/>
        <v>6</v>
      </c>
      <c r="AD189" s="24">
        <f t="shared" si="3"/>
        <v>2.727272727</v>
      </c>
      <c r="AE189" s="63">
        <f t="shared" si="4"/>
        <v>0</v>
      </c>
      <c r="AF189" s="64">
        <f t="shared" si="5"/>
        <v>0</v>
      </c>
      <c r="AG189" s="65">
        <f t="shared" si="6"/>
        <v>2.727272727</v>
      </c>
      <c r="AH189" s="15">
        <f t="shared" si="234"/>
        <v>0.1566497833</v>
      </c>
      <c r="AI189" s="15">
        <f t="shared" si="235"/>
        <v>0.01371619039</v>
      </c>
      <c r="AJ189" s="15">
        <f t="shared" si="236"/>
        <v>0.02184140032</v>
      </c>
      <c r="AK189" s="65">
        <f t="shared" si="7"/>
        <v>1.428571429</v>
      </c>
      <c r="AL189" s="65">
        <f t="shared" si="8"/>
        <v>15218.18182</v>
      </c>
      <c r="AM189" s="65">
        <f t="shared" si="9"/>
        <v>7971.428571</v>
      </c>
    </row>
    <row r="190" ht="14.25" customHeight="1">
      <c r="A190" s="11">
        <v>65.0</v>
      </c>
      <c r="B190" s="11">
        <f>VLOOKUP(D190,'Species Data'!A$2:E$252,2,FALSE)</f>
        <v>10</v>
      </c>
      <c r="C190" s="11"/>
      <c r="D190" s="11" t="s">
        <v>448</v>
      </c>
      <c r="E190" s="118" t="s">
        <v>477</v>
      </c>
      <c r="F190" s="123"/>
      <c r="G190" s="11">
        <f>VLOOKUP(D190,'Species Data'!A$2:E$252,3,FALSE)</f>
        <v>90</v>
      </c>
      <c r="H190" s="52">
        <f>VLOOKUP(D190,'Species Data'!A$2:E$252,4,FALSE)</f>
        <v>55</v>
      </c>
      <c r="I190" s="52">
        <f>VLOOKUP(D190,'Species Data'!A$2:E$252,5,FALSE)</f>
        <v>62</v>
      </c>
      <c r="J190" s="53">
        <f t="shared" si="1"/>
        <v>5580</v>
      </c>
      <c r="K190" s="48" t="s">
        <v>139</v>
      </c>
      <c r="L190" s="54">
        <f>VLOOKUP(K190,'Basic Moves'!B$2:J$60,3,FALSE)</f>
        <v>5</v>
      </c>
      <c r="M190" s="54" t="str">
        <f>VLOOKUP(K190,'Basic Moves'!B$2:C$60,2,FALSE)</f>
        <v>Normal</v>
      </c>
      <c r="N190" s="54">
        <f>IF(OR(VLOOKUP(K190,'Basic Moves'!B$2:C$60,2,FALSE)=E190,VLOOKUP(K190,'Basic Moves'!B$2:C$60,2,FALSE)=F190),1,0)</f>
        <v>0</v>
      </c>
      <c r="O190" s="54">
        <f>VLOOKUP(K190,'Basic Moves'!B$2:J$60,5,FALSE)</f>
        <v>500</v>
      </c>
      <c r="P190" s="54">
        <f>VLOOKUP(K190,'Basic Moves'!B$2:J$60,9,FALSE)</f>
        <v>5</v>
      </c>
      <c r="Q190" s="34">
        <f t="shared" si="229"/>
        <v>1</v>
      </c>
      <c r="R190" s="24">
        <f t="shared" si="2"/>
        <v>2</v>
      </c>
      <c r="S190" s="56">
        <f t="shared" si="230"/>
        <v>10</v>
      </c>
      <c r="T190" s="56">
        <f t="shared" si="231"/>
        <v>10</v>
      </c>
      <c r="U190" s="56">
        <f t="shared" si="232"/>
        <v>1</v>
      </c>
      <c r="V190" s="48" t="s">
        <v>412</v>
      </c>
      <c r="W190" s="54">
        <f>VLOOKUP(V190,'Charged Moves'!B$2:K$119,3,FALSE)</f>
        <v>35</v>
      </c>
      <c r="X190" s="57" t="str">
        <f>VLOOKUP(V190,'Charged Moves'!B$2:C$119,2,FALSE)</f>
        <v>Normal</v>
      </c>
      <c r="Y190" s="54">
        <f>IF(OR(VLOOKUP(V190,'Charged Moves'!B$2:C$119,2,FALSE)=E190,VLOOKUP(V190,'Charged Moves'!B$2:C$119,2,FALSE)=F190),1,0)</f>
        <v>0</v>
      </c>
      <c r="Z190" s="54">
        <f>VLOOKUP(V190,'Charged Moves'!B$2:K$119,10,FALSE)*100</f>
        <v>0</v>
      </c>
      <c r="AA190" s="54">
        <f>VLOOKUP(V190,'Charged Moves'!B$2:K$119,6,FALSE)</f>
        <v>2200</v>
      </c>
      <c r="AB190" s="54">
        <f>VLOOKUP(V190,'Charged Moves'!B$2:L$119,11,FALSE)</f>
        <v>0</v>
      </c>
      <c r="AC190" s="62">
        <f t="shared" si="233"/>
        <v>6</v>
      </c>
      <c r="AD190" s="24">
        <f t="shared" si="3"/>
        <v>2.727272727</v>
      </c>
      <c r="AE190" s="63">
        <f t="shared" si="4"/>
        <v>0</v>
      </c>
      <c r="AF190" s="64">
        <f t="shared" si="5"/>
        <v>0</v>
      </c>
      <c r="AG190" s="65">
        <f t="shared" si="6"/>
        <v>2.727272727</v>
      </c>
      <c r="AH190" s="15">
        <f t="shared" si="234"/>
        <v>0.1566497833</v>
      </c>
      <c r="AI190" s="15">
        <f t="shared" si="235"/>
        <v>0.01371619039</v>
      </c>
      <c r="AJ190" s="15">
        <f t="shared" si="236"/>
        <v>0.02184140032</v>
      </c>
      <c r="AK190" s="65">
        <f t="shared" si="7"/>
        <v>1.428571429</v>
      </c>
      <c r="AL190" s="65">
        <f t="shared" si="8"/>
        <v>15218.18182</v>
      </c>
      <c r="AM190" s="65">
        <f t="shared" si="9"/>
        <v>7971.428571</v>
      </c>
    </row>
    <row r="191" ht="14.25" customHeight="1">
      <c r="A191" s="11">
        <v>862.0</v>
      </c>
      <c r="B191" s="11">
        <f>VLOOKUP(D191,'Species Data'!A$2:E$252,2,FALSE)</f>
        <v>113</v>
      </c>
      <c r="C191" s="11"/>
      <c r="D191" s="11" t="s">
        <v>142</v>
      </c>
      <c r="E191" s="98" t="s">
        <v>481</v>
      </c>
      <c r="F191" s="124"/>
      <c r="G191" s="11">
        <f>VLOOKUP(D191,'Species Data'!A$2:E$252,3,FALSE)</f>
        <v>500</v>
      </c>
      <c r="H191" s="52">
        <f>VLOOKUP(D191,'Species Data'!A$2:E$252,4,FALSE)</f>
        <v>60</v>
      </c>
      <c r="I191" s="52">
        <f>VLOOKUP(D191,'Species Data'!A$2:E$252,5,FALSE)</f>
        <v>176</v>
      </c>
      <c r="J191" s="53">
        <f t="shared" si="1"/>
        <v>88000</v>
      </c>
      <c r="K191" s="48" t="s">
        <v>54</v>
      </c>
      <c r="L191" s="54">
        <f>VLOOKUP(K191,'Basic Moves'!B$2:J$60,3,FALSE)</f>
        <v>12</v>
      </c>
      <c r="M191" s="54" t="str">
        <f>VLOOKUP(K191,'Basic Moves'!B$2:C$60,2,FALSE)</f>
        <v>Psychic</v>
      </c>
      <c r="N191" s="54">
        <f>IF(OR(VLOOKUP(K191,'Basic Moves'!B$2:C$60,2,FALSE)=E191,VLOOKUP(K191,'Basic Moves'!B$2:C$60,2,FALSE)=F191),1,0)</f>
        <v>0</v>
      </c>
      <c r="O191" s="54">
        <f>VLOOKUP(K191,'Basic Moves'!B$2:J$60,5,FALSE)</f>
        <v>1100</v>
      </c>
      <c r="P191" s="54">
        <f>VLOOKUP(K191,'Basic Moves'!B$2:J$60,9,FALSE)</f>
        <v>10</v>
      </c>
      <c r="Q191" s="34">
        <f t="shared" si="229"/>
        <v>3</v>
      </c>
      <c r="R191" s="24">
        <f t="shared" si="2"/>
        <v>2.727272727</v>
      </c>
      <c r="S191" s="56">
        <f t="shared" si="230"/>
        <v>10.90909091</v>
      </c>
      <c r="T191" s="56">
        <f t="shared" si="231"/>
        <v>9.090909091</v>
      </c>
      <c r="U191" s="56">
        <f t="shared" si="232"/>
        <v>0.8333333333</v>
      </c>
      <c r="V191" s="12" t="s">
        <v>29</v>
      </c>
      <c r="W191" s="54">
        <f>VLOOKUP(V191,'Charged Moves'!B$2:K$119,3,FALSE)</f>
        <v>150</v>
      </c>
      <c r="X191" s="57" t="str">
        <f>VLOOKUP(V191,'Charged Moves'!B$2:C$119,2,FALSE)</f>
        <v>Normal</v>
      </c>
      <c r="Y191" s="54">
        <f>IF(OR(VLOOKUP(V191,'Charged Moves'!B$2:C$119,2,FALSE)=E191,VLOOKUP(V191,'Charged Moves'!B$2:C$119,2,FALSE)=F191),1,0)</f>
        <v>1</v>
      </c>
      <c r="Z191" s="54">
        <f>VLOOKUP(V191,'Charged Moves'!B$2:K$119,10,FALSE)*100</f>
        <v>5</v>
      </c>
      <c r="AA191" s="54">
        <f>VLOOKUP(V191,'Charged Moves'!B$2:K$119,6,FALSE)</f>
        <v>3800</v>
      </c>
      <c r="AB191" s="54">
        <f>VLOOKUP(V191,'Charged Moves'!B$2:L$119,11,FALSE)</f>
        <v>100</v>
      </c>
      <c r="AC191" s="62">
        <f t="shared" si="233"/>
        <v>31</v>
      </c>
      <c r="AD191" s="24">
        <f t="shared" si="3"/>
        <v>8.157894737</v>
      </c>
      <c r="AE191" s="63">
        <f t="shared" si="4"/>
        <v>10</v>
      </c>
      <c r="AF191" s="64">
        <f t="shared" si="5"/>
        <v>11000</v>
      </c>
      <c r="AG191" s="65">
        <f t="shared" si="6"/>
        <v>4.121621622</v>
      </c>
      <c r="AH191" s="15">
        <f t="shared" si="234"/>
        <v>0.2367387491</v>
      </c>
      <c r="AI191" s="15">
        <f t="shared" si="235"/>
        <v>0.3269049736</v>
      </c>
      <c r="AJ191" s="15">
        <f t="shared" si="236"/>
        <v>0.3996768633</v>
      </c>
      <c r="AK191" s="65">
        <f t="shared" si="7"/>
        <v>1.657608696</v>
      </c>
      <c r="AL191" s="65">
        <f t="shared" si="8"/>
        <v>362702.7027</v>
      </c>
      <c r="AM191" s="65">
        <f t="shared" si="9"/>
        <v>145869.5652</v>
      </c>
    </row>
    <row r="192" ht="14.25" customHeight="1">
      <c r="A192" s="11">
        <v>861.0</v>
      </c>
      <c r="B192" s="11">
        <f>VLOOKUP(D192,'Species Data'!A$2:E$252,2,FALSE)</f>
        <v>113</v>
      </c>
      <c r="C192" s="11"/>
      <c r="D192" s="11" t="s">
        <v>142</v>
      </c>
      <c r="E192" s="98" t="s">
        <v>481</v>
      </c>
      <c r="F192" s="124"/>
      <c r="G192" s="11">
        <f>VLOOKUP(D192,'Species Data'!A$2:E$252,3,FALSE)</f>
        <v>500</v>
      </c>
      <c r="H192" s="52">
        <f>VLOOKUP(D192,'Species Data'!A$2:E$252,4,FALSE)</f>
        <v>60</v>
      </c>
      <c r="I192" s="52">
        <f>VLOOKUP(D192,'Species Data'!A$2:E$252,5,FALSE)</f>
        <v>176</v>
      </c>
      <c r="J192" s="53">
        <f t="shared" si="1"/>
        <v>88000</v>
      </c>
      <c r="K192" s="48" t="s">
        <v>54</v>
      </c>
      <c r="L192" s="54">
        <f>VLOOKUP(K192,'Basic Moves'!B$2:J$60,3,FALSE)</f>
        <v>12</v>
      </c>
      <c r="M192" s="54" t="str">
        <f>VLOOKUP(K192,'Basic Moves'!B$2:C$60,2,FALSE)</f>
        <v>Psychic</v>
      </c>
      <c r="N192" s="54">
        <f>IF(OR(VLOOKUP(K192,'Basic Moves'!B$2:C$60,2,FALSE)=E192,VLOOKUP(K192,'Basic Moves'!B$2:C$60,2,FALSE)=F192),1,0)</f>
        <v>0</v>
      </c>
      <c r="O192" s="54">
        <f>VLOOKUP(K192,'Basic Moves'!B$2:J$60,5,FALSE)</f>
        <v>1100</v>
      </c>
      <c r="P192" s="54">
        <f>VLOOKUP(K192,'Basic Moves'!B$2:J$60,9,FALSE)</f>
        <v>10</v>
      </c>
      <c r="Q192" s="34">
        <f t="shared" si="229"/>
        <v>3</v>
      </c>
      <c r="R192" s="24">
        <f t="shared" si="2"/>
        <v>2.727272727</v>
      </c>
      <c r="S192" s="56">
        <f t="shared" si="230"/>
        <v>10.90909091</v>
      </c>
      <c r="T192" s="56">
        <f t="shared" si="231"/>
        <v>9.090909091</v>
      </c>
      <c r="U192" s="56">
        <f t="shared" si="232"/>
        <v>0.8333333333</v>
      </c>
      <c r="V192" s="48" t="s">
        <v>48</v>
      </c>
      <c r="W192" s="54">
        <f>VLOOKUP(V192,'Charged Moves'!B$2:K$119,3,FALSE)</f>
        <v>100</v>
      </c>
      <c r="X192" s="57" t="str">
        <f>VLOOKUP(V192,'Charged Moves'!B$2:C$119,2,FALSE)</f>
        <v>Fairy</v>
      </c>
      <c r="Y192" s="54">
        <f>IF(OR(VLOOKUP(V192,'Charged Moves'!B$2:C$119,2,FALSE)=E192,VLOOKUP(V192,'Charged Moves'!B$2:C$119,2,FALSE)=F192),1,0)</f>
        <v>0</v>
      </c>
      <c r="Z192" s="54">
        <f>VLOOKUP(V192,'Charged Moves'!B$2:K$119,10,FALSE)*100</f>
        <v>5</v>
      </c>
      <c r="AA192" s="54">
        <f>VLOOKUP(V192,'Charged Moves'!B$2:K$119,6,FALSE)</f>
        <v>3500</v>
      </c>
      <c r="AB192" s="54">
        <f>VLOOKUP(V192,'Charged Moves'!B$2:L$119,11,FALSE)</f>
        <v>50</v>
      </c>
      <c r="AC192" s="62">
        <f t="shared" si="233"/>
        <v>17</v>
      </c>
      <c r="AD192" s="24">
        <f t="shared" si="3"/>
        <v>4.857142857</v>
      </c>
      <c r="AE192" s="63">
        <f t="shared" si="4"/>
        <v>5</v>
      </c>
      <c r="AF192" s="64">
        <f t="shared" si="5"/>
        <v>5500</v>
      </c>
      <c r="AG192" s="65">
        <f t="shared" si="6"/>
        <v>3.555555556</v>
      </c>
      <c r="AH192" s="15">
        <f t="shared" si="234"/>
        <v>0.2042249027</v>
      </c>
      <c r="AI192" s="15">
        <f t="shared" si="235"/>
        <v>0.282007642</v>
      </c>
      <c r="AJ192" s="15">
        <f t="shared" si="236"/>
        <v>0.3674156708</v>
      </c>
      <c r="AK192" s="65">
        <f t="shared" si="7"/>
        <v>1.523809524</v>
      </c>
      <c r="AL192" s="65">
        <f t="shared" si="8"/>
        <v>312888.8889</v>
      </c>
      <c r="AM192" s="65">
        <f t="shared" si="9"/>
        <v>134095.2381</v>
      </c>
    </row>
    <row r="193" ht="14.25" customHeight="1">
      <c r="A193" s="11">
        <v>864.0</v>
      </c>
      <c r="B193" s="11">
        <f>VLOOKUP(D193,'Species Data'!A$2:E$252,2,FALSE)</f>
        <v>113</v>
      </c>
      <c r="C193" s="11"/>
      <c r="D193" s="11" t="s">
        <v>142</v>
      </c>
      <c r="E193" s="98" t="s">
        <v>481</v>
      </c>
      <c r="F193" s="124"/>
      <c r="G193" s="11">
        <f>VLOOKUP(D193,'Species Data'!A$2:E$252,3,FALSE)</f>
        <v>500</v>
      </c>
      <c r="H193" s="52">
        <f>VLOOKUP(D193,'Species Data'!A$2:E$252,4,FALSE)</f>
        <v>60</v>
      </c>
      <c r="I193" s="52">
        <f>VLOOKUP(D193,'Species Data'!A$2:E$252,5,FALSE)</f>
        <v>176</v>
      </c>
      <c r="J193" s="53">
        <f t="shared" si="1"/>
        <v>88000</v>
      </c>
      <c r="K193" s="48" t="s">
        <v>54</v>
      </c>
      <c r="L193" s="54">
        <f>VLOOKUP(K193,'Basic Moves'!B$2:J$60,3,FALSE)</f>
        <v>12</v>
      </c>
      <c r="M193" s="54" t="str">
        <f>VLOOKUP(K193,'Basic Moves'!B$2:C$60,2,FALSE)</f>
        <v>Psychic</v>
      </c>
      <c r="N193" s="54">
        <f>IF(OR(VLOOKUP(K193,'Basic Moves'!B$2:C$60,2,FALSE)=E193,VLOOKUP(K193,'Basic Moves'!B$2:C$60,2,FALSE)=F193),1,0)</f>
        <v>0</v>
      </c>
      <c r="O193" s="54">
        <f>VLOOKUP(K193,'Basic Moves'!B$2:J$60,5,FALSE)</f>
        <v>1100</v>
      </c>
      <c r="P193" s="54">
        <f>VLOOKUP(K193,'Basic Moves'!B$2:J$60,9,FALSE)</f>
        <v>10</v>
      </c>
      <c r="Q193" s="34">
        <f t="shared" si="229"/>
        <v>3</v>
      </c>
      <c r="R193" s="24">
        <f t="shared" si="2"/>
        <v>2.727272727</v>
      </c>
      <c r="S193" s="56">
        <f t="shared" si="230"/>
        <v>10.90909091</v>
      </c>
      <c r="T193" s="56">
        <f t="shared" si="231"/>
        <v>9.090909091</v>
      </c>
      <c r="U193" s="56">
        <f t="shared" si="232"/>
        <v>0.8333333333</v>
      </c>
      <c r="V193" s="48" t="s">
        <v>36</v>
      </c>
      <c r="W193" s="54">
        <f>VLOOKUP(V193,'Charged Moves'!B$2:K$119,3,FALSE)</f>
        <v>100</v>
      </c>
      <c r="X193" s="57" t="str">
        <f>VLOOKUP(V193,'Charged Moves'!B$2:C$119,2,FALSE)</f>
        <v>Psychic</v>
      </c>
      <c r="Y193" s="54">
        <f>IF(OR(VLOOKUP(V193,'Charged Moves'!B$2:C$119,2,FALSE)=E193,VLOOKUP(V193,'Charged Moves'!B$2:C$119,2,FALSE)=F193),1,0)</f>
        <v>0</v>
      </c>
      <c r="Z193" s="54">
        <f>VLOOKUP(V193,'Charged Moves'!B$2:K$119,10,FALSE)*100</f>
        <v>5</v>
      </c>
      <c r="AA193" s="54">
        <f>VLOOKUP(V193,'Charged Moves'!B$2:K$119,6,FALSE)</f>
        <v>2800</v>
      </c>
      <c r="AB193" s="54">
        <f>VLOOKUP(V193,'Charged Moves'!B$2:L$119,11,FALSE)</f>
        <v>100</v>
      </c>
      <c r="AC193" s="62">
        <f t="shared" si="233"/>
        <v>17</v>
      </c>
      <c r="AD193" s="24">
        <f t="shared" si="3"/>
        <v>6.071428571</v>
      </c>
      <c r="AE193" s="63">
        <f t="shared" si="4"/>
        <v>10</v>
      </c>
      <c r="AF193" s="64">
        <f t="shared" si="5"/>
        <v>11000</v>
      </c>
      <c r="AG193" s="65">
        <f t="shared" si="6"/>
        <v>3.405797101</v>
      </c>
      <c r="AH193" s="15">
        <f t="shared" si="234"/>
        <v>0.1956230386</v>
      </c>
      <c r="AI193" s="15">
        <f t="shared" si="235"/>
        <v>0.2701296028</v>
      </c>
      <c r="AJ193" s="15">
        <f t="shared" si="236"/>
        <v>0.3165496395</v>
      </c>
      <c r="AK193" s="65">
        <f t="shared" si="7"/>
        <v>1.312849162</v>
      </c>
      <c r="AL193" s="65">
        <f t="shared" si="8"/>
        <v>299710.1449</v>
      </c>
      <c r="AM193" s="65">
        <f t="shared" si="9"/>
        <v>115530.7263</v>
      </c>
    </row>
    <row r="194" ht="14.25" customHeight="1">
      <c r="A194" s="11">
        <v>863.0</v>
      </c>
      <c r="B194" s="32">
        <f>VLOOKUP(D194,'Species Data'!A$2:E$252,2,FALSE)</f>
        <v>113</v>
      </c>
      <c r="C194" s="32"/>
      <c r="D194" s="32" t="s">
        <v>142</v>
      </c>
      <c r="E194" s="125" t="s">
        <v>481</v>
      </c>
      <c r="F194" s="126"/>
      <c r="G194" s="32">
        <f>VLOOKUP(D194,'Species Data'!A$2:E$252,3,FALSE)</f>
        <v>500</v>
      </c>
      <c r="H194" s="104">
        <f>VLOOKUP(D194,'Species Data'!A$2:E$252,4,FALSE)</f>
        <v>60</v>
      </c>
      <c r="I194" s="104">
        <f>VLOOKUP(D194,'Species Data'!A$2:E$252,5,FALSE)</f>
        <v>176</v>
      </c>
      <c r="J194" s="105">
        <f t="shared" si="1"/>
        <v>88000</v>
      </c>
      <c r="K194" s="36" t="s">
        <v>54</v>
      </c>
      <c r="L194" s="106">
        <f>VLOOKUP(K194,'Basic Moves'!B$2:J$60,3,FALSE)</f>
        <v>12</v>
      </c>
      <c r="M194" s="54" t="str">
        <f>VLOOKUP(K194,'Basic Moves'!B$2:C$60,2,FALSE)</f>
        <v>Psychic</v>
      </c>
      <c r="N194" s="106">
        <f>IF(OR(VLOOKUP(K194,'Basic Moves'!B$2:C$60,2,FALSE)=E194,VLOOKUP(K194,'Basic Moves'!B$2:C$60,2,FALSE)=F194),1,0)</f>
        <v>0</v>
      </c>
      <c r="O194" s="106">
        <f>VLOOKUP(K194,'Basic Moves'!B$2:J$60,5,FALSE)</f>
        <v>1100</v>
      </c>
      <c r="P194" s="54">
        <f>VLOOKUP(K194,'Basic Moves'!B$2:J$60,9,FALSE)</f>
        <v>10</v>
      </c>
      <c r="Q194" s="34">
        <f t="shared" si="229"/>
        <v>3</v>
      </c>
      <c r="R194" s="24">
        <f t="shared" si="2"/>
        <v>2.727272727</v>
      </c>
      <c r="S194" s="56">
        <f t="shared" si="230"/>
        <v>10.90909091</v>
      </c>
      <c r="T194" s="56">
        <f t="shared" si="231"/>
        <v>9.090909091</v>
      </c>
      <c r="U194" s="56">
        <f t="shared" si="232"/>
        <v>0.8333333333</v>
      </c>
      <c r="V194" s="36" t="s">
        <v>193</v>
      </c>
      <c r="W194" s="106">
        <f>VLOOKUP(V194,'Charged Moves'!B$2:K$119,3,FALSE)</f>
        <v>70</v>
      </c>
      <c r="X194" s="57" t="str">
        <f>VLOOKUP(V194,'Charged Moves'!B$2:C$119,2,FALSE)</f>
        <v>Psychic</v>
      </c>
      <c r="Y194" s="106">
        <f>IF(OR(VLOOKUP(V194,'Charged Moves'!B$2:C$119,2,FALSE)=E194,VLOOKUP(V194,'Charged Moves'!B$2:C$119,2,FALSE)=F194),1,0)</f>
        <v>0</v>
      </c>
      <c r="Z194" s="54">
        <f>VLOOKUP(V194,'Charged Moves'!B$2:K$119,10,FALSE)*100</f>
        <v>5</v>
      </c>
      <c r="AA194" s="106">
        <f>VLOOKUP(V194,'Charged Moves'!B$2:K$119,6,FALSE)</f>
        <v>3200</v>
      </c>
      <c r="AB194" s="54">
        <f>VLOOKUP(V194,'Charged Moves'!B$2:L$119,11,FALSE)</f>
        <v>50</v>
      </c>
      <c r="AC194" s="62">
        <f t="shared" si="233"/>
        <v>12</v>
      </c>
      <c r="AD194" s="24">
        <f t="shared" si="3"/>
        <v>3.75</v>
      </c>
      <c r="AE194" s="63">
        <f t="shared" si="4"/>
        <v>5</v>
      </c>
      <c r="AF194" s="64">
        <f t="shared" si="5"/>
        <v>5500</v>
      </c>
      <c r="AG194" s="65">
        <f t="shared" si="6"/>
        <v>3.103448276</v>
      </c>
      <c r="AH194" s="15">
        <f t="shared" si="234"/>
        <v>0.17825665</v>
      </c>
      <c r="AI194" s="15">
        <f t="shared" si="235"/>
        <v>0.2461489117</v>
      </c>
      <c r="AJ194" s="15">
        <f t="shared" si="236"/>
        <v>0.3144998269</v>
      </c>
      <c r="AK194" s="65">
        <f t="shared" si="7"/>
        <v>1.304347826</v>
      </c>
      <c r="AL194" s="65">
        <f t="shared" si="8"/>
        <v>273103.4483</v>
      </c>
      <c r="AM194" s="65">
        <f t="shared" si="9"/>
        <v>114782.6087</v>
      </c>
    </row>
    <row r="195" ht="14.25" customHeight="1">
      <c r="A195" s="11">
        <v>858.0</v>
      </c>
      <c r="B195" s="11">
        <f>VLOOKUP(D195,'Species Data'!A$2:E$252,2,FALSE)</f>
        <v>113</v>
      </c>
      <c r="C195" s="11"/>
      <c r="D195" s="11" t="s">
        <v>142</v>
      </c>
      <c r="E195" s="98" t="s">
        <v>481</v>
      </c>
      <c r="F195" s="124"/>
      <c r="G195" s="11">
        <f>VLOOKUP(D195,'Species Data'!A$2:E$252,3,FALSE)</f>
        <v>500</v>
      </c>
      <c r="H195" s="52">
        <f>VLOOKUP(D195,'Species Data'!A$2:E$252,4,FALSE)</f>
        <v>60</v>
      </c>
      <c r="I195" s="52">
        <f>VLOOKUP(D195,'Species Data'!A$2:E$252,5,FALSE)</f>
        <v>176</v>
      </c>
      <c r="J195" s="53">
        <f t="shared" si="1"/>
        <v>88000</v>
      </c>
      <c r="K195" s="48" t="s">
        <v>42</v>
      </c>
      <c r="L195" s="54">
        <f>VLOOKUP(K195,'Basic Moves'!B$2:J$60,3,FALSE)</f>
        <v>7</v>
      </c>
      <c r="M195" s="54" t="str">
        <f>VLOOKUP(K195,'Basic Moves'!B$2:C$60,2,FALSE)</f>
        <v>Normal</v>
      </c>
      <c r="N195" s="54">
        <f>IF(OR(VLOOKUP(K195,'Basic Moves'!B$2:C$60,2,FALSE)=E195,VLOOKUP(K195,'Basic Moves'!B$2:C$60,2,FALSE)=F195),1,0)</f>
        <v>1</v>
      </c>
      <c r="O195" s="54">
        <f>VLOOKUP(K195,'Basic Moves'!B$2:J$60,5,FALSE)</f>
        <v>600</v>
      </c>
      <c r="P195" s="54">
        <f>VLOOKUP(K195,'Basic Moves'!B$2:J$60,9,FALSE)</f>
        <v>6</v>
      </c>
      <c r="Q195" s="34">
        <f t="shared" si="229"/>
        <v>2</v>
      </c>
      <c r="R195" s="24">
        <f t="shared" si="2"/>
        <v>3.333333333</v>
      </c>
      <c r="S195" s="56">
        <f t="shared" si="230"/>
        <v>11.66666667</v>
      </c>
      <c r="T195" s="56">
        <f t="shared" si="231"/>
        <v>10</v>
      </c>
      <c r="U195" s="56">
        <f t="shared" si="232"/>
        <v>0.8571428571</v>
      </c>
      <c r="V195" s="12" t="s">
        <v>29</v>
      </c>
      <c r="W195" s="54">
        <f>VLOOKUP(V195,'Charged Moves'!B$2:K$119,3,FALSE)</f>
        <v>150</v>
      </c>
      <c r="X195" s="57" t="str">
        <f>VLOOKUP(V195,'Charged Moves'!B$2:C$119,2,FALSE)</f>
        <v>Normal</v>
      </c>
      <c r="Y195" s="54">
        <f>IF(OR(VLOOKUP(V195,'Charged Moves'!B$2:C$119,2,FALSE)=E195,VLOOKUP(V195,'Charged Moves'!B$2:C$119,2,FALSE)=F195),1,0)</f>
        <v>1</v>
      </c>
      <c r="Z195" s="54">
        <f>VLOOKUP(V195,'Charged Moves'!B$2:K$119,10,FALSE)*100</f>
        <v>5</v>
      </c>
      <c r="AA195" s="54">
        <f>VLOOKUP(V195,'Charged Moves'!B$2:K$119,6,FALSE)</f>
        <v>3800</v>
      </c>
      <c r="AB195" s="54">
        <f>VLOOKUP(V195,'Charged Moves'!B$2:L$119,11,FALSE)</f>
        <v>100</v>
      </c>
      <c r="AC195" s="62">
        <f t="shared" si="233"/>
        <v>31</v>
      </c>
      <c r="AD195" s="24">
        <f t="shared" si="3"/>
        <v>8.157894737</v>
      </c>
      <c r="AE195" s="63">
        <f t="shared" si="4"/>
        <v>17</v>
      </c>
      <c r="AF195" s="64">
        <f t="shared" si="5"/>
        <v>10200</v>
      </c>
      <c r="AG195" s="65">
        <f t="shared" si="6"/>
        <v>4.642857143</v>
      </c>
      <c r="AH195" s="15">
        <f t="shared" si="234"/>
        <v>0.2666776073</v>
      </c>
      <c r="AI195" s="15">
        <f t="shared" si="235"/>
        <v>0.3682465862</v>
      </c>
      <c r="AJ195" s="15">
        <f t="shared" si="236"/>
        <v>0.3134514941</v>
      </c>
      <c r="AK195" s="65">
        <f t="shared" si="7"/>
        <v>1.3</v>
      </c>
      <c r="AL195" s="65">
        <f t="shared" si="8"/>
        <v>408571.4286</v>
      </c>
      <c r="AM195" s="65">
        <f t="shared" si="9"/>
        <v>114400</v>
      </c>
    </row>
    <row r="196" ht="14.25" customHeight="1">
      <c r="A196" s="11">
        <v>857.0</v>
      </c>
      <c r="B196" s="11">
        <f>VLOOKUP(D196,'Species Data'!A$2:E$252,2,FALSE)</f>
        <v>113</v>
      </c>
      <c r="C196" s="11"/>
      <c r="D196" s="11" t="s">
        <v>142</v>
      </c>
      <c r="E196" s="98" t="s">
        <v>481</v>
      </c>
      <c r="F196" s="124"/>
      <c r="G196" s="11">
        <f>VLOOKUP(D196,'Species Data'!A$2:E$252,3,FALSE)</f>
        <v>500</v>
      </c>
      <c r="H196" s="52">
        <f>VLOOKUP(D196,'Species Data'!A$2:E$252,4,FALSE)</f>
        <v>60</v>
      </c>
      <c r="I196" s="52">
        <f>VLOOKUP(D196,'Species Data'!A$2:E$252,5,FALSE)</f>
        <v>176</v>
      </c>
      <c r="J196" s="53">
        <f t="shared" si="1"/>
        <v>88000</v>
      </c>
      <c r="K196" s="48" t="s">
        <v>42</v>
      </c>
      <c r="L196" s="54">
        <f>VLOOKUP(K196,'Basic Moves'!B$2:J$60,3,FALSE)</f>
        <v>7</v>
      </c>
      <c r="M196" s="54" t="str">
        <f>VLOOKUP(K196,'Basic Moves'!B$2:C$60,2,FALSE)</f>
        <v>Normal</v>
      </c>
      <c r="N196" s="54">
        <f>IF(OR(VLOOKUP(K196,'Basic Moves'!B$2:C$60,2,FALSE)=E196,VLOOKUP(K196,'Basic Moves'!B$2:C$60,2,FALSE)=F196),1,0)</f>
        <v>1</v>
      </c>
      <c r="O196" s="54">
        <f>VLOOKUP(K196,'Basic Moves'!B$2:J$60,5,FALSE)</f>
        <v>600</v>
      </c>
      <c r="P196" s="54">
        <f>VLOOKUP(K196,'Basic Moves'!B$2:J$60,9,FALSE)</f>
        <v>6</v>
      </c>
      <c r="Q196" s="34">
        <f t="shared" si="229"/>
        <v>2</v>
      </c>
      <c r="R196" s="24">
        <f t="shared" si="2"/>
        <v>3.333333333</v>
      </c>
      <c r="S196" s="56">
        <f t="shared" si="230"/>
        <v>11.66666667</v>
      </c>
      <c r="T196" s="56">
        <f t="shared" si="231"/>
        <v>10</v>
      </c>
      <c r="U196" s="56">
        <f t="shared" si="232"/>
        <v>0.8571428571</v>
      </c>
      <c r="V196" s="48" t="s">
        <v>48</v>
      </c>
      <c r="W196" s="54">
        <f>VLOOKUP(V196,'Charged Moves'!B$2:K$119,3,FALSE)</f>
        <v>100</v>
      </c>
      <c r="X196" s="57" t="str">
        <f>VLOOKUP(V196,'Charged Moves'!B$2:C$119,2,FALSE)</f>
        <v>Fairy</v>
      </c>
      <c r="Y196" s="54">
        <f>IF(OR(VLOOKUP(V196,'Charged Moves'!B$2:C$119,2,FALSE)=E196,VLOOKUP(V196,'Charged Moves'!B$2:C$119,2,FALSE)=F196),1,0)</f>
        <v>0</v>
      </c>
      <c r="Z196" s="54">
        <f>VLOOKUP(V196,'Charged Moves'!B$2:K$119,10,FALSE)*100</f>
        <v>5</v>
      </c>
      <c r="AA196" s="54">
        <f>VLOOKUP(V196,'Charged Moves'!B$2:K$119,6,FALSE)</f>
        <v>3500</v>
      </c>
      <c r="AB196" s="54">
        <f>VLOOKUP(V196,'Charged Moves'!B$2:L$119,11,FALSE)</f>
        <v>50</v>
      </c>
      <c r="AC196" s="62">
        <f t="shared" si="233"/>
        <v>17</v>
      </c>
      <c r="AD196" s="24">
        <f t="shared" si="3"/>
        <v>4.857142857</v>
      </c>
      <c r="AE196" s="63">
        <f t="shared" si="4"/>
        <v>9</v>
      </c>
      <c r="AF196" s="64">
        <f t="shared" si="5"/>
        <v>5400</v>
      </c>
      <c r="AG196" s="65">
        <f t="shared" si="6"/>
        <v>3.93258427</v>
      </c>
      <c r="AH196" s="15">
        <f t="shared" si="234"/>
        <v>0.2258807737</v>
      </c>
      <c r="AI196" s="15">
        <f t="shared" si="235"/>
        <v>0.3119115423</v>
      </c>
      <c r="AJ196" s="15">
        <f t="shared" si="236"/>
        <v>0.2920096432</v>
      </c>
      <c r="AK196" s="65">
        <f t="shared" si="7"/>
        <v>1.211072664</v>
      </c>
      <c r="AL196" s="65">
        <f t="shared" si="8"/>
        <v>346067.4157</v>
      </c>
      <c r="AM196" s="65">
        <f t="shared" si="9"/>
        <v>106574.3945</v>
      </c>
    </row>
    <row r="197" ht="14.25" customHeight="1">
      <c r="A197" s="11">
        <v>859.0</v>
      </c>
      <c r="B197" s="32">
        <f>VLOOKUP(D197,'Species Data'!A$2:E$252,2,FALSE)</f>
        <v>113</v>
      </c>
      <c r="C197" s="32"/>
      <c r="D197" s="32" t="s">
        <v>142</v>
      </c>
      <c r="E197" s="125" t="s">
        <v>481</v>
      </c>
      <c r="F197" s="126"/>
      <c r="G197" s="32">
        <f>VLOOKUP(D197,'Species Data'!A$2:E$252,3,FALSE)</f>
        <v>500</v>
      </c>
      <c r="H197" s="104">
        <f>VLOOKUP(D197,'Species Data'!A$2:E$252,4,FALSE)</f>
        <v>60</v>
      </c>
      <c r="I197" s="104">
        <f>VLOOKUP(D197,'Species Data'!A$2:E$252,5,FALSE)</f>
        <v>176</v>
      </c>
      <c r="J197" s="105">
        <f t="shared" si="1"/>
        <v>88000</v>
      </c>
      <c r="K197" s="36" t="s">
        <v>42</v>
      </c>
      <c r="L197" s="106">
        <f>VLOOKUP(K197,'Basic Moves'!B$2:J$60,3,FALSE)</f>
        <v>7</v>
      </c>
      <c r="M197" s="54" t="str">
        <f>VLOOKUP(K197,'Basic Moves'!B$2:C$60,2,FALSE)</f>
        <v>Normal</v>
      </c>
      <c r="N197" s="106">
        <f>IF(OR(VLOOKUP(K197,'Basic Moves'!B$2:C$60,2,FALSE)=E197,VLOOKUP(K197,'Basic Moves'!B$2:C$60,2,FALSE)=F197),1,0)</f>
        <v>1</v>
      </c>
      <c r="O197" s="106">
        <f>VLOOKUP(K197,'Basic Moves'!B$2:J$60,5,FALSE)</f>
        <v>600</v>
      </c>
      <c r="P197" s="54">
        <f>VLOOKUP(K197,'Basic Moves'!B$2:J$60,9,FALSE)</f>
        <v>6</v>
      </c>
      <c r="Q197" s="34">
        <f t="shared" si="229"/>
        <v>2</v>
      </c>
      <c r="R197" s="24">
        <f t="shared" si="2"/>
        <v>3.333333333</v>
      </c>
      <c r="S197" s="56">
        <f t="shared" si="230"/>
        <v>11.66666667</v>
      </c>
      <c r="T197" s="56">
        <f t="shared" si="231"/>
        <v>10</v>
      </c>
      <c r="U197" s="56">
        <f t="shared" si="232"/>
        <v>0.8571428571</v>
      </c>
      <c r="V197" s="36" t="s">
        <v>193</v>
      </c>
      <c r="W197" s="106">
        <f>VLOOKUP(V197,'Charged Moves'!B$2:K$119,3,FALSE)</f>
        <v>70</v>
      </c>
      <c r="X197" s="57" t="str">
        <f>VLOOKUP(V197,'Charged Moves'!B$2:C$119,2,FALSE)</f>
        <v>Psychic</v>
      </c>
      <c r="Y197" s="106">
        <f>IF(OR(VLOOKUP(V197,'Charged Moves'!B$2:C$119,2,FALSE)=E197,VLOOKUP(V197,'Charged Moves'!B$2:C$119,2,FALSE)=F197),1,0)</f>
        <v>0</v>
      </c>
      <c r="Z197" s="54">
        <f>VLOOKUP(V197,'Charged Moves'!B$2:K$119,10,FALSE)*100</f>
        <v>5</v>
      </c>
      <c r="AA197" s="106">
        <f>VLOOKUP(V197,'Charged Moves'!B$2:K$119,6,FALSE)</f>
        <v>3200</v>
      </c>
      <c r="AB197" s="54">
        <f>VLOOKUP(V197,'Charged Moves'!B$2:L$119,11,FALSE)</f>
        <v>50</v>
      </c>
      <c r="AC197" s="62">
        <f t="shared" si="233"/>
        <v>12</v>
      </c>
      <c r="AD197" s="24">
        <f t="shared" si="3"/>
        <v>3.75</v>
      </c>
      <c r="AE197" s="63">
        <f t="shared" si="4"/>
        <v>9</v>
      </c>
      <c r="AF197" s="64">
        <f t="shared" si="5"/>
        <v>5400</v>
      </c>
      <c r="AG197" s="65">
        <f t="shared" si="6"/>
        <v>3.488372093</v>
      </c>
      <c r="AH197" s="15">
        <f t="shared" si="234"/>
        <v>0.2003660019</v>
      </c>
      <c r="AI197" s="15">
        <f t="shared" si="235"/>
        <v>0.2766790093</v>
      </c>
      <c r="AJ197" s="15">
        <f t="shared" si="236"/>
        <v>0.2529194412</v>
      </c>
      <c r="AK197" s="65">
        <f t="shared" si="7"/>
        <v>1.048951049</v>
      </c>
      <c r="AL197" s="65">
        <f t="shared" si="8"/>
        <v>306976.7442</v>
      </c>
      <c r="AM197" s="65">
        <f t="shared" si="9"/>
        <v>92307.69231</v>
      </c>
    </row>
    <row r="198" ht="14.25" customHeight="1">
      <c r="A198" s="11">
        <v>860.0</v>
      </c>
      <c r="B198" s="11">
        <f>VLOOKUP(D198,'Species Data'!A$2:E$252,2,FALSE)</f>
        <v>113</v>
      </c>
      <c r="C198" s="11"/>
      <c r="D198" s="11" t="s">
        <v>142</v>
      </c>
      <c r="E198" s="98" t="s">
        <v>481</v>
      </c>
      <c r="F198" s="124"/>
      <c r="G198" s="11">
        <f>VLOOKUP(D198,'Species Data'!A$2:E$252,3,FALSE)</f>
        <v>500</v>
      </c>
      <c r="H198" s="52">
        <f>VLOOKUP(D198,'Species Data'!A$2:E$252,4,FALSE)</f>
        <v>60</v>
      </c>
      <c r="I198" s="52">
        <f>VLOOKUP(D198,'Species Data'!A$2:E$252,5,FALSE)</f>
        <v>176</v>
      </c>
      <c r="J198" s="53">
        <f t="shared" si="1"/>
        <v>88000</v>
      </c>
      <c r="K198" s="48" t="s">
        <v>42</v>
      </c>
      <c r="L198" s="54">
        <f>VLOOKUP(K198,'Basic Moves'!B$2:J$60,3,FALSE)</f>
        <v>7</v>
      </c>
      <c r="M198" s="54" t="str">
        <f>VLOOKUP(K198,'Basic Moves'!B$2:C$60,2,FALSE)</f>
        <v>Normal</v>
      </c>
      <c r="N198" s="54">
        <f>IF(OR(VLOOKUP(K198,'Basic Moves'!B$2:C$60,2,FALSE)=E198,VLOOKUP(K198,'Basic Moves'!B$2:C$60,2,FALSE)=F198),1,0)</f>
        <v>1</v>
      </c>
      <c r="O198" s="54">
        <f>VLOOKUP(K198,'Basic Moves'!B$2:J$60,5,FALSE)</f>
        <v>600</v>
      </c>
      <c r="P198" s="54">
        <f>VLOOKUP(K198,'Basic Moves'!B$2:J$60,9,FALSE)</f>
        <v>6</v>
      </c>
      <c r="Q198" s="34">
        <f t="shared" si="229"/>
        <v>2</v>
      </c>
      <c r="R198" s="24">
        <f t="shared" si="2"/>
        <v>3.333333333</v>
      </c>
      <c r="S198" s="56">
        <f t="shared" si="230"/>
        <v>11.66666667</v>
      </c>
      <c r="T198" s="56">
        <f t="shared" si="231"/>
        <v>10</v>
      </c>
      <c r="U198" s="56">
        <f t="shared" si="232"/>
        <v>0.8571428571</v>
      </c>
      <c r="V198" s="48" t="s">
        <v>36</v>
      </c>
      <c r="W198" s="54">
        <f>VLOOKUP(V198,'Charged Moves'!B$2:K$119,3,FALSE)</f>
        <v>100</v>
      </c>
      <c r="X198" s="57" t="str">
        <f>VLOOKUP(V198,'Charged Moves'!B$2:C$119,2,FALSE)</f>
        <v>Psychic</v>
      </c>
      <c r="Y198" s="54">
        <f>IF(OR(VLOOKUP(V198,'Charged Moves'!B$2:C$119,2,FALSE)=E198,VLOOKUP(V198,'Charged Moves'!B$2:C$119,2,FALSE)=F198),1,0)</f>
        <v>0</v>
      </c>
      <c r="Z198" s="54">
        <f>VLOOKUP(V198,'Charged Moves'!B$2:K$119,10,FALSE)*100</f>
        <v>5</v>
      </c>
      <c r="AA198" s="54">
        <f>VLOOKUP(V198,'Charged Moves'!B$2:K$119,6,FALSE)</f>
        <v>2800</v>
      </c>
      <c r="AB198" s="54">
        <f>VLOOKUP(V198,'Charged Moves'!B$2:L$119,11,FALSE)</f>
        <v>100</v>
      </c>
      <c r="AC198" s="62">
        <f t="shared" si="233"/>
        <v>17</v>
      </c>
      <c r="AD198" s="24">
        <f t="shared" si="3"/>
        <v>6.071428571</v>
      </c>
      <c r="AE198" s="63">
        <f t="shared" si="4"/>
        <v>17</v>
      </c>
      <c r="AF198" s="64">
        <f t="shared" si="5"/>
        <v>10200</v>
      </c>
      <c r="AG198" s="65">
        <f t="shared" si="6"/>
        <v>3.923076923</v>
      </c>
      <c r="AH198" s="15">
        <f t="shared" si="234"/>
        <v>0.2253346883</v>
      </c>
      <c r="AI198" s="15">
        <f t="shared" si="235"/>
        <v>0.3111574704</v>
      </c>
      <c r="AJ198" s="15">
        <f t="shared" si="236"/>
        <v>0.2509580251</v>
      </c>
      <c r="AK198" s="65">
        <f t="shared" si="7"/>
        <v>1.040816327</v>
      </c>
      <c r="AL198" s="65">
        <f t="shared" si="8"/>
        <v>345230.7692</v>
      </c>
      <c r="AM198" s="65">
        <f t="shared" si="9"/>
        <v>91591.83673</v>
      </c>
    </row>
    <row r="199" ht="14.25" customHeight="1">
      <c r="A199" s="11">
        <v>42.0</v>
      </c>
      <c r="B199" s="11">
        <f>VLOOKUP(D199,'Species Data'!A$2:E$252,2,FALSE)</f>
        <v>6</v>
      </c>
      <c r="C199" s="11"/>
      <c r="D199" s="11" t="s">
        <v>137</v>
      </c>
      <c r="E199" s="66" t="s">
        <v>170</v>
      </c>
      <c r="F199" s="67" t="s">
        <v>174</v>
      </c>
      <c r="G199" s="11">
        <f>VLOOKUP(D199,'Species Data'!A$2:E$252,3,FALSE)</f>
        <v>156</v>
      </c>
      <c r="H199" s="52">
        <f>VLOOKUP(D199,'Species Data'!A$2:E$252,4,FALSE)</f>
        <v>223</v>
      </c>
      <c r="I199" s="52">
        <f>VLOOKUP(D199,'Species Data'!A$2:E$252,5,FALSE)</f>
        <v>176</v>
      </c>
      <c r="J199" s="53">
        <f t="shared" si="1"/>
        <v>27456</v>
      </c>
      <c r="K199" s="12" t="s">
        <v>45</v>
      </c>
      <c r="L199" s="54">
        <f>VLOOKUP(K199,'Basic Moves'!B$2:J$60,3,FALSE)</f>
        <v>14</v>
      </c>
      <c r="M199" s="54" t="str">
        <f>VLOOKUP(K199,'Basic Moves'!B$2:C$60,2,FALSE)</f>
        <v>Fire</v>
      </c>
      <c r="N199" s="54">
        <f>IF(OR(VLOOKUP(K199,'Basic Moves'!B$2:C$60,2,FALSE)=E199,VLOOKUP(K199,'Basic Moves'!B$2:C$60,2,FALSE)=F199),1,0)</f>
        <v>1</v>
      </c>
      <c r="O199" s="54">
        <f>VLOOKUP(K199,'Basic Moves'!B$2:J$60,5,FALSE)</f>
        <v>1100</v>
      </c>
      <c r="P199" s="54">
        <f>VLOOKUP(K199,'Basic Moves'!B$2:J$60,9,FALSE)</f>
        <v>10</v>
      </c>
      <c r="Q199" s="34">
        <f t="shared" si="229"/>
        <v>11</v>
      </c>
      <c r="R199" s="24">
        <f t="shared" si="2"/>
        <v>10</v>
      </c>
      <c r="S199" s="56">
        <f t="shared" si="230"/>
        <v>12.72727273</v>
      </c>
      <c r="T199" s="56">
        <f t="shared" si="231"/>
        <v>9.090909091</v>
      </c>
      <c r="U199" s="56">
        <f t="shared" si="232"/>
        <v>0.7142857143</v>
      </c>
      <c r="V199" s="12" t="s">
        <v>46</v>
      </c>
      <c r="W199" s="54">
        <f>VLOOKUP(V199,'Charged Moves'!B$2:K$119,3,FALSE)</f>
        <v>160</v>
      </c>
      <c r="X199" s="57" t="str">
        <f>VLOOKUP(V199,'Charged Moves'!B$2:C$119,2,FALSE)</f>
        <v>Fire</v>
      </c>
      <c r="Y199" s="54">
        <f>IF(OR(VLOOKUP(V199,'Charged Moves'!B$2:C$119,2,FALSE)=E199,VLOOKUP(V199,'Charged Moves'!B$2:C$119,2,FALSE)=F199),1,0)</f>
        <v>1</v>
      </c>
      <c r="Z199" s="54">
        <f>VLOOKUP(V199,'Charged Moves'!B$2:K$119,10,FALSE)*100</f>
        <v>5</v>
      </c>
      <c r="AA199" s="54">
        <f>VLOOKUP(V199,'Charged Moves'!B$2:K$119,6,FALSE)</f>
        <v>4000</v>
      </c>
      <c r="AB199" s="54">
        <f>VLOOKUP(V199,'Charged Moves'!B$2:L$119,11,FALSE)</f>
        <v>100</v>
      </c>
      <c r="AC199" s="62">
        <f t="shared" si="233"/>
        <v>119</v>
      </c>
      <c r="AD199" s="24">
        <f t="shared" si="3"/>
        <v>29.75</v>
      </c>
      <c r="AE199" s="63">
        <f t="shared" si="4"/>
        <v>10</v>
      </c>
      <c r="AF199" s="64">
        <f t="shared" si="5"/>
        <v>11000</v>
      </c>
      <c r="AG199" s="65">
        <f t="shared" si="6"/>
        <v>15.26666667</v>
      </c>
      <c r="AH199" s="15">
        <f t="shared" si="234"/>
        <v>0.8768906759</v>
      </c>
      <c r="AI199" s="15">
        <f t="shared" si="235"/>
        <v>0.3777915377</v>
      </c>
      <c r="AJ199" s="15">
        <f t="shared" si="236"/>
        <v>0.4656025437</v>
      </c>
      <c r="AK199" s="65">
        <f t="shared" si="7"/>
        <v>6.189189189</v>
      </c>
      <c r="AL199" s="65">
        <f t="shared" si="8"/>
        <v>419161.6</v>
      </c>
      <c r="AM199" s="65">
        <f t="shared" si="9"/>
        <v>169930.3784</v>
      </c>
    </row>
    <row r="200" ht="14.25" customHeight="1">
      <c r="A200" s="11">
        <v>36.0</v>
      </c>
      <c r="B200" s="11">
        <f>VLOOKUP(D200,'Species Data'!A$2:E$252,2,FALSE)</f>
        <v>6</v>
      </c>
      <c r="C200" s="11"/>
      <c r="D200" s="11" t="s">
        <v>137</v>
      </c>
      <c r="E200" s="66" t="s">
        <v>170</v>
      </c>
      <c r="F200" s="67" t="s">
        <v>174</v>
      </c>
      <c r="G200" s="11">
        <f>VLOOKUP(D200,'Species Data'!A$2:E$252,3,FALSE)</f>
        <v>156</v>
      </c>
      <c r="H200" s="52">
        <f>VLOOKUP(D200,'Species Data'!A$2:E$252,4,FALSE)</f>
        <v>223</v>
      </c>
      <c r="I200" s="52">
        <f>VLOOKUP(D200,'Species Data'!A$2:E$252,5,FALSE)</f>
        <v>176</v>
      </c>
      <c r="J200" s="53">
        <f t="shared" si="1"/>
        <v>27456</v>
      </c>
      <c r="K200" s="12" t="s">
        <v>151</v>
      </c>
      <c r="L200" s="54">
        <f>VLOOKUP(K200,'Basic Moves'!B$2:J$60,3,FALSE)</f>
        <v>14</v>
      </c>
      <c r="M200" s="54" t="str">
        <f>VLOOKUP(K200,'Basic Moves'!B$2:C$60,2,FALSE)</f>
        <v>Flying</v>
      </c>
      <c r="N200" s="54">
        <f>IF(OR(VLOOKUP(K200,'Basic Moves'!B$2:C$60,2,FALSE)=E200,VLOOKUP(K200,'Basic Moves'!B$2:C$60,2,FALSE)=F200),1,0)</f>
        <v>1</v>
      </c>
      <c r="O200" s="54">
        <f>VLOOKUP(K200,'Basic Moves'!B$2:J$60,5,FALSE)</f>
        <v>1200</v>
      </c>
      <c r="P200" s="54">
        <f>VLOOKUP(K200,'Basic Moves'!B$2:J$60,9,FALSE)</f>
        <v>10</v>
      </c>
      <c r="Q200" s="34">
        <f t="shared" si="229"/>
        <v>11</v>
      </c>
      <c r="R200" s="24">
        <f t="shared" si="2"/>
        <v>9.166666667</v>
      </c>
      <c r="S200" s="56">
        <f t="shared" si="230"/>
        <v>11.66666667</v>
      </c>
      <c r="T200" s="56">
        <f t="shared" si="231"/>
        <v>8.333333333</v>
      </c>
      <c r="U200" s="56">
        <f t="shared" si="232"/>
        <v>0.7142857143</v>
      </c>
      <c r="V200" s="12" t="s">
        <v>46</v>
      </c>
      <c r="W200" s="54">
        <f>VLOOKUP(V200,'Charged Moves'!B$2:K$119,3,FALSE)</f>
        <v>160</v>
      </c>
      <c r="X200" s="57" t="str">
        <f>VLOOKUP(V200,'Charged Moves'!B$2:C$119,2,FALSE)</f>
        <v>Fire</v>
      </c>
      <c r="Y200" s="54">
        <f>IF(OR(VLOOKUP(V200,'Charged Moves'!B$2:C$119,2,FALSE)=E200,VLOOKUP(V200,'Charged Moves'!B$2:C$119,2,FALSE)=F200),1,0)</f>
        <v>1</v>
      </c>
      <c r="Z200" s="54">
        <f>VLOOKUP(V200,'Charged Moves'!B$2:K$119,10,FALSE)*100</f>
        <v>5</v>
      </c>
      <c r="AA200" s="54">
        <f>VLOOKUP(V200,'Charged Moves'!B$2:K$119,6,FALSE)</f>
        <v>4000</v>
      </c>
      <c r="AB200" s="54">
        <f>VLOOKUP(V200,'Charged Moves'!B$2:L$119,11,FALSE)</f>
        <v>100</v>
      </c>
      <c r="AC200" s="62">
        <f t="shared" si="233"/>
        <v>119</v>
      </c>
      <c r="AD200" s="24">
        <f t="shared" si="3"/>
        <v>29.75</v>
      </c>
      <c r="AE200" s="63">
        <f t="shared" si="4"/>
        <v>10</v>
      </c>
      <c r="AF200" s="64">
        <f t="shared" si="5"/>
        <v>12000</v>
      </c>
      <c r="AG200" s="65">
        <f t="shared" si="6"/>
        <v>14.3125</v>
      </c>
      <c r="AH200" s="15">
        <f t="shared" si="234"/>
        <v>0.8220850086</v>
      </c>
      <c r="AI200" s="15">
        <f t="shared" si="235"/>
        <v>0.3541795666</v>
      </c>
      <c r="AJ200" s="15">
        <f t="shared" si="236"/>
        <v>0.4533498452</v>
      </c>
      <c r="AK200" s="65">
        <f t="shared" si="7"/>
        <v>6.026315789</v>
      </c>
      <c r="AL200" s="65">
        <f t="shared" si="8"/>
        <v>392964</v>
      </c>
      <c r="AM200" s="65">
        <f t="shared" si="9"/>
        <v>165458.5263</v>
      </c>
    </row>
    <row r="201" ht="14.25" customHeight="1">
      <c r="A201" s="11">
        <v>41.0</v>
      </c>
      <c r="B201" s="11">
        <f>VLOOKUP(D201,'Species Data'!A$2:E$252,2,FALSE)</f>
        <v>6</v>
      </c>
      <c r="C201" s="11"/>
      <c r="D201" s="11" t="s">
        <v>137</v>
      </c>
      <c r="E201" s="66" t="s">
        <v>170</v>
      </c>
      <c r="F201" s="67" t="s">
        <v>174</v>
      </c>
      <c r="G201" s="11">
        <f>VLOOKUP(D201,'Species Data'!A$2:E$252,3,FALSE)</f>
        <v>156</v>
      </c>
      <c r="H201" s="52">
        <f>VLOOKUP(D201,'Species Data'!A$2:E$252,4,FALSE)</f>
        <v>223</v>
      </c>
      <c r="I201" s="52">
        <f>VLOOKUP(D201,'Species Data'!A$2:E$252,5,FALSE)</f>
        <v>176</v>
      </c>
      <c r="J201" s="53">
        <f t="shared" si="1"/>
        <v>27456</v>
      </c>
      <c r="K201" s="12" t="s">
        <v>45</v>
      </c>
      <c r="L201" s="54">
        <f>VLOOKUP(K201,'Basic Moves'!B$2:J$60,3,FALSE)</f>
        <v>14</v>
      </c>
      <c r="M201" s="54" t="str">
        <f>VLOOKUP(K201,'Basic Moves'!B$2:C$60,2,FALSE)</f>
        <v>Fire</v>
      </c>
      <c r="N201" s="54">
        <f>IF(OR(VLOOKUP(K201,'Basic Moves'!B$2:C$60,2,FALSE)=E201,VLOOKUP(K201,'Basic Moves'!B$2:C$60,2,FALSE)=F201),1,0)</f>
        <v>1</v>
      </c>
      <c r="O201" s="54">
        <f>VLOOKUP(K201,'Basic Moves'!B$2:J$60,5,FALSE)</f>
        <v>1100</v>
      </c>
      <c r="P201" s="54">
        <f>VLOOKUP(K201,'Basic Moves'!B$2:J$60,9,FALSE)</f>
        <v>10</v>
      </c>
      <c r="Q201" s="34">
        <f t="shared" si="229"/>
        <v>11</v>
      </c>
      <c r="R201" s="24">
        <f t="shared" si="2"/>
        <v>10</v>
      </c>
      <c r="S201" s="56">
        <f t="shared" si="230"/>
        <v>12.72727273</v>
      </c>
      <c r="T201" s="56">
        <f t="shared" si="231"/>
        <v>9.090909091</v>
      </c>
      <c r="U201" s="56">
        <f t="shared" si="232"/>
        <v>0.7142857143</v>
      </c>
      <c r="V201" s="12" t="s">
        <v>28</v>
      </c>
      <c r="W201" s="54">
        <f>VLOOKUP(V201,'Charged Moves'!B$2:K$119,3,FALSE)</f>
        <v>140</v>
      </c>
      <c r="X201" s="57" t="str">
        <f>VLOOKUP(V201,'Charged Moves'!B$2:C$119,2,FALSE)</f>
        <v>Fire</v>
      </c>
      <c r="Y201" s="54">
        <f>IF(OR(VLOOKUP(V201,'Charged Moves'!B$2:C$119,2,FALSE)=E201,VLOOKUP(V201,'Charged Moves'!B$2:C$119,2,FALSE)=F201),1,0)</f>
        <v>1</v>
      </c>
      <c r="Z201" s="54">
        <f>VLOOKUP(V201,'Charged Moves'!B$2:K$119,10,FALSE)*100</f>
        <v>5</v>
      </c>
      <c r="AA201" s="54">
        <f>VLOOKUP(V201,'Charged Moves'!B$2:K$119,6,FALSE)</f>
        <v>4200</v>
      </c>
      <c r="AB201" s="54">
        <f>VLOOKUP(V201,'Charged Moves'!B$2:L$119,11,FALSE)</f>
        <v>100</v>
      </c>
      <c r="AC201" s="62">
        <f t="shared" si="233"/>
        <v>105</v>
      </c>
      <c r="AD201" s="24">
        <f t="shared" si="3"/>
        <v>25</v>
      </c>
      <c r="AE201" s="63">
        <f t="shared" si="4"/>
        <v>10</v>
      </c>
      <c r="AF201" s="64">
        <f t="shared" si="5"/>
        <v>11000</v>
      </c>
      <c r="AG201" s="65">
        <f t="shared" si="6"/>
        <v>14.14473684</v>
      </c>
      <c r="AH201" s="15">
        <f t="shared" si="234"/>
        <v>0.8124489858</v>
      </c>
      <c r="AI201" s="15">
        <f t="shared" si="235"/>
        <v>0.3500280708</v>
      </c>
      <c r="AJ201" s="15">
        <f t="shared" si="236"/>
        <v>0.4347875564</v>
      </c>
      <c r="AK201" s="65">
        <f t="shared" si="7"/>
        <v>5.779569892</v>
      </c>
      <c r="AL201" s="65">
        <f t="shared" si="8"/>
        <v>388357.8947</v>
      </c>
      <c r="AM201" s="65">
        <f t="shared" si="9"/>
        <v>158683.871</v>
      </c>
    </row>
    <row r="202" ht="14.25" customHeight="1">
      <c r="A202" s="11">
        <v>35.0</v>
      </c>
      <c r="B202" s="11">
        <f>VLOOKUP(D202,'Species Data'!A$2:E$252,2,FALSE)</f>
        <v>6</v>
      </c>
      <c r="C202" s="11"/>
      <c r="D202" s="11" t="s">
        <v>137</v>
      </c>
      <c r="E202" s="66" t="s">
        <v>170</v>
      </c>
      <c r="F202" s="67" t="s">
        <v>174</v>
      </c>
      <c r="G202" s="11">
        <f>VLOOKUP(D202,'Species Data'!A$2:E$252,3,FALSE)</f>
        <v>156</v>
      </c>
      <c r="H202" s="52">
        <f>VLOOKUP(D202,'Species Data'!A$2:E$252,4,FALSE)</f>
        <v>223</v>
      </c>
      <c r="I202" s="52">
        <f>VLOOKUP(D202,'Species Data'!A$2:E$252,5,FALSE)</f>
        <v>176</v>
      </c>
      <c r="J202" s="53">
        <f t="shared" si="1"/>
        <v>27456</v>
      </c>
      <c r="K202" s="12" t="s">
        <v>151</v>
      </c>
      <c r="L202" s="54">
        <f>VLOOKUP(K202,'Basic Moves'!B$2:J$60,3,FALSE)</f>
        <v>14</v>
      </c>
      <c r="M202" s="54" t="str">
        <f>VLOOKUP(K202,'Basic Moves'!B$2:C$60,2,FALSE)</f>
        <v>Flying</v>
      </c>
      <c r="N202" s="54">
        <f>IF(OR(VLOOKUP(K202,'Basic Moves'!B$2:C$60,2,FALSE)=E202,VLOOKUP(K202,'Basic Moves'!B$2:C$60,2,FALSE)=F202),1,0)</f>
        <v>1</v>
      </c>
      <c r="O202" s="54">
        <f>VLOOKUP(K202,'Basic Moves'!B$2:J$60,5,FALSE)</f>
        <v>1200</v>
      </c>
      <c r="P202" s="54">
        <f>VLOOKUP(K202,'Basic Moves'!B$2:J$60,9,FALSE)</f>
        <v>10</v>
      </c>
      <c r="Q202" s="34">
        <f t="shared" si="229"/>
        <v>11</v>
      </c>
      <c r="R202" s="24">
        <f t="shared" si="2"/>
        <v>9.166666667</v>
      </c>
      <c r="S202" s="56">
        <f t="shared" si="230"/>
        <v>11.66666667</v>
      </c>
      <c r="T202" s="56">
        <f t="shared" si="231"/>
        <v>8.333333333</v>
      </c>
      <c r="U202" s="56">
        <f t="shared" si="232"/>
        <v>0.7142857143</v>
      </c>
      <c r="V202" s="12" t="s">
        <v>28</v>
      </c>
      <c r="W202" s="54">
        <f>VLOOKUP(V202,'Charged Moves'!B$2:K$119,3,FALSE)</f>
        <v>140</v>
      </c>
      <c r="X202" s="57" t="str">
        <f>VLOOKUP(V202,'Charged Moves'!B$2:C$119,2,FALSE)</f>
        <v>Fire</v>
      </c>
      <c r="Y202" s="54">
        <f>IF(OR(VLOOKUP(V202,'Charged Moves'!B$2:C$119,2,FALSE)=E202,VLOOKUP(V202,'Charged Moves'!B$2:C$119,2,FALSE)=F202),1,0)</f>
        <v>1</v>
      </c>
      <c r="Z202" s="54">
        <f>VLOOKUP(V202,'Charged Moves'!B$2:K$119,10,FALSE)*100</f>
        <v>5</v>
      </c>
      <c r="AA202" s="54">
        <f>VLOOKUP(V202,'Charged Moves'!B$2:K$119,6,FALSE)</f>
        <v>4200</v>
      </c>
      <c r="AB202" s="54">
        <f>VLOOKUP(V202,'Charged Moves'!B$2:L$119,11,FALSE)</f>
        <v>100</v>
      </c>
      <c r="AC202" s="62">
        <f t="shared" si="233"/>
        <v>105</v>
      </c>
      <c r="AD202" s="24">
        <f t="shared" si="3"/>
        <v>25</v>
      </c>
      <c r="AE202" s="63">
        <f t="shared" si="4"/>
        <v>10</v>
      </c>
      <c r="AF202" s="64">
        <f t="shared" si="5"/>
        <v>12000</v>
      </c>
      <c r="AG202" s="65">
        <f t="shared" si="6"/>
        <v>13.27160494</v>
      </c>
      <c r="AH202" s="15">
        <f t="shared" si="234"/>
        <v>0.7622978138</v>
      </c>
      <c r="AI202" s="15">
        <f t="shared" si="235"/>
        <v>0.3284213998</v>
      </c>
      <c r="AJ202" s="15">
        <f t="shared" si="236"/>
        <v>0.4234056832</v>
      </c>
      <c r="AK202" s="65">
        <f t="shared" si="7"/>
        <v>5.628272251</v>
      </c>
      <c r="AL202" s="65">
        <f t="shared" si="8"/>
        <v>364385.1852</v>
      </c>
      <c r="AM202" s="65">
        <f t="shared" si="9"/>
        <v>154529.8429</v>
      </c>
    </row>
    <row r="203" ht="14.25" customHeight="1">
      <c r="A203" s="11">
        <v>38.0</v>
      </c>
      <c r="B203" s="32">
        <f>VLOOKUP(D203,'Species Data'!A$2:E$252,2,FALSE)</f>
        <v>6</v>
      </c>
      <c r="C203" s="32"/>
      <c r="D203" s="32" t="s">
        <v>137</v>
      </c>
      <c r="E203" s="116" t="s">
        <v>170</v>
      </c>
      <c r="F203" s="114" t="s">
        <v>174</v>
      </c>
      <c r="G203" s="32">
        <f>VLOOKUP(D203,'Species Data'!A$2:E$252,3,FALSE)</f>
        <v>156</v>
      </c>
      <c r="H203" s="104">
        <f>VLOOKUP(D203,'Species Data'!A$2:E$252,4,FALSE)</f>
        <v>223</v>
      </c>
      <c r="I203" s="104">
        <f>VLOOKUP(D203,'Species Data'!A$2:E$252,5,FALSE)</f>
        <v>176</v>
      </c>
      <c r="J203" s="105">
        <f t="shared" si="1"/>
        <v>27456</v>
      </c>
      <c r="K203" s="36" t="s">
        <v>108</v>
      </c>
      <c r="L203" s="106">
        <f>VLOOKUP(K203,'Basic Moves'!B$2:J$60,3,FALSE)</f>
        <v>10</v>
      </c>
      <c r="M203" s="106" t="str">
        <f>VLOOKUP(K203,'Basic Moves'!B$2:C$60,2,FALSE)</f>
        <v>Fire</v>
      </c>
      <c r="N203" s="106">
        <f>IF(OR(VLOOKUP(K203,'Basic Moves'!B$2:C$60,2,FALSE)=E203,VLOOKUP(K203,'Basic Moves'!B$2:C$60,2,FALSE)=F203),1,0)</f>
        <v>1</v>
      </c>
      <c r="O203" s="106">
        <f>VLOOKUP(K203,'Basic Moves'!B$2:J$60,5,FALSE)</f>
        <v>1000</v>
      </c>
      <c r="P203" s="106">
        <f>VLOOKUP(K203,'Basic Moves'!B$2:J$60,9,FALSE)</f>
        <v>10</v>
      </c>
      <c r="Q203" s="34">
        <f t="shared" si="229"/>
        <v>8</v>
      </c>
      <c r="R203" s="24">
        <f t="shared" si="2"/>
        <v>8</v>
      </c>
      <c r="S203" s="56">
        <f t="shared" si="230"/>
        <v>10</v>
      </c>
      <c r="T203" s="56">
        <f t="shared" si="231"/>
        <v>10</v>
      </c>
      <c r="U203" s="56">
        <f t="shared" si="232"/>
        <v>1</v>
      </c>
      <c r="V203" s="36" t="s">
        <v>28</v>
      </c>
      <c r="W203" s="106">
        <f>VLOOKUP(V203,'Charged Moves'!B$2:K$119,3,FALSE)</f>
        <v>140</v>
      </c>
      <c r="X203" s="107" t="str">
        <f>VLOOKUP(V203,'Charged Moves'!B$2:C$119,2,FALSE)</f>
        <v>Fire</v>
      </c>
      <c r="Y203" s="106">
        <f>IF(OR(VLOOKUP(V203,'Charged Moves'!B$2:C$119,2,FALSE)=E203,VLOOKUP(V203,'Charged Moves'!B$2:C$119,2,FALSE)=F203),1,0)</f>
        <v>1</v>
      </c>
      <c r="Z203" s="106">
        <f>VLOOKUP(V203,'Charged Moves'!B$2:K$119,10,FALSE)*100</f>
        <v>5</v>
      </c>
      <c r="AA203" s="106">
        <f>VLOOKUP(V203,'Charged Moves'!B$2:K$119,6,FALSE)</f>
        <v>4200</v>
      </c>
      <c r="AB203" s="106">
        <f>VLOOKUP(V203,'Charged Moves'!B$2:L$119,11,FALSE)</f>
        <v>100</v>
      </c>
      <c r="AC203" s="62">
        <f t="shared" si="233"/>
        <v>105</v>
      </c>
      <c r="AD203" s="24">
        <f t="shared" si="3"/>
        <v>25</v>
      </c>
      <c r="AE203" s="63">
        <f t="shared" si="4"/>
        <v>10</v>
      </c>
      <c r="AF203" s="64">
        <f t="shared" si="5"/>
        <v>10000</v>
      </c>
      <c r="AG203" s="65">
        <f t="shared" si="6"/>
        <v>13.02816901</v>
      </c>
      <c r="AH203" s="15">
        <f t="shared" si="234"/>
        <v>0.7483152794</v>
      </c>
      <c r="AI203" s="15">
        <f t="shared" si="235"/>
        <v>0.3223972929</v>
      </c>
      <c r="AJ203" s="15">
        <f t="shared" si="236"/>
        <v>0.3844543188</v>
      </c>
      <c r="AK203" s="65">
        <f t="shared" si="7"/>
        <v>5.110497238</v>
      </c>
      <c r="AL203" s="65">
        <f t="shared" si="8"/>
        <v>357701.4085</v>
      </c>
      <c r="AM203" s="65">
        <f t="shared" si="9"/>
        <v>140313.8122</v>
      </c>
    </row>
    <row r="204" ht="14.25" customHeight="1">
      <c r="A204" s="11">
        <v>39.0</v>
      </c>
      <c r="B204" s="32">
        <f>VLOOKUP(D204,'Species Data'!A$2:E$252,2,FALSE)</f>
        <v>6</v>
      </c>
      <c r="C204" s="32"/>
      <c r="D204" s="32" t="s">
        <v>137</v>
      </c>
      <c r="E204" s="116" t="s">
        <v>170</v>
      </c>
      <c r="F204" s="114" t="s">
        <v>174</v>
      </c>
      <c r="G204" s="32">
        <f>VLOOKUP(D204,'Species Data'!A$2:E$252,3,FALSE)</f>
        <v>156</v>
      </c>
      <c r="H204" s="104">
        <f>VLOOKUP(D204,'Species Data'!A$2:E$252,4,FALSE)</f>
        <v>223</v>
      </c>
      <c r="I204" s="104">
        <f>VLOOKUP(D204,'Species Data'!A$2:E$252,5,FALSE)</f>
        <v>176</v>
      </c>
      <c r="J204" s="105">
        <f t="shared" si="1"/>
        <v>27456</v>
      </c>
      <c r="K204" s="36" t="s">
        <v>108</v>
      </c>
      <c r="L204" s="106">
        <f>VLOOKUP(K204,'Basic Moves'!B$2:J$60,3,FALSE)</f>
        <v>10</v>
      </c>
      <c r="M204" s="106" t="str">
        <f>VLOOKUP(K204,'Basic Moves'!B$2:C$60,2,FALSE)</f>
        <v>Fire</v>
      </c>
      <c r="N204" s="106">
        <f>IF(OR(VLOOKUP(K204,'Basic Moves'!B$2:C$60,2,FALSE)=E204,VLOOKUP(K204,'Basic Moves'!B$2:C$60,2,FALSE)=F204),1,0)</f>
        <v>1</v>
      </c>
      <c r="O204" s="106">
        <f>VLOOKUP(K204,'Basic Moves'!B$2:J$60,5,FALSE)</f>
        <v>1000</v>
      </c>
      <c r="P204" s="106">
        <f>VLOOKUP(K204,'Basic Moves'!B$2:J$60,9,FALSE)</f>
        <v>10</v>
      </c>
      <c r="Q204" s="34">
        <f t="shared" si="229"/>
        <v>8</v>
      </c>
      <c r="R204" s="24">
        <f t="shared" si="2"/>
        <v>8</v>
      </c>
      <c r="S204" s="56">
        <f t="shared" si="230"/>
        <v>10</v>
      </c>
      <c r="T204" s="56">
        <f t="shared" si="231"/>
        <v>10</v>
      </c>
      <c r="U204" s="56">
        <f t="shared" si="232"/>
        <v>1</v>
      </c>
      <c r="V204" s="36" t="s">
        <v>98</v>
      </c>
      <c r="W204" s="106">
        <f>VLOOKUP(V204,'Charged Moves'!B$2:K$119,3,FALSE)</f>
        <v>70</v>
      </c>
      <c r="X204" s="107" t="str">
        <f>VLOOKUP(V204,'Charged Moves'!B$2:C$119,2,FALSE)</f>
        <v>Fire</v>
      </c>
      <c r="Y204" s="106">
        <f>IF(OR(VLOOKUP(V204,'Charged Moves'!B$2:C$119,2,FALSE)=E204,VLOOKUP(V204,'Charged Moves'!B$2:C$119,2,FALSE)=F204),1,0)</f>
        <v>1</v>
      </c>
      <c r="Z204" s="106">
        <f>VLOOKUP(V204,'Charged Moves'!B$2:K$119,10,FALSE)*100</f>
        <v>5</v>
      </c>
      <c r="AA204" s="106">
        <f>VLOOKUP(V204,'Charged Moves'!B$2:K$119,6,FALSE)</f>
        <v>2200</v>
      </c>
      <c r="AB204" s="106">
        <f>VLOOKUP(V204,'Charged Moves'!B$2:L$119,11,FALSE)</f>
        <v>50</v>
      </c>
      <c r="AC204" s="62">
        <f t="shared" si="233"/>
        <v>53</v>
      </c>
      <c r="AD204" s="24">
        <f t="shared" si="3"/>
        <v>24.09090909</v>
      </c>
      <c r="AE204" s="63">
        <f t="shared" si="4"/>
        <v>5</v>
      </c>
      <c r="AF204" s="64">
        <f t="shared" si="5"/>
        <v>5000</v>
      </c>
      <c r="AG204" s="65">
        <f t="shared" si="6"/>
        <v>12.91666667</v>
      </c>
      <c r="AH204" s="15">
        <f t="shared" si="234"/>
        <v>0.7419107792</v>
      </c>
      <c r="AI204" s="15">
        <f t="shared" si="235"/>
        <v>0.3196380368</v>
      </c>
      <c r="AJ204" s="15">
        <f t="shared" si="236"/>
        <v>0.3643873619</v>
      </c>
      <c r="AK204" s="65">
        <f t="shared" si="7"/>
        <v>4.84375</v>
      </c>
      <c r="AL204" s="65">
        <f t="shared" si="8"/>
        <v>354640</v>
      </c>
      <c r="AM204" s="65">
        <f t="shared" si="9"/>
        <v>132990</v>
      </c>
    </row>
    <row r="205" ht="14.25" customHeight="1">
      <c r="A205" s="11">
        <v>40.0</v>
      </c>
      <c r="B205" s="11">
        <f>VLOOKUP(D205,'Species Data'!A$2:E$252,2,FALSE)</f>
        <v>6</v>
      </c>
      <c r="C205" s="11"/>
      <c r="D205" s="11" t="s">
        <v>137</v>
      </c>
      <c r="E205" s="66" t="s">
        <v>170</v>
      </c>
      <c r="F205" s="67" t="s">
        <v>174</v>
      </c>
      <c r="G205" s="11">
        <f>VLOOKUP(D205,'Species Data'!A$2:E$252,3,FALSE)</f>
        <v>156</v>
      </c>
      <c r="H205" s="52">
        <f>VLOOKUP(D205,'Species Data'!A$2:E$252,4,FALSE)</f>
        <v>223</v>
      </c>
      <c r="I205" s="52">
        <f>VLOOKUP(D205,'Species Data'!A$2:E$252,5,FALSE)</f>
        <v>176</v>
      </c>
      <c r="J205" s="53">
        <f t="shared" si="1"/>
        <v>27456</v>
      </c>
      <c r="K205" s="12" t="s">
        <v>45</v>
      </c>
      <c r="L205" s="54">
        <f>VLOOKUP(K205,'Basic Moves'!B$2:J$60,3,FALSE)</f>
        <v>14</v>
      </c>
      <c r="M205" s="54" t="str">
        <f>VLOOKUP(K205,'Basic Moves'!B$2:C$60,2,FALSE)</f>
        <v>Fire</v>
      </c>
      <c r="N205" s="54">
        <f>IF(OR(VLOOKUP(K205,'Basic Moves'!B$2:C$60,2,FALSE)=E205,VLOOKUP(K205,'Basic Moves'!B$2:C$60,2,FALSE)=F205),1,0)</f>
        <v>1</v>
      </c>
      <c r="O205" s="54">
        <f>VLOOKUP(K205,'Basic Moves'!B$2:J$60,5,FALSE)</f>
        <v>1100</v>
      </c>
      <c r="P205" s="54">
        <f>VLOOKUP(K205,'Basic Moves'!B$2:J$60,9,FALSE)</f>
        <v>10</v>
      </c>
      <c r="Q205" s="34">
        <f t="shared" si="229"/>
        <v>11</v>
      </c>
      <c r="R205" s="24">
        <f t="shared" si="2"/>
        <v>10</v>
      </c>
      <c r="S205" s="56">
        <f t="shared" si="230"/>
        <v>12.72727273</v>
      </c>
      <c r="T205" s="56">
        <f t="shared" si="231"/>
        <v>9.090909091</v>
      </c>
      <c r="U205" s="56">
        <f t="shared" si="232"/>
        <v>0.7142857143</v>
      </c>
      <c r="V205" s="48" t="s">
        <v>84</v>
      </c>
      <c r="W205" s="54">
        <f>VLOOKUP(V205,'Charged Moves'!B$2:K$119,3,FALSE)</f>
        <v>50</v>
      </c>
      <c r="X205" s="57" t="str">
        <f>VLOOKUP(V205,'Charged Moves'!B$2:C$119,2,FALSE)</f>
        <v>Dragon</v>
      </c>
      <c r="Y205" s="54">
        <f>IF(OR(VLOOKUP(V205,'Charged Moves'!B$2:C$119,2,FALSE)=E205,VLOOKUP(V205,'Charged Moves'!B$2:C$119,2,FALSE)=F205),1,0)</f>
        <v>0</v>
      </c>
      <c r="Z205" s="54">
        <f>VLOOKUP(V205,'Charged Moves'!B$2:K$119,10,FALSE)*100</f>
        <v>25</v>
      </c>
      <c r="AA205" s="54">
        <f>VLOOKUP(V205,'Charged Moves'!B$2:K$119,6,FALSE)</f>
        <v>1700</v>
      </c>
      <c r="AB205" s="54">
        <f>VLOOKUP(V205,'Charged Moves'!B$2:L$119,11,FALSE)</f>
        <v>33</v>
      </c>
      <c r="AC205" s="62">
        <f t="shared" si="233"/>
        <v>31</v>
      </c>
      <c r="AD205" s="24">
        <f t="shared" si="3"/>
        <v>18.23529412</v>
      </c>
      <c r="AE205" s="63">
        <f t="shared" si="4"/>
        <v>4</v>
      </c>
      <c r="AF205" s="64">
        <f t="shared" si="5"/>
        <v>4400</v>
      </c>
      <c r="AG205" s="65">
        <f t="shared" si="6"/>
        <v>12.29508197</v>
      </c>
      <c r="AH205" s="15">
        <f t="shared" si="234"/>
        <v>0.7062080395</v>
      </c>
      <c r="AI205" s="15">
        <f t="shared" si="235"/>
        <v>0.3042561958</v>
      </c>
      <c r="AJ205" s="15">
        <f t="shared" si="236"/>
        <v>0.3504426643</v>
      </c>
      <c r="AK205" s="65">
        <f t="shared" si="7"/>
        <v>4.658385093</v>
      </c>
      <c r="AL205" s="65">
        <f t="shared" si="8"/>
        <v>337573.7705</v>
      </c>
      <c r="AM205" s="65">
        <f t="shared" si="9"/>
        <v>127900.6211</v>
      </c>
    </row>
    <row r="206" ht="14.25" customHeight="1">
      <c r="A206" s="11">
        <v>34.0</v>
      </c>
      <c r="B206" s="11">
        <f>VLOOKUP(D206,'Species Data'!A$2:E$252,2,FALSE)</f>
        <v>6</v>
      </c>
      <c r="C206" s="11"/>
      <c r="D206" s="11" t="s">
        <v>137</v>
      </c>
      <c r="E206" s="66" t="s">
        <v>170</v>
      </c>
      <c r="F206" s="67" t="s">
        <v>174</v>
      </c>
      <c r="G206" s="11">
        <f>VLOOKUP(D206,'Species Data'!A$2:E$252,3,FALSE)</f>
        <v>156</v>
      </c>
      <c r="H206" s="52">
        <f>VLOOKUP(D206,'Species Data'!A$2:E$252,4,FALSE)</f>
        <v>223</v>
      </c>
      <c r="I206" s="52">
        <f>VLOOKUP(D206,'Species Data'!A$2:E$252,5,FALSE)</f>
        <v>176</v>
      </c>
      <c r="J206" s="53">
        <f t="shared" si="1"/>
        <v>27456</v>
      </c>
      <c r="K206" s="12" t="s">
        <v>151</v>
      </c>
      <c r="L206" s="54">
        <f>VLOOKUP(K206,'Basic Moves'!B$2:J$60,3,FALSE)</f>
        <v>14</v>
      </c>
      <c r="M206" s="54" t="str">
        <f>VLOOKUP(K206,'Basic Moves'!B$2:C$60,2,FALSE)</f>
        <v>Flying</v>
      </c>
      <c r="N206" s="54">
        <f>IF(OR(VLOOKUP(K206,'Basic Moves'!B$2:C$60,2,FALSE)=E206,VLOOKUP(K206,'Basic Moves'!B$2:C$60,2,FALSE)=F206),1,0)</f>
        <v>1</v>
      </c>
      <c r="O206" s="54">
        <f>VLOOKUP(K206,'Basic Moves'!B$2:J$60,5,FALSE)</f>
        <v>1200</v>
      </c>
      <c r="P206" s="54">
        <f>VLOOKUP(K206,'Basic Moves'!B$2:J$60,9,FALSE)</f>
        <v>10</v>
      </c>
      <c r="Q206" s="34">
        <f t="shared" si="229"/>
        <v>11</v>
      </c>
      <c r="R206" s="24">
        <f t="shared" si="2"/>
        <v>9.166666667</v>
      </c>
      <c r="S206" s="56">
        <f t="shared" si="230"/>
        <v>11.66666667</v>
      </c>
      <c r="T206" s="56">
        <f t="shared" si="231"/>
        <v>8.333333333</v>
      </c>
      <c r="U206" s="56">
        <f t="shared" si="232"/>
        <v>0.7142857143</v>
      </c>
      <c r="V206" s="48" t="s">
        <v>84</v>
      </c>
      <c r="W206" s="54">
        <f>VLOOKUP(V206,'Charged Moves'!B$2:K$119,3,FALSE)</f>
        <v>50</v>
      </c>
      <c r="X206" s="57" t="str">
        <f>VLOOKUP(V206,'Charged Moves'!B$2:C$119,2,FALSE)</f>
        <v>Dragon</v>
      </c>
      <c r="Y206" s="54">
        <f>IF(OR(VLOOKUP(V206,'Charged Moves'!B$2:C$119,2,FALSE)=E206,VLOOKUP(V206,'Charged Moves'!B$2:C$119,2,FALSE)=F206),1,0)</f>
        <v>0</v>
      </c>
      <c r="Z206" s="54">
        <f>VLOOKUP(V206,'Charged Moves'!B$2:K$119,10,FALSE)*100</f>
        <v>25</v>
      </c>
      <c r="AA206" s="54">
        <f>VLOOKUP(V206,'Charged Moves'!B$2:K$119,6,FALSE)</f>
        <v>1700</v>
      </c>
      <c r="AB206" s="54">
        <f>VLOOKUP(V206,'Charged Moves'!B$2:L$119,11,FALSE)</f>
        <v>33</v>
      </c>
      <c r="AC206" s="62">
        <f t="shared" si="233"/>
        <v>31</v>
      </c>
      <c r="AD206" s="24">
        <f t="shared" si="3"/>
        <v>18.23529412</v>
      </c>
      <c r="AE206" s="63">
        <f t="shared" si="4"/>
        <v>4</v>
      </c>
      <c r="AF206" s="64">
        <f t="shared" si="5"/>
        <v>4800</v>
      </c>
      <c r="AG206" s="65">
        <f t="shared" si="6"/>
        <v>11.53846154</v>
      </c>
      <c r="AH206" s="15">
        <f t="shared" si="234"/>
        <v>0.6627490832</v>
      </c>
      <c r="AI206" s="15">
        <f t="shared" si="235"/>
        <v>0.2855327376</v>
      </c>
      <c r="AJ206" s="15">
        <f t="shared" si="236"/>
        <v>0.3419470845</v>
      </c>
      <c r="AK206" s="65">
        <f t="shared" si="7"/>
        <v>4.545454545</v>
      </c>
      <c r="AL206" s="65">
        <f t="shared" si="8"/>
        <v>316800</v>
      </c>
      <c r="AM206" s="65">
        <f t="shared" si="9"/>
        <v>124800</v>
      </c>
    </row>
    <row r="207" ht="14.25" customHeight="1">
      <c r="A207" s="11">
        <v>44.0</v>
      </c>
      <c r="B207" s="32">
        <f>VLOOKUP(D207,'Species Data'!A$2:E$252,2,FALSE)</f>
        <v>6</v>
      </c>
      <c r="C207" s="32"/>
      <c r="D207" s="32" t="s">
        <v>137</v>
      </c>
      <c r="E207" s="116" t="s">
        <v>170</v>
      </c>
      <c r="F207" s="114" t="s">
        <v>174</v>
      </c>
      <c r="G207" s="32">
        <f>VLOOKUP(D207,'Species Data'!A$2:E$252,3,FALSE)</f>
        <v>156</v>
      </c>
      <c r="H207" s="104">
        <f>VLOOKUP(D207,'Species Data'!A$2:E$252,4,FALSE)</f>
        <v>223</v>
      </c>
      <c r="I207" s="104">
        <f>VLOOKUP(D207,'Species Data'!A$2:E$252,5,FALSE)</f>
        <v>176</v>
      </c>
      <c r="J207" s="105">
        <f t="shared" si="1"/>
        <v>27456</v>
      </c>
      <c r="K207" s="36" t="s">
        <v>190</v>
      </c>
      <c r="L207" s="106">
        <f>VLOOKUP(K207,'Basic Moves'!B$2:J$60,3,FALSE)</f>
        <v>8</v>
      </c>
      <c r="M207" s="106" t="str">
        <f>VLOOKUP(K207,'Basic Moves'!B$2:C$60,2,FALSE)</f>
        <v>Flying</v>
      </c>
      <c r="N207" s="106">
        <f>IF(OR(VLOOKUP(K207,'Basic Moves'!B$2:C$60,2,FALSE)=E207,VLOOKUP(K207,'Basic Moves'!B$2:C$60,2,FALSE)=F207),1,0)</f>
        <v>1</v>
      </c>
      <c r="O207" s="106">
        <f>VLOOKUP(K207,'Basic Moves'!B$2:J$60,5,FALSE)</f>
        <v>800</v>
      </c>
      <c r="P207" s="106">
        <f>VLOOKUP(K207,'Basic Moves'!B$2:J$60,9,FALSE)</f>
        <v>9</v>
      </c>
      <c r="Q207" s="34">
        <f t="shared" si="229"/>
        <v>6</v>
      </c>
      <c r="R207" s="24">
        <f t="shared" si="2"/>
        <v>7.5</v>
      </c>
      <c r="S207" s="56">
        <f t="shared" si="230"/>
        <v>10</v>
      </c>
      <c r="T207" s="56">
        <f t="shared" si="231"/>
        <v>11.25</v>
      </c>
      <c r="U207" s="56">
        <f t="shared" si="232"/>
        <v>1.125</v>
      </c>
      <c r="V207" s="36" t="s">
        <v>28</v>
      </c>
      <c r="W207" s="106">
        <f>VLOOKUP(V207,'Charged Moves'!B$2:K$119,3,FALSE)</f>
        <v>140</v>
      </c>
      <c r="X207" s="107" t="str">
        <f>VLOOKUP(V207,'Charged Moves'!B$2:C$119,2,FALSE)</f>
        <v>Fire</v>
      </c>
      <c r="Y207" s="106">
        <f>IF(OR(VLOOKUP(V207,'Charged Moves'!B$2:C$119,2,FALSE)=E207,VLOOKUP(V207,'Charged Moves'!B$2:C$119,2,FALSE)=F207),1,0)</f>
        <v>1</v>
      </c>
      <c r="Z207" s="106">
        <f>VLOOKUP(V207,'Charged Moves'!B$2:K$119,10,FALSE)*100</f>
        <v>5</v>
      </c>
      <c r="AA207" s="106">
        <f>VLOOKUP(V207,'Charged Moves'!B$2:K$119,6,FALSE)</f>
        <v>4200</v>
      </c>
      <c r="AB207" s="106">
        <f>VLOOKUP(V207,'Charged Moves'!B$2:L$119,11,FALSE)</f>
        <v>100</v>
      </c>
      <c r="AC207" s="62">
        <f t="shared" si="233"/>
        <v>105</v>
      </c>
      <c r="AD207" s="24">
        <f t="shared" si="3"/>
        <v>25</v>
      </c>
      <c r="AE207" s="63">
        <f t="shared" si="4"/>
        <v>12</v>
      </c>
      <c r="AF207" s="64">
        <f t="shared" si="5"/>
        <v>9600</v>
      </c>
      <c r="AG207" s="65">
        <f t="shared" si="6"/>
        <v>12.82608696</v>
      </c>
      <c r="AH207" s="15">
        <f t="shared" si="234"/>
        <v>0.7367080389</v>
      </c>
      <c r="AI207" s="15">
        <f t="shared" si="235"/>
        <v>0.3173965358</v>
      </c>
      <c r="AJ207" s="15">
        <f t="shared" si="236"/>
        <v>0.3345582782</v>
      </c>
      <c r="AK207" s="65">
        <f t="shared" si="7"/>
        <v>4.447236181</v>
      </c>
      <c r="AL207" s="65">
        <f t="shared" si="8"/>
        <v>352153.0435</v>
      </c>
      <c r="AM207" s="65">
        <f t="shared" si="9"/>
        <v>122103.3166</v>
      </c>
    </row>
    <row r="208" ht="14.25" customHeight="1">
      <c r="A208" s="11">
        <v>45.0</v>
      </c>
      <c r="B208" s="32">
        <f>VLOOKUP(D208,'Species Data'!A$2:E$252,2,FALSE)</f>
        <v>6</v>
      </c>
      <c r="C208" s="32"/>
      <c r="D208" s="32" t="s">
        <v>137</v>
      </c>
      <c r="E208" s="116" t="s">
        <v>170</v>
      </c>
      <c r="F208" s="114" t="s">
        <v>174</v>
      </c>
      <c r="G208" s="32">
        <f>VLOOKUP(D208,'Species Data'!A$2:E$252,3,FALSE)</f>
        <v>156</v>
      </c>
      <c r="H208" s="104">
        <f>VLOOKUP(D208,'Species Data'!A$2:E$252,4,FALSE)</f>
        <v>223</v>
      </c>
      <c r="I208" s="104">
        <f>VLOOKUP(D208,'Species Data'!A$2:E$252,5,FALSE)</f>
        <v>176</v>
      </c>
      <c r="J208" s="105">
        <f t="shared" si="1"/>
        <v>27456</v>
      </c>
      <c r="K208" s="36" t="s">
        <v>190</v>
      </c>
      <c r="L208" s="106">
        <f>VLOOKUP(K208,'Basic Moves'!B$2:J$60,3,FALSE)</f>
        <v>8</v>
      </c>
      <c r="M208" s="106" t="str">
        <f>VLOOKUP(K208,'Basic Moves'!B$2:C$60,2,FALSE)</f>
        <v>Flying</v>
      </c>
      <c r="N208" s="106">
        <f>IF(OR(VLOOKUP(K208,'Basic Moves'!B$2:C$60,2,FALSE)=E208,VLOOKUP(K208,'Basic Moves'!B$2:C$60,2,FALSE)=F208),1,0)</f>
        <v>1</v>
      </c>
      <c r="O208" s="106">
        <f>VLOOKUP(K208,'Basic Moves'!B$2:J$60,5,FALSE)</f>
        <v>800</v>
      </c>
      <c r="P208" s="106">
        <f>VLOOKUP(K208,'Basic Moves'!B$2:J$60,9,FALSE)</f>
        <v>9</v>
      </c>
      <c r="Q208" s="34">
        <f t="shared" si="229"/>
        <v>6</v>
      </c>
      <c r="R208" s="24">
        <f t="shared" si="2"/>
        <v>7.5</v>
      </c>
      <c r="S208" s="56">
        <f t="shared" si="230"/>
        <v>10</v>
      </c>
      <c r="T208" s="56">
        <f t="shared" si="231"/>
        <v>11.25</v>
      </c>
      <c r="U208" s="56">
        <f t="shared" si="232"/>
        <v>1.125</v>
      </c>
      <c r="V208" s="36" t="s">
        <v>98</v>
      </c>
      <c r="W208" s="106">
        <f>VLOOKUP(V208,'Charged Moves'!B$2:K$119,3,FALSE)</f>
        <v>70</v>
      </c>
      <c r="X208" s="107" t="str">
        <f>VLOOKUP(V208,'Charged Moves'!B$2:C$119,2,FALSE)</f>
        <v>Fire</v>
      </c>
      <c r="Y208" s="106">
        <f>IF(OR(VLOOKUP(V208,'Charged Moves'!B$2:C$119,2,FALSE)=E208,VLOOKUP(V208,'Charged Moves'!B$2:C$119,2,FALSE)=F208),1,0)</f>
        <v>1</v>
      </c>
      <c r="Z208" s="106">
        <f>VLOOKUP(V208,'Charged Moves'!B$2:K$119,10,FALSE)*100</f>
        <v>5</v>
      </c>
      <c r="AA208" s="106">
        <f>VLOOKUP(V208,'Charged Moves'!B$2:K$119,6,FALSE)</f>
        <v>2200</v>
      </c>
      <c r="AB208" s="106">
        <f>VLOOKUP(V208,'Charged Moves'!B$2:L$119,11,FALSE)</f>
        <v>50</v>
      </c>
      <c r="AC208" s="62">
        <f t="shared" si="233"/>
        <v>53</v>
      </c>
      <c r="AD208" s="24">
        <f t="shared" si="3"/>
        <v>24.09090909</v>
      </c>
      <c r="AE208" s="63">
        <f t="shared" si="4"/>
        <v>6</v>
      </c>
      <c r="AF208" s="64">
        <f t="shared" si="5"/>
        <v>4800</v>
      </c>
      <c r="AG208" s="65">
        <f t="shared" si="6"/>
        <v>12.71428571</v>
      </c>
      <c r="AH208" s="15">
        <f t="shared" si="234"/>
        <v>0.7302863707</v>
      </c>
      <c r="AI208" s="15">
        <f t="shared" si="235"/>
        <v>0.3146298832</v>
      </c>
      <c r="AJ208" s="15">
        <f t="shared" si="236"/>
        <v>0.3188249483</v>
      </c>
      <c r="AK208" s="65">
        <f t="shared" si="7"/>
        <v>4.238095238</v>
      </c>
      <c r="AL208" s="65">
        <f t="shared" si="8"/>
        <v>349083.4286</v>
      </c>
      <c r="AM208" s="65">
        <f t="shared" si="9"/>
        <v>116361.1429</v>
      </c>
    </row>
    <row r="209" ht="14.25" customHeight="1">
      <c r="A209" s="11">
        <v>37.0</v>
      </c>
      <c r="B209" s="32">
        <f>VLOOKUP(D209,'Species Data'!A$2:E$252,2,FALSE)</f>
        <v>6</v>
      </c>
      <c r="C209" s="32"/>
      <c r="D209" s="32" t="s">
        <v>137</v>
      </c>
      <c r="E209" s="116" t="s">
        <v>170</v>
      </c>
      <c r="F209" s="114" t="s">
        <v>174</v>
      </c>
      <c r="G209" s="32">
        <f>VLOOKUP(D209,'Species Data'!A$2:E$252,3,FALSE)</f>
        <v>156</v>
      </c>
      <c r="H209" s="104">
        <f>VLOOKUP(D209,'Species Data'!A$2:E$252,4,FALSE)</f>
        <v>223</v>
      </c>
      <c r="I209" s="104">
        <f>VLOOKUP(D209,'Species Data'!A$2:E$252,5,FALSE)</f>
        <v>176</v>
      </c>
      <c r="J209" s="105">
        <f t="shared" si="1"/>
        <v>27456</v>
      </c>
      <c r="K209" s="36" t="s">
        <v>108</v>
      </c>
      <c r="L209" s="106">
        <f>VLOOKUP(K209,'Basic Moves'!B$2:J$60,3,FALSE)</f>
        <v>10</v>
      </c>
      <c r="M209" s="106" t="str">
        <f>VLOOKUP(K209,'Basic Moves'!B$2:C$60,2,FALSE)</f>
        <v>Fire</v>
      </c>
      <c r="N209" s="106">
        <f>IF(OR(VLOOKUP(K209,'Basic Moves'!B$2:C$60,2,FALSE)=E209,VLOOKUP(K209,'Basic Moves'!B$2:C$60,2,FALSE)=F209),1,0)</f>
        <v>1</v>
      </c>
      <c r="O209" s="106">
        <f>VLOOKUP(K209,'Basic Moves'!B$2:J$60,5,FALSE)</f>
        <v>1000</v>
      </c>
      <c r="P209" s="106">
        <f>VLOOKUP(K209,'Basic Moves'!B$2:J$60,9,FALSE)</f>
        <v>10</v>
      </c>
      <c r="Q209" s="34">
        <f t="shared" si="229"/>
        <v>8</v>
      </c>
      <c r="R209" s="24">
        <f t="shared" si="2"/>
        <v>8</v>
      </c>
      <c r="S209" s="56">
        <f t="shared" si="230"/>
        <v>10</v>
      </c>
      <c r="T209" s="56">
        <f t="shared" si="231"/>
        <v>10</v>
      </c>
      <c r="U209" s="56">
        <f t="shared" si="232"/>
        <v>1</v>
      </c>
      <c r="V209" s="36" t="s">
        <v>84</v>
      </c>
      <c r="W209" s="106">
        <f>VLOOKUP(V209,'Charged Moves'!B$2:K$119,3,FALSE)</f>
        <v>50</v>
      </c>
      <c r="X209" s="107" t="str">
        <f>VLOOKUP(V209,'Charged Moves'!B$2:C$119,2,FALSE)</f>
        <v>Dragon</v>
      </c>
      <c r="Y209" s="106">
        <f>IF(OR(VLOOKUP(V209,'Charged Moves'!B$2:C$119,2,FALSE)=E209,VLOOKUP(V209,'Charged Moves'!B$2:C$119,2,FALSE)=F209),1,0)</f>
        <v>0</v>
      </c>
      <c r="Z209" s="106">
        <f>VLOOKUP(V209,'Charged Moves'!B$2:K$119,10,FALSE)*100</f>
        <v>25</v>
      </c>
      <c r="AA209" s="106">
        <f>VLOOKUP(V209,'Charged Moves'!B$2:K$119,6,FALSE)</f>
        <v>1700</v>
      </c>
      <c r="AB209" s="106">
        <f>VLOOKUP(V209,'Charged Moves'!B$2:L$119,11,FALSE)</f>
        <v>33</v>
      </c>
      <c r="AC209" s="62">
        <f t="shared" si="233"/>
        <v>31</v>
      </c>
      <c r="AD209" s="24">
        <f t="shared" si="3"/>
        <v>18.23529412</v>
      </c>
      <c r="AE209" s="63">
        <f t="shared" si="4"/>
        <v>4</v>
      </c>
      <c r="AF209" s="64">
        <f t="shared" si="5"/>
        <v>4000</v>
      </c>
      <c r="AG209" s="65">
        <f t="shared" si="6"/>
        <v>11.05263158</v>
      </c>
      <c r="AH209" s="15">
        <f t="shared" si="234"/>
        <v>0.6348438586</v>
      </c>
      <c r="AI209" s="15">
        <f t="shared" si="235"/>
        <v>0.2735103065</v>
      </c>
      <c r="AJ209" s="15">
        <f t="shared" si="236"/>
        <v>0.3018717574</v>
      </c>
      <c r="AK209" s="65">
        <f t="shared" si="7"/>
        <v>4.012738854</v>
      </c>
      <c r="AL209" s="65">
        <f t="shared" si="8"/>
        <v>303461.0526</v>
      </c>
      <c r="AM209" s="65">
        <f t="shared" si="9"/>
        <v>110173.758</v>
      </c>
    </row>
    <row r="210" ht="14.25" customHeight="1">
      <c r="A210" s="11">
        <v>43.0</v>
      </c>
      <c r="B210" s="32">
        <f>VLOOKUP(D210,'Species Data'!A$2:E$252,2,FALSE)</f>
        <v>6</v>
      </c>
      <c r="C210" s="32"/>
      <c r="D210" s="32" t="s">
        <v>137</v>
      </c>
      <c r="E210" s="116" t="s">
        <v>170</v>
      </c>
      <c r="F210" s="114" t="s">
        <v>174</v>
      </c>
      <c r="G210" s="32">
        <f>VLOOKUP(D210,'Species Data'!A$2:E$252,3,FALSE)</f>
        <v>156</v>
      </c>
      <c r="H210" s="104">
        <f>VLOOKUP(D210,'Species Data'!A$2:E$252,4,FALSE)</f>
        <v>223</v>
      </c>
      <c r="I210" s="104">
        <f>VLOOKUP(D210,'Species Data'!A$2:E$252,5,FALSE)</f>
        <v>176</v>
      </c>
      <c r="J210" s="105">
        <f t="shared" si="1"/>
        <v>27456</v>
      </c>
      <c r="K210" s="36" t="s">
        <v>190</v>
      </c>
      <c r="L210" s="106">
        <f>VLOOKUP(K210,'Basic Moves'!B$2:J$60,3,FALSE)</f>
        <v>8</v>
      </c>
      <c r="M210" s="106" t="str">
        <f>VLOOKUP(K210,'Basic Moves'!B$2:C$60,2,FALSE)</f>
        <v>Flying</v>
      </c>
      <c r="N210" s="106">
        <f>IF(OR(VLOOKUP(K210,'Basic Moves'!B$2:C$60,2,FALSE)=E210,VLOOKUP(K210,'Basic Moves'!B$2:C$60,2,FALSE)=F210),1,0)</f>
        <v>1</v>
      </c>
      <c r="O210" s="106">
        <f>VLOOKUP(K210,'Basic Moves'!B$2:J$60,5,FALSE)</f>
        <v>800</v>
      </c>
      <c r="P210" s="106">
        <f>VLOOKUP(K210,'Basic Moves'!B$2:J$60,9,FALSE)</f>
        <v>9</v>
      </c>
      <c r="Q210" s="34">
        <f t="shared" si="229"/>
        <v>6</v>
      </c>
      <c r="R210" s="24">
        <f t="shared" si="2"/>
        <v>7.5</v>
      </c>
      <c r="S210" s="56">
        <f t="shared" si="230"/>
        <v>10</v>
      </c>
      <c r="T210" s="56">
        <f t="shared" si="231"/>
        <v>11.25</v>
      </c>
      <c r="U210" s="56">
        <f t="shared" si="232"/>
        <v>1.125</v>
      </c>
      <c r="V210" s="36" t="s">
        <v>84</v>
      </c>
      <c r="W210" s="106">
        <f>VLOOKUP(V210,'Charged Moves'!B$2:K$119,3,FALSE)</f>
        <v>50</v>
      </c>
      <c r="X210" s="107" t="str">
        <f>VLOOKUP(V210,'Charged Moves'!B$2:C$119,2,FALSE)</f>
        <v>Dragon</v>
      </c>
      <c r="Y210" s="106">
        <f>IF(OR(VLOOKUP(V210,'Charged Moves'!B$2:C$119,2,FALSE)=E210,VLOOKUP(V210,'Charged Moves'!B$2:C$119,2,FALSE)=F210),1,0)</f>
        <v>0</v>
      </c>
      <c r="Z210" s="106">
        <f>VLOOKUP(V210,'Charged Moves'!B$2:K$119,10,FALSE)*100</f>
        <v>25</v>
      </c>
      <c r="AA210" s="106">
        <f>VLOOKUP(V210,'Charged Moves'!B$2:K$119,6,FALSE)</f>
        <v>1700</v>
      </c>
      <c r="AB210" s="106">
        <f>VLOOKUP(V210,'Charged Moves'!B$2:L$119,11,FALSE)</f>
        <v>33</v>
      </c>
      <c r="AC210" s="62">
        <f t="shared" si="233"/>
        <v>31</v>
      </c>
      <c r="AD210" s="24">
        <f t="shared" si="3"/>
        <v>18.23529412</v>
      </c>
      <c r="AE210" s="63">
        <f t="shared" si="4"/>
        <v>4</v>
      </c>
      <c r="AF210" s="64">
        <f t="shared" si="5"/>
        <v>3200</v>
      </c>
      <c r="AG210" s="65">
        <f t="shared" si="6"/>
        <v>11.2244898</v>
      </c>
      <c r="AH210" s="15">
        <f t="shared" si="234"/>
        <v>0.6447150945</v>
      </c>
      <c r="AI210" s="15">
        <f t="shared" si="235"/>
        <v>0.2777631393</v>
      </c>
      <c r="AJ210" s="15">
        <f t="shared" si="236"/>
        <v>0.277688572</v>
      </c>
      <c r="AK210" s="65">
        <f t="shared" si="7"/>
        <v>3.691275168</v>
      </c>
      <c r="AL210" s="65">
        <f t="shared" si="8"/>
        <v>308179.5918</v>
      </c>
      <c r="AM210" s="65">
        <f t="shared" si="9"/>
        <v>101347.651</v>
      </c>
    </row>
    <row r="211" ht="14.25" customHeight="1">
      <c r="A211" s="11">
        <v>21.0</v>
      </c>
      <c r="B211" s="11">
        <f>VLOOKUP(D211,'Species Data'!A$2:E$252,2,FALSE)</f>
        <v>4</v>
      </c>
      <c r="C211" s="11"/>
      <c r="D211" s="11" t="s">
        <v>422</v>
      </c>
      <c r="E211" s="66" t="s">
        <v>170</v>
      </c>
      <c r="F211" s="112"/>
      <c r="G211" s="11">
        <f>VLOOKUP(D211,'Species Data'!A$2:E$252,3,FALSE)</f>
        <v>78</v>
      </c>
      <c r="H211" s="52">
        <f>VLOOKUP(D211,'Species Data'!A$2:E$252,4,FALSE)</f>
        <v>116</v>
      </c>
      <c r="I211" s="52">
        <f>VLOOKUP(D211,'Species Data'!A$2:E$252,5,FALSE)</f>
        <v>96</v>
      </c>
      <c r="J211" s="53">
        <f t="shared" si="1"/>
        <v>7488</v>
      </c>
      <c r="K211" s="48" t="s">
        <v>108</v>
      </c>
      <c r="L211" s="54">
        <f>VLOOKUP(K211,'Basic Moves'!B$2:J$60,3,FALSE)</f>
        <v>10</v>
      </c>
      <c r="M211" s="54" t="str">
        <f>VLOOKUP(K211,'Basic Moves'!B$2:C$60,2,FALSE)</f>
        <v>Fire</v>
      </c>
      <c r="N211" s="54">
        <f>IF(OR(VLOOKUP(K211,'Basic Moves'!B$2:C$60,2,FALSE)=E211,VLOOKUP(K211,'Basic Moves'!B$2:C$60,2,FALSE)=F211),1,0)</f>
        <v>1</v>
      </c>
      <c r="O211" s="54">
        <f>VLOOKUP(K211,'Basic Moves'!B$2:J$60,5,FALSE)</f>
        <v>1000</v>
      </c>
      <c r="P211" s="54">
        <f>VLOOKUP(K211,'Basic Moves'!B$2:J$60,9,FALSE)</f>
        <v>10</v>
      </c>
      <c r="Q211" s="34">
        <f t="shared" si="229"/>
        <v>4</v>
      </c>
      <c r="R211" s="24">
        <f t="shared" si="2"/>
        <v>4</v>
      </c>
      <c r="S211" s="56">
        <f t="shared" si="230"/>
        <v>10</v>
      </c>
      <c r="T211" s="56">
        <f t="shared" si="231"/>
        <v>10</v>
      </c>
      <c r="U211" s="56">
        <f t="shared" si="232"/>
        <v>1</v>
      </c>
      <c r="V211" s="48" t="s">
        <v>98</v>
      </c>
      <c r="W211" s="54">
        <f>VLOOKUP(V211,'Charged Moves'!B$2:K$119,3,FALSE)</f>
        <v>70</v>
      </c>
      <c r="X211" s="57" t="str">
        <f>VLOOKUP(V211,'Charged Moves'!B$2:C$119,2,FALSE)</f>
        <v>Fire</v>
      </c>
      <c r="Y211" s="54">
        <f>IF(OR(VLOOKUP(V211,'Charged Moves'!B$2:C$119,2,FALSE)=E211,VLOOKUP(V211,'Charged Moves'!B$2:C$119,2,FALSE)=F211),1,0)</f>
        <v>1</v>
      </c>
      <c r="Z211" s="54">
        <f>VLOOKUP(V211,'Charged Moves'!B$2:K$119,10,FALSE)*100</f>
        <v>5</v>
      </c>
      <c r="AA211" s="54">
        <f>VLOOKUP(V211,'Charged Moves'!B$2:K$119,6,FALSE)</f>
        <v>2200</v>
      </c>
      <c r="AB211" s="54">
        <f>VLOOKUP(V211,'Charged Moves'!B$2:L$119,11,FALSE)</f>
        <v>50</v>
      </c>
      <c r="AC211" s="62">
        <f t="shared" si="233"/>
        <v>28</v>
      </c>
      <c r="AD211" s="24">
        <f t="shared" si="3"/>
        <v>12.72727273</v>
      </c>
      <c r="AE211" s="63">
        <f t="shared" si="4"/>
        <v>5</v>
      </c>
      <c r="AF211" s="64">
        <f t="shared" si="5"/>
        <v>5000</v>
      </c>
      <c r="AG211" s="65">
        <f t="shared" si="6"/>
        <v>6.666666667</v>
      </c>
      <c r="AH211" s="15">
        <f t="shared" si="234"/>
        <v>0.3829216925</v>
      </c>
      <c r="AI211" s="15">
        <f t="shared" si="235"/>
        <v>0.04499303744</v>
      </c>
      <c r="AJ211" s="15">
        <f t="shared" si="236"/>
        <v>0.05129206268</v>
      </c>
      <c r="AK211" s="65">
        <f t="shared" si="7"/>
        <v>2.5</v>
      </c>
      <c r="AL211" s="65">
        <f t="shared" si="8"/>
        <v>49920</v>
      </c>
      <c r="AM211" s="65">
        <f t="shared" si="9"/>
        <v>18720</v>
      </c>
    </row>
    <row r="212" ht="14.25" customHeight="1">
      <c r="A212" s="11">
        <v>20.0</v>
      </c>
      <c r="B212" s="11">
        <f>VLOOKUP(D212,'Species Data'!A$2:E$252,2,FALSE)</f>
        <v>4</v>
      </c>
      <c r="C212" s="11"/>
      <c r="D212" s="11" t="s">
        <v>422</v>
      </c>
      <c r="E212" s="66" t="s">
        <v>170</v>
      </c>
      <c r="F212" s="112"/>
      <c r="G212" s="11">
        <f>VLOOKUP(D212,'Species Data'!A$2:E$252,3,FALSE)</f>
        <v>78</v>
      </c>
      <c r="H212" s="52">
        <f>VLOOKUP(D212,'Species Data'!A$2:E$252,4,FALSE)</f>
        <v>116</v>
      </c>
      <c r="I212" s="52">
        <f>VLOOKUP(D212,'Species Data'!A$2:E$252,5,FALSE)</f>
        <v>96</v>
      </c>
      <c r="J212" s="53">
        <f t="shared" si="1"/>
        <v>7488</v>
      </c>
      <c r="K212" s="48" t="s">
        <v>108</v>
      </c>
      <c r="L212" s="54">
        <f>VLOOKUP(K212,'Basic Moves'!B$2:J$60,3,FALSE)</f>
        <v>10</v>
      </c>
      <c r="M212" s="54" t="str">
        <f>VLOOKUP(K212,'Basic Moves'!B$2:C$60,2,FALSE)</f>
        <v>Fire</v>
      </c>
      <c r="N212" s="54">
        <f>IF(OR(VLOOKUP(K212,'Basic Moves'!B$2:C$60,2,FALSE)=E212,VLOOKUP(K212,'Basic Moves'!B$2:C$60,2,FALSE)=F212),1,0)</f>
        <v>1</v>
      </c>
      <c r="O212" s="54">
        <f>VLOOKUP(K212,'Basic Moves'!B$2:J$60,5,FALSE)</f>
        <v>1000</v>
      </c>
      <c r="P212" s="54">
        <f>VLOOKUP(K212,'Basic Moves'!B$2:J$60,9,FALSE)</f>
        <v>10</v>
      </c>
      <c r="Q212" s="34">
        <f t="shared" si="229"/>
        <v>4</v>
      </c>
      <c r="R212" s="24">
        <f t="shared" si="2"/>
        <v>4</v>
      </c>
      <c r="S212" s="56">
        <f t="shared" si="230"/>
        <v>10</v>
      </c>
      <c r="T212" s="56">
        <f t="shared" si="231"/>
        <v>10</v>
      </c>
      <c r="U212" s="56">
        <f t="shared" si="232"/>
        <v>1</v>
      </c>
      <c r="V212" s="48" t="s">
        <v>346</v>
      </c>
      <c r="W212" s="54">
        <f>VLOOKUP(V212,'Charged Moves'!B$2:K$119,3,FALSE)</f>
        <v>70</v>
      </c>
      <c r="X212" s="57" t="str">
        <f>VLOOKUP(V212,'Charged Moves'!B$2:C$119,2,FALSE)</f>
        <v>Fire</v>
      </c>
      <c r="Y212" s="54">
        <f>IF(OR(VLOOKUP(V212,'Charged Moves'!B$2:C$119,2,FALSE)=E212,VLOOKUP(V212,'Charged Moves'!B$2:C$119,2,FALSE)=F212),1,0)</f>
        <v>1</v>
      </c>
      <c r="Z212" s="54">
        <f>VLOOKUP(V212,'Charged Moves'!B$2:K$119,10,FALSE)*100</f>
        <v>5</v>
      </c>
      <c r="AA212" s="54">
        <f>VLOOKUP(V212,'Charged Moves'!B$2:K$119,6,FALSE)</f>
        <v>3800</v>
      </c>
      <c r="AB212" s="54">
        <f>VLOOKUP(V212,'Charged Moves'!B$2:L$119,11,FALSE)</f>
        <v>33</v>
      </c>
      <c r="AC212" s="62">
        <f t="shared" si="233"/>
        <v>28</v>
      </c>
      <c r="AD212" s="24">
        <f t="shared" si="3"/>
        <v>7.368421053</v>
      </c>
      <c r="AE212" s="63">
        <f t="shared" si="4"/>
        <v>4</v>
      </c>
      <c r="AF212" s="64">
        <f t="shared" si="5"/>
        <v>4000</v>
      </c>
      <c r="AG212" s="65">
        <f t="shared" si="6"/>
        <v>5.641025641</v>
      </c>
      <c r="AH212" s="15">
        <f t="shared" si="234"/>
        <v>0.3240106629</v>
      </c>
      <c r="AI212" s="15">
        <f t="shared" si="235"/>
        <v>0.03807103168</v>
      </c>
      <c r="AJ212" s="15">
        <f t="shared" si="236"/>
        <v>0.05071574737</v>
      </c>
      <c r="AK212" s="65">
        <f t="shared" si="7"/>
        <v>2.471910112</v>
      </c>
      <c r="AL212" s="65">
        <f t="shared" si="8"/>
        <v>42240</v>
      </c>
      <c r="AM212" s="65">
        <f t="shared" si="9"/>
        <v>18509.66292</v>
      </c>
    </row>
    <row r="213" ht="14.25" customHeight="1">
      <c r="A213" s="11">
        <v>19.0</v>
      </c>
      <c r="B213" s="11">
        <f>VLOOKUP(D213,'Species Data'!A$2:E$252,2,FALSE)</f>
        <v>4</v>
      </c>
      <c r="C213" s="11"/>
      <c r="D213" s="11" t="s">
        <v>422</v>
      </c>
      <c r="E213" s="66" t="s">
        <v>170</v>
      </c>
      <c r="F213" s="112"/>
      <c r="G213" s="11">
        <f>VLOOKUP(D213,'Species Data'!A$2:E$252,3,FALSE)</f>
        <v>78</v>
      </c>
      <c r="H213" s="52">
        <f>VLOOKUP(D213,'Species Data'!A$2:E$252,4,FALSE)</f>
        <v>116</v>
      </c>
      <c r="I213" s="52">
        <f>VLOOKUP(D213,'Species Data'!A$2:E$252,5,FALSE)</f>
        <v>96</v>
      </c>
      <c r="J213" s="53">
        <f t="shared" si="1"/>
        <v>7488</v>
      </c>
      <c r="K213" s="48" t="s">
        <v>108</v>
      </c>
      <c r="L213" s="54">
        <f>VLOOKUP(K213,'Basic Moves'!B$2:J$60,3,FALSE)</f>
        <v>10</v>
      </c>
      <c r="M213" s="54" t="str">
        <f>VLOOKUP(K213,'Basic Moves'!B$2:C$60,2,FALSE)</f>
        <v>Fire</v>
      </c>
      <c r="N213" s="54">
        <f>IF(OR(VLOOKUP(K213,'Basic Moves'!B$2:C$60,2,FALSE)=E213,VLOOKUP(K213,'Basic Moves'!B$2:C$60,2,FALSE)=F213),1,0)</f>
        <v>1</v>
      </c>
      <c r="O213" s="54">
        <f>VLOOKUP(K213,'Basic Moves'!B$2:J$60,5,FALSE)</f>
        <v>1000</v>
      </c>
      <c r="P213" s="54">
        <f>VLOOKUP(K213,'Basic Moves'!B$2:J$60,9,FALSE)</f>
        <v>10</v>
      </c>
      <c r="Q213" s="34">
        <f t="shared" si="229"/>
        <v>4</v>
      </c>
      <c r="R213" s="24">
        <f t="shared" si="2"/>
        <v>4</v>
      </c>
      <c r="S213" s="56">
        <f t="shared" si="230"/>
        <v>10</v>
      </c>
      <c r="T213" s="56">
        <f t="shared" si="231"/>
        <v>10</v>
      </c>
      <c r="U213" s="56">
        <f t="shared" si="232"/>
        <v>1</v>
      </c>
      <c r="V213" s="48" t="s">
        <v>340</v>
      </c>
      <c r="W213" s="54">
        <f>VLOOKUP(V213,'Charged Moves'!B$2:K$119,3,FALSE)</f>
        <v>70</v>
      </c>
      <c r="X213" s="57" t="str">
        <f>VLOOKUP(V213,'Charged Moves'!B$2:C$119,2,FALSE)</f>
        <v>Fire</v>
      </c>
      <c r="Y213" s="54">
        <f>IF(OR(VLOOKUP(V213,'Charged Moves'!B$2:C$119,2,FALSE)=E213,VLOOKUP(V213,'Charged Moves'!B$2:C$119,2,FALSE)=F213),1,0)</f>
        <v>1</v>
      </c>
      <c r="Z213" s="54">
        <f>VLOOKUP(V213,'Charged Moves'!B$2:K$119,10,FALSE)*100</f>
        <v>5</v>
      </c>
      <c r="AA213" s="54">
        <f>VLOOKUP(V213,'Charged Moves'!B$2:K$119,6,FALSE)</f>
        <v>2600</v>
      </c>
      <c r="AB213" s="54">
        <f>VLOOKUP(V213,'Charged Moves'!B$2:L$119,11,FALSE)</f>
        <v>50</v>
      </c>
      <c r="AC213" s="62">
        <f t="shared" si="233"/>
        <v>28</v>
      </c>
      <c r="AD213" s="24">
        <f t="shared" si="3"/>
        <v>10.76923077</v>
      </c>
      <c r="AE213" s="63">
        <f t="shared" si="4"/>
        <v>5</v>
      </c>
      <c r="AF213" s="64">
        <f t="shared" si="5"/>
        <v>5000</v>
      </c>
      <c r="AG213" s="65">
        <f t="shared" si="6"/>
        <v>6.315789474</v>
      </c>
      <c r="AH213" s="15">
        <f t="shared" si="234"/>
        <v>0.3627679192</v>
      </c>
      <c r="AI213" s="15">
        <f t="shared" si="235"/>
        <v>0.04262498283</v>
      </c>
      <c r="AJ213" s="15">
        <f t="shared" si="236"/>
        <v>0.05024528589</v>
      </c>
      <c r="AK213" s="65">
        <f t="shared" si="7"/>
        <v>2.448979592</v>
      </c>
      <c r="AL213" s="65">
        <f t="shared" si="8"/>
        <v>47292.63158</v>
      </c>
      <c r="AM213" s="65">
        <f t="shared" si="9"/>
        <v>18337.95918</v>
      </c>
    </row>
    <row r="214" ht="14.25" customHeight="1">
      <c r="A214" s="11">
        <v>23.0</v>
      </c>
      <c r="B214" s="11">
        <f>VLOOKUP(D214,'Species Data'!A$2:E$252,2,FALSE)</f>
        <v>4</v>
      </c>
      <c r="C214" s="11"/>
      <c r="D214" s="11" t="s">
        <v>422</v>
      </c>
      <c r="E214" s="66" t="s">
        <v>170</v>
      </c>
      <c r="F214" s="112"/>
      <c r="G214" s="11">
        <f>VLOOKUP(D214,'Species Data'!A$2:E$252,3,FALSE)</f>
        <v>78</v>
      </c>
      <c r="H214" s="52">
        <f>VLOOKUP(D214,'Species Data'!A$2:E$252,4,FALSE)</f>
        <v>116</v>
      </c>
      <c r="I214" s="52">
        <f>VLOOKUP(D214,'Species Data'!A$2:E$252,5,FALSE)</f>
        <v>96</v>
      </c>
      <c r="J214" s="53">
        <f t="shared" si="1"/>
        <v>7488</v>
      </c>
      <c r="K214" s="48" t="s">
        <v>317</v>
      </c>
      <c r="L214" s="54">
        <f>VLOOKUP(K214,'Basic Moves'!B$2:J$60,3,FALSE)</f>
        <v>6</v>
      </c>
      <c r="M214" s="54" t="str">
        <f>VLOOKUP(K214,'Basic Moves'!B$2:C$60,2,FALSE)</f>
        <v>Normal</v>
      </c>
      <c r="N214" s="54">
        <f>IF(OR(VLOOKUP(K214,'Basic Moves'!B$2:C$60,2,FALSE)=E214,VLOOKUP(K214,'Basic Moves'!B$2:C$60,2,FALSE)=F214),1,0)</f>
        <v>0</v>
      </c>
      <c r="O214" s="54">
        <f>VLOOKUP(K214,'Basic Moves'!B$2:J$60,5,FALSE)</f>
        <v>500</v>
      </c>
      <c r="P214" s="54">
        <f>VLOOKUP(K214,'Basic Moves'!B$2:J$60,9,FALSE)</f>
        <v>4</v>
      </c>
      <c r="Q214" s="34">
        <f t="shared" si="229"/>
        <v>2</v>
      </c>
      <c r="R214" s="24">
        <f t="shared" si="2"/>
        <v>4</v>
      </c>
      <c r="S214" s="56">
        <f t="shared" si="230"/>
        <v>12</v>
      </c>
      <c r="T214" s="56">
        <f t="shared" si="231"/>
        <v>8</v>
      </c>
      <c r="U214" s="56">
        <f t="shared" si="232"/>
        <v>0.6666666667</v>
      </c>
      <c r="V214" s="48" t="s">
        <v>346</v>
      </c>
      <c r="W214" s="54">
        <f>VLOOKUP(V214,'Charged Moves'!B$2:K$119,3,FALSE)</f>
        <v>70</v>
      </c>
      <c r="X214" s="57" t="str">
        <f>VLOOKUP(V214,'Charged Moves'!B$2:C$119,2,FALSE)</f>
        <v>Fire</v>
      </c>
      <c r="Y214" s="54">
        <f>IF(OR(VLOOKUP(V214,'Charged Moves'!B$2:C$119,2,FALSE)=E214,VLOOKUP(V214,'Charged Moves'!B$2:C$119,2,FALSE)=F214),1,0)</f>
        <v>1</v>
      </c>
      <c r="Z214" s="54">
        <f>VLOOKUP(V214,'Charged Moves'!B$2:K$119,10,FALSE)*100</f>
        <v>5</v>
      </c>
      <c r="AA214" s="54">
        <f>VLOOKUP(V214,'Charged Moves'!B$2:K$119,6,FALSE)</f>
        <v>3800</v>
      </c>
      <c r="AB214" s="54">
        <f>VLOOKUP(V214,'Charged Moves'!B$2:L$119,11,FALSE)</f>
        <v>33</v>
      </c>
      <c r="AC214" s="62">
        <f t="shared" si="233"/>
        <v>28</v>
      </c>
      <c r="AD214" s="24">
        <f t="shared" si="3"/>
        <v>7.368421053</v>
      </c>
      <c r="AE214" s="63">
        <f t="shared" si="4"/>
        <v>9</v>
      </c>
      <c r="AF214" s="64">
        <f t="shared" si="5"/>
        <v>4500</v>
      </c>
      <c r="AG214" s="65">
        <f t="shared" si="6"/>
        <v>5.542168675</v>
      </c>
      <c r="AH214" s="15">
        <f t="shared" si="234"/>
        <v>0.3183324914</v>
      </c>
      <c r="AI214" s="15">
        <f t="shared" si="235"/>
        <v>0.0374038504</v>
      </c>
      <c r="AJ214" s="15">
        <f t="shared" si="236"/>
        <v>0.03334890294</v>
      </c>
      <c r="AK214" s="65">
        <f t="shared" si="7"/>
        <v>1.625441696</v>
      </c>
      <c r="AL214" s="65">
        <f t="shared" si="8"/>
        <v>41499.75904</v>
      </c>
      <c r="AM214" s="65">
        <f t="shared" si="9"/>
        <v>12171.30742</v>
      </c>
    </row>
    <row r="215" ht="14.25" customHeight="1">
      <c r="A215" s="11">
        <v>24.0</v>
      </c>
      <c r="B215" s="11">
        <f>VLOOKUP(D215,'Species Data'!A$2:E$252,2,FALSE)</f>
        <v>4</v>
      </c>
      <c r="C215" s="11"/>
      <c r="D215" s="11" t="s">
        <v>422</v>
      </c>
      <c r="E215" s="66" t="s">
        <v>170</v>
      </c>
      <c r="F215" s="112"/>
      <c r="G215" s="11">
        <f>VLOOKUP(D215,'Species Data'!A$2:E$252,3,FALSE)</f>
        <v>78</v>
      </c>
      <c r="H215" s="52">
        <f>VLOOKUP(D215,'Species Data'!A$2:E$252,4,FALSE)</f>
        <v>116</v>
      </c>
      <c r="I215" s="52">
        <f>VLOOKUP(D215,'Species Data'!A$2:E$252,5,FALSE)</f>
        <v>96</v>
      </c>
      <c r="J215" s="53">
        <f t="shared" si="1"/>
        <v>7488</v>
      </c>
      <c r="K215" s="48" t="s">
        <v>317</v>
      </c>
      <c r="L215" s="54">
        <f>VLOOKUP(K215,'Basic Moves'!B$2:J$60,3,FALSE)</f>
        <v>6</v>
      </c>
      <c r="M215" s="54" t="str">
        <f>VLOOKUP(K215,'Basic Moves'!B$2:C$60,2,FALSE)</f>
        <v>Normal</v>
      </c>
      <c r="N215" s="54">
        <f>IF(OR(VLOOKUP(K215,'Basic Moves'!B$2:C$60,2,FALSE)=E215,VLOOKUP(K215,'Basic Moves'!B$2:C$60,2,FALSE)=F215),1,0)</f>
        <v>0</v>
      </c>
      <c r="O215" s="54">
        <f>VLOOKUP(K215,'Basic Moves'!B$2:J$60,5,FALSE)</f>
        <v>500</v>
      </c>
      <c r="P215" s="54">
        <f>VLOOKUP(K215,'Basic Moves'!B$2:J$60,9,FALSE)</f>
        <v>4</v>
      </c>
      <c r="Q215" s="34">
        <f t="shared" si="229"/>
        <v>2</v>
      </c>
      <c r="R215" s="24">
        <f t="shared" si="2"/>
        <v>4</v>
      </c>
      <c r="S215" s="56">
        <f t="shared" si="230"/>
        <v>12</v>
      </c>
      <c r="T215" s="56">
        <f t="shared" si="231"/>
        <v>8</v>
      </c>
      <c r="U215" s="56">
        <f t="shared" si="232"/>
        <v>0.6666666667</v>
      </c>
      <c r="V215" s="48" t="s">
        <v>98</v>
      </c>
      <c r="W215" s="54">
        <f>VLOOKUP(V215,'Charged Moves'!B$2:K$119,3,FALSE)</f>
        <v>70</v>
      </c>
      <c r="X215" s="57" t="str">
        <f>VLOOKUP(V215,'Charged Moves'!B$2:C$119,2,FALSE)</f>
        <v>Fire</v>
      </c>
      <c r="Y215" s="54">
        <f>IF(OR(VLOOKUP(V215,'Charged Moves'!B$2:C$119,2,FALSE)=E215,VLOOKUP(V215,'Charged Moves'!B$2:C$119,2,FALSE)=F215),1,0)</f>
        <v>1</v>
      </c>
      <c r="Z215" s="54">
        <f>VLOOKUP(V215,'Charged Moves'!B$2:K$119,10,FALSE)*100</f>
        <v>5</v>
      </c>
      <c r="AA215" s="54">
        <f>VLOOKUP(V215,'Charged Moves'!B$2:K$119,6,FALSE)</f>
        <v>2200</v>
      </c>
      <c r="AB215" s="54">
        <f>VLOOKUP(V215,'Charged Moves'!B$2:L$119,11,FALSE)</f>
        <v>50</v>
      </c>
      <c r="AC215" s="62">
        <f t="shared" si="233"/>
        <v>28</v>
      </c>
      <c r="AD215" s="24">
        <f t="shared" si="3"/>
        <v>12.72727273</v>
      </c>
      <c r="AE215" s="63">
        <f t="shared" si="4"/>
        <v>13</v>
      </c>
      <c r="AF215" s="64">
        <f t="shared" si="5"/>
        <v>6500</v>
      </c>
      <c r="AG215" s="65">
        <f t="shared" si="6"/>
        <v>6.206896552</v>
      </c>
      <c r="AH215" s="15">
        <f t="shared" si="234"/>
        <v>0.3565132999</v>
      </c>
      <c r="AI215" s="15">
        <f t="shared" si="235"/>
        <v>0.04189006934</v>
      </c>
      <c r="AJ215" s="15">
        <f t="shared" si="236"/>
        <v>0.03018824397</v>
      </c>
      <c r="AK215" s="65">
        <f t="shared" si="7"/>
        <v>1.471389646</v>
      </c>
      <c r="AL215" s="65">
        <f t="shared" si="8"/>
        <v>46477.24138</v>
      </c>
      <c r="AM215" s="65">
        <f t="shared" si="9"/>
        <v>11017.76567</v>
      </c>
    </row>
    <row r="216" ht="14.25" customHeight="1">
      <c r="A216" s="11">
        <v>22.0</v>
      </c>
      <c r="B216" s="11">
        <f>VLOOKUP(D216,'Species Data'!A$2:E$252,2,FALSE)</f>
        <v>4</v>
      </c>
      <c r="C216" s="11"/>
      <c r="D216" s="11" t="s">
        <v>422</v>
      </c>
      <c r="E216" s="66" t="s">
        <v>170</v>
      </c>
      <c r="F216" s="112"/>
      <c r="G216" s="11">
        <f>VLOOKUP(D216,'Species Data'!A$2:E$252,3,FALSE)</f>
        <v>78</v>
      </c>
      <c r="H216" s="52">
        <f>VLOOKUP(D216,'Species Data'!A$2:E$252,4,FALSE)</f>
        <v>116</v>
      </c>
      <c r="I216" s="52">
        <f>VLOOKUP(D216,'Species Data'!A$2:E$252,5,FALSE)</f>
        <v>96</v>
      </c>
      <c r="J216" s="53">
        <f t="shared" si="1"/>
        <v>7488</v>
      </c>
      <c r="K216" s="48" t="s">
        <v>317</v>
      </c>
      <c r="L216" s="54">
        <f>VLOOKUP(K216,'Basic Moves'!B$2:J$60,3,FALSE)</f>
        <v>6</v>
      </c>
      <c r="M216" s="54" t="str">
        <f>VLOOKUP(K216,'Basic Moves'!B$2:C$60,2,FALSE)</f>
        <v>Normal</v>
      </c>
      <c r="N216" s="54">
        <f>IF(OR(VLOOKUP(K216,'Basic Moves'!B$2:C$60,2,FALSE)=E216,VLOOKUP(K216,'Basic Moves'!B$2:C$60,2,FALSE)=F216),1,0)</f>
        <v>0</v>
      </c>
      <c r="O216" s="54">
        <f>VLOOKUP(K216,'Basic Moves'!B$2:J$60,5,FALSE)</f>
        <v>500</v>
      </c>
      <c r="P216" s="54">
        <f>VLOOKUP(K216,'Basic Moves'!B$2:J$60,9,FALSE)</f>
        <v>4</v>
      </c>
      <c r="Q216" s="34">
        <f t="shared" si="229"/>
        <v>2</v>
      </c>
      <c r="R216" s="24">
        <f t="shared" si="2"/>
        <v>4</v>
      </c>
      <c r="S216" s="56">
        <f t="shared" si="230"/>
        <v>12</v>
      </c>
      <c r="T216" s="56">
        <f t="shared" si="231"/>
        <v>8</v>
      </c>
      <c r="U216" s="56">
        <f t="shared" si="232"/>
        <v>0.6666666667</v>
      </c>
      <c r="V216" s="48" t="s">
        <v>340</v>
      </c>
      <c r="W216" s="54">
        <f>VLOOKUP(V216,'Charged Moves'!B$2:K$119,3,FALSE)</f>
        <v>70</v>
      </c>
      <c r="X216" s="57" t="str">
        <f>VLOOKUP(V216,'Charged Moves'!B$2:C$119,2,FALSE)</f>
        <v>Fire</v>
      </c>
      <c r="Y216" s="54">
        <f>IF(OR(VLOOKUP(V216,'Charged Moves'!B$2:C$119,2,FALSE)=E216,VLOOKUP(V216,'Charged Moves'!B$2:C$119,2,FALSE)=F216),1,0)</f>
        <v>1</v>
      </c>
      <c r="Z216" s="54">
        <f>VLOOKUP(V216,'Charged Moves'!B$2:K$119,10,FALSE)*100</f>
        <v>5</v>
      </c>
      <c r="AA216" s="54">
        <f>VLOOKUP(V216,'Charged Moves'!B$2:K$119,6,FALSE)</f>
        <v>2600</v>
      </c>
      <c r="AB216" s="54">
        <f>VLOOKUP(V216,'Charged Moves'!B$2:L$119,11,FALSE)</f>
        <v>50</v>
      </c>
      <c r="AC216" s="62">
        <f t="shared" si="233"/>
        <v>28</v>
      </c>
      <c r="AD216" s="24">
        <f t="shared" si="3"/>
        <v>10.76923077</v>
      </c>
      <c r="AE216" s="63">
        <f t="shared" si="4"/>
        <v>13</v>
      </c>
      <c r="AF216" s="64">
        <f t="shared" si="5"/>
        <v>6500</v>
      </c>
      <c r="AG216" s="65">
        <f t="shared" si="6"/>
        <v>5.934065934</v>
      </c>
      <c r="AH216" s="15">
        <f t="shared" si="234"/>
        <v>0.3408423856</v>
      </c>
      <c r="AI216" s="15">
        <f t="shared" si="235"/>
        <v>0.04004874761</v>
      </c>
      <c r="AJ216" s="15">
        <f t="shared" si="236"/>
        <v>0.02986276425</v>
      </c>
      <c r="AK216" s="65">
        <f t="shared" si="7"/>
        <v>1.455525606</v>
      </c>
      <c r="AL216" s="65">
        <f t="shared" si="8"/>
        <v>44434.28571</v>
      </c>
      <c r="AM216" s="65">
        <f t="shared" si="9"/>
        <v>10898.97574</v>
      </c>
    </row>
    <row r="217" ht="14.25" customHeight="1">
      <c r="A217" s="11">
        <v>27.0</v>
      </c>
      <c r="B217" s="11">
        <f>VLOOKUP(D217,'Species Data'!A$2:E$252,2,FALSE)</f>
        <v>5</v>
      </c>
      <c r="C217" s="11"/>
      <c r="D217" s="11" t="s">
        <v>338</v>
      </c>
      <c r="E217" s="66" t="s">
        <v>170</v>
      </c>
      <c r="F217" s="112"/>
      <c r="G217" s="11">
        <f>VLOOKUP(D217,'Species Data'!A$2:E$252,3,FALSE)</f>
        <v>116</v>
      </c>
      <c r="H217" s="52">
        <f>VLOOKUP(D217,'Species Data'!A$2:E$252,4,FALSE)</f>
        <v>158</v>
      </c>
      <c r="I217" s="52">
        <f>VLOOKUP(D217,'Species Data'!A$2:E$252,5,FALSE)</f>
        <v>129</v>
      </c>
      <c r="J217" s="53">
        <f t="shared" si="1"/>
        <v>14964</v>
      </c>
      <c r="K217" s="48" t="s">
        <v>108</v>
      </c>
      <c r="L217" s="54">
        <f>VLOOKUP(K217,'Basic Moves'!B$2:J$60,3,FALSE)</f>
        <v>10</v>
      </c>
      <c r="M217" s="54" t="str">
        <f>VLOOKUP(K217,'Basic Moves'!B$2:C$60,2,FALSE)</f>
        <v>Fire</v>
      </c>
      <c r="N217" s="54">
        <f>IF(OR(VLOOKUP(K217,'Basic Moves'!B$2:C$60,2,FALSE)=E217,VLOOKUP(K217,'Basic Moves'!B$2:C$60,2,FALSE)=F217),1,0)</f>
        <v>1</v>
      </c>
      <c r="O217" s="54">
        <f>VLOOKUP(K217,'Basic Moves'!B$2:J$60,5,FALSE)</f>
        <v>1000</v>
      </c>
      <c r="P217" s="54">
        <f>VLOOKUP(K217,'Basic Moves'!B$2:J$60,9,FALSE)</f>
        <v>10</v>
      </c>
      <c r="Q217" s="34">
        <f t="shared" si="229"/>
        <v>6</v>
      </c>
      <c r="R217" s="24">
        <f t="shared" si="2"/>
        <v>6</v>
      </c>
      <c r="S217" s="56">
        <f t="shared" si="230"/>
        <v>10</v>
      </c>
      <c r="T217" s="56">
        <f t="shared" si="231"/>
        <v>10</v>
      </c>
      <c r="U217" s="56">
        <f t="shared" si="232"/>
        <v>1</v>
      </c>
      <c r="V217" s="48" t="s">
        <v>98</v>
      </c>
      <c r="W217" s="54">
        <f>VLOOKUP(V217,'Charged Moves'!B$2:K$119,3,FALSE)</f>
        <v>70</v>
      </c>
      <c r="X217" s="57" t="str">
        <f>VLOOKUP(V217,'Charged Moves'!B$2:C$119,2,FALSE)</f>
        <v>Fire</v>
      </c>
      <c r="Y217" s="54">
        <f>IF(OR(VLOOKUP(V217,'Charged Moves'!B$2:C$119,2,FALSE)=E217,VLOOKUP(V217,'Charged Moves'!B$2:C$119,2,FALSE)=F217),1,0)</f>
        <v>1</v>
      </c>
      <c r="Z217" s="54">
        <f>VLOOKUP(V217,'Charged Moves'!B$2:K$119,10,FALSE)*100</f>
        <v>5</v>
      </c>
      <c r="AA217" s="54">
        <f>VLOOKUP(V217,'Charged Moves'!B$2:K$119,6,FALSE)</f>
        <v>2200</v>
      </c>
      <c r="AB217" s="54">
        <f>VLOOKUP(V217,'Charged Moves'!B$2:L$119,11,FALSE)</f>
        <v>50</v>
      </c>
      <c r="AC217" s="62">
        <f t="shared" si="233"/>
        <v>37</v>
      </c>
      <c r="AD217" s="24">
        <f t="shared" si="3"/>
        <v>16.81818182</v>
      </c>
      <c r="AE217" s="63">
        <f t="shared" si="4"/>
        <v>5</v>
      </c>
      <c r="AF217" s="64">
        <f t="shared" si="5"/>
        <v>5000</v>
      </c>
      <c r="AG217" s="65">
        <f t="shared" si="6"/>
        <v>9.305555556</v>
      </c>
      <c r="AH217" s="15">
        <f t="shared" si="234"/>
        <v>0.5344948625</v>
      </c>
      <c r="AI217" s="15">
        <f t="shared" si="235"/>
        <v>0.1255049174</v>
      </c>
      <c r="AJ217" s="15">
        <f t="shared" si="236"/>
        <v>0.1430756058</v>
      </c>
      <c r="AK217" s="65">
        <f t="shared" si="7"/>
        <v>3.489583333</v>
      </c>
      <c r="AL217" s="65">
        <f t="shared" si="8"/>
        <v>139248.3333</v>
      </c>
      <c r="AM217" s="65">
        <f t="shared" si="9"/>
        <v>52218.125</v>
      </c>
    </row>
    <row r="218" ht="14.25" customHeight="1">
      <c r="A218" s="11">
        <v>26.0</v>
      </c>
      <c r="B218" s="11">
        <f>VLOOKUP(D218,'Species Data'!A$2:E$252,2,FALSE)</f>
        <v>5</v>
      </c>
      <c r="C218" s="11"/>
      <c r="D218" s="11" t="s">
        <v>338</v>
      </c>
      <c r="E218" s="66" t="s">
        <v>170</v>
      </c>
      <c r="F218" s="112"/>
      <c r="G218" s="11">
        <f>VLOOKUP(D218,'Species Data'!A$2:E$252,3,FALSE)</f>
        <v>116</v>
      </c>
      <c r="H218" s="52">
        <f>VLOOKUP(D218,'Species Data'!A$2:E$252,4,FALSE)</f>
        <v>158</v>
      </c>
      <c r="I218" s="52">
        <f>VLOOKUP(D218,'Species Data'!A$2:E$252,5,FALSE)</f>
        <v>129</v>
      </c>
      <c r="J218" s="53">
        <f t="shared" si="1"/>
        <v>14964</v>
      </c>
      <c r="K218" s="48" t="s">
        <v>108</v>
      </c>
      <c r="L218" s="54">
        <f>VLOOKUP(K218,'Basic Moves'!B$2:J$60,3,FALSE)</f>
        <v>10</v>
      </c>
      <c r="M218" s="54" t="str">
        <f>VLOOKUP(K218,'Basic Moves'!B$2:C$60,2,FALSE)</f>
        <v>Fire</v>
      </c>
      <c r="N218" s="54">
        <f>IF(OR(VLOOKUP(K218,'Basic Moves'!B$2:C$60,2,FALSE)=E218,VLOOKUP(K218,'Basic Moves'!B$2:C$60,2,FALSE)=F218),1,0)</f>
        <v>1</v>
      </c>
      <c r="O218" s="54">
        <f>VLOOKUP(K218,'Basic Moves'!B$2:J$60,5,FALSE)</f>
        <v>1000</v>
      </c>
      <c r="P218" s="54">
        <f>VLOOKUP(K218,'Basic Moves'!B$2:J$60,9,FALSE)</f>
        <v>10</v>
      </c>
      <c r="Q218" s="34">
        <f t="shared" si="229"/>
        <v>6</v>
      </c>
      <c r="R218" s="24">
        <f t="shared" si="2"/>
        <v>6</v>
      </c>
      <c r="S218" s="56">
        <f t="shared" si="230"/>
        <v>10</v>
      </c>
      <c r="T218" s="56">
        <f t="shared" si="231"/>
        <v>10</v>
      </c>
      <c r="U218" s="56">
        <f t="shared" si="232"/>
        <v>1</v>
      </c>
      <c r="V218" s="48" t="s">
        <v>340</v>
      </c>
      <c r="W218" s="54">
        <f>VLOOKUP(V218,'Charged Moves'!B$2:K$119,3,FALSE)</f>
        <v>70</v>
      </c>
      <c r="X218" s="57" t="str">
        <f>VLOOKUP(V218,'Charged Moves'!B$2:C$119,2,FALSE)</f>
        <v>Fire</v>
      </c>
      <c r="Y218" s="54">
        <f>IF(OR(VLOOKUP(V218,'Charged Moves'!B$2:C$119,2,FALSE)=E218,VLOOKUP(V218,'Charged Moves'!B$2:C$119,2,FALSE)=F218),1,0)</f>
        <v>1</v>
      </c>
      <c r="Z218" s="54">
        <f>VLOOKUP(V218,'Charged Moves'!B$2:K$119,10,FALSE)*100</f>
        <v>5</v>
      </c>
      <c r="AA218" s="54">
        <f>VLOOKUP(V218,'Charged Moves'!B$2:K$119,6,FALSE)</f>
        <v>2600</v>
      </c>
      <c r="AB218" s="54">
        <f>VLOOKUP(V218,'Charged Moves'!B$2:L$119,11,FALSE)</f>
        <v>50</v>
      </c>
      <c r="AC218" s="62">
        <f t="shared" si="233"/>
        <v>37</v>
      </c>
      <c r="AD218" s="24">
        <f t="shared" si="3"/>
        <v>14.23076923</v>
      </c>
      <c r="AE218" s="63">
        <f t="shared" si="4"/>
        <v>5</v>
      </c>
      <c r="AF218" s="64">
        <f t="shared" si="5"/>
        <v>5000</v>
      </c>
      <c r="AG218" s="65">
        <f t="shared" si="6"/>
        <v>8.815789474</v>
      </c>
      <c r="AH218" s="15">
        <f t="shared" si="234"/>
        <v>0.5063635539</v>
      </c>
      <c r="AI218" s="15">
        <f t="shared" si="235"/>
        <v>0.1188993954</v>
      </c>
      <c r="AJ218" s="15">
        <f t="shared" si="236"/>
        <v>0.1401556955</v>
      </c>
      <c r="AK218" s="65">
        <f t="shared" si="7"/>
        <v>3.418367347</v>
      </c>
      <c r="AL218" s="65">
        <f t="shared" si="8"/>
        <v>131919.4737</v>
      </c>
      <c r="AM218" s="65">
        <f t="shared" si="9"/>
        <v>51152.44898</v>
      </c>
    </row>
    <row r="219" ht="14.25" customHeight="1">
      <c r="A219" s="11">
        <v>25.0</v>
      </c>
      <c r="B219" s="11">
        <f>VLOOKUP(D219,'Species Data'!A$2:E$252,2,FALSE)</f>
        <v>5</v>
      </c>
      <c r="C219" s="11"/>
      <c r="D219" s="11" t="s">
        <v>338</v>
      </c>
      <c r="E219" s="66" t="s">
        <v>170</v>
      </c>
      <c r="F219" s="112"/>
      <c r="G219" s="11">
        <f>VLOOKUP(D219,'Species Data'!A$2:E$252,3,FALSE)</f>
        <v>116</v>
      </c>
      <c r="H219" s="52">
        <f>VLOOKUP(D219,'Species Data'!A$2:E$252,4,FALSE)</f>
        <v>158</v>
      </c>
      <c r="I219" s="52">
        <f>VLOOKUP(D219,'Species Data'!A$2:E$252,5,FALSE)</f>
        <v>129</v>
      </c>
      <c r="J219" s="53">
        <f t="shared" si="1"/>
        <v>14964</v>
      </c>
      <c r="K219" s="48" t="s">
        <v>108</v>
      </c>
      <c r="L219" s="54">
        <f>VLOOKUP(K219,'Basic Moves'!B$2:J$60,3,FALSE)</f>
        <v>10</v>
      </c>
      <c r="M219" s="54" t="str">
        <f>VLOOKUP(K219,'Basic Moves'!B$2:C$60,2,FALSE)</f>
        <v>Fire</v>
      </c>
      <c r="N219" s="54">
        <f>IF(OR(VLOOKUP(K219,'Basic Moves'!B$2:C$60,2,FALSE)=E219,VLOOKUP(K219,'Basic Moves'!B$2:C$60,2,FALSE)=F219),1,0)</f>
        <v>1</v>
      </c>
      <c r="O219" s="54">
        <f>VLOOKUP(K219,'Basic Moves'!B$2:J$60,5,FALSE)</f>
        <v>1000</v>
      </c>
      <c r="P219" s="54">
        <f>VLOOKUP(K219,'Basic Moves'!B$2:J$60,9,FALSE)</f>
        <v>10</v>
      </c>
      <c r="Q219" s="34">
        <f t="shared" si="229"/>
        <v>6</v>
      </c>
      <c r="R219" s="24">
        <f t="shared" si="2"/>
        <v>6</v>
      </c>
      <c r="S219" s="56">
        <f t="shared" si="230"/>
        <v>10</v>
      </c>
      <c r="T219" s="56">
        <f t="shared" si="231"/>
        <v>10</v>
      </c>
      <c r="U219" s="56">
        <f t="shared" si="232"/>
        <v>1</v>
      </c>
      <c r="V219" s="48" t="s">
        <v>271</v>
      </c>
      <c r="W219" s="54">
        <f>VLOOKUP(V219,'Charged Moves'!B$2:K$119,3,FALSE)</f>
        <v>55</v>
      </c>
      <c r="X219" s="57" t="str">
        <f>VLOOKUP(V219,'Charged Moves'!B$2:C$119,2,FALSE)</f>
        <v>Fire</v>
      </c>
      <c r="Y219" s="54">
        <f>IF(OR(VLOOKUP(V219,'Charged Moves'!B$2:C$119,2,FALSE)=E219,VLOOKUP(V219,'Charged Moves'!B$2:C$119,2,FALSE)=F219),1,0)</f>
        <v>1</v>
      </c>
      <c r="Z219" s="54">
        <f>VLOOKUP(V219,'Charged Moves'!B$2:K$119,10,FALSE)*100</f>
        <v>5</v>
      </c>
      <c r="AA219" s="54">
        <f>VLOOKUP(V219,'Charged Moves'!B$2:K$119,6,FALSE)</f>
        <v>2200</v>
      </c>
      <c r="AB219" s="54">
        <f>VLOOKUP(V219,'Charged Moves'!B$2:L$119,11,FALSE)</f>
        <v>33</v>
      </c>
      <c r="AC219" s="62">
        <f t="shared" si="233"/>
        <v>29</v>
      </c>
      <c r="AD219" s="24">
        <f t="shared" si="3"/>
        <v>13.18181818</v>
      </c>
      <c r="AE219" s="63">
        <f t="shared" si="4"/>
        <v>4</v>
      </c>
      <c r="AF219" s="64">
        <f t="shared" si="5"/>
        <v>4000</v>
      </c>
      <c r="AG219" s="65">
        <f t="shared" si="6"/>
        <v>8.548387097</v>
      </c>
      <c r="AH219" s="15">
        <f t="shared" si="234"/>
        <v>0.4910044283</v>
      </c>
      <c r="AI219" s="15">
        <f t="shared" si="235"/>
        <v>0.115292914</v>
      </c>
      <c r="AJ219" s="15">
        <f t="shared" si="236"/>
        <v>0.1341383236</v>
      </c>
      <c r="AK219" s="65">
        <f t="shared" si="7"/>
        <v>3.271604938</v>
      </c>
      <c r="AL219" s="65">
        <f t="shared" si="8"/>
        <v>127918.0645</v>
      </c>
      <c r="AM219" s="65">
        <f t="shared" si="9"/>
        <v>48956.2963</v>
      </c>
    </row>
    <row r="220" ht="14.25" customHeight="1">
      <c r="A220" s="11">
        <v>30.0</v>
      </c>
      <c r="B220" s="11">
        <f>VLOOKUP(D220,'Species Data'!A$2:E$252,2,FALSE)</f>
        <v>5</v>
      </c>
      <c r="C220" s="11"/>
      <c r="D220" s="11" t="s">
        <v>338</v>
      </c>
      <c r="E220" s="66" t="s">
        <v>170</v>
      </c>
      <c r="F220" s="112"/>
      <c r="G220" s="11">
        <f>VLOOKUP(D220,'Species Data'!A$2:E$252,3,FALSE)</f>
        <v>116</v>
      </c>
      <c r="H220" s="52">
        <f>VLOOKUP(D220,'Species Data'!A$2:E$252,4,FALSE)</f>
        <v>158</v>
      </c>
      <c r="I220" s="52">
        <f>VLOOKUP(D220,'Species Data'!A$2:E$252,5,FALSE)</f>
        <v>129</v>
      </c>
      <c r="J220" s="53">
        <f t="shared" si="1"/>
        <v>14964</v>
      </c>
      <c r="K220" s="12" t="s">
        <v>93</v>
      </c>
      <c r="L220" s="54">
        <f>VLOOKUP(K220,'Basic Moves'!B$2:J$60,3,FALSE)</f>
        <v>11</v>
      </c>
      <c r="M220" s="54" t="str">
        <f>VLOOKUP(K220,'Basic Moves'!B$2:C$60,2,FALSE)</f>
        <v>Fire</v>
      </c>
      <c r="N220" s="54">
        <f>IF(OR(VLOOKUP(K220,'Basic Moves'!B$2:C$60,2,FALSE)=E220,VLOOKUP(K220,'Basic Moves'!B$2:C$60,2,FALSE)=F220),1,0)</f>
        <v>1</v>
      </c>
      <c r="O220" s="54">
        <f>VLOOKUP(K220,'Basic Moves'!B$2:J$60,5,FALSE)</f>
        <v>900</v>
      </c>
      <c r="P220" s="54">
        <f>VLOOKUP(K220,'Basic Moves'!B$2:J$60,9,FALSE)</f>
        <v>8</v>
      </c>
      <c r="Q220" s="34">
        <f t="shared" si="229"/>
        <v>6</v>
      </c>
      <c r="R220" s="24">
        <f t="shared" si="2"/>
        <v>6.666666667</v>
      </c>
      <c r="S220" s="56">
        <f t="shared" si="230"/>
        <v>12.22222222</v>
      </c>
      <c r="T220" s="56">
        <f t="shared" si="231"/>
        <v>8.888888889</v>
      </c>
      <c r="U220" s="56">
        <f t="shared" si="232"/>
        <v>0.7272727273</v>
      </c>
      <c r="V220" s="12" t="s">
        <v>98</v>
      </c>
      <c r="W220" s="54">
        <f>VLOOKUP(V220,'Charged Moves'!B$2:K$119,3,FALSE)</f>
        <v>70</v>
      </c>
      <c r="X220" s="57" t="str">
        <f>VLOOKUP(V220,'Charged Moves'!B$2:C$119,2,FALSE)</f>
        <v>Fire</v>
      </c>
      <c r="Y220" s="54">
        <f>IF(OR(VLOOKUP(V220,'Charged Moves'!B$2:C$119,2,FALSE)=E220,VLOOKUP(V220,'Charged Moves'!B$2:C$119,2,FALSE)=F220),1,0)</f>
        <v>1</v>
      </c>
      <c r="Z220" s="54">
        <f>VLOOKUP(V220,'Charged Moves'!B$2:K$119,10,FALSE)*100</f>
        <v>5</v>
      </c>
      <c r="AA220" s="54">
        <f>VLOOKUP(V220,'Charged Moves'!B$2:K$119,6,FALSE)</f>
        <v>2200</v>
      </c>
      <c r="AB220" s="54">
        <f>VLOOKUP(V220,'Charged Moves'!B$2:L$119,11,FALSE)</f>
        <v>50</v>
      </c>
      <c r="AC220" s="62">
        <f t="shared" si="233"/>
        <v>37</v>
      </c>
      <c r="AD220" s="24">
        <f t="shared" si="3"/>
        <v>16.81818182</v>
      </c>
      <c r="AE220" s="63">
        <f t="shared" si="4"/>
        <v>7</v>
      </c>
      <c r="AF220" s="64">
        <f t="shared" si="5"/>
        <v>6300</v>
      </c>
      <c r="AG220" s="65">
        <f t="shared" si="6"/>
        <v>9.294117647</v>
      </c>
      <c r="AH220" s="15">
        <f t="shared" si="234"/>
        <v>0.533837889</v>
      </c>
      <c r="AI220" s="15">
        <f t="shared" si="235"/>
        <v>0.1253506532</v>
      </c>
      <c r="AJ220" s="15">
        <f t="shared" si="236"/>
        <v>0.1322065665</v>
      </c>
      <c r="AK220" s="65">
        <f t="shared" si="7"/>
        <v>3.224489796</v>
      </c>
      <c r="AL220" s="65">
        <f t="shared" si="8"/>
        <v>139077.1765</v>
      </c>
      <c r="AM220" s="65">
        <f t="shared" si="9"/>
        <v>48251.26531</v>
      </c>
    </row>
    <row r="221" ht="14.25" customHeight="1">
      <c r="A221" s="11">
        <v>29.0</v>
      </c>
      <c r="B221" s="11">
        <f>VLOOKUP(D221,'Species Data'!A$2:E$252,2,FALSE)</f>
        <v>5</v>
      </c>
      <c r="C221" s="11"/>
      <c r="D221" s="11" t="s">
        <v>338</v>
      </c>
      <c r="E221" s="66" t="s">
        <v>170</v>
      </c>
      <c r="F221" s="112"/>
      <c r="G221" s="11">
        <f>VLOOKUP(D221,'Species Data'!A$2:E$252,3,FALSE)</f>
        <v>116</v>
      </c>
      <c r="H221" s="52">
        <f>VLOOKUP(D221,'Species Data'!A$2:E$252,4,FALSE)</f>
        <v>158</v>
      </c>
      <c r="I221" s="52">
        <f>VLOOKUP(D221,'Species Data'!A$2:E$252,5,FALSE)</f>
        <v>129</v>
      </c>
      <c r="J221" s="53">
        <f t="shared" si="1"/>
        <v>14964</v>
      </c>
      <c r="K221" s="12" t="s">
        <v>93</v>
      </c>
      <c r="L221" s="54">
        <f>VLOOKUP(K221,'Basic Moves'!B$2:J$60,3,FALSE)</f>
        <v>11</v>
      </c>
      <c r="M221" s="54" t="str">
        <f>VLOOKUP(K221,'Basic Moves'!B$2:C$60,2,FALSE)</f>
        <v>Fire</v>
      </c>
      <c r="N221" s="54">
        <f>IF(OR(VLOOKUP(K221,'Basic Moves'!B$2:C$60,2,FALSE)=E221,VLOOKUP(K221,'Basic Moves'!B$2:C$60,2,FALSE)=F221),1,0)</f>
        <v>1</v>
      </c>
      <c r="O221" s="54">
        <f>VLOOKUP(K221,'Basic Moves'!B$2:J$60,5,FALSE)</f>
        <v>900</v>
      </c>
      <c r="P221" s="54">
        <f>VLOOKUP(K221,'Basic Moves'!B$2:J$60,9,FALSE)</f>
        <v>8</v>
      </c>
      <c r="Q221" s="34">
        <f t="shared" si="229"/>
        <v>6</v>
      </c>
      <c r="R221" s="24">
        <f t="shared" si="2"/>
        <v>6.666666667</v>
      </c>
      <c r="S221" s="56">
        <f t="shared" si="230"/>
        <v>12.22222222</v>
      </c>
      <c r="T221" s="56">
        <f t="shared" si="231"/>
        <v>8.888888889</v>
      </c>
      <c r="U221" s="56">
        <f t="shared" si="232"/>
        <v>0.7272727273</v>
      </c>
      <c r="V221" s="12" t="s">
        <v>340</v>
      </c>
      <c r="W221" s="54">
        <f>VLOOKUP(V221,'Charged Moves'!B$2:K$119,3,FALSE)</f>
        <v>70</v>
      </c>
      <c r="X221" s="57" t="str">
        <f>VLOOKUP(V221,'Charged Moves'!B$2:C$119,2,FALSE)</f>
        <v>Fire</v>
      </c>
      <c r="Y221" s="54">
        <f>IF(OR(VLOOKUP(V221,'Charged Moves'!B$2:C$119,2,FALSE)=E221,VLOOKUP(V221,'Charged Moves'!B$2:C$119,2,FALSE)=F221),1,0)</f>
        <v>1</v>
      </c>
      <c r="Z221" s="54">
        <f>VLOOKUP(V221,'Charged Moves'!B$2:K$119,10,FALSE)*100</f>
        <v>5</v>
      </c>
      <c r="AA221" s="54">
        <f>VLOOKUP(V221,'Charged Moves'!B$2:K$119,6,FALSE)</f>
        <v>2600</v>
      </c>
      <c r="AB221" s="54">
        <f>VLOOKUP(V221,'Charged Moves'!B$2:L$119,11,FALSE)</f>
        <v>50</v>
      </c>
      <c r="AC221" s="62">
        <f t="shared" si="233"/>
        <v>37</v>
      </c>
      <c r="AD221" s="24">
        <f t="shared" si="3"/>
        <v>14.23076923</v>
      </c>
      <c r="AE221" s="63">
        <f t="shared" si="4"/>
        <v>7</v>
      </c>
      <c r="AF221" s="64">
        <f t="shared" si="5"/>
        <v>6300</v>
      </c>
      <c r="AG221" s="65">
        <f t="shared" si="6"/>
        <v>8.876404494</v>
      </c>
      <c r="AH221" s="15">
        <f t="shared" si="234"/>
        <v>0.5098451749</v>
      </c>
      <c r="AI221" s="15">
        <f t="shared" si="235"/>
        <v>0.119716916</v>
      </c>
      <c r="AJ221" s="15">
        <f t="shared" si="236"/>
        <v>0.1300827662</v>
      </c>
      <c r="AK221" s="65">
        <f t="shared" si="7"/>
        <v>3.172690763</v>
      </c>
      <c r="AL221" s="65">
        <f t="shared" si="8"/>
        <v>132826.5169</v>
      </c>
      <c r="AM221" s="65">
        <f t="shared" si="9"/>
        <v>47476.14458</v>
      </c>
    </row>
    <row r="222" ht="14.25" customHeight="1">
      <c r="A222" s="11">
        <v>28.0</v>
      </c>
      <c r="B222" s="11">
        <f>VLOOKUP(D222,'Species Data'!A$2:E$252,2,FALSE)</f>
        <v>5</v>
      </c>
      <c r="C222" s="11"/>
      <c r="D222" s="11" t="s">
        <v>338</v>
      </c>
      <c r="E222" s="66" t="s">
        <v>170</v>
      </c>
      <c r="F222" s="112"/>
      <c r="G222" s="11">
        <f>VLOOKUP(D222,'Species Data'!A$2:E$252,3,FALSE)</f>
        <v>116</v>
      </c>
      <c r="H222" s="52">
        <f>VLOOKUP(D222,'Species Data'!A$2:E$252,4,FALSE)</f>
        <v>158</v>
      </c>
      <c r="I222" s="52">
        <f>VLOOKUP(D222,'Species Data'!A$2:E$252,5,FALSE)</f>
        <v>129</v>
      </c>
      <c r="J222" s="53">
        <f t="shared" si="1"/>
        <v>14964</v>
      </c>
      <c r="K222" s="12" t="s">
        <v>93</v>
      </c>
      <c r="L222" s="54">
        <f>VLOOKUP(K222,'Basic Moves'!B$2:J$60,3,FALSE)</f>
        <v>11</v>
      </c>
      <c r="M222" s="54" t="str">
        <f>VLOOKUP(K222,'Basic Moves'!B$2:C$60,2,FALSE)</f>
        <v>Fire</v>
      </c>
      <c r="N222" s="54">
        <f>IF(OR(VLOOKUP(K222,'Basic Moves'!B$2:C$60,2,FALSE)=E222,VLOOKUP(K222,'Basic Moves'!B$2:C$60,2,FALSE)=F222),1,0)</f>
        <v>1</v>
      </c>
      <c r="O222" s="54">
        <f>VLOOKUP(K222,'Basic Moves'!B$2:J$60,5,FALSE)</f>
        <v>900</v>
      </c>
      <c r="P222" s="54">
        <f>VLOOKUP(K222,'Basic Moves'!B$2:J$60,9,FALSE)</f>
        <v>8</v>
      </c>
      <c r="Q222" s="34">
        <f t="shared" si="229"/>
        <v>6</v>
      </c>
      <c r="R222" s="24">
        <f t="shared" si="2"/>
        <v>6.666666667</v>
      </c>
      <c r="S222" s="56">
        <f t="shared" si="230"/>
        <v>12.22222222</v>
      </c>
      <c r="T222" s="56">
        <f t="shared" si="231"/>
        <v>8.888888889</v>
      </c>
      <c r="U222" s="56">
        <f t="shared" si="232"/>
        <v>0.7272727273</v>
      </c>
      <c r="V222" s="48" t="s">
        <v>271</v>
      </c>
      <c r="W222" s="54">
        <f>VLOOKUP(V222,'Charged Moves'!B$2:K$119,3,FALSE)</f>
        <v>55</v>
      </c>
      <c r="X222" s="57" t="str">
        <f>VLOOKUP(V222,'Charged Moves'!B$2:C$119,2,FALSE)</f>
        <v>Fire</v>
      </c>
      <c r="Y222" s="54">
        <f>IF(OR(VLOOKUP(V222,'Charged Moves'!B$2:C$119,2,FALSE)=E222,VLOOKUP(V222,'Charged Moves'!B$2:C$119,2,FALSE)=F222),1,0)</f>
        <v>1</v>
      </c>
      <c r="Z222" s="54">
        <f>VLOOKUP(V222,'Charged Moves'!B$2:K$119,10,FALSE)*100</f>
        <v>5</v>
      </c>
      <c r="AA222" s="54">
        <f>VLOOKUP(V222,'Charged Moves'!B$2:K$119,6,FALSE)</f>
        <v>2200</v>
      </c>
      <c r="AB222" s="54">
        <f>VLOOKUP(V222,'Charged Moves'!B$2:L$119,11,FALSE)</f>
        <v>33</v>
      </c>
      <c r="AC222" s="62">
        <f t="shared" si="233"/>
        <v>29</v>
      </c>
      <c r="AD222" s="24">
        <f t="shared" si="3"/>
        <v>13.18181818</v>
      </c>
      <c r="AE222" s="63">
        <f t="shared" si="4"/>
        <v>5</v>
      </c>
      <c r="AF222" s="64">
        <f t="shared" si="5"/>
        <v>4500</v>
      </c>
      <c r="AG222" s="65">
        <f t="shared" si="6"/>
        <v>8.805970149</v>
      </c>
      <c r="AH222" s="15">
        <f t="shared" si="234"/>
        <v>0.5057995491</v>
      </c>
      <c r="AI222" s="15">
        <f t="shared" si="235"/>
        <v>0.1187669612</v>
      </c>
      <c r="AJ222" s="15">
        <f t="shared" si="236"/>
        <v>0.1293607201</v>
      </c>
      <c r="AK222" s="65">
        <f t="shared" si="7"/>
        <v>3.155080214</v>
      </c>
      <c r="AL222" s="65">
        <f t="shared" si="8"/>
        <v>131772.5373</v>
      </c>
      <c r="AM222" s="65">
        <f t="shared" si="9"/>
        <v>47212.62032</v>
      </c>
    </row>
    <row r="223" ht="14.25" customHeight="1">
      <c r="A223" s="11">
        <v>31.0</v>
      </c>
      <c r="B223" s="32">
        <f>VLOOKUP(D223,'Species Data'!A$2:E$252,2,FALSE)</f>
        <v>5</v>
      </c>
      <c r="C223" s="32"/>
      <c r="D223" s="32" t="s">
        <v>338</v>
      </c>
      <c r="E223" s="116" t="s">
        <v>170</v>
      </c>
      <c r="F223" s="117"/>
      <c r="G223" s="32">
        <f>VLOOKUP(D223,'Species Data'!A$2:E$252,3,FALSE)</f>
        <v>116</v>
      </c>
      <c r="H223" s="104">
        <f>VLOOKUP(D223,'Species Data'!A$2:E$252,4,FALSE)</f>
        <v>158</v>
      </c>
      <c r="I223" s="104">
        <f>VLOOKUP(D223,'Species Data'!A$2:E$252,5,FALSE)</f>
        <v>129</v>
      </c>
      <c r="J223" s="105">
        <f t="shared" si="1"/>
        <v>14964</v>
      </c>
      <c r="K223" s="36" t="s">
        <v>317</v>
      </c>
      <c r="L223" s="106">
        <f>VLOOKUP(K223,'Basic Moves'!B$2:J$60,3,FALSE)</f>
        <v>6</v>
      </c>
      <c r="M223" s="106" t="str">
        <f>VLOOKUP(K223,'Basic Moves'!B$2:C$60,2,FALSE)</f>
        <v>Normal</v>
      </c>
      <c r="N223" s="106">
        <f>IF(OR(VLOOKUP(K223,'Basic Moves'!B$2:C$60,2,FALSE)=E223,VLOOKUP(K223,'Basic Moves'!B$2:C$60,2,FALSE)=F223),1,0)</f>
        <v>0</v>
      </c>
      <c r="O223" s="106">
        <f>VLOOKUP(K223,'Basic Moves'!B$2:J$60,5,FALSE)</f>
        <v>500</v>
      </c>
      <c r="P223" s="106">
        <f>VLOOKUP(K223,'Basic Moves'!B$2:J$60,9,FALSE)</f>
        <v>4</v>
      </c>
      <c r="Q223" s="34">
        <f t="shared" si="229"/>
        <v>3</v>
      </c>
      <c r="R223" s="24">
        <f t="shared" si="2"/>
        <v>6</v>
      </c>
      <c r="S223" s="56">
        <f t="shared" si="230"/>
        <v>12</v>
      </c>
      <c r="T223" s="56">
        <f t="shared" si="231"/>
        <v>8</v>
      </c>
      <c r="U223" s="56">
        <f t="shared" si="232"/>
        <v>0.6666666667</v>
      </c>
      <c r="V223" s="36" t="s">
        <v>271</v>
      </c>
      <c r="W223" s="106">
        <f>VLOOKUP(V223,'Charged Moves'!B$2:K$119,3,FALSE)</f>
        <v>55</v>
      </c>
      <c r="X223" s="107" t="str">
        <f>VLOOKUP(V223,'Charged Moves'!B$2:C$119,2,FALSE)</f>
        <v>Fire</v>
      </c>
      <c r="Y223" s="106">
        <f>IF(OR(VLOOKUP(V223,'Charged Moves'!B$2:C$119,2,FALSE)=E223,VLOOKUP(V223,'Charged Moves'!B$2:C$119,2,FALSE)=F223),1,0)</f>
        <v>1</v>
      </c>
      <c r="Z223" s="106">
        <f>VLOOKUP(V223,'Charged Moves'!B$2:K$119,10,FALSE)*100</f>
        <v>5</v>
      </c>
      <c r="AA223" s="106">
        <f>VLOOKUP(V223,'Charged Moves'!B$2:K$119,6,FALSE)</f>
        <v>2200</v>
      </c>
      <c r="AB223" s="106">
        <f>VLOOKUP(V223,'Charged Moves'!B$2:L$119,11,FALSE)</f>
        <v>33</v>
      </c>
      <c r="AC223" s="62">
        <f t="shared" si="233"/>
        <v>29</v>
      </c>
      <c r="AD223" s="24">
        <f t="shared" si="3"/>
        <v>13.18181818</v>
      </c>
      <c r="AE223" s="63">
        <f t="shared" si="4"/>
        <v>9</v>
      </c>
      <c r="AF223" s="64">
        <f t="shared" si="5"/>
        <v>4500</v>
      </c>
      <c r="AG223" s="65">
        <f t="shared" si="6"/>
        <v>8.358208955</v>
      </c>
      <c r="AH223" s="15">
        <f t="shared" si="234"/>
        <v>0.4800809279</v>
      </c>
      <c r="AI223" s="15">
        <f t="shared" si="235"/>
        <v>0.1127279632</v>
      </c>
      <c r="AJ223" s="15">
        <f t="shared" si="236"/>
        <v>0.08599412563</v>
      </c>
      <c r="AK223" s="65">
        <f t="shared" si="7"/>
        <v>2.097378277</v>
      </c>
      <c r="AL223" s="65">
        <f t="shared" si="8"/>
        <v>125072.2388</v>
      </c>
      <c r="AM223" s="65">
        <f t="shared" si="9"/>
        <v>31385.16854</v>
      </c>
    </row>
    <row r="224" ht="14.25" customHeight="1">
      <c r="A224" s="11">
        <v>33.0</v>
      </c>
      <c r="B224" s="32">
        <f>VLOOKUP(D224,'Species Data'!A$2:E$252,2,FALSE)</f>
        <v>5</v>
      </c>
      <c r="C224" s="32"/>
      <c r="D224" s="32" t="s">
        <v>338</v>
      </c>
      <c r="E224" s="116" t="s">
        <v>170</v>
      </c>
      <c r="F224" s="117"/>
      <c r="G224" s="32">
        <f>VLOOKUP(D224,'Species Data'!A$2:E$252,3,FALSE)</f>
        <v>116</v>
      </c>
      <c r="H224" s="104">
        <f>VLOOKUP(D224,'Species Data'!A$2:E$252,4,FALSE)</f>
        <v>158</v>
      </c>
      <c r="I224" s="104">
        <f>VLOOKUP(D224,'Species Data'!A$2:E$252,5,FALSE)</f>
        <v>129</v>
      </c>
      <c r="J224" s="105">
        <f t="shared" si="1"/>
        <v>14964</v>
      </c>
      <c r="K224" s="36" t="s">
        <v>317</v>
      </c>
      <c r="L224" s="106">
        <f>VLOOKUP(K224,'Basic Moves'!B$2:J$60,3,FALSE)</f>
        <v>6</v>
      </c>
      <c r="M224" s="106" t="str">
        <f>VLOOKUP(K224,'Basic Moves'!B$2:C$60,2,FALSE)</f>
        <v>Normal</v>
      </c>
      <c r="N224" s="106">
        <f>IF(OR(VLOOKUP(K224,'Basic Moves'!B$2:C$60,2,FALSE)=E224,VLOOKUP(K224,'Basic Moves'!B$2:C$60,2,FALSE)=F224),1,0)</f>
        <v>0</v>
      </c>
      <c r="O224" s="106">
        <f>VLOOKUP(K224,'Basic Moves'!B$2:J$60,5,FALSE)</f>
        <v>500</v>
      </c>
      <c r="P224" s="106">
        <f>VLOOKUP(K224,'Basic Moves'!B$2:J$60,9,FALSE)</f>
        <v>4</v>
      </c>
      <c r="Q224" s="34">
        <f t="shared" si="229"/>
        <v>3</v>
      </c>
      <c r="R224" s="24">
        <f t="shared" si="2"/>
        <v>6</v>
      </c>
      <c r="S224" s="56">
        <f t="shared" si="230"/>
        <v>12</v>
      </c>
      <c r="T224" s="56">
        <f t="shared" si="231"/>
        <v>8</v>
      </c>
      <c r="U224" s="56">
        <f t="shared" si="232"/>
        <v>0.6666666667</v>
      </c>
      <c r="V224" s="36" t="s">
        <v>98</v>
      </c>
      <c r="W224" s="106">
        <f>VLOOKUP(V224,'Charged Moves'!B$2:K$119,3,FALSE)</f>
        <v>70</v>
      </c>
      <c r="X224" s="107" t="str">
        <f>VLOOKUP(V224,'Charged Moves'!B$2:C$119,2,FALSE)</f>
        <v>Fire</v>
      </c>
      <c r="Y224" s="106">
        <f>IF(OR(VLOOKUP(V224,'Charged Moves'!B$2:C$119,2,FALSE)=E224,VLOOKUP(V224,'Charged Moves'!B$2:C$119,2,FALSE)=F224),1,0)</f>
        <v>1</v>
      </c>
      <c r="Z224" s="106">
        <f>VLOOKUP(V224,'Charged Moves'!B$2:K$119,10,FALSE)*100</f>
        <v>5</v>
      </c>
      <c r="AA224" s="106">
        <f>VLOOKUP(V224,'Charged Moves'!B$2:K$119,6,FALSE)</f>
        <v>2200</v>
      </c>
      <c r="AB224" s="106">
        <f>VLOOKUP(V224,'Charged Moves'!B$2:L$119,11,FALSE)</f>
        <v>50</v>
      </c>
      <c r="AC224" s="62">
        <f t="shared" si="233"/>
        <v>37</v>
      </c>
      <c r="AD224" s="24">
        <f t="shared" si="3"/>
        <v>16.81818182</v>
      </c>
      <c r="AE224" s="63">
        <f t="shared" si="4"/>
        <v>13</v>
      </c>
      <c r="AF224" s="64">
        <f t="shared" si="5"/>
        <v>6500</v>
      </c>
      <c r="AG224" s="65">
        <f t="shared" si="6"/>
        <v>8.735632184</v>
      </c>
      <c r="AH224" s="15">
        <f t="shared" si="234"/>
        <v>0.5017594592</v>
      </c>
      <c r="AI224" s="15">
        <f t="shared" si="235"/>
        <v>0.1178183064</v>
      </c>
      <c r="AJ224" s="15">
        <f t="shared" si="236"/>
        <v>0.08490622797</v>
      </c>
      <c r="AK224" s="65">
        <f t="shared" si="7"/>
        <v>2.070844687</v>
      </c>
      <c r="AL224" s="65">
        <f t="shared" si="8"/>
        <v>130720</v>
      </c>
      <c r="AM224" s="65">
        <f t="shared" si="9"/>
        <v>30988.11989</v>
      </c>
    </row>
    <row r="225" ht="14.25" customHeight="1">
      <c r="A225" s="11">
        <v>32.0</v>
      </c>
      <c r="B225" s="32">
        <f>VLOOKUP(D225,'Species Data'!A$2:E$252,2,FALSE)</f>
        <v>5</v>
      </c>
      <c r="C225" s="32"/>
      <c r="D225" s="32" t="s">
        <v>338</v>
      </c>
      <c r="E225" s="116" t="s">
        <v>170</v>
      </c>
      <c r="F225" s="117"/>
      <c r="G225" s="32">
        <f>VLOOKUP(D225,'Species Data'!A$2:E$252,3,FALSE)</f>
        <v>116</v>
      </c>
      <c r="H225" s="104">
        <f>VLOOKUP(D225,'Species Data'!A$2:E$252,4,FALSE)</f>
        <v>158</v>
      </c>
      <c r="I225" s="104">
        <f>VLOOKUP(D225,'Species Data'!A$2:E$252,5,FALSE)</f>
        <v>129</v>
      </c>
      <c r="J225" s="105">
        <f t="shared" si="1"/>
        <v>14964</v>
      </c>
      <c r="K225" s="36" t="s">
        <v>317</v>
      </c>
      <c r="L225" s="106">
        <f>VLOOKUP(K225,'Basic Moves'!B$2:J$60,3,FALSE)</f>
        <v>6</v>
      </c>
      <c r="M225" s="106" t="str">
        <f>VLOOKUP(K225,'Basic Moves'!B$2:C$60,2,FALSE)</f>
        <v>Normal</v>
      </c>
      <c r="N225" s="106">
        <f>IF(OR(VLOOKUP(K225,'Basic Moves'!B$2:C$60,2,FALSE)=E225,VLOOKUP(K225,'Basic Moves'!B$2:C$60,2,FALSE)=F225),1,0)</f>
        <v>0</v>
      </c>
      <c r="O225" s="106">
        <f>VLOOKUP(K225,'Basic Moves'!B$2:J$60,5,FALSE)</f>
        <v>500</v>
      </c>
      <c r="P225" s="106">
        <f>VLOOKUP(K225,'Basic Moves'!B$2:J$60,9,FALSE)</f>
        <v>4</v>
      </c>
      <c r="Q225" s="34">
        <f t="shared" si="229"/>
        <v>3</v>
      </c>
      <c r="R225" s="24">
        <f t="shared" si="2"/>
        <v>6</v>
      </c>
      <c r="S225" s="56">
        <f t="shared" si="230"/>
        <v>12</v>
      </c>
      <c r="T225" s="56">
        <f t="shared" si="231"/>
        <v>8</v>
      </c>
      <c r="U225" s="56">
        <f t="shared" si="232"/>
        <v>0.6666666667</v>
      </c>
      <c r="V225" s="36" t="s">
        <v>340</v>
      </c>
      <c r="W225" s="106">
        <f>VLOOKUP(V225,'Charged Moves'!B$2:K$119,3,FALSE)</f>
        <v>70</v>
      </c>
      <c r="X225" s="107" t="str">
        <f>VLOOKUP(V225,'Charged Moves'!B$2:C$119,2,FALSE)</f>
        <v>Fire</v>
      </c>
      <c r="Y225" s="106">
        <f>IF(OR(VLOOKUP(V225,'Charged Moves'!B$2:C$119,2,FALSE)=E225,VLOOKUP(V225,'Charged Moves'!B$2:C$119,2,FALSE)=F225),1,0)</f>
        <v>1</v>
      </c>
      <c r="Z225" s="106">
        <f>VLOOKUP(V225,'Charged Moves'!B$2:K$119,10,FALSE)*100</f>
        <v>5</v>
      </c>
      <c r="AA225" s="106">
        <f>VLOOKUP(V225,'Charged Moves'!B$2:K$119,6,FALSE)</f>
        <v>2600</v>
      </c>
      <c r="AB225" s="106">
        <f>VLOOKUP(V225,'Charged Moves'!B$2:L$119,11,FALSE)</f>
        <v>50</v>
      </c>
      <c r="AC225" s="62">
        <f t="shared" si="233"/>
        <v>37</v>
      </c>
      <c r="AD225" s="24">
        <f t="shared" si="3"/>
        <v>14.23076923</v>
      </c>
      <c r="AE225" s="63">
        <f t="shared" si="4"/>
        <v>13</v>
      </c>
      <c r="AF225" s="64">
        <f t="shared" si="5"/>
        <v>6500</v>
      </c>
      <c r="AG225" s="65">
        <f t="shared" si="6"/>
        <v>8.351648352</v>
      </c>
      <c r="AH225" s="15">
        <f t="shared" si="234"/>
        <v>0.4797040983</v>
      </c>
      <c r="AI225" s="15">
        <f t="shared" si="235"/>
        <v>0.1126394797</v>
      </c>
      <c r="AJ225" s="15">
        <f t="shared" si="236"/>
        <v>0.08399079694</v>
      </c>
      <c r="AK225" s="65">
        <f t="shared" si="7"/>
        <v>2.04851752</v>
      </c>
      <c r="AL225" s="65">
        <f t="shared" si="8"/>
        <v>124974.0659</v>
      </c>
      <c r="AM225" s="65">
        <f t="shared" si="9"/>
        <v>30654.01617</v>
      </c>
    </row>
    <row r="226" ht="14.25" customHeight="1">
      <c r="A226" s="11">
        <v>1160.0</v>
      </c>
      <c r="B226" s="11">
        <f>VLOOKUP(D226,'Species Data'!A$2:E$252,2,FALSE)</f>
        <v>152</v>
      </c>
      <c r="C226" s="11"/>
      <c r="D226" s="47" t="s">
        <v>394</v>
      </c>
      <c r="E226" s="110" t="s">
        <v>479</v>
      </c>
      <c r="F226" s="110"/>
      <c r="G226" s="11">
        <f>VLOOKUP(D226,'Species Data'!A$2:E$252,3,FALSE)</f>
        <v>90</v>
      </c>
      <c r="H226" s="52">
        <f>VLOOKUP(D226,'Species Data'!A$2:E$252,4,FALSE)</f>
        <v>92</v>
      </c>
      <c r="I226" s="52">
        <f>VLOOKUP(D226,'Species Data'!A$2:E$252,5,FALSE)</f>
        <v>122</v>
      </c>
      <c r="J226" s="53">
        <f t="shared" si="1"/>
        <v>10980</v>
      </c>
      <c r="K226" s="12" t="s">
        <v>132</v>
      </c>
      <c r="L226" s="54">
        <f>VLOOKUP(K226,'Basic Moves'!B$2:J$60,3,FALSE)</f>
        <v>7</v>
      </c>
      <c r="M226" s="54" t="str">
        <f>VLOOKUP(K226,'Basic Moves'!B$2:C$60,2,FALSE)</f>
        <v>Grass</v>
      </c>
      <c r="N226" s="54">
        <f>IF(OR(VLOOKUP(K226,'Basic Moves'!B$2:C$60,2,FALSE)=E226,VLOOKUP(K226,'Basic Moves'!B$2:C$60,2,FALSE)=F226),1,0)</f>
        <v>1</v>
      </c>
      <c r="O226" s="54">
        <f>VLOOKUP(K226,'Basic Moves'!B$2:J$60,5,FALSE)</f>
        <v>600</v>
      </c>
      <c r="P226" s="54">
        <f>VLOOKUP(K226,'Basic Moves'!B$2:J$60,9,FALSE)</f>
        <v>6</v>
      </c>
      <c r="Q226" s="34">
        <f t="shared" si="229"/>
        <v>3</v>
      </c>
      <c r="R226" s="24">
        <f t="shared" si="2"/>
        <v>5</v>
      </c>
      <c r="S226" s="56">
        <f t="shared" si="230"/>
        <v>11.66666667</v>
      </c>
      <c r="T226" s="56">
        <f t="shared" si="231"/>
        <v>10</v>
      </c>
      <c r="U226" s="56">
        <f t="shared" si="232"/>
        <v>0.8571428571</v>
      </c>
      <c r="V226" s="21" t="s">
        <v>207</v>
      </c>
      <c r="W226" s="54">
        <f>VLOOKUP(V226,'Charged Moves'!B$2:K$119,3,FALSE)</f>
        <v>90</v>
      </c>
      <c r="X226" s="57" t="str">
        <f>VLOOKUP(V226,'Charged Moves'!B$2:C$119,2,FALSE)</f>
        <v>Grass</v>
      </c>
      <c r="Y226" s="54">
        <f>IF(OR(VLOOKUP(V226,'Charged Moves'!B$2:C$119,2,FALSE)=E226,VLOOKUP(V226,'Charged Moves'!B$2:C$119,2,FALSE)=F226),1,0)</f>
        <v>1</v>
      </c>
      <c r="Z226" s="54">
        <f>VLOOKUP(V226,'Charged Moves'!B$2:K$119,10,FALSE)*100</f>
        <v>5</v>
      </c>
      <c r="AA226" s="54">
        <f>VLOOKUP(V226,'Charged Moves'!B$2:K$119,6,FALSE)</f>
        <v>2600</v>
      </c>
      <c r="AB226" s="54">
        <f>VLOOKUP(V226,'Charged Moves'!B$2:L$119,11,FALSE)</f>
        <v>50</v>
      </c>
      <c r="AC226" s="62">
        <f t="shared" si="233"/>
        <v>28</v>
      </c>
      <c r="AD226" s="24">
        <f t="shared" si="3"/>
        <v>10.76923077</v>
      </c>
      <c r="AE226" s="63">
        <f t="shared" si="4"/>
        <v>9</v>
      </c>
      <c r="AF226" s="64">
        <f t="shared" si="5"/>
        <v>5400</v>
      </c>
      <c r="AG226" s="65">
        <f t="shared" si="6"/>
        <v>6.875</v>
      </c>
      <c r="AH226" s="15">
        <f t="shared" si="234"/>
        <v>0.3948879954</v>
      </c>
      <c r="AI226" s="15">
        <f t="shared" si="235"/>
        <v>0.06803709762</v>
      </c>
      <c r="AJ226" s="15">
        <f t="shared" si="236"/>
        <v>0.05909507908</v>
      </c>
      <c r="AK226" s="65">
        <f t="shared" si="7"/>
        <v>1.964285714</v>
      </c>
      <c r="AL226" s="65">
        <f t="shared" si="8"/>
        <v>75487.5</v>
      </c>
      <c r="AM226" s="65">
        <f t="shared" si="9"/>
        <v>21567.85714</v>
      </c>
    </row>
    <row r="227" ht="14.25" customHeight="1">
      <c r="A227" s="11">
        <v>1159.0</v>
      </c>
      <c r="B227" s="11">
        <f>VLOOKUP(D227,'Species Data'!A$2:E$252,2,FALSE)</f>
        <v>152</v>
      </c>
      <c r="C227" s="11"/>
      <c r="D227" s="47" t="s">
        <v>394</v>
      </c>
      <c r="E227" s="110" t="s">
        <v>479</v>
      </c>
      <c r="F227" s="110"/>
      <c r="G227" s="11">
        <f>VLOOKUP(D227,'Species Data'!A$2:E$252,3,FALSE)</f>
        <v>90</v>
      </c>
      <c r="H227" s="52">
        <f>VLOOKUP(D227,'Species Data'!A$2:E$252,4,FALSE)</f>
        <v>92</v>
      </c>
      <c r="I227" s="52">
        <f>VLOOKUP(D227,'Species Data'!A$2:E$252,5,FALSE)</f>
        <v>122</v>
      </c>
      <c r="J227" s="53">
        <f t="shared" si="1"/>
        <v>10980</v>
      </c>
      <c r="K227" s="12" t="s">
        <v>132</v>
      </c>
      <c r="L227" s="54">
        <f>VLOOKUP(K227,'Basic Moves'!B$2:J$60,3,FALSE)</f>
        <v>7</v>
      </c>
      <c r="M227" s="54" t="str">
        <f>VLOOKUP(K227,'Basic Moves'!B$2:C$60,2,FALSE)</f>
        <v>Grass</v>
      </c>
      <c r="N227" s="54">
        <f>IF(OR(VLOOKUP(K227,'Basic Moves'!B$2:C$60,2,FALSE)=E227,VLOOKUP(K227,'Basic Moves'!B$2:C$60,2,FALSE)=F227),1,0)</f>
        <v>1</v>
      </c>
      <c r="O227" s="54">
        <f>VLOOKUP(K227,'Basic Moves'!B$2:J$60,5,FALSE)</f>
        <v>600</v>
      </c>
      <c r="P227" s="54">
        <f>VLOOKUP(K227,'Basic Moves'!B$2:J$60,9,FALSE)</f>
        <v>6</v>
      </c>
      <c r="Q227" s="34">
        <f t="shared" si="229"/>
        <v>3</v>
      </c>
      <c r="R227" s="24">
        <f t="shared" si="2"/>
        <v>5</v>
      </c>
      <c r="S227" s="56">
        <f t="shared" si="230"/>
        <v>11.66666667</v>
      </c>
      <c r="T227" s="56">
        <f t="shared" si="231"/>
        <v>10</v>
      </c>
      <c r="U227" s="56">
        <f t="shared" si="232"/>
        <v>0.8571428571</v>
      </c>
      <c r="V227" s="21" t="s">
        <v>309</v>
      </c>
      <c r="W227" s="54">
        <f>VLOOKUP(V227,'Charged Moves'!B$2:K$119,3,FALSE)</f>
        <v>90</v>
      </c>
      <c r="X227" s="57" t="str">
        <f>VLOOKUP(V227,'Charged Moves'!B$2:C$119,2,FALSE)</f>
        <v>Grass</v>
      </c>
      <c r="Y227" s="54">
        <f>IF(OR(VLOOKUP(V227,'Charged Moves'!B$2:C$119,2,FALSE)=E227,VLOOKUP(V227,'Charged Moves'!B$2:C$119,2,FALSE)=F227),1,0)</f>
        <v>1</v>
      </c>
      <c r="Z227" s="54">
        <f>VLOOKUP(V227,'Charged Moves'!B$2:K$119,10,FALSE)*100</f>
        <v>5</v>
      </c>
      <c r="AA227" s="54">
        <f>VLOOKUP(V227,'Charged Moves'!B$2:K$119,6,FALSE)</f>
        <v>3900</v>
      </c>
      <c r="AB227" s="54">
        <f>VLOOKUP(V227,'Charged Moves'!B$2:L$119,11,FALSE)</f>
        <v>50</v>
      </c>
      <c r="AC227" s="62">
        <f t="shared" si="233"/>
        <v>28</v>
      </c>
      <c r="AD227" s="24">
        <f t="shared" si="3"/>
        <v>7.179487179</v>
      </c>
      <c r="AE227" s="63">
        <f t="shared" si="4"/>
        <v>9</v>
      </c>
      <c r="AF227" s="64">
        <f t="shared" si="5"/>
        <v>5400</v>
      </c>
      <c r="AG227" s="65">
        <f t="shared" si="6"/>
        <v>5.913978495</v>
      </c>
      <c r="AH227" s="15">
        <f t="shared" si="234"/>
        <v>0.3396885982</v>
      </c>
      <c r="AI227" s="15">
        <f t="shared" si="235"/>
        <v>0.05852653559</v>
      </c>
      <c r="AJ227" s="15">
        <f t="shared" si="236"/>
        <v>0.05647311311</v>
      </c>
      <c r="AK227" s="65">
        <f t="shared" si="7"/>
        <v>1.877133106</v>
      </c>
      <c r="AL227" s="65">
        <f t="shared" si="8"/>
        <v>64935.48387</v>
      </c>
      <c r="AM227" s="65">
        <f t="shared" si="9"/>
        <v>20610.9215</v>
      </c>
    </row>
    <row r="228" ht="14.25" customHeight="1">
      <c r="A228" s="11">
        <v>1157.0</v>
      </c>
      <c r="B228" s="11">
        <f>VLOOKUP(D228,'Species Data'!A$2:E$252,2,FALSE)</f>
        <v>152</v>
      </c>
      <c r="C228" s="11"/>
      <c r="D228" s="47" t="s">
        <v>394</v>
      </c>
      <c r="E228" s="110" t="s">
        <v>479</v>
      </c>
      <c r="F228" s="110"/>
      <c r="G228" s="11">
        <f>VLOOKUP(D228,'Species Data'!A$2:E$252,3,FALSE)</f>
        <v>90</v>
      </c>
      <c r="H228" s="52">
        <f>VLOOKUP(D228,'Species Data'!A$2:E$252,4,FALSE)</f>
        <v>92</v>
      </c>
      <c r="I228" s="52">
        <f>VLOOKUP(D228,'Species Data'!A$2:E$252,5,FALSE)</f>
        <v>122</v>
      </c>
      <c r="J228" s="53">
        <f t="shared" si="1"/>
        <v>10980</v>
      </c>
      <c r="K228" s="73" t="s">
        <v>139</v>
      </c>
      <c r="L228" s="54">
        <f>VLOOKUP(K228,'Basic Moves'!B$2:J$60,3,FALSE)</f>
        <v>5</v>
      </c>
      <c r="M228" s="54" t="str">
        <f>VLOOKUP(K228,'Basic Moves'!B$2:C$60,2,FALSE)</f>
        <v>Normal</v>
      </c>
      <c r="N228" s="54">
        <f>IF(OR(VLOOKUP(K228,'Basic Moves'!B$2:C$60,2,FALSE)=E228,VLOOKUP(K228,'Basic Moves'!B$2:C$60,2,FALSE)=F228),1,0)</f>
        <v>0</v>
      </c>
      <c r="O228" s="54">
        <f>VLOOKUP(K228,'Basic Moves'!B$2:J$60,5,FALSE)</f>
        <v>500</v>
      </c>
      <c r="P228" s="54">
        <f>VLOOKUP(K228,'Basic Moves'!B$2:J$60,9,FALSE)</f>
        <v>5</v>
      </c>
      <c r="Q228" s="34">
        <f t="shared" si="229"/>
        <v>2</v>
      </c>
      <c r="R228" s="24">
        <f t="shared" si="2"/>
        <v>4</v>
      </c>
      <c r="S228" s="56">
        <f t="shared" si="230"/>
        <v>10</v>
      </c>
      <c r="T228" s="56">
        <f t="shared" si="231"/>
        <v>10</v>
      </c>
      <c r="U228" s="56">
        <f t="shared" si="232"/>
        <v>1</v>
      </c>
      <c r="V228" s="21" t="s">
        <v>207</v>
      </c>
      <c r="W228" s="54">
        <f>VLOOKUP(V228,'Charged Moves'!B$2:K$119,3,FALSE)</f>
        <v>90</v>
      </c>
      <c r="X228" s="57" t="str">
        <f>VLOOKUP(V228,'Charged Moves'!B$2:C$119,2,FALSE)</f>
        <v>Grass</v>
      </c>
      <c r="Y228" s="54">
        <f>IF(OR(VLOOKUP(V228,'Charged Moves'!B$2:C$119,2,FALSE)=E228,VLOOKUP(V228,'Charged Moves'!B$2:C$119,2,FALSE)=F228),1,0)</f>
        <v>1</v>
      </c>
      <c r="Z228" s="54">
        <f>VLOOKUP(V228,'Charged Moves'!B$2:K$119,10,FALSE)*100</f>
        <v>5</v>
      </c>
      <c r="AA228" s="54">
        <f>VLOOKUP(V228,'Charged Moves'!B$2:K$119,6,FALSE)</f>
        <v>2600</v>
      </c>
      <c r="AB228" s="54">
        <f>VLOOKUP(V228,'Charged Moves'!B$2:L$119,11,FALSE)</f>
        <v>50</v>
      </c>
      <c r="AC228" s="62">
        <f t="shared" si="233"/>
        <v>28</v>
      </c>
      <c r="AD228" s="24">
        <f t="shared" si="3"/>
        <v>10.76923077</v>
      </c>
      <c r="AE228" s="63">
        <f t="shared" si="4"/>
        <v>10</v>
      </c>
      <c r="AF228" s="64">
        <f t="shared" si="5"/>
        <v>5000</v>
      </c>
      <c r="AG228" s="65">
        <f t="shared" si="6"/>
        <v>6.315789474</v>
      </c>
      <c r="AH228" s="15">
        <f t="shared" si="234"/>
        <v>0.3627679192</v>
      </c>
      <c r="AI228" s="15">
        <f t="shared" si="235"/>
        <v>0.06250297964</v>
      </c>
      <c r="AJ228" s="15">
        <f t="shared" si="236"/>
        <v>0.04878610951</v>
      </c>
      <c r="AK228" s="65">
        <f t="shared" si="7"/>
        <v>1.621621622</v>
      </c>
      <c r="AL228" s="65">
        <f t="shared" si="8"/>
        <v>69347.36842</v>
      </c>
      <c r="AM228" s="65">
        <f t="shared" si="9"/>
        <v>17805.40541</v>
      </c>
    </row>
    <row r="229" ht="14.25" customHeight="1">
      <c r="A229" s="11">
        <v>1158.0</v>
      </c>
      <c r="B229" s="11">
        <f>VLOOKUP(D229,'Species Data'!A$2:E$252,2,FALSE)</f>
        <v>152</v>
      </c>
      <c r="C229" s="11"/>
      <c r="D229" s="47" t="s">
        <v>394</v>
      </c>
      <c r="E229" s="110" t="s">
        <v>479</v>
      </c>
      <c r="F229" s="110"/>
      <c r="G229" s="11">
        <f>VLOOKUP(D229,'Species Data'!A$2:E$252,3,FALSE)</f>
        <v>90</v>
      </c>
      <c r="H229" s="52">
        <f>VLOOKUP(D229,'Species Data'!A$2:E$252,4,FALSE)</f>
        <v>92</v>
      </c>
      <c r="I229" s="52">
        <f>VLOOKUP(D229,'Species Data'!A$2:E$252,5,FALSE)</f>
        <v>122</v>
      </c>
      <c r="J229" s="53">
        <f t="shared" si="1"/>
        <v>10980</v>
      </c>
      <c r="K229" s="12" t="s">
        <v>132</v>
      </c>
      <c r="L229" s="54">
        <f>VLOOKUP(K229,'Basic Moves'!B$2:J$60,3,FALSE)</f>
        <v>7</v>
      </c>
      <c r="M229" s="54" t="str">
        <f>VLOOKUP(K229,'Basic Moves'!B$2:C$60,2,FALSE)</f>
        <v>Grass</v>
      </c>
      <c r="N229" s="54">
        <f>IF(OR(VLOOKUP(K229,'Basic Moves'!B$2:C$60,2,FALSE)=E229,VLOOKUP(K229,'Basic Moves'!B$2:C$60,2,FALSE)=F229),1,0)</f>
        <v>1</v>
      </c>
      <c r="O229" s="54">
        <f>VLOOKUP(K229,'Basic Moves'!B$2:J$60,5,FALSE)</f>
        <v>600</v>
      </c>
      <c r="P229" s="54">
        <f>VLOOKUP(K229,'Basic Moves'!B$2:J$60,9,FALSE)</f>
        <v>6</v>
      </c>
      <c r="Q229" s="34">
        <f t="shared" si="229"/>
        <v>3</v>
      </c>
      <c r="R229" s="24">
        <f t="shared" si="2"/>
        <v>5</v>
      </c>
      <c r="S229" s="56">
        <f t="shared" si="230"/>
        <v>11.66666667</v>
      </c>
      <c r="T229" s="56">
        <f t="shared" si="231"/>
        <v>10</v>
      </c>
      <c r="U229" s="56">
        <f t="shared" si="232"/>
        <v>0.8571428571</v>
      </c>
      <c r="V229" s="21" t="s">
        <v>67</v>
      </c>
      <c r="W229" s="54">
        <f>VLOOKUP(V229,'Charged Moves'!B$2:K$119,3,FALSE)</f>
        <v>50</v>
      </c>
      <c r="X229" s="57" t="str">
        <f>VLOOKUP(V229,'Charged Moves'!B$2:C$119,2,FALSE)</f>
        <v>Normal</v>
      </c>
      <c r="Y229" s="54">
        <f>IF(OR(VLOOKUP(V229,'Charged Moves'!B$2:C$119,2,FALSE)=E229,VLOOKUP(V229,'Charged Moves'!B$2:C$119,2,FALSE)=F229),1,0)</f>
        <v>0</v>
      </c>
      <c r="Z229" s="54">
        <f>VLOOKUP(V229,'Charged Moves'!B$2:K$119,10,FALSE)*100</f>
        <v>5</v>
      </c>
      <c r="AA229" s="54">
        <f>VLOOKUP(V229,'Charged Moves'!B$2:K$119,6,FALSE)</f>
        <v>1900</v>
      </c>
      <c r="AB229" s="54">
        <f>VLOOKUP(V229,'Charged Moves'!B$2:L$119,11,FALSE)</f>
        <v>33</v>
      </c>
      <c r="AC229" s="62">
        <f t="shared" si="233"/>
        <v>13</v>
      </c>
      <c r="AD229" s="24">
        <f t="shared" si="3"/>
        <v>6.842105263</v>
      </c>
      <c r="AE229" s="63">
        <f t="shared" si="4"/>
        <v>6</v>
      </c>
      <c r="AF229" s="64">
        <f t="shared" si="5"/>
        <v>3600</v>
      </c>
      <c r="AG229" s="65">
        <f t="shared" si="6"/>
        <v>5.636363636</v>
      </c>
      <c r="AH229" s="15">
        <f t="shared" si="234"/>
        <v>0.3237428855</v>
      </c>
      <c r="AI229" s="15">
        <f t="shared" si="235"/>
        <v>0.05577917425</v>
      </c>
      <c r="AJ229" s="15">
        <f t="shared" si="236"/>
        <v>0.04782706633</v>
      </c>
      <c r="AK229" s="65">
        <f t="shared" si="7"/>
        <v>1.58974359</v>
      </c>
      <c r="AL229" s="65">
        <f t="shared" si="8"/>
        <v>61887.27273</v>
      </c>
      <c r="AM229" s="65">
        <f t="shared" si="9"/>
        <v>17455.38462</v>
      </c>
    </row>
    <row r="230" ht="14.25" customHeight="1">
      <c r="A230" s="11">
        <v>1156.0</v>
      </c>
      <c r="B230" s="11">
        <f>VLOOKUP(D230,'Species Data'!A$2:E$252,2,FALSE)</f>
        <v>152</v>
      </c>
      <c r="C230" s="11"/>
      <c r="D230" s="47" t="s">
        <v>394</v>
      </c>
      <c r="E230" s="110" t="s">
        <v>479</v>
      </c>
      <c r="F230" s="110"/>
      <c r="G230" s="11">
        <f>VLOOKUP(D230,'Species Data'!A$2:E$252,3,FALSE)</f>
        <v>90</v>
      </c>
      <c r="H230" s="52">
        <f>VLOOKUP(D230,'Species Data'!A$2:E$252,4,FALSE)</f>
        <v>92</v>
      </c>
      <c r="I230" s="52">
        <f>VLOOKUP(D230,'Species Data'!A$2:E$252,5,FALSE)</f>
        <v>122</v>
      </c>
      <c r="J230" s="53">
        <f t="shared" si="1"/>
        <v>10980</v>
      </c>
      <c r="K230" s="73" t="s">
        <v>139</v>
      </c>
      <c r="L230" s="54">
        <f>VLOOKUP(K230,'Basic Moves'!B$2:J$60,3,FALSE)</f>
        <v>5</v>
      </c>
      <c r="M230" s="54" t="str">
        <f>VLOOKUP(K230,'Basic Moves'!B$2:C$60,2,FALSE)</f>
        <v>Normal</v>
      </c>
      <c r="N230" s="54">
        <f>IF(OR(VLOOKUP(K230,'Basic Moves'!B$2:C$60,2,FALSE)=E230,VLOOKUP(K230,'Basic Moves'!B$2:C$60,2,FALSE)=F230),1,0)</f>
        <v>0</v>
      </c>
      <c r="O230" s="54">
        <f>VLOOKUP(K230,'Basic Moves'!B$2:J$60,5,FALSE)</f>
        <v>500</v>
      </c>
      <c r="P230" s="54">
        <f>VLOOKUP(K230,'Basic Moves'!B$2:J$60,9,FALSE)</f>
        <v>5</v>
      </c>
      <c r="Q230" s="34">
        <f t="shared" si="229"/>
        <v>2</v>
      </c>
      <c r="R230" s="24">
        <f t="shared" si="2"/>
        <v>4</v>
      </c>
      <c r="S230" s="56">
        <f t="shared" si="230"/>
        <v>10</v>
      </c>
      <c r="T230" s="56">
        <f t="shared" si="231"/>
        <v>10</v>
      </c>
      <c r="U230" s="56">
        <f t="shared" si="232"/>
        <v>1</v>
      </c>
      <c r="V230" s="21" t="s">
        <v>309</v>
      </c>
      <c r="W230" s="54">
        <f>VLOOKUP(V230,'Charged Moves'!B$2:K$119,3,FALSE)</f>
        <v>90</v>
      </c>
      <c r="X230" s="57" t="str">
        <f>VLOOKUP(V230,'Charged Moves'!B$2:C$119,2,FALSE)</f>
        <v>Grass</v>
      </c>
      <c r="Y230" s="54">
        <f>IF(OR(VLOOKUP(V230,'Charged Moves'!B$2:C$119,2,FALSE)=E230,VLOOKUP(V230,'Charged Moves'!B$2:C$119,2,FALSE)=F230),1,0)</f>
        <v>1</v>
      </c>
      <c r="Z230" s="54">
        <f>VLOOKUP(V230,'Charged Moves'!B$2:K$119,10,FALSE)*100</f>
        <v>5</v>
      </c>
      <c r="AA230" s="54">
        <f>VLOOKUP(V230,'Charged Moves'!B$2:K$119,6,FALSE)</f>
        <v>3900</v>
      </c>
      <c r="AB230" s="54">
        <f>VLOOKUP(V230,'Charged Moves'!B$2:L$119,11,FALSE)</f>
        <v>50</v>
      </c>
      <c r="AC230" s="62">
        <f t="shared" si="233"/>
        <v>28</v>
      </c>
      <c r="AD230" s="24">
        <f t="shared" si="3"/>
        <v>7.179487179</v>
      </c>
      <c r="AE230" s="63">
        <f t="shared" si="4"/>
        <v>10</v>
      </c>
      <c r="AF230" s="64">
        <f t="shared" si="5"/>
        <v>5000</v>
      </c>
      <c r="AG230" s="65">
        <f t="shared" si="6"/>
        <v>5.393258427</v>
      </c>
      <c r="AH230" s="15">
        <f t="shared" si="234"/>
        <v>0.3097793468</v>
      </c>
      <c r="AI230" s="15">
        <f t="shared" si="235"/>
        <v>0.05337333093</v>
      </c>
      <c r="AJ230" s="15">
        <f t="shared" si="236"/>
        <v>0.04673361947</v>
      </c>
      <c r="AK230" s="65">
        <f t="shared" si="7"/>
        <v>1.553398058</v>
      </c>
      <c r="AL230" s="65">
        <f t="shared" si="8"/>
        <v>59217.97753</v>
      </c>
      <c r="AM230" s="65">
        <f t="shared" si="9"/>
        <v>17056.31068</v>
      </c>
    </row>
    <row r="231" ht="14.25" customHeight="1">
      <c r="A231" s="11">
        <v>1155.0</v>
      </c>
      <c r="B231" s="11">
        <f>VLOOKUP(D231,'Species Data'!A$2:E$252,2,FALSE)</f>
        <v>152</v>
      </c>
      <c r="C231" s="11"/>
      <c r="D231" s="47" t="s">
        <v>394</v>
      </c>
      <c r="E231" s="110" t="s">
        <v>479</v>
      </c>
      <c r="F231" s="110"/>
      <c r="G231" s="11">
        <f>VLOOKUP(D231,'Species Data'!A$2:E$252,3,FALSE)</f>
        <v>90</v>
      </c>
      <c r="H231" s="52">
        <f>VLOOKUP(D231,'Species Data'!A$2:E$252,4,FALSE)</f>
        <v>92</v>
      </c>
      <c r="I231" s="52">
        <f>VLOOKUP(D231,'Species Data'!A$2:E$252,5,FALSE)</f>
        <v>122</v>
      </c>
      <c r="J231" s="53">
        <f t="shared" si="1"/>
        <v>10980</v>
      </c>
      <c r="K231" s="73" t="s">
        <v>139</v>
      </c>
      <c r="L231" s="54">
        <f>VLOOKUP(K231,'Basic Moves'!B$2:J$60,3,FALSE)</f>
        <v>5</v>
      </c>
      <c r="M231" s="54" t="str">
        <f>VLOOKUP(K231,'Basic Moves'!B$2:C$60,2,FALSE)</f>
        <v>Normal</v>
      </c>
      <c r="N231" s="54">
        <f>IF(OR(VLOOKUP(K231,'Basic Moves'!B$2:C$60,2,FALSE)=E231,VLOOKUP(K231,'Basic Moves'!B$2:C$60,2,FALSE)=F231),1,0)</f>
        <v>0</v>
      </c>
      <c r="O231" s="54">
        <f>VLOOKUP(K231,'Basic Moves'!B$2:J$60,5,FALSE)</f>
        <v>500</v>
      </c>
      <c r="P231" s="54">
        <f>VLOOKUP(K231,'Basic Moves'!B$2:J$60,9,FALSE)</f>
        <v>5</v>
      </c>
      <c r="Q231" s="34">
        <f t="shared" si="229"/>
        <v>2</v>
      </c>
      <c r="R231" s="24">
        <f t="shared" si="2"/>
        <v>4</v>
      </c>
      <c r="S231" s="56">
        <f t="shared" si="230"/>
        <v>10</v>
      </c>
      <c r="T231" s="56">
        <f t="shared" si="231"/>
        <v>10</v>
      </c>
      <c r="U231" s="56">
        <f t="shared" si="232"/>
        <v>1</v>
      </c>
      <c r="V231" s="21" t="s">
        <v>67</v>
      </c>
      <c r="W231" s="54">
        <f>VLOOKUP(V231,'Charged Moves'!B$2:K$119,3,FALSE)</f>
        <v>50</v>
      </c>
      <c r="X231" s="57" t="str">
        <f>VLOOKUP(V231,'Charged Moves'!B$2:C$119,2,FALSE)</f>
        <v>Normal</v>
      </c>
      <c r="Y231" s="54">
        <f>IF(OR(VLOOKUP(V231,'Charged Moves'!B$2:C$119,2,FALSE)=E231,VLOOKUP(V231,'Charged Moves'!B$2:C$119,2,FALSE)=F231),1,0)</f>
        <v>0</v>
      </c>
      <c r="Z231" s="54">
        <f>VLOOKUP(V231,'Charged Moves'!B$2:K$119,10,FALSE)*100</f>
        <v>5</v>
      </c>
      <c r="AA231" s="54">
        <f>VLOOKUP(V231,'Charged Moves'!B$2:K$119,6,FALSE)</f>
        <v>1900</v>
      </c>
      <c r="AB231" s="54">
        <f>VLOOKUP(V231,'Charged Moves'!B$2:L$119,11,FALSE)</f>
        <v>33</v>
      </c>
      <c r="AC231" s="62">
        <f t="shared" si="233"/>
        <v>13</v>
      </c>
      <c r="AD231" s="24">
        <f t="shared" si="3"/>
        <v>6.842105263</v>
      </c>
      <c r="AE231" s="63">
        <f t="shared" si="4"/>
        <v>7</v>
      </c>
      <c r="AF231" s="64">
        <f t="shared" si="5"/>
        <v>3500</v>
      </c>
      <c r="AG231" s="65">
        <f t="shared" si="6"/>
        <v>5</v>
      </c>
      <c r="AH231" s="15">
        <f t="shared" si="234"/>
        <v>0.2871912694</v>
      </c>
      <c r="AI231" s="15">
        <f t="shared" si="235"/>
        <v>0.04948152555</v>
      </c>
      <c r="AJ231" s="15">
        <f t="shared" si="236"/>
        <v>0.03795741698</v>
      </c>
      <c r="AK231" s="65">
        <f t="shared" si="7"/>
        <v>1.261682243</v>
      </c>
      <c r="AL231" s="65">
        <f t="shared" si="8"/>
        <v>54900</v>
      </c>
      <c r="AM231" s="65">
        <f t="shared" si="9"/>
        <v>13853.27103</v>
      </c>
    </row>
    <row r="232" ht="14.25" customHeight="1">
      <c r="A232" s="11">
        <v>1264.0</v>
      </c>
      <c r="B232" s="11">
        <f>VLOOKUP(D232,'Species Data'!A$2:E$252,2,FALSE)</f>
        <v>170</v>
      </c>
      <c r="C232" s="11"/>
      <c r="D232" s="20" t="s">
        <v>354</v>
      </c>
      <c r="E232" s="115" t="s">
        <v>476</v>
      </c>
      <c r="F232" s="101" t="s">
        <v>480</v>
      </c>
      <c r="G232" s="11">
        <f>VLOOKUP(D232,'Species Data'!A$2:E$252,3,FALSE)</f>
        <v>150</v>
      </c>
      <c r="H232" s="52">
        <f>VLOOKUP(D232,'Species Data'!A$2:E$252,4,FALSE)</f>
        <v>106</v>
      </c>
      <c r="I232" s="52">
        <f>VLOOKUP(D232,'Species Data'!A$2:E$252,5,FALSE)</f>
        <v>106</v>
      </c>
      <c r="J232" s="53">
        <f t="shared" si="1"/>
        <v>15900</v>
      </c>
      <c r="K232" s="21" t="s">
        <v>154</v>
      </c>
      <c r="L232" s="54">
        <f>VLOOKUP(K232,'Basic Moves'!B$2:J$60,3,FALSE)</f>
        <v>12</v>
      </c>
      <c r="M232" s="54" t="str">
        <f>VLOOKUP(K232,'Basic Moves'!B$2:C$60,2,FALSE)</f>
        <v>Water</v>
      </c>
      <c r="N232" s="54">
        <f>IF(OR(VLOOKUP(K232,'Basic Moves'!B$2:C$60,2,FALSE)=E232,VLOOKUP(K232,'Basic Moves'!B$2:C$60,2,FALSE)=F232),1,0)</f>
        <v>1</v>
      </c>
      <c r="O232" s="54">
        <f>VLOOKUP(K232,'Basic Moves'!B$2:J$60,5,FALSE)</f>
        <v>1200</v>
      </c>
      <c r="P232" s="54">
        <f>VLOOKUP(K232,'Basic Moves'!B$2:J$60,9,FALSE)</f>
        <v>14</v>
      </c>
      <c r="Q232" s="34">
        <f t="shared" si="229"/>
        <v>5</v>
      </c>
      <c r="R232" s="24">
        <f t="shared" si="2"/>
        <v>4.166666667</v>
      </c>
      <c r="S232" s="56">
        <f t="shared" si="230"/>
        <v>10</v>
      </c>
      <c r="T232" s="56">
        <f t="shared" si="231"/>
        <v>11.66666667</v>
      </c>
      <c r="U232" s="56">
        <f t="shared" si="232"/>
        <v>1.166666667</v>
      </c>
      <c r="V232" s="21" t="s">
        <v>92</v>
      </c>
      <c r="W232" s="54">
        <f>VLOOKUP(V232,'Charged Moves'!B$2:K$119,3,FALSE)</f>
        <v>80</v>
      </c>
      <c r="X232" s="57" t="str">
        <f>VLOOKUP(V232,'Charged Moves'!B$2:C$119,2,FALSE)</f>
        <v>Electric</v>
      </c>
      <c r="Y232" s="54">
        <f>IF(OR(VLOOKUP(V232,'Charged Moves'!B$2:C$119,2,FALSE)=E232,VLOOKUP(V232,'Charged Moves'!B$2:C$119,2,FALSE)=F232),1,0)</f>
        <v>1</v>
      </c>
      <c r="Z232" s="54">
        <f>VLOOKUP(V232,'Charged Moves'!B$2:K$119,10,FALSE)*100</f>
        <v>5</v>
      </c>
      <c r="AA232" s="54">
        <f>VLOOKUP(V232,'Charged Moves'!B$2:K$119,6,FALSE)</f>
        <v>2500</v>
      </c>
      <c r="AB232" s="54">
        <f>VLOOKUP(V232,'Charged Moves'!B$2:L$119,11,FALSE)</f>
        <v>50</v>
      </c>
      <c r="AC232" s="62">
        <f t="shared" si="233"/>
        <v>29</v>
      </c>
      <c r="AD232" s="24">
        <f t="shared" si="3"/>
        <v>11.6</v>
      </c>
      <c r="AE232" s="63">
        <f t="shared" si="4"/>
        <v>4</v>
      </c>
      <c r="AF232" s="64">
        <f t="shared" si="5"/>
        <v>4800</v>
      </c>
      <c r="AG232" s="65">
        <f t="shared" si="6"/>
        <v>6.712328767</v>
      </c>
      <c r="AH232" s="15">
        <f t="shared" si="234"/>
        <v>0.3855444438</v>
      </c>
      <c r="AI232" s="15">
        <f t="shared" si="235"/>
        <v>0.09619247087</v>
      </c>
      <c r="AJ232" s="15">
        <f t="shared" si="236"/>
        <v>0.1233932551</v>
      </c>
      <c r="AK232" s="65">
        <f t="shared" si="7"/>
        <v>2.832369942</v>
      </c>
      <c r="AL232" s="65">
        <f t="shared" si="8"/>
        <v>106726.0274</v>
      </c>
      <c r="AM232" s="65">
        <f t="shared" si="9"/>
        <v>45034.68208</v>
      </c>
    </row>
    <row r="233" ht="14.25" customHeight="1">
      <c r="A233" s="11">
        <v>1265.0</v>
      </c>
      <c r="B233" s="11">
        <f>VLOOKUP(D233,'Species Data'!A$2:E$252,2,FALSE)</f>
        <v>170</v>
      </c>
      <c r="C233" s="11"/>
      <c r="D233" s="20" t="s">
        <v>354</v>
      </c>
      <c r="E233" s="115" t="s">
        <v>476</v>
      </c>
      <c r="F233" s="101" t="s">
        <v>480</v>
      </c>
      <c r="G233" s="11">
        <f>VLOOKUP(D233,'Species Data'!A$2:E$252,3,FALSE)</f>
        <v>150</v>
      </c>
      <c r="H233" s="52">
        <f>VLOOKUP(D233,'Species Data'!A$2:E$252,4,FALSE)</f>
        <v>106</v>
      </c>
      <c r="I233" s="52">
        <f>VLOOKUP(D233,'Species Data'!A$2:E$252,5,FALSE)</f>
        <v>106</v>
      </c>
      <c r="J233" s="53">
        <f t="shared" si="1"/>
        <v>15900</v>
      </c>
      <c r="K233" s="21" t="s">
        <v>154</v>
      </c>
      <c r="L233" s="54">
        <f>VLOOKUP(K233,'Basic Moves'!B$2:J$60,3,FALSE)</f>
        <v>12</v>
      </c>
      <c r="M233" s="54" t="str">
        <f>VLOOKUP(K233,'Basic Moves'!B$2:C$60,2,FALSE)</f>
        <v>Water</v>
      </c>
      <c r="N233" s="54">
        <f>IF(OR(VLOOKUP(K233,'Basic Moves'!B$2:C$60,2,FALSE)=E233,VLOOKUP(K233,'Basic Moves'!B$2:C$60,2,FALSE)=F233),1,0)</f>
        <v>1</v>
      </c>
      <c r="O233" s="54">
        <f>VLOOKUP(K233,'Basic Moves'!B$2:J$60,5,FALSE)</f>
        <v>1200</v>
      </c>
      <c r="P233" s="54">
        <f>VLOOKUP(K233,'Basic Moves'!B$2:J$60,9,FALSE)</f>
        <v>14</v>
      </c>
      <c r="Q233" s="34">
        <f t="shared" si="229"/>
        <v>5</v>
      </c>
      <c r="R233" s="24">
        <f t="shared" si="2"/>
        <v>4.166666667</v>
      </c>
      <c r="S233" s="56">
        <f t="shared" si="230"/>
        <v>10</v>
      </c>
      <c r="T233" s="56">
        <f t="shared" si="231"/>
        <v>11.66666667</v>
      </c>
      <c r="U233" s="56">
        <f t="shared" si="232"/>
        <v>1.166666667</v>
      </c>
      <c r="V233" s="21" t="s">
        <v>107</v>
      </c>
      <c r="W233" s="54">
        <f>VLOOKUP(V233,'Charged Moves'!B$2:K$119,3,FALSE)</f>
        <v>70</v>
      </c>
      <c r="X233" s="57" t="str">
        <f>VLOOKUP(V233,'Charged Moves'!B$2:C$119,2,FALSE)</f>
        <v>Water</v>
      </c>
      <c r="Y233" s="54">
        <f>IF(OR(VLOOKUP(V233,'Charged Moves'!B$2:C$119,2,FALSE)=E233,VLOOKUP(V233,'Charged Moves'!B$2:C$119,2,FALSE)=F233),1,0)</f>
        <v>1</v>
      </c>
      <c r="Z233" s="54">
        <f>VLOOKUP(V233,'Charged Moves'!B$2:K$119,10,FALSE)*100</f>
        <v>5</v>
      </c>
      <c r="AA233" s="54">
        <f>VLOOKUP(V233,'Charged Moves'!B$2:K$119,6,FALSE)</f>
        <v>3200</v>
      </c>
      <c r="AB233" s="54">
        <f>VLOOKUP(V233,'Charged Moves'!B$2:L$119,11,FALSE)</f>
        <v>50</v>
      </c>
      <c r="AC233" s="62">
        <f t="shared" si="233"/>
        <v>25</v>
      </c>
      <c r="AD233" s="24">
        <f t="shared" si="3"/>
        <v>7.8125</v>
      </c>
      <c r="AE233" s="63">
        <f t="shared" si="4"/>
        <v>4</v>
      </c>
      <c r="AF233" s="64">
        <f t="shared" si="5"/>
        <v>4800</v>
      </c>
      <c r="AG233" s="65">
        <f t="shared" si="6"/>
        <v>5.625</v>
      </c>
      <c r="AH233" s="15">
        <f t="shared" si="234"/>
        <v>0.3230901781</v>
      </c>
      <c r="AI233" s="15">
        <f t="shared" si="235"/>
        <v>0.08061027215</v>
      </c>
      <c r="AJ233" s="15">
        <f t="shared" si="236"/>
        <v>0.1089134344</v>
      </c>
      <c r="AK233" s="65">
        <f t="shared" si="7"/>
        <v>2.5</v>
      </c>
      <c r="AL233" s="65">
        <f t="shared" si="8"/>
        <v>89437.5</v>
      </c>
      <c r="AM233" s="65">
        <f t="shared" si="9"/>
        <v>39750</v>
      </c>
    </row>
    <row r="234" ht="14.25" customHeight="1">
      <c r="A234" s="11">
        <v>1263.0</v>
      </c>
      <c r="B234" s="11">
        <f>VLOOKUP(D234,'Species Data'!A$2:E$252,2,FALSE)</f>
        <v>170</v>
      </c>
      <c r="C234" s="11"/>
      <c r="D234" s="20" t="s">
        <v>354</v>
      </c>
      <c r="E234" s="115" t="s">
        <v>476</v>
      </c>
      <c r="F234" s="101" t="s">
        <v>480</v>
      </c>
      <c r="G234" s="11">
        <f>VLOOKUP(D234,'Species Data'!A$2:E$252,3,FALSE)</f>
        <v>150</v>
      </c>
      <c r="H234" s="52">
        <f>VLOOKUP(D234,'Species Data'!A$2:E$252,4,FALSE)</f>
        <v>106</v>
      </c>
      <c r="I234" s="52">
        <f>VLOOKUP(D234,'Species Data'!A$2:E$252,5,FALSE)</f>
        <v>106</v>
      </c>
      <c r="J234" s="53">
        <f t="shared" si="1"/>
        <v>15900</v>
      </c>
      <c r="K234" s="21" t="s">
        <v>154</v>
      </c>
      <c r="L234" s="54">
        <f>VLOOKUP(K234,'Basic Moves'!B$2:J$60,3,FALSE)</f>
        <v>12</v>
      </c>
      <c r="M234" s="54" t="str">
        <f>VLOOKUP(K234,'Basic Moves'!B$2:C$60,2,FALSE)</f>
        <v>Water</v>
      </c>
      <c r="N234" s="54">
        <f>IF(OR(VLOOKUP(K234,'Basic Moves'!B$2:C$60,2,FALSE)=E234,VLOOKUP(K234,'Basic Moves'!B$2:C$60,2,FALSE)=F234),1,0)</f>
        <v>1</v>
      </c>
      <c r="O234" s="54">
        <f>VLOOKUP(K234,'Basic Moves'!B$2:J$60,5,FALSE)</f>
        <v>1200</v>
      </c>
      <c r="P234" s="54">
        <f>VLOOKUP(K234,'Basic Moves'!B$2:J$60,9,FALSE)</f>
        <v>14</v>
      </c>
      <c r="Q234" s="34">
        <f t="shared" si="229"/>
        <v>5</v>
      </c>
      <c r="R234" s="24">
        <f t="shared" si="2"/>
        <v>4.166666667</v>
      </c>
      <c r="S234" s="56">
        <f t="shared" si="230"/>
        <v>10</v>
      </c>
      <c r="T234" s="56">
        <f t="shared" si="231"/>
        <v>11.66666667</v>
      </c>
      <c r="U234" s="56">
        <f t="shared" si="232"/>
        <v>1.166666667</v>
      </c>
      <c r="V234" s="21" t="s">
        <v>258</v>
      </c>
      <c r="W234" s="54">
        <f>VLOOKUP(V234,'Charged Moves'!B$2:K$119,3,FALSE)</f>
        <v>45</v>
      </c>
      <c r="X234" s="57" t="str">
        <f>VLOOKUP(V234,'Charged Moves'!B$2:C$119,2,FALSE)</f>
        <v>Water</v>
      </c>
      <c r="Y234" s="54">
        <f>IF(OR(VLOOKUP(V234,'Charged Moves'!B$2:C$119,2,FALSE)=E234,VLOOKUP(V234,'Charged Moves'!B$2:C$119,2,FALSE)=F234),1,0)</f>
        <v>1</v>
      </c>
      <c r="Z234" s="54">
        <f>VLOOKUP(V234,'Charged Moves'!B$2:K$119,10,FALSE)*100</f>
        <v>5</v>
      </c>
      <c r="AA234" s="54">
        <f>VLOOKUP(V234,'Charged Moves'!B$2:K$119,6,FALSE)</f>
        <v>1900</v>
      </c>
      <c r="AB234" s="54">
        <f>VLOOKUP(V234,'Charged Moves'!B$2:L$119,11,FALSE)</f>
        <v>33</v>
      </c>
      <c r="AC234" s="62">
        <f t="shared" si="233"/>
        <v>16</v>
      </c>
      <c r="AD234" s="24">
        <f t="shared" si="3"/>
        <v>8.421052632</v>
      </c>
      <c r="AE234" s="63">
        <f t="shared" si="4"/>
        <v>3</v>
      </c>
      <c r="AF234" s="64">
        <f t="shared" si="5"/>
        <v>3600</v>
      </c>
      <c r="AG234" s="65">
        <f t="shared" si="6"/>
        <v>5.636363636</v>
      </c>
      <c r="AH234" s="15">
        <f t="shared" si="234"/>
        <v>0.3237428855</v>
      </c>
      <c r="AI234" s="15">
        <f t="shared" si="235"/>
        <v>0.08077312118</v>
      </c>
      <c r="AJ234" s="15">
        <f t="shared" si="236"/>
        <v>0.1000390064</v>
      </c>
      <c r="AK234" s="65">
        <f t="shared" si="7"/>
        <v>2.296296296</v>
      </c>
      <c r="AL234" s="65">
        <f t="shared" si="8"/>
        <v>89618.18182</v>
      </c>
      <c r="AM234" s="65">
        <f t="shared" si="9"/>
        <v>36511.11111</v>
      </c>
    </row>
    <row r="235" ht="14.25" customHeight="1">
      <c r="A235" s="11">
        <v>1267.0</v>
      </c>
      <c r="B235" s="11">
        <f>VLOOKUP(D235,'Species Data'!A$2:E$252,2,FALSE)</f>
        <v>170</v>
      </c>
      <c r="C235" s="11"/>
      <c r="D235" s="20" t="s">
        <v>354</v>
      </c>
      <c r="E235" s="115" t="s">
        <v>476</v>
      </c>
      <c r="F235" s="101" t="s">
        <v>480</v>
      </c>
      <c r="G235" s="11">
        <f>VLOOKUP(D235,'Species Data'!A$2:E$252,3,FALSE)</f>
        <v>150</v>
      </c>
      <c r="H235" s="52">
        <f>VLOOKUP(D235,'Species Data'!A$2:E$252,4,FALSE)</f>
        <v>106</v>
      </c>
      <c r="I235" s="52">
        <f>VLOOKUP(D235,'Species Data'!A$2:E$252,5,FALSE)</f>
        <v>106</v>
      </c>
      <c r="J235" s="53">
        <f t="shared" si="1"/>
        <v>15900</v>
      </c>
      <c r="K235" s="21" t="s">
        <v>262</v>
      </c>
      <c r="L235" s="54">
        <f>VLOOKUP(K235,'Basic Moves'!B$2:J$60,3,FALSE)</f>
        <v>6</v>
      </c>
      <c r="M235" s="54" t="str">
        <f>VLOOKUP(K235,'Basic Moves'!B$2:C$60,2,FALSE)</f>
        <v>Electric</v>
      </c>
      <c r="N235" s="54">
        <f>IF(OR(VLOOKUP(K235,'Basic Moves'!B$2:C$60,2,FALSE)=E235,VLOOKUP(K235,'Basic Moves'!B$2:C$60,2,FALSE)=F235),1,0)</f>
        <v>1</v>
      </c>
      <c r="O235" s="54">
        <f>VLOOKUP(K235,'Basic Moves'!B$2:J$60,5,FALSE)</f>
        <v>700</v>
      </c>
      <c r="P235" s="54">
        <f>VLOOKUP(K235,'Basic Moves'!B$2:J$60,9,FALSE)</f>
        <v>9</v>
      </c>
      <c r="Q235" s="34">
        <f t="shared" si="229"/>
        <v>3</v>
      </c>
      <c r="R235" s="24">
        <f t="shared" si="2"/>
        <v>4.285714286</v>
      </c>
      <c r="S235" s="56">
        <f t="shared" si="230"/>
        <v>8.571428571</v>
      </c>
      <c r="T235" s="56">
        <f t="shared" si="231"/>
        <v>12.85714286</v>
      </c>
      <c r="U235" s="56">
        <f t="shared" si="232"/>
        <v>1.5</v>
      </c>
      <c r="V235" s="21" t="s">
        <v>92</v>
      </c>
      <c r="W235" s="54">
        <f>VLOOKUP(V235,'Charged Moves'!B$2:K$119,3,FALSE)</f>
        <v>80</v>
      </c>
      <c r="X235" s="57" t="str">
        <f>VLOOKUP(V235,'Charged Moves'!B$2:C$119,2,FALSE)</f>
        <v>Electric</v>
      </c>
      <c r="Y235" s="54">
        <f>IF(OR(VLOOKUP(V235,'Charged Moves'!B$2:C$119,2,FALSE)=E235,VLOOKUP(V235,'Charged Moves'!B$2:C$119,2,FALSE)=F235),1,0)</f>
        <v>1</v>
      </c>
      <c r="Z235" s="54">
        <f>VLOOKUP(V235,'Charged Moves'!B$2:K$119,10,FALSE)*100</f>
        <v>5</v>
      </c>
      <c r="AA235" s="54">
        <f>VLOOKUP(V235,'Charged Moves'!B$2:K$119,6,FALSE)</f>
        <v>2500</v>
      </c>
      <c r="AB235" s="54">
        <f>VLOOKUP(V235,'Charged Moves'!B$2:L$119,11,FALSE)</f>
        <v>50</v>
      </c>
      <c r="AC235" s="62">
        <f t="shared" si="233"/>
        <v>29</v>
      </c>
      <c r="AD235" s="24">
        <f t="shared" si="3"/>
        <v>11.6</v>
      </c>
      <c r="AE235" s="63">
        <f t="shared" si="4"/>
        <v>6</v>
      </c>
      <c r="AF235" s="64">
        <f t="shared" si="5"/>
        <v>4200</v>
      </c>
      <c r="AG235" s="65">
        <f t="shared" si="6"/>
        <v>7.014925373</v>
      </c>
      <c r="AH235" s="15">
        <f t="shared" si="234"/>
        <v>0.4029250645</v>
      </c>
      <c r="AI235" s="15">
        <f t="shared" si="235"/>
        <v>0.1005288966</v>
      </c>
      <c r="AJ235" s="15">
        <f t="shared" si="236"/>
        <v>0.09891654909</v>
      </c>
      <c r="AK235" s="65">
        <f t="shared" si="7"/>
        <v>2.270531401</v>
      </c>
      <c r="AL235" s="65">
        <f t="shared" si="8"/>
        <v>111537.3134</v>
      </c>
      <c r="AM235" s="65">
        <f t="shared" si="9"/>
        <v>36101.44928</v>
      </c>
    </row>
    <row r="236" ht="14.25" customHeight="1">
      <c r="A236" s="11">
        <v>1268.0</v>
      </c>
      <c r="B236" s="11">
        <f>VLOOKUP(D236,'Species Data'!A$2:E$252,2,FALSE)</f>
        <v>170</v>
      </c>
      <c r="C236" s="11"/>
      <c r="D236" s="20" t="s">
        <v>354</v>
      </c>
      <c r="E236" s="115" t="s">
        <v>476</v>
      </c>
      <c r="F236" s="101" t="s">
        <v>480</v>
      </c>
      <c r="G236" s="11">
        <f>VLOOKUP(D236,'Species Data'!A$2:E$252,3,FALSE)</f>
        <v>150</v>
      </c>
      <c r="H236" s="52">
        <f>VLOOKUP(D236,'Species Data'!A$2:E$252,4,FALSE)</f>
        <v>106</v>
      </c>
      <c r="I236" s="52">
        <f>VLOOKUP(D236,'Species Data'!A$2:E$252,5,FALSE)</f>
        <v>106</v>
      </c>
      <c r="J236" s="53">
        <f t="shared" si="1"/>
        <v>15900</v>
      </c>
      <c r="K236" s="21" t="s">
        <v>262</v>
      </c>
      <c r="L236" s="54">
        <f>VLOOKUP(K236,'Basic Moves'!B$2:J$60,3,FALSE)</f>
        <v>6</v>
      </c>
      <c r="M236" s="54" t="str">
        <f>VLOOKUP(K236,'Basic Moves'!B$2:C$60,2,FALSE)</f>
        <v>Electric</v>
      </c>
      <c r="N236" s="54">
        <f>IF(OR(VLOOKUP(K236,'Basic Moves'!B$2:C$60,2,FALSE)=E236,VLOOKUP(K236,'Basic Moves'!B$2:C$60,2,FALSE)=F236),1,0)</f>
        <v>1</v>
      </c>
      <c r="O236" s="54">
        <f>VLOOKUP(K236,'Basic Moves'!B$2:J$60,5,FALSE)</f>
        <v>700</v>
      </c>
      <c r="P236" s="54">
        <f>VLOOKUP(K236,'Basic Moves'!B$2:J$60,9,FALSE)</f>
        <v>9</v>
      </c>
      <c r="Q236" s="34">
        <f t="shared" si="229"/>
        <v>3</v>
      </c>
      <c r="R236" s="24">
        <f t="shared" si="2"/>
        <v>4.285714286</v>
      </c>
      <c r="S236" s="56">
        <f t="shared" si="230"/>
        <v>8.571428571</v>
      </c>
      <c r="T236" s="56">
        <f t="shared" si="231"/>
        <v>12.85714286</v>
      </c>
      <c r="U236" s="56">
        <f t="shared" si="232"/>
        <v>1.5</v>
      </c>
      <c r="V236" s="21" t="s">
        <v>107</v>
      </c>
      <c r="W236" s="54">
        <f>VLOOKUP(V236,'Charged Moves'!B$2:K$119,3,FALSE)</f>
        <v>70</v>
      </c>
      <c r="X236" s="57" t="str">
        <f>VLOOKUP(V236,'Charged Moves'!B$2:C$119,2,FALSE)</f>
        <v>Water</v>
      </c>
      <c r="Y236" s="54">
        <f>IF(OR(VLOOKUP(V236,'Charged Moves'!B$2:C$119,2,FALSE)=E236,VLOOKUP(V236,'Charged Moves'!B$2:C$119,2,FALSE)=F236),1,0)</f>
        <v>1</v>
      </c>
      <c r="Z236" s="54">
        <f>VLOOKUP(V236,'Charged Moves'!B$2:K$119,10,FALSE)*100</f>
        <v>5</v>
      </c>
      <c r="AA236" s="54">
        <f>VLOOKUP(V236,'Charged Moves'!B$2:K$119,6,FALSE)</f>
        <v>3200</v>
      </c>
      <c r="AB236" s="54">
        <f>VLOOKUP(V236,'Charged Moves'!B$2:L$119,11,FALSE)</f>
        <v>50</v>
      </c>
      <c r="AC236" s="62">
        <f t="shared" si="233"/>
        <v>25</v>
      </c>
      <c r="AD236" s="24">
        <f t="shared" si="3"/>
        <v>7.8125</v>
      </c>
      <c r="AE236" s="63">
        <f t="shared" si="4"/>
        <v>6</v>
      </c>
      <c r="AF236" s="64">
        <f t="shared" si="5"/>
        <v>4200</v>
      </c>
      <c r="AG236" s="65">
        <f t="shared" si="6"/>
        <v>5.810810811</v>
      </c>
      <c r="AH236" s="15">
        <f t="shared" si="234"/>
        <v>0.3337628266</v>
      </c>
      <c r="AI236" s="15">
        <f t="shared" si="235"/>
        <v>0.08327307393</v>
      </c>
      <c r="AJ236" s="15">
        <f t="shared" si="236"/>
        <v>0.08753790052</v>
      </c>
      <c r="AK236" s="65">
        <f t="shared" si="7"/>
        <v>2.009345794</v>
      </c>
      <c r="AL236" s="65">
        <f t="shared" si="8"/>
        <v>92391.89189</v>
      </c>
      <c r="AM236" s="65">
        <f t="shared" si="9"/>
        <v>31948.59813</v>
      </c>
    </row>
    <row r="237" ht="14.25" customHeight="1">
      <c r="A237" s="11">
        <v>1266.0</v>
      </c>
      <c r="B237" s="11">
        <f>VLOOKUP(D237,'Species Data'!A$2:E$252,2,FALSE)</f>
        <v>170</v>
      </c>
      <c r="C237" s="11"/>
      <c r="D237" s="20" t="s">
        <v>354</v>
      </c>
      <c r="E237" s="115" t="s">
        <v>476</v>
      </c>
      <c r="F237" s="101" t="s">
        <v>480</v>
      </c>
      <c r="G237" s="11">
        <f>VLOOKUP(D237,'Species Data'!A$2:E$252,3,FALSE)</f>
        <v>150</v>
      </c>
      <c r="H237" s="52">
        <f>VLOOKUP(D237,'Species Data'!A$2:E$252,4,FALSE)</f>
        <v>106</v>
      </c>
      <c r="I237" s="52">
        <f>VLOOKUP(D237,'Species Data'!A$2:E$252,5,FALSE)</f>
        <v>106</v>
      </c>
      <c r="J237" s="53">
        <f t="shared" si="1"/>
        <v>15900</v>
      </c>
      <c r="K237" s="21" t="s">
        <v>262</v>
      </c>
      <c r="L237" s="54">
        <f>VLOOKUP(K237,'Basic Moves'!B$2:J$60,3,FALSE)</f>
        <v>6</v>
      </c>
      <c r="M237" s="54" t="str">
        <f>VLOOKUP(K237,'Basic Moves'!B$2:C$60,2,FALSE)</f>
        <v>Electric</v>
      </c>
      <c r="N237" s="54">
        <f>IF(OR(VLOOKUP(K237,'Basic Moves'!B$2:C$60,2,FALSE)=E237,VLOOKUP(K237,'Basic Moves'!B$2:C$60,2,FALSE)=F237),1,0)</f>
        <v>1</v>
      </c>
      <c r="O237" s="54">
        <f>VLOOKUP(K237,'Basic Moves'!B$2:J$60,5,FALSE)</f>
        <v>700</v>
      </c>
      <c r="P237" s="54">
        <f>VLOOKUP(K237,'Basic Moves'!B$2:J$60,9,FALSE)</f>
        <v>9</v>
      </c>
      <c r="Q237" s="34">
        <f t="shared" si="229"/>
        <v>3</v>
      </c>
      <c r="R237" s="24">
        <f t="shared" si="2"/>
        <v>4.285714286</v>
      </c>
      <c r="S237" s="56">
        <f t="shared" si="230"/>
        <v>8.571428571</v>
      </c>
      <c r="T237" s="56">
        <f t="shared" si="231"/>
        <v>12.85714286</v>
      </c>
      <c r="U237" s="56">
        <f t="shared" si="232"/>
        <v>1.5</v>
      </c>
      <c r="V237" s="21" t="s">
        <v>258</v>
      </c>
      <c r="W237" s="54">
        <f>VLOOKUP(V237,'Charged Moves'!B$2:K$119,3,FALSE)</f>
        <v>45</v>
      </c>
      <c r="X237" s="57" t="str">
        <f>VLOOKUP(V237,'Charged Moves'!B$2:C$119,2,FALSE)</f>
        <v>Water</v>
      </c>
      <c r="Y237" s="54">
        <f>IF(OR(VLOOKUP(V237,'Charged Moves'!B$2:C$119,2,FALSE)=E237,VLOOKUP(V237,'Charged Moves'!B$2:C$119,2,FALSE)=F237),1,0)</f>
        <v>1</v>
      </c>
      <c r="Z237" s="54">
        <f>VLOOKUP(V237,'Charged Moves'!B$2:K$119,10,FALSE)*100</f>
        <v>5</v>
      </c>
      <c r="AA237" s="54">
        <f>VLOOKUP(V237,'Charged Moves'!B$2:K$119,6,FALSE)</f>
        <v>1900</v>
      </c>
      <c r="AB237" s="54">
        <f>VLOOKUP(V237,'Charged Moves'!B$2:L$119,11,FALSE)</f>
        <v>33</v>
      </c>
      <c r="AC237" s="62">
        <f t="shared" si="233"/>
        <v>16</v>
      </c>
      <c r="AD237" s="24">
        <f t="shared" si="3"/>
        <v>8.421052632</v>
      </c>
      <c r="AE237" s="63">
        <f t="shared" si="4"/>
        <v>4</v>
      </c>
      <c r="AF237" s="64">
        <f t="shared" si="5"/>
        <v>2800</v>
      </c>
      <c r="AG237" s="65">
        <f t="shared" si="6"/>
        <v>5.957446809</v>
      </c>
      <c r="AH237" s="15">
        <f t="shared" si="234"/>
        <v>0.3421853422</v>
      </c>
      <c r="AI237" s="15">
        <f t="shared" si="235"/>
        <v>0.08537447263</v>
      </c>
      <c r="AJ237" s="15">
        <f t="shared" si="236"/>
        <v>0.08298166428</v>
      </c>
      <c r="AK237" s="65">
        <f t="shared" si="7"/>
        <v>1.904761905</v>
      </c>
      <c r="AL237" s="65">
        <f t="shared" si="8"/>
        <v>94723.40426</v>
      </c>
      <c r="AM237" s="65">
        <f t="shared" si="9"/>
        <v>30285.71429</v>
      </c>
    </row>
    <row r="238" ht="14.25" customHeight="1">
      <c r="A238" s="11">
        <v>235.0</v>
      </c>
      <c r="B238" s="11">
        <f>VLOOKUP(D238,'Species Data'!A$2:E$252,2,FALSE)</f>
        <v>36</v>
      </c>
      <c r="C238" s="11"/>
      <c r="D238" s="11" t="s">
        <v>192</v>
      </c>
      <c r="E238" s="119" t="s">
        <v>491</v>
      </c>
      <c r="F238" s="127"/>
      <c r="G238" s="11">
        <f>VLOOKUP(D238,'Species Data'!A$2:E$252,3,FALSE)</f>
        <v>190</v>
      </c>
      <c r="H238" s="52">
        <f>VLOOKUP(D238,'Species Data'!A$2:E$252,4,FALSE)</f>
        <v>178</v>
      </c>
      <c r="I238" s="52">
        <f>VLOOKUP(D238,'Species Data'!A$2:E$252,5,FALSE)</f>
        <v>171</v>
      </c>
      <c r="J238" s="53">
        <f t="shared" si="1"/>
        <v>32490</v>
      </c>
      <c r="K238" s="48" t="s">
        <v>54</v>
      </c>
      <c r="L238" s="54">
        <f>VLOOKUP(K238,'Basic Moves'!B$2:J$60,3,FALSE)</f>
        <v>12</v>
      </c>
      <c r="M238" s="54" t="str">
        <f>VLOOKUP(K238,'Basic Moves'!B$2:C$60,2,FALSE)</f>
        <v>Psychic</v>
      </c>
      <c r="N238" s="54">
        <f>IF(OR(VLOOKUP(K238,'Basic Moves'!B$2:C$60,2,FALSE)=E238,VLOOKUP(K238,'Basic Moves'!B$2:C$60,2,FALSE)=F238),1,0)</f>
        <v>0</v>
      </c>
      <c r="O238" s="54">
        <f>VLOOKUP(K238,'Basic Moves'!B$2:J$60,5,FALSE)</f>
        <v>1100</v>
      </c>
      <c r="P238" s="54">
        <f>VLOOKUP(K238,'Basic Moves'!B$2:J$60,9,FALSE)</f>
        <v>10</v>
      </c>
      <c r="Q238" s="34">
        <f t="shared" si="229"/>
        <v>6</v>
      </c>
      <c r="R238" s="24">
        <f t="shared" si="2"/>
        <v>5.454545455</v>
      </c>
      <c r="S238" s="56">
        <f t="shared" si="230"/>
        <v>10.90909091</v>
      </c>
      <c r="T238" s="56">
        <f t="shared" si="231"/>
        <v>9.090909091</v>
      </c>
      <c r="U238" s="56">
        <f t="shared" si="232"/>
        <v>0.8333333333</v>
      </c>
      <c r="V238" s="48" t="s">
        <v>48</v>
      </c>
      <c r="W238" s="54">
        <f>VLOOKUP(V238,'Charged Moves'!B$2:K$119,3,FALSE)</f>
        <v>100</v>
      </c>
      <c r="X238" s="57" t="str">
        <f>VLOOKUP(V238,'Charged Moves'!B$2:C$119,2,FALSE)</f>
        <v>Fairy</v>
      </c>
      <c r="Y238" s="54">
        <f>IF(OR(VLOOKUP(V238,'Charged Moves'!B$2:C$119,2,FALSE)=E238,VLOOKUP(V238,'Charged Moves'!B$2:C$119,2,FALSE)=F238),1,0)</f>
        <v>1</v>
      </c>
      <c r="Z238" s="54">
        <f>VLOOKUP(V238,'Charged Moves'!B$2:K$119,10,FALSE)*100</f>
        <v>5</v>
      </c>
      <c r="AA238" s="54">
        <f>VLOOKUP(V238,'Charged Moves'!B$2:K$119,6,FALSE)</f>
        <v>3500</v>
      </c>
      <c r="AB238" s="54">
        <f>VLOOKUP(V238,'Charged Moves'!B$2:L$119,11,FALSE)</f>
        <v>50</v>
      </c>
      <c r="AC238" s="62">
        <f t="shared" si="233"/>
        <v>60</v>
      </c>
      <c r="AD238" s="24">
        <f t="shared" si="3"/>
        <v>17.14285714</v>
      </c>
      <c r="AE238" s="63">
        <f t="shared" si="4"/>
        <v>5</v>
      </c>
      <c r="AF238" s="64">
        <f t="shared" si="5"/>
        <v>5500</v>
      </c>
      <c r="AG238" s="65">
        <f t="shared" si="6"/>
        <v>10</v>
      </c>
      <c r="AH238" s="15">
        <f t="shared" si="234"/>
        <v>0.5743825388</v>
      </c>
      <c r="AI238" s="15">
        <f t="shared" si="235"/>
        <v>0.2928332905</v>
      </c>
      <c r="AJ238" s="15">
        <f t="shared" si="236"/>
        <v>0.3815199442</v>
      </c>
      <c r="AK238" s="65">
        <f t="shared" si="7"/>
        <v>4.285714286</v>
      </c>
      <c r="AL238" s="65">
        <f t="shared" si="8"/>
        <v>324900</v>
      </c>
      <c r="AM238" s="65">
        <f t="shared" si="9"/>
        <v>139242.8571</v>
      </c>
    </row>
    <row r="239" ht="14.25" customHeight="1">
      <c r="A239" s="11">
        <v>229.0</v>
      </c>
      <c r="B239" s="11">
        <f>VLOOKUP(D239,'Species Data'!A$2:E$252,2,FALSE)</f>
        <v>36</v>
      </c>
      <c r="C239" s="11"/>
      <c r="D239" s="11" t="s">
        <v>192</v>
      </c>
      <c r="E239" s="119" t="s">
        <v>491</v>
      </c>
      <c r="F239" s="127"/>
      <c r="G239" s="11">
        <f>VLOOKUP(D239,'Species Data'!A$2:E$252,3,FALSE)</f>
        <v>190</v>
      </c>
      <c r="H239" s="52">
        <f>VLOOKUP(D239,'Species Data'!A$2:E$252,4,FALSE)</f>
        <v>178</v>
      </c>
      <c r="I239" s="52">
        <f>VLOOKUP(D239,'Species Data'!A$2:E$252,5,FALSE)</f>
        <v>171</v>
      </c>
      <c r="J239" s="53">
        <f t="shared" si="1"/>
        <v>32490</v>
      </c>
      <c r="K239" s="12" t="s">
        <v>94</v>
      </c>
      <c r="L239" s="54">
        <f>VLOOKUP(K239,'Basic Moves'!B$2:J$60,3,FALSE)</f>
        <v>8</v>
      </c>
      <c r="M239" s="54" t="str">
        <f>VLOOKUP(K239,'Basic Moves'!B$2:C$60,2,FALSE)</f>
        <v>Electric</v>
      </c>
      <c r="N239" s="54">
        <f>IF(OR(VLOOKUP(K239,'Basic Moves'!B$2:C$60,2,FALSE)=E239,VLOOKUP(K239,'Basic Moves'!B$2:C$60,2,FALSE)=F239),1,0)</f>
        <v>0</v>
      </c>
      <c r="O239" s="54">
        <f>VLOOKUP(K239,'Basic Moves'!B$2:J$60,5,FALSE)</f>
        <v>1100</v>
      </c>
      <c r="P239" s="54">
        <f>VLOOKUP(K239,'Basic Moves'!B$2:J$60,9,FALSE)</f>
        <v>15</v>
      </c>
      <c r="Q239" s="34">
        <f t="shared" si="229"/>
        <v>4</v>
      </c>
      <c r="R239" s="24">
        <f t="shared" si="2"/>
        <v>3.636363636</v>
      </c>
      <c r="S239" s="56">
        <f t="shared" si="230"/>
        <v>7.272727273</v>
      </c>
      <c r="T239" s="56">
        <f t="shared" si="231"/>
        <v>13.63636364</v>
      </c>
      <c r="U239" s="56">
        <f t="shared" si="232"/>
        <v>1.875</v>
      </c>
      <c r="V239" s="12" t="s">
        <v>48</v>
      </c>
      <c r="W239" s="54">
        <f>VLOOKUP(V239,'Charged Moves'!B$2:K$119,3,FALSE)</f>
        <v>100</v>
      </c>
      <c r="X239" s="57" t="str">
        <f>VLOOKUP(V239,'Charged Moves'!B$2:C$119,2,FALSE)</f>
        <v>Fairy</v>
      </c>
      <c r="Y239" s="54">
        <f>IF(OR(VLOOKUP(V239,'Charged Moves'!B$2:C$119,2,FALSE)=E239,VLOOKUP(V239,'Charged Moves'!B$2:C$119,2,FALSE)=F239),1,0)</f>
        <v>1</v>
      </c>
      <c r="Z239" s="54">
        <f>VLOOKUP(V239,'Charged Moves'!B$2:K$119,10,FALSE)*100</f>
        <v>5</v>
      </c>
      <c r="AA239" s="54">
        <f>VLOOKUP(V239,'Charged Moves'!B$2:K$119,6,FALSE)</f>
        <v>3500</v>
      </c>
      <c r="AB239" s="54">
        <f>VLOOKUP(V239,'Charged Moves'!B$2:L$119,11,FALSE)</f>
        <v>50</v>
      </c>
      <c r="AC239" s="62">
        <f t="shared" si="233"/>
        <v>60</v>
      </c>
      <c r="AD239" s="24">
        <f t="shared" si="3"/>
        <v>17.14285714</v>
      </c>
      <c r="AE239" s="63">
        <f t="shared" si="4"/>
        <v>4</v>
      </c>
      <c r="AF239" s="64">
        <f t="shared" si="5"/>
        <v>4400</v>
      </c>
      <c r="AG239" s="65">
        <f t="shared" si="6"/>
        <v>9.620253165</v>
      </c>
      <c r="AH239" s="15">
        <f t="shared" si="234"/>
        <v>0.5525705436</v>
      </c>
      <c r="AI239" s="15">
        <f t="shared" si="235"/>
        <v>0.281713039</v>
      </c>
      <c r="AJ239" s="15">
        <f t="shared" si="236"/>
        <v>0.377967617</v>
      </c>
      <c r="AK239" s="65">
        <f t="shared" si="7"/>
        <v>4.245810056</v>
      </c>
      <c r="AL239" s="65">
        <f t="shared" si="8"/>
        <v>312562.0253</v>
      </c>
      <c r="AM239" s="65">
        <f t="shared" si="9"/>
        <v>137946.3687</v>
      </c>
    </row>
    <row r="240" ht="14.25" customHeight="1">
      <c r="A240" s="11">
        <v>230.0</v>
      </c>
      <c r="B240" s="11">
        <f>VLOOKUP(D240,'Species Data'!A$2:E$252,2,FALSE)</f>
        <v>36</v>
      </c>
      <c r="C240" s="11"/>
      <c r="D240" s="11" t="s">
        <v>192</v>
      </c>
      <c r="E240" s="119" t="s">
        <v>491</v>
      </c>
      <c r="F240" s="127"/>
      <c r="G240" s="11">
        <f>VLOOKUP(D240,'Species Data'!A$2:E$252,3,FALSE)</f>
        <v>190</v>
      </c>
      <c r="H240" s="52">
        <f>VLOOKUP(D240,'Species Data'!A$2:E$252,4,FALSE)</f>
        <v>178</v>
      </c>
      <c r="I240" s="52">
        <f>VLOOKUP(D240,'Species Data'!A$2:E$252,5,FALSE)</f>
        <v>171</v>
      </c>
      <c r="J240" s="53">
        <f t="shared" si="1"/>
        <v>32490</v>
      </c>
      <c r="K240" s="12" t="s">
        <v>94</v>
      </c>
      <c r="L240" s="54">
        <f>VLOOKUP(K240,'Basic Moves'!B$2:J$60,3,FALSE)</f>
        <v>8</v>
      </c>
      <c r="M240" s="54" t="str">
        <f>VLOOKUP(K240,'Basic Moves'!B$2:C$60,2,FALSE)</f>
        <v>Electric</v>
      </c>
      <c r="N240" s="54">
        <f>IF(OR(VLOOKUP(K240,'Basic Moves'!B$2:C$60,2,FALSE)=E240,VLOOKUP(K240,'Basic Moves'!B$2:C$60,2,FALSE)=F240),1,0)</f>
        <v>0</v>
      </c>
      <c r="O240" s="54">
        <f>VLOOKUP(K240,'Basic Moves'!B$2:J$60,5,FALSE)</f>
        <v>1100</v>
      </c>
      <c r="P240" s="54">
        <f>VLOOKUP(K240,'Basic Moves'!B$2:J$60,9,FALSE)</f>
        <v>15</v>
      </c>
      <c r="Q240" s="34">
        <f t="shared" si="229"/>
        <v>4</v>
      </c>
      <c r="R240" s="24">
        <f t="shared" si="2"/>
        <v>3.636363636</v>
      </c>
      <c r="S240" s="56">
        <f t="shared" si="230"/>
        <v>7.272727273</v>
      </c>
      <c r="T240" s="56">
        <f t="shared" si="231"/>
        <v>13.63636364</v>
      </c>
      <c r="U240" s="56">
        <f t="shared" si="232"/>
        <v>1.875</v>
      </c>
      <c r="V240" s="48" t="s">
        <v>205</v>
      </c>
      <c r="W240" s="54">
        <f>VLOOKUP(V240,'Charged Moves'!B$2:K$119,3,FALSE)</f>
        <v>130</v>
      </c>
      <c r="X240" s="57" t="str">
        <f>VLOOKUP(V240,'Charged Moves'!B$2:C$119,2,FALSE)</f>
        <v>Fairy</v>
      </c>
      <c r="Y240" s="54">
        <f>IF(OR(VLOOKUP(V240,'Charged Moves'!B$2:C$119,2,FALSE)=E240,VLOOKUP(V240,'Charged Moves'!B$2:C$119,2,FALSE)=F240),1,0)</f>
        <v>1</v>
      </c>
      <c r="Z240" s="54">
        <f>VLOOKUP(V240,'Charged Moves'!B$2:K$119,10,FALSE)*100</f>
        <v>5</v>
      </c>
      <c r="AA240" s="54">
        <f>VLOOKUP(V240,'Charged Moves'!B$2:K$119,6,FALSE)</f>
        <v>3900</v>
      </c>
      <c r="AB240" s="54">
        <f>VLOOKUP(V240,'Charged Moves'!B$2:L$119,11,FALSE)</f>
        <v>100</v>
      </c>
      <c r="AC240" s="62">
        <f t="shared" si="233"/>
        <v>78</v>
      </c>
      <c r="AD240" s="24">
        <f t="shared" si="3"/>
        <v>20</v>
      </c>
      <c r="AE240" s="63">
        <f t="shared" si="4"/>
        <v>7</v>
      </c>
      <c r="AF240" s="64">
        <f t="shared" si="5"/>
        <v>7700</v>
      </c>
      <c r="AG240" s="65">
        <f t="shared" si="6"/>
        <v>9.137931034</v>
      </c>
      <c r="AH240" s="15">
        <f t="shared" si="234"/>
        <v>0.5248668027</v>
      </c>
      <c r="AI240" s="15">
        <f t="shared" si="235"/>
        <v>0.2675890413</v>
      </c>
      <c r="AJ240" s="15">
        <f t="shared" si="236"/>
        <v>0.3418934766</v>
      </c>
      <c r="AK240" s="65">
        <f t="shared" si="7"/>
        <v>3.84057971</v>
      </c>
      <c r="AL240" s="65">
        <f t="shared" si="8"/>
        <v>296891.3793</v>
      </c>
      <c r="AM240" s="65">
        <f t="shared" si="9"/>
        <v>124780.4348</v>
      </c>
    </row>
    <row r="241" ht="14.25" customHeight="1">
      <c r="A241" s="11">
        <v>236.0</v>
      </c>
      <c r="B241" s="11">
        <f>VLOOKUP(D241,'Species Data'!A$2:E$252,2,FALSE)</f>
        <v>36</v>
      </c>
      <c r="C241" s="11"/>
      <c r="D241" s="11" t="s">
        <v>192</v>
      </c>
      <c r="E241" s="119" t="s">
        <v>491</v>
      </c>
      <c r="F241" s="127"/>
      <c r="G241" s="11">
        <f>VLOOKUP(D241,'Species Data'!A$2:E$252,3,FALSE)</f>
        <v>190</v>
      </c>
      <c r="H241" s="52">
        <f>VLOOKUP(D241,'Species Data'!A$2:E$252,4,FALSE)</f>
        <v>178</v>
      </c>
      <c r="I241" s="52">
        <f>VLOOKUP(D241,'Species Data'!A$2:E$252,5,FALSE)</f>
        <v>171</v>
      </c>
      <c r="J241" s="53">
        <f t="shared" si="1"/>
        <v>32490</v>
      </c>
      <c r="K241" s="48" t="s">
        <v>54</v>
      </c>
      <c r="L241" s="54">
        <f>VLOOKUP(K241,'Basic Moves'!B$2:J$60,3,FALSE)</f>
        <v>12</v>
      </c>
      <c r="M241" s="54" t="str">
        <f>VLOOKUP(K241,'Basic Moves'!B$2:C$60,2,FALSE)</f>
        <v>Psychic</v>
      </c>
      <c r="N241" s="54">
        <f>IF(OR(VLOOKUP(K241,'Basic Moves'!B$2:C$60,2,FALSE)=E241,VLOOKUP(K241,'Basic Moves'!B$2:C$60,2,FALSE)=F241),1,0)</f>
        <v>0</v>
      </c>
      <c r="O241" s="54">
        <f>VLOOKUP(K241,'Basic Moves'!B$2:J$60,5,FALSE)</f>
        <v>1100</v>
      </c>
      <c r="P241" s="54">
        <f>VLOOKUP(K241,'Basic Moves'!B$2:J$60,9,FALSE)</f>
        <v>10</v>
      </c>
      <c r="Q241" s="34">
        <f t="shared" si="229"/>
        <v>6</v>
      </c>
      <c r="R241" s="24">
        <f t="shared" si="2"/>
        <v>5.454545455</v>
      </c>
      <c r="S241" s="56">
        <f t="shared" si="230"/>
        <v>10.90909091</v>
      </c>
      <c r="T241" s="56">
        <f t="shared" si="231"/>
        <v>9.090909091</v>
      </c>
      <c r="U241" s="56">
        <f t="shared" si="232"/>
        <v>0.8333333333</v>
      </c>
      <c r="V241" s="48" t="s">
        <v>205</v>
      </c>
      <c r="W241" s="54">
        <f>VLOOKUP(V241,'Charged Moves'!B$2:K$119,3,FALSE)</f>
        <v>130</v>
      </c>
      <c r="X241" s="57" t="str">
        <f>VLOOKUP(V241,'Charged Moves'!B$2:C$119,2,FALSE)</f>
        <v>Fairy</v>
      </c>
      <c r="Y241" s="54">
        <f>IF(OR(VLOOKUP(V241,'Charged Moves'!B$2:C$119,2,FALSE)=E241,VLOOKUP(V241,'Charged Moves'!B$2:C$119,2,FALSE)=F241),1,0)</f>
        <v>1</v>
      </c>
      <c r="Z241" s="54">
        <f>VLOOKUP(V241,'Charged Moves'!B$2:K$119,10,FALSE)*100</f>
        <v>5</v>
      </c>
      <c r="AA241" s="54">
        <f>VLOOKUP(V241,'Charged Moves'!B$2:K$119,6,FALSE)</f>
        <v>3900</v>
      </c>
      <c r="AB241" s="54">
        <f>VLOOKUP(V241,'Charged Moves'!B$2:L$119,11,FALSE)</f>
        <v>100</v>
      </c>
      <c r="AC241" s="62">
        <f t="shared" si="233"/>
        <v>78</v>
      </c>
      <c r="AD241" s="24">
        <f t="shared" si="3"/>
        <v>20</v>
      </c>
      <c r="AE241" s="63">
        <f t="shared" si="4"/>
        <v>10</v>
      </c>
      <c r="AF241" s="64">
        <f t="shared" si="5"/>
        <v>11000</v>
      </c>
      <c r="AG241" s="65">
        <f t="shared" si="6"/>
        <v>9.261744966</v>
      </c>
      <c r="AH241" s="15">
        <f t="shared" si="234"/>
        <v>0.5319784587</v>
      </c>
      <c r="AI241" s="15">
        <f t="shared" si="235"/>
        <v>0.2712147254</v>
      </c>
      <c r="AJ241" s="15">
        <f t="shared" si="236"/>
        <v>0.332925263</v>
      </c>
      <c r="AK241" s="65">
        <f t="shared" si="7"/>
        <v>3.739837398</v>
      </c>
      <c r="AL241" s="65">
        <f t="shared" si="8"/>
        <v>300914.094</v>
      </c>
      <c r="AM241" s="65">
        <f t="shared" si="9"/>
        <v>121507.3171</v>
      </c>
    </row>
    <row r="242" ht="14.25" customHeight="1">
      <c r="A242" s="11">
        <v>232.0</v>
      </c>
      <c r="B242" s="32">
        <f>VLOOKUP(D242,'Species Data'!A$2:E$252,2,FALSE)</f>
        <v>36</v>
      </c>
      <c r="C242" s="32"/>
      <c r="D242" s="32" t="s">
        <v>192</v>
      </c>
      <c r="E242" s="128" t="s">
        <v>491</v>
      </c>
      <c r="F242" s="129"/>
      <c r="G242" s="32">
        <f>VLOOKUP(D242,'Species Data'!A$2:E$252,3,FALSE)</f>
        <v>190</v>
      </c>
      <c r="H242" s="104">
        <f>VLOOKUP(D242,'Species Data'!A$2:E$252,4,FALSE)</f>
        <v>178</v>
      </c>
      <c r="I242" s="104">
        <f>VLOOKUP(D242,'Species Data'!A$2:E$252,5,FALSE)</f>
        <v>171</v>
      </c>
      <c r="J242" s="105">
        <f t="shared" si="1"/>
        <v>32490</v>
      </c>
      <c r="K242" s="36" t="s">
        <v>42</v>
      </c>
      <c r="L242" s="106">
        <f>VLOOKUP(K242,'Basic Moves'!B$2:J$60,3,FALSE)</f>
        <v>7</v>
      </c>
      <c r="M242" s="106" t="str">
        <f>VLOOKUP(K242,'Basic Moves'!B$2:C$60,2,FALSE)</f>
        <v>Normal</v>
      </c>
      <c r="N242" s="106">
        <f>IF(OR(VLOOKUP(K242,'Basic Moves'!B$2:C$60,2,FALSE)=E242,VLOOKUP(K242,'Basic Moves'!B$2:C$60,2,FALSE)=F242),1,0)</f>
        <v>0</v>
      </c>
      <c r="O242" s="106">
        <f>VLOOKUP(K242,'Basic Moves'!B$2:J$60,5,FALSE)</f>
        <v>600</v>
      </c>
      <c r="P242" s="106">
        <f>VLOOKUP(K242,'Basic Moves'!B$2:J$60,9,FALSE)</f>
        <v>6</v>
      </c>
      <c r="Q242" s="34">
        <f t="shared" si="229"/>
        <v>4</v>
      </c>
      <c r="R242" s="24">
        <f t="shared" si="2"/>
        <v>6.666666667</v>
      </c>
      <c r="S242" s="56">
        <f t="shared" si="230"/>
        <v>11.66666667</v>
      </c>
      <c r="T242" s="56">
        <f t="shared" si="231"/>
        <v>10</v>
      </c>
      <c r="U242" s="56">
        <f t="shared" si="232"/>
        <v>0.8571428571</v>
      </c>
      <c r="V242" s="36" t="s">
        <v>48</v>
      </c>
      <c r="W242" s="106">
        <f>VLOOKUP(V242,'Charged Moves'!B$2:K$119,3,FALSE)</f>
        <v>100</v>
      </c>
      <c r="X242" s="107" t="str">
        <f>VLOOKUP(V242,'Charged Moves'!B$2:C$119,2,FALSE)</f>
        <v>Fairy</v>
      </c>
      <c r="Y242" s="106">
        <f>IF(OR(VLOOKUP(V242,'Charged Moves'!B$2:C$119,2,FALSE)=E242,VLOOKUP(V242,'Charged Moves'!B$2:C$119,2,FALSE)=F242),1,0)</f>
        <v>1</v>
      </c>
      <c r="Z242" s="106">
        <f>VLOOKUP(V242,'Charged Moves'!B$2:K$119,10,FALSE)*100</f>
        <v>5</v>
      </c>
      <c r="AA242" s="106">
        <f>VLOOKUP(V242,'Charged Moves'!B$2:K$119,6,FALSE)</f>
        <v>3500</v>
      </c>
      <c r="AB242" s="106">
        <f>VLOOKUP(V242,'Charged Moves'!B$2:L$119,11,FALSE)</f>
        <v>50</v>
      </c>
      <c r="AC242" s="62">
        <f t="shared" si="233"/>
        <v>60</v>
      </c>
      <c r="AD242" s="24">
        <f t="shared" si="3"/>
        <v>17.14285714</v>
      </c>
      <c r="AE242" s="63">
        <f t="shared" si="4"/>
        <v>9</v>
      </c>
      <c r="AF242" s="64">
        <f t="shared" si="5"/>
        <v>5400</v>
      </c>
      <c r="AG242" s="65">
        <f t="shared" si="6"/>
        <v>10.78651685</v>
      </c>
      <c r="AH242" s="15">
        <f t="shared" si="234"/>
        <v>0.6195586935</v>
      </c>
      <c r="AI242" s="15">
        <f t="shared" si="235"/>
        <v>0.3158651224</v>
      </c>
      <c r="AJ242" s="15">
        <f t="shared" si="236"/>
        <v>0.2957109602</v>
      </c>
      <c r="AK242" s="65">
        <f t="shared" si="7"/>
        <v>3.321799308</v>
      </c>
      <c r="AL242" s="65">
        <f t="shared" si="8"/>
        <v>350453.9326</v>
      </c>
      <c r="AM242" s="65">
        <f t="shared" si="9"/>
        <v>107925.2595</v>
      </c>
    </row>
    <row r="243" ht="14.25" customHeight="1">
      <c r="A243" s="11">
        <v>237.0</v>
      </c>
      <c r="B243" s="11">
        <f>VLOOKUP(D243,'Species Data'!A$2:E$252,2,FALSE)</f>
        <v>36</v>
      </c>
      <c r="C243" s="11"/>
      <c r="D243" s="11" t="s">
        <v>192</v>
      </c>
      <c r="E243" s="119" t="s">
        <v>491</v>
      </c>
      <c r="F243" s="127"/>
      <c r="G243" s="11">
        <f>VLOOKUP(D243,'Species Data'!A$2:E$252,3,FALSE)</f>
        <v>190</v>
      </c>
      <c r="H243" s="52">
        <f>VLOOKUP(D243,'Species Data'!A$2:E$252,4,FALSE)</f>
        <v>178</v>
      </c>
      <c r="I243" s="52">
        <f>VLOOKUP(D243,'Species Data'!A$2:E$252,5,FALSE)</f>
        <v>171</v>
      </c>
      <c r="J243" s="53">
        <f t="shared" si="1"/>
        <v>32490</v>
      </c>
      <c r="K243" s="48" t="s">
        <v>54</v>
      </c>
      <c r="L243" s="54">
        <f>VLOOKUP(K243,'Basic Moves'!B$2:J$60,3,FALSE)</f>
        <v>12</v>
      </c>
      <c r="M243" s="54" t="str">
        <f>VLOOKUP(K243,'Basic Moves'!B$2:C$60,2,FALSE)</f>
        <v>Psychic</v>
      </c>
      <c r="N243" s="54">
        <f>IF(OR(VLOOKUP(K243,'Basic Moves'!B$2:C$60,2,FALSE)=E243,VLOOKUP(K243,'Basic Moves'!B$2:C$60,2,FALSE)=F243),1,0)</f>
        <v>0</v>
      </c>
      <c r="O243" s="54">
        <f>VLOOKUP(K243,'Basic Moves'!B$2:J$60,5,FALSE)</f>
        <v>1100</v>
      </c>
      <c r="P243" s="54">
        <f>VLOOKUP(K243,'Basic Moves'!B$2:J$60,9,FALSE)</f>
        <v>10</v>
      </c>
      <c r="Q243" s="34">
        <f t="shared" si="229"/>
        <v>6</v>
      </c>
      <c r="R243" s="24">
        <f t="shared" si="2"/>
        <v>5.454545455</v>
      </c>
      <c r="S243" s="56">
        <f t="shared" si="230"/>
        <v>10.90909091</v>
      </c>
      <c r="T243" s="56">
        <f t="shared" si="231"/>
        <v>9.090909091</v>
      </c>
      <c r="U243" s="56">
        <f t="shared" si="232"/>
        <v>0.8333333333</v>
      </c>
      <c r="V243" s="48" t="s">
        <v>36</v>
      </c>
      <c r="W243" s="54">
        <f>VLOOKUP(V243,'Charged Moves'!B$2:K$119,3,FALSE)</f>
        <v>100</v>
      </c>
      <c r="X243" s="57" t="str">
        <f>VLOOKUP(V243,'Charged Moves'!B$2:C$119,2,FALSE)</f>
        <v>Psychic</v>
      </c>
      <c r="Y243" s="54">
        <f>IF(OR(VLOOKUP(V243,'Charged Moves'!B$2:C$119,2,FALSE)=E243,VLOOKUP(V243,'Charged Moves'!B$2:C$119,2,FALSE)=F243),1,0)</f>
        <v>0</v>
      </c>
      <c r="Z243" s="54">
        <f>VLOOKUP(V243,'Charged Moves'!B$2:K$119,10,FALSE)*100</f>
        <v>5</v>
      </c>
      <c r="AA243" s="54">
        <f>VLOOKUP(V243,'Charged Moves'!B$2:K$119,6,FALSE)</f>
        <v>2800</v>
      </c>
      <c r="AB243" s="54">
        <f>VLOOKUP(V243,'Charged Moves'!B$2:L$119,11,FALSE)</f>
        <v>100</v>
      </c>
      <c r="AC243" s="62">
        <f t="shared" si="233"/>
        <v>50</v>
      </c>
      <c r="AD243" s="24">
        <f t="shared" si="3"/>
        <v>17.85714286</v>
      </c>
      <c r="AE243" s="63">
        <f t="shared" si="4"/>
        <v>10</v>
      </c>
      <c r="AF243" s="64">
        <f t="shared" si="5"/>
        <v>11000</v>
      </c>
      <c r="AG243" s="65">
        <f t="shared" si="6"/>
        <v>7.971014493</v>
      </c>
      <c r="AH243" s="15">
        <f t="shared" si="234"/>
        <v>0.4578411541</v>
      </c>
      <c r="AI243" s="15">
        <f t="shared" si="235"/>
        <v>0.2334178403</v>
      </c>
      <c r="AJ243" s="15">
        <f t="shared" si="236"/>
        <v>0.2735291965</v>
      </c>
      <c r="AK243" s="65">
        <f t="shared" si="7"/>
        <v>3.072625698</v>
      </c>
      <c r="AL243" s="65">
        <f t="shared" si="8"/>
        <v>258978.2609</v>
      </c>
      <c r="AM243" s="65">
        <f t="shared" si="9"/>
        <v>99829.60894</v>
      </c>
    </row>
    <row r="244" ht="14.25" customHeight="1">
      <c r="A244" s="11">
        <v>231.0</v>
      </c>
      <c r="B244" s="11">
        <f>VLOOKUP(D244,'Species Data'!A$2:E$252,2,FALSE)</f>
        <v>36</v>
      </c>
      <c r="C244" s="11"/>
      <c r="D244" s="11" t="s">
        <v>192</v>
      </c>
      <c r="E244" s="119" t="s">
        <v>491</v>
      </c>
      <c r="F244" s="127"/>
      <c r="G244" s="11">
        <f>VLOOKUP(D244,'Species Data'!A$2:E$252,3,FALSE)</f>
        <v>190</v>
      </c>
      <c r="H244" s="52">
        <f>VLOOKUP(D244,'Species Data'!A$2:E$252,4,FALSE)</f>
        <v>178</v>
      </c>
      <c r="I244" s="52">
        <f>VLOOKUP(D244,'Species Data'!A$2:E$252,5,FALSE)</f>
        <v>171</v>
      </c>
      <c r="J244" s="53">
        <f t="shared" si="1"/>
        <v>32490</v>
      </c>
      <c r="K244" s="12" t="s">
        <v>94</v>
      </c>
      <c r="L244" s="54">
        <f>VLOOKUP(K244,'Basic Moves'!B$2:J$60,3,FALSE)</f>
        <v>8</v>
      </c>
      <c r="M244" s="54" t="str">
        <f>VLOOKUP(K244,'Basic Moves'!B$2:C$60,2,FALSE)</f>
        <v>Electric</v>
      </c>
      <c r="N244" s="54">
        <f>IF(OR(VLOOKUP(K244,'Basic Moves'!B$2:C$60,2,FALSE)=E244,VLOOKUP(K244,'Basic Moves'!B$2:C$60,2,FALSE)=F244),1,0)</f>
        <v>0</v>
      </c>
      <c r="O244" s="54">
        <f>VLOOKUP(K244,'Basic Moves'!B$2:J$60,5,FALSE)</f>
        <v>1100</v>
      </c>
      <c r="P244" s="54">
        <f>VLOOKUP(K244,'Basic Moves'!B$2:J$60,9,FALSE)</f>
        <v>15</v>
      </c>
      <c r="Q244" s="34">
        <f t="shared" si="229"/>
        <v>4</v>
      </c>
      <c r="R244" s="24">
        <f t="shared" si="2"/>
        <v>3.636363636</v>
      </c>
      <c r="S244" s="56">
        <f t="shared" si="230"/>
        <v>7.272727273</v>
      </c>
      <c r="T244" s="56">
        <f t="shared" si="231"/>
        <v>13.63636364</v>
      </c>
      <c r="U244" s="56">
        <f t="shared" si="232"/>
        <v>1.875</v>
      </c>
      <c r="V244" s="12" t="s">
        <v>36</v>
      </c>
      <c r="W244" s="54">
        <f>VLOOKUP(V244,'Charged Moves'!B$2:K$119,3,FALSE)</f>
        <v>100</v>
      </c>
      <c r="X244" s="57" t="str">
        <f>VLOOKUP(V244,'Charged Moves'!B$2:C$119,2,FALSE)</f>
        <v>Psychic</v>
      </c>
      <c r="Y244" s="54">
        <f>IF(OR(VLOOKUP(V244,'Charged Moves'!B$2:C$119,2,FALSE)=E244,VLOOKUP(V244,'Charged Moves'!B$2:C$119,2,FALSE)=F244),1,0)</f>
        <v>0</v>
      </c>
      <c r="Z244" s="54">
        <f>VLOOKUP(V244,'Charged Moves'!B$2:K$119,10,FALSE)*100</f>
        <v>5</v>
      </c>
      <c r="AA244" s="54">
        <f>VLOOKUP(V244,'Charged Moves'!B$2:K$119,6,FALSE)</f>
        <v>2800</v>
      </c>
      <c r="AB244" s="54">
        <f>VLOOKUP(V244,'Charged Moves'!B$2:L$119,11,FALSE)</f>
        <v>100</v>
      </c>
      <c r="AC244" s="62">
        <f t="shared" si="233"/>
        <v>50</v>
      </c>
      <c r="AD244" s="24">
        <f t="shared" si="3"/>
        <v>17.85714286</v>
      </c>
      <c r="AE244" s="63">
        <f t="shared" si="4"/>
        <v>7</v>
      </c>
      <c r="AF244" s="64">
        <f t="shared" si="5"/>
        <v>7700</v>
      </c>
      <c r="AG244" s="65">
        <f t="shared" si="6"/>
        <v>7.428571429</v>
      </c>
      <c r="AH244" s="15">
        <f t="shared" si="234"/>
        <v>0.4266841717</v>
      </c>
      <c r="AI244" s="15">
        <f t="shared" si="235"/>
        <v>0.2175333015</v>
      </c>
      <c r="AJ244" s="15">
        <f t="shared" si="236"/>
        <v>0.2620250183</v>
      </c>
      <c r="AK244" s="65">
        <f t="shared" si="7"/>
        <v>2.943396226</v>
      </c>
      <c r="AL244" s="65">
        <f t="shared" si="8"/>
        <v>241354.2857</v>
      </c>
      <c r="AM244" s="65">
        <f t="shared" si="9"/>
        <v>95630.9434</v>
      </c>
    </row>
    <row r="245" ht="14.25" customHeight="1">
      <c r="A245" s="11">
        <v>233.0</v>
      </c>
      <c r="B245" s="32">
        <f>VLOOKUP(D245,'Species Data'!A$2:E$252,2,FALSE)</f>
        <v>36</v>
      </c>
      <c r="C245" s="32"/>
      <c r="D245" s="32" t="s">
        <v>192</v>
      </c>
      <c r="E245" s="128" t="s">
        <v>491</v>
      </c>
      <c r="F245" s="129"/>
      <c r="G245" s="32">
        <f>VLOOKUP(D245,'Species Data'!A$2:E$252,3,FALSE)</f>
        <v>190</v>
      </c>
      <c r="H245" s="104">
        <f>VLOOKUP(D245,'Species Data'!A$2:E$252,4,FALSE)</f>
        <v>178</v>
      </c>
      <c r="I245" s="104">
        <f>VLOOKUP(D245,'Species Data'!A$2:E$252,5,FALSE)</f>
        <v>171</v>
      </c>
      <c r="J245" s="105">
        <f t="shared" si="1"/>
        <v>32490</v>
      </c>
      <c r="K245" s="36" t="s">
        <v>42</v>
      </c>
      <c r="L245" s="106">
        <f>VLOOKUP(K245,'Basic Moves'!B$2:J$60,3,FALSE)</f>
        <v>7</v>
      </c>
      <c r="M245" s="106" t="str">
        <f>VLOOKUP(K245,'Basic Moves'!B$2:C$60,2,FALSE)</f>
        <v>Normal</v>
      </c>
      <c r="N245" s="106">
        <f>IF(OR(VLOOKUP(K245,'Basic Moves'!B$2:C$60,2,FALSE)=E245,VLOOKUP(K245,'Basic Moves'!B$2:C$60,2,FALSE)=F245),1,0)</f>
        <v>0</v>
      </c>
      <c r="O245" s="106">
        <f>VLOOKUP(K245,'Basic Moves'!B$2:J$60,5,FALSE)</f>
        <v>600</v>
      </c>
      <c r="P245" s="106">
        <f>VLOOKUP(K245,'Basic Moves'!B$2:J$60,9,FALSE)</f>
        <v>6</v>
      </c>
      <c r="Q245" s="34">
        <f t="shared" si="229"/>
        <v>4</v>
      </c>
      <c r="R245" s="24">
        <f t="shared" si="2"/>
        <v>6.666666667</v>
      </c>
      <c r="S245" s="56">
        <f t="shared" si="230"/>
        <v>11.66666667</v>
      </c>
      <c r="T245" s="56">
        <f t="shared" si="231"/>
        <v>10</v>
      </c>
      <c r="U245" s="56">
        <f t="shared" si="232"/>
        <v>0.8571428571</v>
      </c>
      <c r="V245" s="36" t="s">
        <v>205</v>
      </c>
      <c r="W245" s="106">
        <f>VLOOKUP(V245,'Charged Moves'!B$2:K$119,3,FALSE)</f>
        <v>130</v>
      </c>
      <c r="X245" s="107" t="str">
        <f>VLOOKUP(V245,'Charged Moves'!B$2:C$119,2,FALSE)</f>
        <v>Fairy</v>
      </c>
      <c r="Y245" s="106">
        <f>IF(OR(VLOOKUP(V245,'Charged Moves'!B$2:C$119,2,FALSE)=E245,VLOOKUP(V245,'Charged Moves'!B$2:C$119,2,FALSE)=F245),1,0)</f>
        <v>1</v>
      </c>
      <c r="Z245" s="106">
        <f>VLOOKUP(V245,'Charged Moves'!B$2:K$119,10,FALSE)*100</f>
        <v>5</v>
      </c>
      <c r="AA245" s="106">
        <f>VLOOKUP(V245,'Charged Moves'!B$2:K$119,6,FALSE)</f>
        <v>3900</v>
      </c>
      <c r="AB245" s="106">
        <f>VLOOKUP(V245,'Charged Moves'!B$2:L$119,11,FALSE)</f>
        <v>100</v>
      </c>
      <c r="AC245" s="62">
        <f t="shared" si="233"/>
        <v>78</v>
      </c>
      <c r="AD245" s="24">
        <f t="shared" si="3"/>
        <v>20</v>
      </c>
      <c r="AE245" s="63">
        <f t="shared" si="4"/>
        <v>17</v>
      </c>
      <c r="AF245" s="64">
        <f t="shared" si="5"/>
        <v>10200</v>
      </c>
      <c r="AG245" s="65">
        <f t="shared" si="6"/>
        <v>10.35460993</v>
      </c>
      <c r="AH245" s="15">
        <f t="shared" si="234"/>
        <v>0.5947507139</v>
      </c>
      <c r="AI245" s="15">
        <f t="shared" si="235"/>
        <v>0.3032174498</v>
      </c>
      <c r="AJ245" s="15">
        <f t="shared" si="236"/>
        <v>0.2594234085</v>
      </c>
      <c r="AK245" s="65">
        <f t="shared" si="7"/>
        <v>2.914171657</v>
      </c>
      <c r="AL245" s="65">
        <f t="shared" si="8"/>
        <v>336421.2766</v>
      </c>
      <c r="AM245" s="65">
        <f t="shared" si="9"/>
        <v>94681.43713</v>
      </c>
    </row>
    <row r="246" ht="14.25" customHeight="1">
      <c r="A246" s="11">
        <v>234.0</v>
      </c>
      <c r="B246" s="32">
        <f>VLOOKUP(D246,'Species Data'!A$2:E$252,2,FALSE)</f>
        <v>36</v>
      </c>
      <c r="C246" s="32"/>
      <c r="D246" s="32" t="s">
        <v>192</v>
      </c>
      <c r="E246" s="128" t="s">
        <v>491</v>
      </c>
      <c r="F246" s="129"/>
      <c r="G246" s="32">
        <f>VLOOKUP(D246,'Species Data'!A$2:E$252,3,FALSE)</f>
        <v>190</v>
      </c>
      <c r="H246" s="104">
        <f>VLOOKUP(D246,'Species Data'!A$2:E$252,4,FALSE)</f>
        <v>178</v>
      </c>
      <c r="I246" s="104">
        <f>VLOOKUP(D246,'Species Data'!A$2:E$252,5,FALSE)</f>
        <v>171</v>
      </c>
      <c r="J246" s="105">
        <f t="shared" si="1"/>
        <v>32490</v>
      </c>
      <c r="K246" s="36" t="s">
        <v>42</v>
      </c>
      <c r="L246" s="106">
        <f>VLOOKUP(K246,'Basic Moves'!B$2:J$60,3,FALSE)</f>
        <v>7</v>
      </c>
      <c r="M246" s="106" t="str">
        <f>VLOOKUP(K246,'Basic Moves'!B$2:C$60,2,FALSE)</f>
        <v>Normal</v>
      </c>
      <c r="N246" s="106">
        <f>IF(OR(VLOOKUP(K246,'Basic Moves'!B$2:C$60,2,FALSE)=E246,VLOOKUP(K246,'Basic Moves'!B$2:C$60,2,FALSE)=F246),1,0)</f>
        <v>0</v>
      </c>
      <c r="O246" s="106">
        <f>VLOOKUP(K246,'Basic Moves'!B$2:J$60,5,FALSE)</f>
        <v>600</v>
      </c>
      <c r="P246" s="106">
        <f>VLOOKUP(K246,'Basic Moves'!B$2:J$60,9,FALSE)</f>
        <v>6</v>
      </c>
      <c r="Q246" s="34">
        <f t="shared" si="229"/>
        <v>4</v>
      </c>
      <c r="R246" s="24">
        <f t="shared" si="2"/>
        <v>6.666666667</v>
      </c>
      <c r="S246" s="56">
        <f t="shared" si="230"/>
        <v>11.66666667</v>
      </c>
      <c r="T246" s="56">
        <f t="shared" si="231"/>
        <v>10</v>
      </c>
      <c r="U246" s="56">
        <f t="shared" si="232"/>
        <v>0.8571428571</v>
      </c>
      <c r="V246" s="36" t="s">
        <v>36</v>
      </c>
      <c r="W246" s="106">
        <f>VLOOKUP(V246,'Charged Moves'!B$2:K$119,3,FALSE)</f>
        <v>100</v>
      </c>
      <c r="X246" s="107" t="str">
        <f>VLOOKUP(V246,'Charged Moves'!B$2:C$119,2,FALSE)</f>
        <v>Psychic</v>
      </c>
      <c r="Y246" s="106">
        <f>IF(OR(VLOOKUP(V246,'Charged Moves'!B$2:C$119,2,FALSE)=E246,VLOOKUP(V246,'Charged Moves'!B$2:C$119,2,FALSE)=F246),1,0)</f>
        <v>0</v>
      </c>
      <c r="Z246" s="106">
        <f>VLOOKUP(V246,'Charged Moves'!B$2:K$119,10,FALSE)*100</f>
        <v>5</v>
      </c>
      <c r="AA246" s="106">
        <f>VLOOKUP(V246,'Charged Moves'!B$2:K$119,6,FALSE)</f>
        <v>2800</v>
      </c>
      <c r="AB246" s="106">
        <f>VLOOKUP(V246,'Charged Moves'!B$2:L$119,11,FALSE)</f>
        <v>100</v>
      </c>
      <c r="AC246" s="62">
        <f t="shared" si="233"/>
        <v>50</v>
      </c>
      <c r="AD246" s="24">
        <f t="shared" si="3"/>
        <v>17.85714286</v>
      </c>
      <c r="AE246" s="63">
        <f t="shared" si="4"/>
        <v>17</v>
      </c>
      <c r="AF246" s="64">
        <f t="shared" si="5"/>
        <v>10200</v>
      </c>
      <c r="AG246" s="65">
        <f t="shared" si="6"/>
        <v>9.076923077</v>
      </c>
      <c r="AH246" s="15">
        <f t="shared" si="234"/>
        <v>0.5213626121</v>
      </c>
      <c r="AI246" s="15">
        <f t="shared" si="235"/>
        <v>0.2658025252</v>
      </c>
      <c r="AJ246" s="15">
        <f t="shared" si="236"/>
        <v>0.2143778734</v>
      </c>
      <c r="AK246" s="65">
        <f t="shared" si="7"/>
        <v>2.408163265</v>
      </c>
      <c r="AL246" s="65">
        <f t="shared" si="8"/>
        <v>294909.2308</v>
      </c>
      <c r="AM246" s="65">
        <f t="shared" si="9"/>
        <v>78241.22449</v>
      </c>
    </row>
    <row r="247" ht="14.25" customHeight="1">
      <c r="A247" s="11">
        <v>228.0</v>
      </c>
      <c r="B247" s="11">
        <f>VLOOKUP(D247,'Species Data'!A$2:E$252,2,FALSE)</f>
        <v>35</v>
      </c>
      <c r="C247" s="11"/>
      <c r="D247" s="11" t="s">
        <v>353</v>
      </c>
      <c r="E247" s="119" t="s">
        <v>491</v>
      </c>
      <c r="F247" s="127"/>
      <c r="G247" s="11">
        <f>VLOOKUP(D247,'Species Data'!A$2:E$252,3,FALSE)</f>
        <v>140</v>
      </c>
      <c r="H247" s="52">
        <f>VLOOKUP(D247,'Species Data'!A$2:E$252,4,FALSE)</f>
        <v>107</v>
      </c>
      <c r="I247" s="52">
        <f>VLOOKUP(D247,'Species Data'!A$2:E$252,5,FALSE)</f>
        <v>116</v>
      </c>
      <c r="J247" s="53">
        <f t="shared" si="1"/>
        <v>16240</v>
      </c>
      <c r="K247" s="48" t="s">
        <v>54</v>
      </c>
      <c r="L247" s="54">
        <f>VLOOKUP(K247,'Basic Moves'!B$2:J$60,3,FALSE)</f>
        <v>12</v>
      </c>
      <c r="M247" s="54" t="str">
        <f>VLOOKUP(K247,'Basic Moves'!B$2:C$60,2,FALSE)</f>
        <v>Psychic</v>
      </c>
      <c r="N247" s="54">
        <f>IF(OR(VLOOKUP(K247,'Basic Moves'!B$2:C$60,2,FALSE)=E247,VLOOKUP(K247,'Basic Moves'!B$2:C$60,2,FALSE)=F247),1,0)</f>
        <v>0</v>
      </c>
      <c r="O247" s="54">
        <f>VLOOKUP(K247,'Basic Moves'!B$2:J$60,5,FALSE)</f>
        <v>1100</v>
      </c>
      <c r="P247" s="54">
        <f>VLOOKUP(K247,'Basic Moves'!B$2:J$60,9,FALSE)</f>
        <v>10</v>
      </c>
      <c r="Q247" s="34">
        <f t="shared" si="229"/>
        <v>4</v>
      </c>
      <c r="R247" s="24">
        <f t="shared" si="2"/>
        <v>3.636363636</v>
      </c>
      <c r="S247" s="56">
        <f t="shared" si="230"/>
        <v>10.90909091</v>
      </c>
      <c r="T247" s="56">
        <f t="shared" si="231"/>
        <v>9.090909091</v>
      </c>
      <c r="U247" s="56">
        <f t="shared" si="232"/>
        <v>0.8333333333</v>
      </c>
      <c r="V247" s="48" t="s">
        <v>205</v>
      </c>
      <c r="W247" s="54">
        <f>VLOOKUP(V247,'Charged Moves'!B$2:K$119,3,FALSE)</f>
        <v>130</v>
      </c>
      <c r="X247" s="57" t="str">
        <f>VLOOKUP(V247,'Charged Moves'!B$2:C$119,2,FALSE)</f>
        <v>Fairy</v>
      </c>
      <c r="Y247" s="54">
        <f>IF(OR(VLOOKUP(V247,'Charged Moves'!B$2:C$119,2,FALSE)=E247,VLOOKUP(V247,'Charged Moves'!B$2:C$119,2,FALSE)=F247),1,0)</f>
        <v>1</v>
      </c>
      <c r="Z247" s="54">
        <f>VLOOKUP(V247,'Charged Moves'!B$2:K$119,10,FALSE)*100</f>
        <v>5</v>
      </c>
      <c r="AA247" s="54">
        <f>VLOOKUP(V247,'Charged Moves'!B$2:K$119,6,FALSE)</f>
        <v>3900</v>
      </c>
      <c r="AB247" s="54">
        <f>VLOOKUP(V247,'Charged Moves'!B$2:L$119,11,FALSE)</f>
        <v>100</v>
      </c>
      <c r="AC247" s="62">
        <f t="shared" si="233"/>
        <v>47</v>
      </c>
      <c r="AD247" s="24">
        <f t="shared" si="3"/>
        <v>12.05128205</v>
      </c>
      <c r="AE247" s="63">
        <f t="shared" si="4"/>
        <v>10</v>
      </c>
      <c r="AF247" s="64">
        <f t="shared" si="5"/>
        <v>11000</v>
      </c>
      <c r="AG247" s="65">
        <f t="shared" si="6"/>
        <v>5.838926174</v>
      </c>
      <c r="AH247" s="15">
        <f t="shared" si="234"/>
        <v>0.335377724</v>
      </c>
      <c r="AI247" s="15">
        <f t="shared" si="235"/>
        <v>0.08546528504</v>
      </c>
      <c r="AJ247" s="15">
        <f t="shared" si="236"/>
        <v>0.1049115325</v>
      </c>
      <c r="AK247" s="65">
        <f t="shared" si="7"/>
        <v>2.357723577</v>
      </c>
      <c r="AL247" s="65">
        <f t="shared" si="8"/>
        <v>94824.16107</v>
      </c>
      <c r="AM247" s="65">
        <f t="shared" si="9"/>
        <v>38289.43089</v>
      </c>
    </row>
    <row r="248" ht="14.25" customHeight="1">
      <c r="A248" s="11">
        <v>227.0</v>
      </c>
      <c r="B248" s="11">
        <f>VLOOKUP(D248,'Species Data'!A$2:E$252,2,FALSE)</f>
        <v>35</v>
      </c>
      <c r="C248" s="11"/>
      <c r="D248" s="11" t="s">
        <v>353</v>
      </c>
      <c r="E248" s="119" t="s">
        <v>491</v>
      </c>
      <c r="F248" s="127"/>
      <c r="G248" s="11">
        <f>VLOOKUP(D248,'Species Data'!A$2:E$252,3,FALSE)</f>
        <v>140</v>
      </c>
      <c r="H248" s="52">
        <f>VLOOKUP(D248,'Species Data'!A$2:E$252,4,FALSE)</f>
        <v>107</v>
      </c>
      <c r="I248" s="52">
        <f>VLOOKUP(D248,'Species Data'!A$2:E$252,5,FALSE)</f>
        <v>116</v>
      </c>
      <c r="J248" s="53">
        <f t="shared" si="1"/>
        <v>16240</v>
      </c>
      <c r="K248" s="48" t="s">
        <v>54</v>
      </c>
      <c r="L248" s="54">
        <f>VLOOKUP(K248,'Basic Moves'!B$2:J$60,3,FALSE)</f>
        <v>12</v>
      </c>
      <c r="M248" s="54" t="str">
        <f>VLOOKUP(K248,'Basic Moves'!B$2:C$60,2,FALSE)</f>
        <v>Psychic</v>
      </c>
      <c r="N248" s="54">
        <f>IF(OR(VLOOKUP(K248,'Basic Moves'!B$2:C$60,2,FALSE)=E248,VLOOKUP(K248,'Basic Moves'!B$2:C$60,2,FALSE)=F248),1,0)</f>
        <v>0</v>
      </c>
      <c r="O248" s="54">
        <f>VLOOKUP(K248,'Basic Moves'!B$2:J$60,5,FALSE)</f>
        <v>1100</v>
      </c>
      <c r="P248" s="54">
        <f>VLOOKUP(K248,'Basic Moves'!B$2:J$60,9,FALSE)</f>
        <v>10</v>
      </c>
      <c r="Q248" s="34">
        <f t="shared" si="229"/>
        <v>4</v>
      </c>
      <c r="R248" s="24">
        <f t="shared" si="2"/>
        <v>3.636363636</v>
      </c>
      <c r="S248" s="56">
        <f t="shared" si="230"/>
        <v>10.90909091</v>
      </c>
      <c r="T248" s="56">
        <f t="shared" si="231"/>
        <v>9.090909091</v>
      </c>
      <c r="U248" s="56">
        <f t="shared" si="232"/>
        <v>0.8333333333</v>
      </c>
      <c r="V248" s="48" t="s">
        <v>372</v>
      </c>
      <c r="W248" s="54">
        <f>VLOOKUP(V248,'Charged Moves'!B$2:K$119,3,FALSE)</f>
        <v>70</v>
      </c>
      <c r="X248" s="57" t="str">
        <f>VLOOKUP(V248,'Charged Moves'!B$2:C$119,2,FALSE)</f>
        <v>Fairy</v>
      </c>
      <c r="Y248" s="54">
        <f>IF(OR(VLOOKUP(V248,'Charged Moves'!B$2:C$119,2,FALSE)=E248,VLOOKUP(V248,'Charged Moves'!B$2:C$119,2,FALSE)=F248),1,0)</f>
        <v>1</v>
      </c>
      <c r="Z248" s="54">
        <f>VLOOKUP(V248,'Charged Moves'!B$2:K$119,10,FALSE)*100</f>
        <v>5</v>
      </c>
      <c r="AA248" s="54">
        <f>VLOOKUP(V248,'Charged Moves'!B$2:K$119,6,FALSE)</f>
        <v>3900</v>
      </c>
      <c r="AB248" s="54">
        <f>VLOOKUP(V248,'Charged Moves'!B$2:L$119,11,FALSE)</f>
        <v>33</v>
      </c>
      <c r="AC248" s="62">
        <f t="shared" si="233"/>
        <v>25</v>
      </c>
      <c r="AD248" s="24">
        <f t="shared" si="3"/>
        <v>6.41025641</v>
      </c>
      <c r="AE248" s="63">
        <f t="shared" si="4"/>
        <v>4</v>
      </c>
      <c r="AF248" s="64">
        <f t="shared" si="5"/>
        <v>4400</v>
      </c>
      <c r="AG248" s="65">
        <f t="shared" si="6"/>
        <v>4.939759036</v>
      </c>
      <c r="AH248" s="15">
        <f t="shared" si="234"/>
        <v>0.2837311336</v>
      </c>
      <c r="AI248" s="15">
        <f t="shared" si="235"/>
        <v>0.07230403355</v>
      </c>
      <c r="AJ248" s="15">
        <f t="shared" si="236"/>
        <v>0.09969264342</v>
      </c>
      <c r="AK248" s="65">
        <f t="shared" si="7"/>
        <v>2.240437158</v>
      </c>
      <c r="AL248" s="65">
        <f t="shared" si="8"/>
        <v>80221.68675</v>
      </c>
      <c r="AM248" s="65">
        <f t="shared" si="9"/>
        <v>36384.69945</v>
      </c>
    </row>
    <row r="249" ht="14.25" customHeight="1">
      <c r="A249" s="11">
        <v>224.0</v>
      </c>
      <c r="B249" s="11">
        <f>VLOOKUP(D249,'Species Data'!A$2:E$252,2,FALSE)</f>
        <v>35</v>
      </c>
      <c r="C249" s="11"/>
      <c r="D249" s="11" t="s">
        <v>353</v>
      </c>
      <c r="E249" s="119" t="s">
        <v>491</v>
      </c>
      <c r="F249" s="127"/>
      <c r="G249" s="11">
        <f>VLOOKUP(D249,'Species Data'!A$2:E$252,3,FALSE)</f>
        <v>140</v>
      </c>
      <c r="H249" s="52">
        <f>VLOOKUP(D249,'Species Data'!A$2:E$252,4,FALSE)</f>
        <v>107</v>
      </c>
      <c r="I249" s="52">
        <f>VLOOKUP(D249,'Species Data'!A$2:E$252,5,FALSE)</f>
        <v>116</v>
      </c>
      <c r="J249" s="53">
        <f t="shared" si="1"/>
        <v>16240</v>
      </c>
      <c r="K249" s="48" t="s">
        <v>42</v>
      </c>
      <c r="L249" s="54">
        <f>VLOOKUP(K249,'Basic Moves'!B$2:J$60,3,FALSE)</f>
        <v>7</v>
      </c>
      <c r="M249" s="54" t="str">
        <f>VLOOKUP(K249,'Basic Moves'!B$2:C$60,2,FALSE)</f>
        <v>Normal</v>
      </c>
      <c r="N249" s="54">
        <f>IF(OR(VLOOKUP(K249,'Basic Moves'!B$2:C$60,2,FALSE)=E249,VLOOKUP(K249,'Basic Moves'!B$2:C$60,2,FALSE)=F249),1,0)</f>
        <v>0</v>
      </c>
      <c r="O249" s="54">
        <f>VLOOKUP(K249,'Basic Moves'!B$2:J$60,5,FALSE)</f>
        <v>600</v>
      </c>
      <c r="P249" s="54">
        <f>VLOOKUP(K249,'Basic Moves'!B$2:J$60,9,FALSE)</f>
        <v>6</v>
      </c>
      <c r="Q249" s="34">
        <f t="shared" si="229"/>
        <v>3</v>
      </c>
      <c r="R249" s="24">
        <f t="shared" si="2"/>
        <v>5</v>
      </c>
      <c r="S249" s="56">
        <f t="shared" si="230"/>
        <v>11.66666667</v>
      </c>
      <c r="T249" s="56">
        <f t="shared" si="231"/>
        <v>10</v>
      </c>
      <c r="U249" s="56">
        <f t="shared" si="232"/>
        <v>0.8571428571</v>
      </c>
      <c r="V249" s="48" t="s">
        <v>372</v>
      </c>
      <c r="W249" s="54">
        <f>VLOOKUP(V249,'Charged Moves'!B$2:K$119,3,FALSE)</f>
        <v>70</v>
      </c>
      <c r="X249" s="57" t="str">
        <f>VLOOKUP(V249,'Charged Moves'!B$2:C$119,2,FALSE)</f>
        <v>Fairy</v>
      </c>
      <c r="Y249" s="54">
        <f>IF(OR(VLOOKUP(V249,'Charged Moves'!B$2:C$119,2,FALSE)=E249,VLOOKUP(V249,'Charged Moves'!B$2:C$119,2,FALSE)=F249),1,0)</f>
        <v>1</v>
      </c>
      <c r="Z249" s="54">
        <f>VLOOKUP(V249,'Charged Moves'!B$2:K$119,10,FALSE)*100</f>
        <v>5</v>
      </c>
      <c r="AA249" s="54">
        <f>VLOOKUP(V249,'Charged Moves'!B$2:K$119,6,FALSE)</f>
        <v>3900</v>
      </c>
      <c r="AB249" s="54">
        <f>VLOOKUP(V249,'Charged Moves'!B$2:L$119,11,FALSE)</f>
        <v>33</v>
      </c>
      <c r="AC249" s="62">
        <f t="shared" si="233"/>
        <v>25</v>
      </c>
      <c r="AD249" s="24">
        <f t="shared" si="3"/>
        <v>6.41025641</v>
      </c>
      <c r="AE249" s="63">
        <f t="shared" si="4"/>
        <v>6</v>
      </c>
      <c r="AF249" s="64">
        <f t="shared" si="5"/>
        <v>3600</v>
      </c>
      <c r="AG249" s="65">
        <f t="shared" si="6"/>
        <v>5.733333333</v>
      </c>
      <c r="AH249" s="15">
        <f t="shared" si="234"/>
        <v>0.3293126556</v>
      </c>
      <c r="AI249" s="15">
        <f t="shared" si="235"/>
        <v>0.08391970593</v>
      </c>
      <c r="AJ249" s="15">
        <f t="shared" si="236"/>
        <v>0.08899392071</v>
      </c>
      <c r="AK249" s="65">
        <f t="shared" si="7"/>
        <v>2</v>
      </c>
      <c r="AL249" s="65">
        <f t="shared" si="8"/>
        <v>93109.33333</v>
      </c>
      <c r="AM249" s="65">
        <f t="shared" si="9"/>
        <v>32480</v>
      </c>
    </row>
    <row r="250" ht="14.25" customHeight="1">
      <c r="A250" s="11">
        <v>225.0</v>
      </c>
      <c r="B250" s="11">
        <f>VLOOKUP(D250,'Species Data'!A$2:E$252,2,FALSE)</f>
        <v>35</v>
      </c>
      <c r="C250" s="11"/>
      <c r="D250" s="11" t="s">
        <v>353</v>
      </c>
      <c r="E250" s="119" t="s">
        <v>491</v>
      </c>
      <c r="F250" s="127"/>
      <c r="G250" s="11">
        <f>VLOOKUP(D250,'Species Data'!A$2:E$252,3,FALSE)</f>
        <v>140</v>
      </c>
      <c r="H250" s="52">
        <f>VLOOKUP(D250,'Species Data'!A$2:E$252,4,FALSE)</f>
        <v>107</v>
      </c>
      <c r="I250" s="52">
        <f>VLOOKUP(D250,'Species Data'!A$2:E$252,5,FALSE)</f>
        <v>116</v>
      </c>
      <c r="J250" s="53">
        <f t="shared" si="1"/>
        <v>16240</v>
      </c>
      <c r="K250" s="48" t="s">
        <v>42</v>
      </c>
      <c r="L250" s="54">
        <f>VLOOKUP(K250,'Basic Moves'!B$2:J$60,3,FALSE)</f>
        <v>7</v>
      </c>
      <c r="M250" s="54" t="str">
        <f>VLOOKUP(K250,'Basic Moves'!B$2:C$60,2,FALSE)</f>
        <v>Normal</v>
      </c>
      <c r="N250" s="54">
        <f>IF(OR(VLOOKUP(K250,'Basic Moves'!B$2:C$60,2,FALSE)=E250,VLOOKUP(K250,'Basic Moves'!B$2:C$60,2,FALSE)=F250),1,0)</f>
        <v>0</v>
      </c>
      <c r="O250" s="54">
        <f>VLOOKUP(K250,'Basic Moves'!B$2:J$60,5,FALSE)</f>
        <v>600</v>
      </c>
      <c r="P250" s="54">
        <f>VLOOKUP(K250,'Basic Moves'!B$2:J$60,9,FALSE)</f>
        <v>6</v>
      </c>
      <c r="Q250" s="34">
        <f t="shared" si="229"/>
        <v>3</v>
      </c>
      <c r="R250" s="24">
        <f t="shared" si="2"/>
        <v>5</v>
      </c>
      <c r="S250" s="56">
        <f t="shared" si="230"/>
        <v>11.66666667</v>
      </c>
      <c r="T250" s="56">
        <f t="shared" si="231"/>
        <v>10</v>
      </c>
      <c r="U250" s="56">
        <f t="shared" si="232"/>
        <v>0.8571428571</v>
      </c>
      <c r="V250" s="48" t="s">
        <v>205</v>
      </c>
      <c r="W250" s="54">
        <f>VLOOKUP(V250,'Charged Moves'!B$2:K$119,3,FALSE)</f>
        <v>130</v>
      </c>
      <c r="X250" s="57" t="str">
        <f>VLOOKUP(V250,'Charged Moves'!B$2:C$119,2,FALSE)</f>
        <v>Fairy</v>
      </c>
      <c r="Y250" s="54">
        <f>IF(OR(VLOOKUP(V250,'Charged Moves'!B$2:C$119,2,FALSE)=E250,VLOOKUP(V250,'Charged Moves'!B$2:C$119,2,FALSE)=F250),1,0)</f>
        <v>1</v>
      </c>
      <c r="Z250" s="54">
        <f>VLOOKUP(V250,'Charged Moves'!B$2:K$119,10,FALSE)*100</f>
        <v>5</v>
      </c>
      <c r="AA250" s="54">
        <f>VLOOKUP(V250,'Charged Moves'!B$2:K$119,6,FALSE)</f>
        <v>3900</v>
      </c>
      <c r="AB250" s="54">
        <f>VLOOKUP(V250,'Charged Moves'!B$2:L$119,11,FALSE)</f>
        <v>100</v>
      </c>
      <c r="AC250" s="62">
        <f t="shared" si="233"/>
        <v>47</v>
      </c>
      <c r="AD250" s="24">
        <f t="shared" si="3"/>
        <v>12.05128205</v>
      </c>
      <c r="AE250" s="63">
        <f t="shared" si="4"/>
        <v>17</v>
      </c>
      <c r="AF250" s="64">
        <f t="shared" si="5"/>
        <v>10200</v>
      </c>
      <c r="AG250" s="65">
        <f t="shared" si="6"/>
        <v>6.95035461</v>
      </c>
      <c r="AH250" s="15">
        <f t="shared" si="234"/>
        <v>0.3992162326</v>
      </c>
      <c r="AI250" s="15">
        <f t="shared" si="235"/>
        <v>0.1017334387</v>
      </c>
      <c r="AJ250" s="15">
        <f t="shared" si="236"/>
        <v>0.08703996237</v>
      </c>
      <c r="AK250" s="65">
        <f t="shared" si="7"/>
        <v>1.956087824</v>
      </c>
      <c r="AL250" s="65">
        <f t="shared" si="8"/>
        <v>112873.7589</v>
      </c>
      <c r="AM250" s="65">
        <f t="shared" si="9"/>
        <v>31766.86627</v>
      </c>
    </row>
    <row r="251" ht="14.25" customHeight="1">
      <c r="A251" s="11">
        <v>226.0</v>
      </c>
      <c r="B251" s="11">
        <f>VLOOKUP(D251,'Species Data'!A$2:E$252,2,FALSE)</f>
        <v>35</v>
      </c>
      <c r="C251" s="11"/>
      <c r="D251" s="11" t="s">
        <v>353</v>
      </c>
      <c r="E251" s="119" t="s">
        <v>491</v>
      </c>
      <c r="F251" s="127"/>
      <c r="G251" s="11">
        <f>VLOOKUP(D251,'Species Data'!A$2:E$252,3,FALSE)</f>
        <v>140</v>
      </c>
      <c r="H251" s="52">
        <f>VLOOKUP(D251,'Species Data'!A$2:E$252,4,FALSE)</f>
        <v>107</v>
      </c>
      <c r="I251" s="52">
        <f>VLOOKUP(D251,'Species Data'!A$2:E$252,5,FALSE)</f>
        <v>116</v>
      </c>
      <c r="J251" s="53">
        <f t="shared" si="1"/>
        <v>16240</v>
      </c>
      <c r="K251" s="48" t="s">
        <v>54</v>
      </c>
      <c r="L251" s="54">
        <f>VLOOKUP(K251,'Basic Moves'!B$2:J$60,3,FALSE)</f>
        <v>12</v>
      </c>
      <c r="M251" s="54" t="str">
        <f>VLOOKUP(K251,'Basic Moves'!B$2:C$60,2,FALSE)</f>
        <v>Psychic</v>
      </c>
      <c r="N251" s="54">
        <f>IF(OR(VLOOKUP(K251,'Basic Moves'!B$2:C$60,2,FALSE)=E251,VLOOKUP(K251,'Basic Moves'!B$2:C$60,2,FALSE)=F251),1,0)</f>
        <v>0</v>
      </c>
      <c r="O251" s="54">
        <f>VLOOKUP(K251,'Basic Moves'!B$2:J$60,5,FALSE)</f>
        <v>1100</v>
      </c>
      <c r="P251" s="54">
        <f>VLOOKUP(K251,'Basic Moves'!B$2:J$60,9,FALSE)</f>
        <v>10</v>
      </c>
      <c r="Q251" s="34">
        <f t="shared" si="229"/>
        <v>4</v>
      </c>
      <c r="R251" s="24">
        <f t="shared" si="2"/>
        <v>3.636363636</v>
      </c>
      <c r="S251" s="56">
        <f t="shared" si="230"/>
        <v>10.90909091</v>
      </c>
      <c r="T251" s="56">
        <f t="shared" si="231"/>
        <v>9.090909091</v>
      </c>
      <c r="U251" s="56">
        <f t="shared" si="232"/>
        <v>0.8333333333</v>
      </c>
      <c r="V251" s="48" t="s">
        <v>67</v>
      </c>
      <c r="W251" s="54">
        <f>VLOOKUP(V251,'Charged Moves'!B$2:K$119,3,FALSE)</f>
        <v>50</v>
      </c>
      <c r="X251" s="57" t="str">
        <f>VLOOKUP(V251,'Charged Moves'!B$2:C$119,2,FALSE)</f>
        <v>Normal</v>
      </c>
      <c r="Y251" s="54">
        <f>IF(OR(VLOOKUP(V251,'Charged Moves'!B$2:C$119,2,FALSE)=E251,VLOOKUP(V251,'Charged Moves'!B$2:C$119,2,FALSE)=F251),1,0)</f>
        <v>0</v>
      </c>
      <c r="Z251" s="54">
        <f>VLOOKUP(V251,'Charged Moves'!B$2:K$119,10,FALSE)*100</f>
        <v>5</v>
      </c>
      <c r="AA251" s="54">
        <f>VLOOKUP(V251,'Charged Moves'!B$2:K$119,6,FALSE)</f>
        <v>1900</v>
      </c>
      <c r="AB251" s="54">
        <f>VLOOKUP(V251,'Charged Moves'!B$2:L$119,11,FALSE)</f>
        <v>33</v>
      </c>
      <c r="AC251" s="62">
        <f t="shared" si="233"/>
        <v>15</v>
      </c>
      <c r="AD251" s="24">
        <f t="shared" si="3"/>
        <v>7.894736842</v>
      </c>
      <c r="AE251" s="63">
        <f t="shared" si="4"/>
        <v>4</v>
      </c>
      <c r="AF251" s="64">
        <f t="shared" si="5"/>
        <v>4400</v>
      </c>
      <c r="AG251" s="65">
        <f t="shared" si="6"/>
        <v>4.920634921</v>
      </c>
      <c r="AH251" s="15">
        <f t="shared" si="234"/>
        <v>0.2826326778</v>
      </c>
      <c r="AI251" s="15">
        <f t="shared" si="235"/>
        <v>0.07202411085</v>
      </c>
      <c r="AJ251" s="15">
        <f t="shared" si="236"/>
        <v>0.08462612092</v>
      </c>
      <c r="AK251" s="65">
        <f t="shared" si="7"/>
        <v>1.901840491</v>
      </c>
      <c r="AL251" s="65">
        <f t="shared" si="8"/>
        <v>79911.11111</v>
      </c>
      <c r="AM251" s="65">
        <f t="shared" si="9"/>
        <v>30885.88957</v>
      </c>
    </row>
    <row r="252" ht="14.25" customHeight="1">
      <c r="A252" s="11">
        <v>223.0</v>
      </c>
      <c r="B252" s="11">
        <f>VLOOKUP(D252,'Species Data'!A$2:E$252,2,FALSE)</f>
        <v>35</v>
      </c>
      <c r="C252" s="11"/>
      <c r="D252" s="11" t="s">
        <v>353</v>
      </c>
      <c r="E252" s="119" t="s">
        <v>491</v>
      </c>
      <c r="F252" s="127"/>
      <c r="G252" s="11">
        <f>VLOOKUP(D252,'Species Data'!A$2:E$252,3,FALSE)</f>
        <v>140</v>
      </c>
      <c r="H252" s="52">
        <f>VLOOKUP(D252,'Species Data'!A$2:E$252,4,FALSE)</f>
        <v>107</v>
      </c>
      <c r="I252" s="52">
        <f>VLOOKUP(D252,'Species Data'!A$2:E$252,5,FALSE)</f>
        <v>116</v>
      </c>
      <c r="J252" s="53">
        <f t="shared" si="1"/>
        <v>16240</v>
      </c>
      <c r="K252" s="48" t="s">
        <v>42</v>
      </c>
      <c r="L252" s="54">
        <f>VLOOKUP(K252,'Basic Moves'!B$2:J$60,3,FALSE)</f>
        <v>7</v>
      </c>
      <c r="M252" s="54" t="str">
        <f>VLOOKUP(K252,'Basic Moves'!B$2:C$60,2,FALSE)</f>
        <v>Normal</v>
      </c>
      <c r="N252" s="54">
        <f>IF(OR(VLOOKUP(K252,'Basic Moves'!B$2:C$60,2,FALSE)=E252,VLOOKUP(K252,'Basic Moves'!B$2:C$60,2,FALSE)=F252),1,0)</f>
        <v>0</v>
      </c>
      <c r="O252" s="54">
        <f>VLOOKUP(K252,'Basic Moves'!B$2:J$60,5,FALSE)</f>
        <v>600</v>
      </c>
      <c r="P252" s="54">
        <f>VLOOKUP(K252,'Basic Moves'!B$2:J$60,9,FALSE)</f>
        <v>6</v>
      </c>
      <c r="Q252" s="34">
        <f t="shared" si="229"/>
        <v>3</v>
      </c>
      <c r="R252" s="24">
        <f t="shared" si="2"/>
        <v>5</v>
      </c>
      <c r="S252" s="56">
        <f t="shared" si="230"/>
        <v>11.66666667</v>
      </c>
      <c r="T252" s="56">
        <f t="shared" si="231"/>
        <v>10</v>
      </c>
      <c r="U252" s="56">
        <f t="shared" si="232"/>
        <v>0.8571428571</v>
      </c>
      <c r="V252" s="48" t="s">
        <v>67</v>
      </c>
      <c r="W252" s="54">
        <f>VLOOKUP(V252,'Charged Moves'!B$2:K$119,3,FALSE)</f>
        <v>50</v>
      </c>
      <c r="X252" s="57" t="str">
        <f>VLOOKUP(V252,'Charged Moves'!B$2:C$119,2,FALSE)</f>
        <v>Normal</v>
      </c>
      <c r="Y252" s="54">
        <f>IF(OR(VLOOKUP(V252,'Charged Moves'!B$2:C$119,2,FALSE)=E252,VLOOKUP(V252,'Charged Moves'!B$2:C$119,2,FALSE)=F252),1,0)</f>
        <v>0</v>
      </c>
      <c r="Z252" s="54">
        <f>VLOOKUP(V252,'Charged Moves'!B$2:K$119,10,FALSE)*100</f>
        <v>5</v>
      </c>
      <c r="AA252" s="54">
        <f>VLOOKUP(V252,'Charged Moves'!B$2:K$119,6,FALSE)</f>
        <v>1900</v>
      </c>
      <c r="AB252" s="54">
        <f>VLOOKUP(V252,'Charged Moves'!B$2:L$119,11,FALSE)</f>
        <v>33</v>
      </c>
      <c r="AC252" s="62">
        <f t="shared" si="233"/>
        <v>15</v>
      </c>
      <c r="AD252" s="24">
        <f t="shared" si="3"/>
        <v>7.894736842</v>
      </c>
      <c r="AE252" s="63">
        <f t="shared" si="4"/>
        <v>6</v>
      </c>
      <c r="AF252" s="64">
        <f t="shared" si="5"/>
        <v>3600</v>
      </c>
      <c r="AG252" s="65">
        <f t="shared" si="6"/>
        <v>6</v>
      </c>
      <c r="AH252" s="15">
        <f t="shared" si="234"/>
        <v>0.3446295233</v>
      </c>
      <c r="AI252" s="15">
        <f t="shared" si="235"/>
        <v>0.08782294807</v>
      </c>
      <c r="AJ252" s="15">
        <f t="shared" si="236"/>
        <v>0.0753025483</v>
      </c>
      <c r="AK252" s="65">
        <f t="shared" si="7"/>
        <v>1.692307692</v>
      </c>
      <c r="AL252" s="65">
        <f t="shared" si="8"/>
        <v>97440</v>
      </c>
      <c r="AM252" s="65">
        <f t="shared" si="9"/>
        <v>27483.07692</v>
      </c>
    </row>
    <row r="253" ht="14.25" customHeight="1">
      <c r="A253" s="11">
        <v>1281.0</v>
      </c>
      <c r="B253" s="11">
        <f>VLOOKUP(D253,'Species Data'!A$2:E$252,2,FALSE)</f>
        <v>173</v>
      </c>
      <c r="C253" s="11"/>
      <c r="D253" s="20" t="s">
        <v>426</v>
      </c>
      <c r="E253" s="119" t="s">
        <v>491</v>
      </c>
      <c r="F253" s="119"/>
      <c r="G253" s="11">
        <f>VLOOKUP(D253,'Species Data'!A$2:E$252,3,FALSE)</f>
        <v>100</v>
      </c>
      <c r="H253" s="52">
        <f>VLOOKUP(D253,'Species Data'!A$2:E$252,4,FALSE)</f>
        <v>75</v>
      </c>
      <c r="I253" s="52">
        <f>VLOOKUP(D253,'Species Data'!A$2:E$252,5,FALSE)</f>
        <v>91</v>
      </c>
      <c r="J253" s="53">
        <f t="shared" si="1"/>
        <v>9100</v>
      </c>
      <c r="K253" s="21" t="s">
        <v>54</v>
      </c>
      <c r="L253" s="54">
        <f>VLOOKUP(K253,'Basic Moves'!B$2:J$60,3,FALSE)</f>
        <v>12</v>
      </c>
      <c r="M253" s="54" t="str">
        <f>VLOOKUP(K253,'Basic Moves'!B$2:C$60,2,FALSE)</f>
        <v>Psychic</v>
      </c>
      <c r="N253" s="54">
        <f>IF(OR(VLOOKUP(K253,'Basic Moves'!B$2:C$60,2,FALSE)=E253,VLOOKUP(K253,'Basic Moves'!B$2:C$60,2,FALSE)=F253),1,0)</f>
        <v>0</v>
      </c>
      <c r="O253" s="54">
        <f>VLOOKUP(K253,'Basic Moves'!B$2:J$60,5,FALSE)</f>
        <v>1100</v>
      </c>
      <c r="P253" s="54">
        <f>VLOOKUP(K253,'Basic Moves'!B$2:J$60,9,FALSE)</f>
        <v>10</v>
      </c>
      <c r="Q253" s="34">
        <f t="shared" si="229"/>
        <v>3</v>
      </c>
      <c r="R253" s="24">
        <f t="shared" si="2"/>
        <v>2.727272727</v>
      </c>
      <c r="S253" s="56">
        <f t="shared" si="230"/>
        <v>10.90909091</v>
      </c>
      <c r="T253" s="56">
        <f t="shared" si="231"/>
        <v>9.090909091</v>
      </c>
      <c r="U253" s="56">
        <f t="shared" si="232"/>
        <v>0.8333333333</v>
      </c>
      <c r="V253" s="21" t="s">
        <v>207</v>
      </c>
      <c r="W253" s="54">
        <f>VLOOKUP(V253,'Charged Moves'!B$2:K$119,3,FALSE)</f>
        <v>90</v>
      </c>
      <c r="X253" s="57" t="str">
        <f>VLOOKUP(V253,'Charged Moves'!B$2:C$119,2,FALSE)</f>
        <v>Grass</v>
      </c>
      <c r="Y253" s="54">
        <f>IF(OR(VLOOKUP(V253,'Charged Moves'!B$2:C$119,2,FALSE)=E253,VLOOKUP(V253,'Charged Moves'!B$2:C$119,2,FALSE)=F253),1,0)</f>
        <v>0</v>
      </c>
      <c r="Z253" s="54">
        <f>VLOOKUP(V253,'Charged Moves'!B$2:K$119,10,FALSE)*100</f>
        <v>5</v>
      </c>
      <c r="AA253" s="54">
        <f>VLOOKUP(V253,'Charged Moves'!B$2:K$119,6,FALSE)</f>
        <v>2600</v>
      </c>
      <c r="AB253" s="54">
        <f>VLOOKUP(V253,'Charged Moves'!B$2:L$119,11,FALSE)</f>
        <v>50</v>
      </c>
      <c r="AC253" s="62">
        <f t="shared" si="233"/>
        <v>19</v>
      </c>
      <c r="AD253" s="24">
        <f t="shared" si="3"/>
        <v>7.307692308</v>
      </c>
      <c r="AE253" s="63">
        <f t="shared" si="4"/>
        <v>5</v>
      </c>
      <c r="AF253" s="64">
        <f t="shared" si="5"/>
        <v>5500</v>
      </c>
      <c r="AG253" s="65">
        <f t="shared" si="6"/>
        <v>4.197530864</v>
      </c>
      <c r="AH253" s="15">
        <f t="shared" si="234"/>
        <v>0.2410988434</v>
      </c>
      <c r="AI253" s="15">
        <f t="shared" si="235"/>
        <v>0.03442754279</v>
      </c>
      <c r="AJ253" s="15">
        <f t="shared" si="236"/>
        <v>0.04217630914</v>
      </c>
      <c r="AK253" s="65">
        <f t="shared" si="7"/>
        <v>1.691542289</v>
      </c>
      <c r="AL253" s="65">
        <f t="shared" si="8"/>
        <v>38197.53086</v>
      </c>
      <c r="AM253" s="65">
        <f t="shared" si="9"/>
        <v>15393.03483</v>
      </c>
    </row>
    <row r="254" ht="14.25" customHeight="1">
      <c r="A254" s="11">
        <v>1282.0</v>
      </c>
      <c r="B254" s="11">
        <f>VLOOKUP(D254,'Species Data'!A$2:E$252,2,FALSE)</f>
        <v>173</v>
      </c>
      <c r="C254" s="11"/>
      <c r="D254" s="20" t="s">
        <v>426</v>
      </c>
      <c r="E254" s="119" t="s">
        <v>491</v>
      </c>
      <c r="F254" s="119"/>
      <c r="G254" s="11">
        <f>VLOOKUP(D254,'Species Data'!A$2:E$252,3,FALSE)</f>
        <v>100</v>
      </c>
      <c r="H254" s="52">
        <f>VLOOKUP(D254,'Species Data'!A$2:E$252,4,FALSE)</f>
        <v>75</v>
      </c>
      <c r="I254" s="52">
        <f>VLOOKUP(D254,'Species Data'!A$2:E$252,5,FALSE)</f>
        <v>91</v>
      </c>
      <c r="J254" s="53">
        <f t="shared" si="1"/>
        <v>9100</v>
      </c>
      <c r="K254" s="21" t="s">
        <v>54</v>
      </c>
      <c r="L254" s="54">
        <f>VLOOKUP(K254,'Basic Moves'!B$2:J$60,3,FALSE)</f>
        <v>12</v>
      </c>
      <c r="M254" s="54" t="str">
        <f>VLOOKUP(K254,'Basic Moves'!B$2:C$60,2,FALSE)</f>
        <v>Psychic</v>
      </c>
      <c r="N254" s="54">
        <f>IF(OR(VLOOKUP(K254,'Basic Moves'!B$2:C$60,2,FALSE)=E254,VLOOKUP(K254,'Basic Moves'!B$2:C$60,2,FALSE)=F254),1,0)</f>
        <v>0</v>
      </c>
      <c r="O254" s="54">
        <f>VLOOKUP(K254,'Basic Moves'!B$2:J$60,5,FALSE)</f>
        <v>1100</v>
      </c>
      <c r="P254" s="54">
        <f>VLOOKUP(K254,'Basic Moves'!B$2:J$60,9,FALSE)</f>
        <v>10</v>
      </c>
      <c r="Q254" s="34">
        <f t="shared" si="229"/>
        <v>3</v>
      </c>
      <c r="R254" s="24">
        <f t="shared" si="2"/>
        <v>2.727272727</v>
      </c>
      <c r="S254" s="56">
        <f t="shared" si="230"/>
        <v>10.90909091</v>
      </c>
      <c r="T254" s="56">
        <f t="shared" si="231"/>
        <v>9.090909091</v>
      </c>
      <c r="U254" s="56">
        <f t="shared" si="232"/>
        <v>0.8333333333</v>
      </c>
      <c r="V254" s="21" t="s">
        <v>233</v>
      </c>
      <c r="W254" s="54">
        <f>VLOOKUP(V254,'Charged Moves'!B$2:K$119,3,FALSE)</f>
        <v>65</v>
      </c>
      <c r="X254" s="57" t="str">
        <f>VLOOKUP(V254,'Charged Moves'!B$2:C$119,2,FALSE)</f>
        <v>Psychic</v>
      </c>
      <c r="Y254" s="54">
        <f>IF(OR(VLOOKUP(V254,'Charged Moves'!B$2:C$119,2,FALSE)=E254,VLOOKUP(V254,'Charged Moves'!B$2:C$119,2,FALSE)=F254),1,0)</f>
        <v>0</v>
      </c>
      <c r="Z254" s="54">
        <f>VLOOKUP(V254,'Charged Moves'!B$2:K$119,10,FALSE)*100</f>
        <v>5</v>
      </c>
      <c r="AA254" s="54">
        <f>VLOOKUP(V254,'Charged Moves'!B$2:K$119,6,FALSE)</f>
        <v>2700</v>
      </c>
      <c r="AB254" s="54">
        <f>VLOOKUP(V254,'Charged Moves'!B$2:L$119,11,FALSE)</f>
        <v>33</v>
      </c>
      <c r="AC254" s="62">
        <f t="shared" si="233"/>
        <v>14</v>
      </c>
      <c r="AD254" s="24">
        <f t="shared" si="3"/>
        <v>5.185185185</v>
      </c>
      <c r="AE254" s="63">
        <f t="shared" si="4"/>
        <v>4</v>
      </c>
      <c r="AF254" s="64">
        <f t="shared" si="5"/>
        <v>4400</v>
      </c>
      <c r="AG254" s="65">
        <f t="shared" si="6"/>
        <v>3.661971831</v>
      </c>
      <c r="AH254" s="15">
        <f t="shared" si="234"/>
        <v>0.2103372677</v>
      </c>
      <c r="AI254" s="15">
        <f t="shared" si="235"/>
        <v>0.03003496484</v>
      </c>
      <c r="AJ254" s="15">
        <f t="shared" si="236"/>
        <v>0.03791080006</v>
      </c>
      <c r="AK254" s="65">
        <f t="shared" si="7"/>
        <v>1.520467836</v>
      </c>
      <c r="AL254" s="65">
        <f t="shared" si="8"/>
        <v>33323.94366</v>
      </c>
      <c r="AM254" s="65">
        <f t="shared" si="9"/>
        <v>13836.25731</v>
      </c>
    </row>
    <row r="255" ht="14.25" customHeight="1">
      <c r="A255" s="11">
        <v>1283.0</v>
      </c>
      <c r="B255" s="11">
        <f>VLOOKUP(D255,'Species Data'!A$2:E$252,2,FALSE)</f>
        <v>173</v>
      </c>
      <c r="C255" s="11"/>
      <c r="D255" s="20" t="s">
        <v>426</v>
      </c>
      <c r="E255" s="119" t="s">
        <v>491</v>
      </c>
      <c r="F255" s="119"/>
      <c r="G255" s="11">
        <f>VLOOKUP(D255,'Species Data'!A$2:E$252,3,FALSE)</f>
        <v>100</v>
      </c>
      <c r="H255" s="52">
        <f>VLOOKUP(D255,'Species Data'!A$2:E$252,4,FALSE)</f>
        <v>75</v>
      </c>
      <c r="I255" s="52">
        <f>VLOOKUP(D255,'Species Data'!A$2:E$252,5,FALSE)</f>
        <v>91</v>
      </c>
      <c r="J255" s="53">
        <f t="shared" si="1"/>
        <v>9100</v>
      </c>
      <c r="K255" s="21" t="s">
        <v>54</v>
      </c>
      <c r="L255" s="54">
        <f>VLOOKUP(K255,'Basic Moves'!B$2:J$60,3,FALSE)</f>
        <v>12</v>
      </c>
      <c r="M255" s="54" t="str">
        <f>VLOOKUP(K255,'Basic Moves'!B$2:C$60,2,FALSE)</f>
        <v>Psychic</v>
      </c>
      <c r="N255" s="54">
        <f>IF(OR(VLOOKUP(K255,'Basic Moves'!B$2:C$60,2,FALSE)=E255,VLOOKUP(K255,'Basic Moves'!B$2:C$60,2,FALSE)=F255),1,0)</f>
        <v>0</v>
      </c>
      <c r="O255" s="54">
        <f>VLOOKUP(K255,'Basic Moves'!B$2:J$60,5,FALSE)</f>
        <v>1100</v>
      </c>
      <c r="P255" s="54">
        <f>VLOOKUP(K255,'Basic Moves'!B$2:J$60,9,FALSE)</f>
        <v>10</v>
      </c>
      <c r="Q255" s="34">
        <f t="shared" si="229"/>
        <v>3</v>
      </c>
      <c r="R255" s="24">
        <f t="shared" si="2"/>
        <v>2.727272727</v>
      </c>
      <c r="S255" s="56">
        <f t="shared" si="230"/>
        <v>10.90909091</v>
      </c>
      <c r="T255" s="56">
        <f t="shared" si="231"/>
        <v>9.090909091</v>
      </c>
      <c r="U255" s="56">
        <f t="shared" si="232"/>
        <v>0.8333333333</v>
      </c>
      <c r="V255" s="21" t="s">
        <v>319</v>
      </c>
      <c r="W255" s="54">
        <f>VLOOKUP(V255,'Charged Moves'!B$2:K$119,3,FALSE)</f>
        <v>75</v>
      </c>
      <c r="X255" s="57" t="str">
        <f>VLOOKUP(V255,'Charged Moves'!B$2:C$119,2,FALSE)</f>
        <v>Bug</v>
      </c>
      <c r="Y255" s="54">
        <f>IF(OR(VLOOKUP(V255,'Charged Moves'!B$2:C$119,2,FALSE)=E255,VLOOKUP(V255,'Charged Moves'!B$2:C$119,2,FALSE)=F255),1,0)</f>
        <v>0</v>
      </c>
      <c r="Z255" s="54">
        <f>VLOOKUP(V255,'Charged Moves'!B$2:K$119,10,FALSE)*100</f>
        <v>5</v>
      </c>
      <c r="AA255" s="54">
        <f>VLOOKUP(V255,'Charged Moves'!B$2:K$119,6,FALSE)</f>
        <v>2900</v>
      </c>
      <c r="AB255" s="54">
        <f>VLOOKUP(V255,'Charged Moves'!B$2:L$119,11,FALSE)</f>
        <v>50</v>
      </c>
      <c r="AC255" s="62">
        <f t="shared" si="233"/>
        <v>16</v>
      </c>
      <c r="AD255" s="24">
        <f t="shared" si="3"/>
        <v>5.517241379</v>
      </c>
      <c r="AE255" s="63">
        <f t="shared" si="4"/>
        <v>5</v>
      </c>
      <c r="AF255" s="64">
        <f t="shared" si="5"/>
        <v>5500</v>
      </c>
      <c r="AG255" s="65">
        <f t="shared" si="6"/>
        <v>3.69047619</v>
      </c>
      <c r="AH255" s="15">
        <f t="shared" si="234"/>
        <v>0.2119745084</v>
      </c>
      <c r="AI255" s="15">
        <f t="shared" si="235"/>
        <v>0.03026875348</v>
      </c>
      <c r="AJ255" s="15">
        <f t="shared" si="236"/>
        <v>0.0378893573</v>
      </c>
      <c r="AK255" s="65">
        <f t="shared" si="7"/>
        <v>1.519607843</v>
      </c>
      <c r="AL255" s="65">
        <f t="shared" si="8"/>
        <v>33583.33333</v>
      </c>
      <c r="AM255" s="65">
        <f t="shared" si="9"/>
        <v>13828.43137</v>
      </c>
    </row>
    <row r="256" ht="14.25" customHeight="1">
      <c r="A256" s="11">
        <v>1287.0</v>
      </c>
      <c r="B256" s="11">
        <f>VLOOKUP(D256,'Species Data'!A$2:E$252,2,FALSE)</f>
        <v>173</v>
      </c>
      <c r="C256" s="11"/>
      <c r="D256" s="20" t="s">
        <v>426</v>
      </c>
      <c r="E256" s="119" t="s">
        <v>491</v>
      </c>
      <c r="F256" s="119"/>
      <c r="G256" s="11">
        <f>VLOOKUP(D256,'Species Data'!A$2:E$252,3,FALSE)</f>
        <v>100</v>
      </c>
      <c r="H256" s="52">
        <f>VLOOKUP(D256,'Species Data'!A$2:E$252,4,FALSE)</f>
        <v>75</v>
      </c>
      <c r="I256" s="52">
        <f>VLOOKUP(D256,'Species Data'!A$2:E$252,5,FALSE)</f>
        <v>91</v>
      </c>
      <c r="J256" s="53">
        <f t="shared" si="1"/>
        <v>9100</v>
      </c>
      <c r="K256" s="21" t="s">
        <v>54</v>
      </c>
      <c r="L256" s="54">
        <f>VLOOKUP(K256,'Basic Moves'!B$2:J$60,3,FALSE)</f>
        <v>12</v>
      </c>
      <c r="M256" s="54" t="str">
        <f>VLOOKUP(K256,'Basic Moves'!B$2:C$60,2,FALSE)</f>
        <v>Psychic</v>
      </c>
      <c r="N256" s="54">
        <f>IF(OR(VLOOKUP(K256,'Basic Moves'!B$2:C$60,2,FALSE)=E256,VLOOKUP(K256,'Basic Moves'!B$2:C$60,2,FALSE)=F256),1,0)</f>
        <v>0</v>
      </c>
      <c r="O256" s="54">
        <f>VLOOKUP(K256,'Basic Moves'!B$2:J$60,5,FALSE)</f>
        <v>1100</v>
      </c>
      <c r="P256" s="54">
        <f>VLOOKUP(K256,'Basic Moves'!B$2:J$60,9,FALSE)</f>
        <v>10</v>
      </c>
      <c r="Q256" s="34">
        <f t="shared" si="229"/>
        <v>3</v>
      </c>
      <c r="R256" s="24">
        <f t="shared" si="2"/>
        <v>2.727272727</v>
      </c>
      <c r="S256" s="56">
        <f t="shared" si="230"/>
        <v>10.90909091</v>
      </c>
      <c r="T256" s="56">
        <f t="shared" si="231"/>
        <v>9.090909091</v>
      </c>
      <c r="U256" s="56">
        <f t="shared" si="232"/>
        <v>0.8333333333</v>
      </c>
      <c r="V256" s="21" t="s">
        <v>36</v>
      </c>
      <c r="W256" s="54">
        <f>VLOOKUP(V256,'Charged Moves'!B$2:K$119,3,FALSE)</f>
        <v>100</v>
      </c>
      <c r="X256" s="57" t="str">
        <f>VLOOKUP(V256,'Charged Moves'!B$2:C$119,2,FALSE)</f>
        <v>Psychic</v>
      </c>
      <c r="Y256" s="54">
        <f>IF(OR(VLOOKUP(V256,'Charged Moves'!B$2:C$119,2,FALSE)=E256,VLOOKUP(V256,'Charged Moves'!B$2:C$119,2,FALSE)=F256),1,0)</f>
        <v>0</v>
      </c>
      <c r="Z256" s="54">
        <f>VLOOKUP(V256,'Charged Moves'!B$2:K$119,10,FALSE)*100</f>
        <v>5</v>
      </c>
      <c r="AA256" s="54">
        <f>VLOOKUP(V256,'Charged Moves'!B$2:K$119,6,FALSE)</f>
        <v>2800</v>
      </c>
      <c r="AB256" s="54">
        <f>VLOOKUP(V256,'Charged Moves'!B$2:L$119,11,FALSE)</f>
        <v>100</v>
      </c>
      <c r="AC256" s="62">
        <f t="shared" si="233"/>
        <v>21</v>
      </c>
      <c r="AD256" s="24">
        <f t="shared" si="3"/>
        <v>7.5</v>
      </c>
      <c r="AE256" s="63">
        <f t="shared" si="4"/>
        <v>10</v>
      </c>
      <c r="AF256" s="64">
        <f t="shared" si="5"/>
        <v>11000</v>
      </c>
      <c r="AG256" s="65">
        <f t="shared" si="6"/>
        <v>3.695652174</v>
      </c>
      <c r="AH256" s="15">
        <f t="shared" si="234"/>
        <v>0.2122718078</v>
      </c>
      <c r="AI256" s="15">
        <f t="shared" si="235"/>
        <v>0.03031120615</v>
      </c>
      <c r="AJ256" s="15">
        <f t="shared" si="236"/>
        <v>0.03551999219</v>
      </c>
      <c r="AK256" s="65">
        <f t="shared" si="7"/>
        <v>1.424581006</v>
      </c>
      <c r="AL256" s="65">
        <f t="shared" si="8"/>
        <v>33630.43478</v>
      </c>
      <c r="AM256" s="65">
        <f t="shared" si="9"/>
        <v>12963.68715</v>
      </c>
    </row>
    <row r="257" ht="14.25" customHeight="1">
      <c r="A257" s="11">
        <v>1286.0</v>
      </c>
      <c r="B257" s="11">
        <f>VLOOKUP(D257,'Species Data'!A$2:E$252,2,FALSE)</f>
        <v>173</v>
      </c>
      <c r="C257" s="11"/>
      <c r="D257" s="20" t="s">
        <v>426</v>
      </c>
      <c r="E257" s="119" t="s">
        <v>491</v>
      </c>
      <c r="F257" s="119"/>
      <c r="G257" s="11">
        <f>VLOOKUP(D257,'Species Data'!A$2:E$252,3,FALSE)</f>
        <v>100</v>
      </c>
      <c r="H257" s="52">
        <f>VLOOKUP(D257,'Species Data'!A$2:E$252,4,FALSE)</f>
        <v>75</v>
      </c>
      <c r="I257" s="52">
        <f>VLOOKUP(D257,'Species Data'!A$2:E$252,5,FALSE)</f>
        <v>91</v>
      </c>
      <c r="J257" s="53">
        <f t="shared" si="1"/>
        <v>9100</v>
      </c>
      <c r="K257" s="21" t="s">
        <v>54</v>
      </c>
      <c r="L257" s="54">
        <f>VLOOKUP(K257,'Basic Moves'!B$2:J$60,3,FALSE)</f>
        <v>12</v>
      </c>
      <c r="M257" s="54" t="str">
        <f>VLOOKUP(K257,'Basic Moves'!B$2:C$60,2,FALSE)</f>
        <v>Psychic</v>
      </c>
      <c r="N257" s="54">
        <f>IF(OR(VLOOKUP(K257,'Basic Moves'!B$2:C$60,2,FALSE)=E257,VLOOKUP(K257,'Basic Moves'!B$2:C$60,2,FALSE)=F257),1,0)</f>
        <v>0</v>
      </c>
      <c r="O257" s="54">
        <f>VLOOKUP(K257,'Basic Moves'!B$2:J$60,5,FALSE)</f>
        <v>1100</v>
      </c>
      <c r="P257" s="54">
        <f>VLOOKUP(K257,'Basic Moves'!B$2:J$60,9,FALSE)</f>
        <v>10</v>
      </c>
      <c r="Q257" s="34">
        <f t="shared" si="229"/>
        <v>3</v>
      </c>
      <c r="R257" s="24">
        <f t="shared" si="2"/>
        <v>2.727272727</v>
      </c>
      <c r="S257" s="56">
        <f t="shared" si="230"/>
        <v>10.90909091</v>
      </c>
      <c r="T257" s="56">
        <f t="shared" si="231"/>
        <v>9.090909091</v>
      </c>
      <c r="U257" s="56">
        <f t="shared" si="232"/>
        <v>0.8333333333</v>
      </c>
      <c r="V257" s="21" t="s">
        <v>67</v>
      </c>
      <c r="W257" s="54">
        <f>VLOOKUP(V257,'Charged Moves'!B$2:K$119,3,FALSE)</f>
        <v>50</v>
      </c>
      <c r="X257" s="57" t="str">
        <f>VLOOKUP(V257,'Charged Moves'!B$2:C$119,2,FALSE)</f>
        <v>Normal</v>
      </c>
      <c r="Y257" s="54">
        <f>IF(OR(VLOOKUP(V257,'Charged Moves'!B$2:C$119,2,FALSE)=E257,VLOOKUP(V257,'Charged Moves'!B$2:C$119,2,FALSE)=F257),1,0)</f>
        <v>0</v>
      </c>
      <c r="Z257" s="54">
        <f>VLOOKUP(V257,'Charged Moves'!B$2:K$119,10,FALSE)*100</f>
        <v>5</v>
      </c>
      <c r="AA257" s="54">
        <f>VLOOKUP(V257,'Charged Moves'!B$2:K$119,6,FALSE)</f>
        <v>1900</v>
      </c>
      <c r="AB257" s="54">
        <f>VLOOKUP(V257,'Charged Moves'!B$2:L$119,11,FALSE)</f>
        <v>33</v>
      </c>
      <c r="AC257" s="62">
        <f t="shared" si="233"/>
        <v>11</v>
      </c>
      <c r="AD257" s="24">
        <f t="shared" si="3"/>
        <v>5.789473684</v>
      </c>
      <c r="AE257" s="63">
        <f t="shared" si="4"/>
        <v>4</v>
      </c>
      <c r="AF257" s="64">
        <f t="shared" si="5"/>
        <v>4400</v>
      </c>
      <c r="AG257" s="65">
        <f t="shared" si="6"/>
        <v>3.650793651</v>
      </c>
      <c r="AH257" s="15">
        <f t="shared" si="234"/>
        <v>0.2096952126</v>
      </c>
      <c r="AI257" s="15">
        <f t="shared" si="235"/>
        <v>0.02994328302</v>
      </c>
      <c r="AJ257" s="15">
        <f t="shared" si="236"/>
        <v>0.03518243904</v>
      </c>
      <c r="AK257" s="65">
        <f t="shared" si="7"/>
        <v>1.411042945</v>
      </c>
      <c r="AL257" s="65">
        <f t="shared" si="8"/>
        <v>33222.22222</v>
      </c>
      <c r="AM257" s="65">
        <f t="shared" si="9"/>
        <v>12840.4908</v>
      </c>
    </row>
    <row r="258" ht="14.25" customHeight="1">
      <c r="A258" s="11">
        <v>1278.0</v>
      </c>
      <c r="B258" s="11">
        <f>VLOOKUP(D258,'Species Data'!A$2:E$252,2,FALSE)</f>
        <v>173</v>
      </c>
      <c r="C258" s="11"/>
      <c r="D258" s="20" t="s">
        <v>426</v>
      </c>
      <c r="E258" s="119" t="s">
        <v>491</v>
      </c>
      <c r="F258" s="119"/>
      <c r="G258" s="11">
        <f>VLOOKUP(D258,'Species Data'!A$2:E$252,3,FALSE)</f>
        <v>100</v>
      </c>
      <c r="H258" s="52">
        <f>VLOOKUP(D258,'Species Data'!A$2:E$252,4,FALSE)</f>
        <v>75</v>
      </c>
      <c r="I258" s="52">
        <f>VLOOKUP(D258,'Species Data'!A$2:E$252,5,FALSE)</f>
        <v>91</v>
      </c>
      <c r="J258" s="53">
        <f t="shared" si="1"/>
        <v>9100</v>
      </c>
      <c r="K258" s="21" t="s">
        <v>42</v>
      </c>
      <c r="L258" s="54">
        <f>VLOOKUP(K258,'Basic Moves'!B$2:J$60,3,FALSE)</f>
        <v>7</v>
      </c>
      <c r="M258" s="54" t="str">
        <f>VLOOKUP(K258,'Basic Moves'!B$2:C$60,2,FALSE)</f>
        <v>Normal</v>
      </c>
      <c r="N258" s="54">
        <f>IF(OR(VLOOKUP(K258,'Basic Moves'!B$2:C$60,2,FALSE)=E258,VLOOKUP(K258,'Basic Moves'!B$2:C$60,2,FALSE)=F258),1,0)</f>
        <v>0</v>
      </c>
      <c r="O258" s="54">
        <f>VLOOKUP(K258,'Basic Moves'!B$2:J$60,5,FALSE)</f>
        <v>600</v>
      </c>
      <c r="P258" s="54">
        <f>VLOOKUP(K258,'Basic Moves'!B$2:J$60,9,FALSE)</f>
        <v>6</v>
      </c>
      <c r="Q258" s="34">
        <f t="shared" si="229"/>
        <v>2</v>
      </c>
      <c r="R258" s="24">
        <f t="shared" si="2"/>
        <v>3.333333333</v>
      </c>
      <c r="S258" s="56">
        <f t="shared" si="230"/>
        <v>11.66666667</v>
      </c>
      <c r="T258" s="56">
        <f t="shared" si="231"/>
        <v>10</v>
      </c>
      <c r="U258" s="56">
        <f t="shared" si="232"/>
        <v>0.8571428571</v>
      </c>
      <c r="V258" s="21" t="s">
        <v>207</v>
      </c>
      <c r="W258" s="54">
        <f>VLOOKUP(V258,'Charged Moves'!B$2:K$119,3,FALSE)</f>
        <v>90</v>
      </c>
      <c r="X258" s="57" t="str">
        <f>VLOOKUP(V258,'Charged Moves'!B$2:C$119,2,FALSE)</f>
        <v>Grass</v>
      </c>
      <c r="Y258" s="54">
        <f>IF(OR(VLOOKUP(V258,'Charged Moves'!B$2:C$119,2,FALSE)=E258,VLOOKUP(V258,'Charged Moves'!B$2:C$119,2,FALSE)=F258),1,0)</f>
        <v>0</v>
      </c>
      <c r="Z258" s="54">
        <f>VLOOKUP(V258,'Charged Moves'!B$2:K$119,10,FALSE)*100</f>
        <v>5</v>
      </c>
      <c r="AA258" s="54">
        <f>VLOOKUP(V258,'Charged Moves'!B$2:K$119,6,FALSE)</f>
        <v>2600</v>
      </c>
      <c r="AB258" s="54">
        <f>VLOOKUP(V258,'Charged Moves'!B$2:L$119,11,FALSE)</f>
        <v>50</v>
      </c>
      <c r="AC258" s="62">
        <f t="shared" si="233"/>
        <v>19</v>
      </c>
      <c r="AD258" s="24">
        <f t="shared" si="3"/>
        <v>7.307692308</v>
      </c>
      <c r="AE258" s="63">
        <f t="shared" si="4"/>
        <v>9</v>
      </c>
      <c r="AF258" s="64">
        <f t="shared" si="5"/>
        <v>5400</v>
      </c>
      <c r="AG258" s="65">
        <f t="shared" si="6"/>
        <v>4.625</v>
      </c>
      <c r="AH258" s="15">
        <f t="shared" si="234"/>
        <v>0.2656519242</v>
      </c>
      <c r="AI258" s="15">
        <f t="shared" si="235"/>
        <v>0.03793358299</v>
      </c>
      <c r="AJ258" s="15">
        <f t="shared" si="236"/>
        <v>0.03294802637</v>
      </c>
      <c r="AK258" s="65">
        <f t="shared" si="7"/>
        <v>1.321428571</v>
      </c>
      <c r="AL258" s="65">
        <f t="shared" si="8"/>
        <v>42087.5</v>
      </c>
      <c r="AM258" s="65">
        <f t="shared" si="9"/>
        <v>12025</v>
      </c>
    </row>
    <row r="259" ht="14.25" customHeight="1">
      <c r="A259" s="11">
        <v>1279.0</v>
      </c>
      <c r="B259" s="11">
        <f>VLOOKUP(D259,'Species Data'!A$2:E$252,2,FALSE)</f>
        <v>173</v>
      </c>
      <c r="C259" s="11"/>
      <c r="D259" s="20" t="s">
        <v>426</v>
      </c>
      <c r="E259" s="119" t="s">
        <v>491</v>
      </c>
      <c r="F259" s="119"/>
      <c r="G259" s="11">
        <f>VLOOKUP(D259,'Species Data'!A$2:E$252,3,FALSE)</f>
        <v>100</v>
      </c>
      <c r="H259" s="52">
        <f>VLOOKUP(D259,'Species Data'!A$2:E$252,4,FALSE)</f>
        <v>75</v>
      </c>
      <c r="I259" s="52">
        <f>VLOOKUP(D259,'Species Data'!A$2:E$252,5,FALSE)</f>
        <v>91</v>
      </c>
      <c r="J259" s="53">
        <f t="shared" si="1"/>
        <v>9100</v>
      </c>
      <c r="K259" s="21" t="s">
        <v>42</v>
      </c>
      <c r="L259" s="54">
        <f>VLOOKUP(K259,'Basic Moves'!B$2:J$60,3,FALSE)</f>
        <v>7</v>
      </c>
      <c r="M259" s="54" t="str">
        <f>VLOOKUP(K259,'Basic Moves'!B$2:C$60,2,FALSE)</f>
        <v>Normal</v>
      </c>
      <c r="N259" s="54">
        <f>IF(OR(VLOOKUP(K259,'Basic Moves'!B$2:C$60,2,FALSE)=E259,VLOOKUP(K259,'Basic Moves'!B$2:C$60,2,FALSE)=F259),1,0)</f>
        <v>0</v>
      </c>
      <c r="O259" s="54">
        <f>VLOOKUP(K259,'Basic Moves'!B$2:J$60,5,FALSE)</f>
        <v>600</v>
      </c>
      <c r="P259" s="54">
        <f>VLOOKUP(K259,'Basic Moves'!B$2:J$60,9,FALSE)</f>
        <v>6</v>
      </c>
      <c r="Q259" s="34">
        <f t="shared" si="229"/>
        <v>2</v>
      </c>
      <c r="R259" s="24">
        <f t="shared" si="2"/>
        <v>3.333333333</v>
      </c>
      <c r="S259" s="56">
        <f t="shared" si="230"/>
        <v>11.66666667</v>
      </c>
      <c r="T259" s="56">
        <f t="shared" si="231"/>
        <v>10</v>
      </c>
      <c r="U259" s="56">
        <f t="shared" si="232"/>
        <v>0.8571428571</v>
      </c>
      <c r="V259" s="21" t="s">
        <v>233</v>
      </c>
      <c r="W259" s="54">
        <f>VLOOKUP(V259,'Charged Moves'!B$2:K$119,3,FALSE)</f>
        <v>65</v>
      </c>
      <c r="X259" s="57" t="str">
        <f>VLOOKUP(V259,'Charged Moves'!B$2:C$119,2,FALSE)</f>
        <v>Psychic</v>
      </c>
      <c r="Y259" s="54">
        <f>IF(OR(VLOOKUP(V259,'Charged Moves'!B$2:C$119,2,FALSE)=E259,VLOOKUP(V259,'Charged Moves'!B$2:C$119,2,FALSE)=F259),1,0)</f>
        <v>0</v>
      </c>
      <c r="Z259" s="54">
        <f>VLOOKUP(V259,'Charged Moves'!B$2:K$119,10,FALSE)*100</f>
        <v>5</v>
      </c>
      <c r="AA259" s="54">
        <f>VLOOKUP(V259,'Charged Moves'!B$2:K$119,6,FALSE)</f>
        <v>2700</v>
      </c>
      <c r="AB259" s="54">
        <f>VLOOKUP(V259,'Charged Moves'!B$2:L$119,11,FALSE)</f>
        <v>33</v>
      </c>
      <c r="AC259" s="62">
        <f t="shared" si="233"/>
        <v>14</v>
      </c>
      <c r="AD259" s="24">
        <f t="shared" si="3"/>
        <v>5.185185185</v>
      </c>
      <c r="AE259" s="63">
        <f t="shared" si="4"/>
        <v>6</v>
      </c>
      <c r="AF259" s="64">
        <f t="shared" si="5"/>
        <v>3600</v>
      </c>
      <c r="AG259" s="65">
        <f t="shared" si="6"/>
        <v>4.126984127</v>
      </c>
      <c r="AH259" s="15">
        <f t="shared" si="234"/>
        <v>0.237046762</v>
      </c>
      <c r="AI259" s="15">
        <f t="shared" si="235"/>
        <v>0.03384892863</v>
      </c>
      <c r="AJ259" s="15">
        <f t="shared" si="236"/>
        <v>0.03193471335</v>
      </c>
      <c r="AK259" s="65">
        <f t="shared" si="7"/>
        <v>1.280788177</v>
      </c>
      <c r="AL259" s="65">
        <f t="shared" si="8"/>
        <v>37555.55556</v>
      </c>
      <c r="AM259" s="65">
        <f t="shared" si="9"/>
        <v>11655.17241</v>
      </c>
    </row>
    <row r="260" ht="14.25" customHeight="1">
      <c r="A260" s="11">
        <v>1280.0</v>
      </c>
      <c r="B260" s="11">
        <f>VLOOKUP(D260,'Species Data'!A$2:E$252,2,FALSE)</f>
        <v>173</v>
      </c>
      <c r="C260" s="11"/>
      <c r="D260" s="20" t="s">
        <v>426</v>
      </c>
      <c r="E260" s="119" t="s">
        <v>491</v>
      </c>
      <c r="F260" s="119"/>
      <c r="G260" s="11">
        <f>VLOOKUP(D260,'Species Data'!A$2:E$252,3,FALSE)</f>
        <v>100</v>
      </c>
      <c r="H260" s="52">
        <f>VLOOKUP(D260,'Species Data'!A$2:E$252,4,FALSE)</f>
        <v>75</v>
      </c>
      <c r="I260" s="52">
        <f>VLOOKUP(D260,'Species Data'!A$2:E$252,5,FALSE)</f>
        <v>91</v>
      </c>
      <c r="J260" s="53">
        <f t="shared" si="1"/>
        <v>9100</v>
      </c>
      <c r="K260" s="21" t="s">
        <v>42</v>
      </c>
      <c r="L260" s="54">
        <f>VLOOKUP(K260,'Basic Moves'!B$2:J$60,3,FALSE)</f>
        <v>7</v>
      </c>
      <c r="M260" s="54" t="str">
        <f>VLOOKUP(K260,'Basic Moves'!B$2:C$60,2,FALSE)</f>
        <v>Normal</v>
      </c>
      <c r="N260" s="54">
        <f>IF(OR(VLOOKUP(K260,'Basic Moves'!B$2:C$60,2,FALSE)=E260,VLOOKUP(K260,'Basic Moves'!B$2:C$60,2,FALSE)=F260),1,0)</f>
        <v>0</v>
      </c>
      <c r="O260" s="54">
        <f>VLOOKUP(K260,'Basic Moves'!B$2:J$60,5,FALSE)</f>
        <v>600</v>
      </c>
      <c r="P260" s="54">
        <f>VLOOKUP(K260,'Basic Moves'!B$2:J$60,9,FALSE)</f>
        <v>6</v>
      </c>
      <c r="Q260" s="34">
        <f t="shared" si="229"/>
        <v>2</v>
      </c>
      <c r="R260" s="24">
        <f t="shared" si="2"/>
        <v>3.333333333</v>
      </c>
      <c r="S260" s="56">
        <f t="shared" si="230"/>
        <v>11.66666667</v>
      </c>
      <c r="T260" s="56">
        <f t="shared" si="231"/>
        <v>10</v>
      </c>
      <c r="U260" s="56">
        <f t="shared" si="232"/>
        <v>0.8571428571</v>
      </c>
      <c r="V260" s="21" t="s">
        <v>319</v>
      </c>
      <c r="W260" s="54">
        <f>VLOOKUP(V260,'Charged Moves'!B$2:K$119,3,FALSE)</f>
        <v>75</v>
      </c>
      <c r="X260" s="57" t="str">
        <f>VLOOKUP(V260,'Charged Moves'!B$2:C$119,2,FALSE)</f>
        <v>Bug</v>
      </c>
      <c r="Y260" s="54">
        <f>IF(OR(VLOOKUP(V260,'Charged Moves'!B$2:C$119,2,FALSE)=E260,VLOOKUP(V260,'Charged Moves'!B$2:C$119,2,FALSE)=F260),1,0)</f>
        <v>0</v>
      </c>
      <c r="Z260" s="54">
        <f>VLOOKUP(V260,'Charged Moves'!B$2:K$119,10,FALSE)*100</f>
        <v>5</v>
      </c>
      <c r="AA260" s="54">
        <f>VLOOKUP(V260,'Charged Moves'!B$2:K$119,6,FALSE)</f>
        <v>2900</v>
      </c>
      <c r="AB260" s="54">
        <f>VLOOKUP(V260,'Charged Moves'!B$2:L$119,11,FALSE)</f>
        <v>50</v>
      </c>
      <c r="AC260" s="62">
        <f t="shared" si="233"/>
        <v>16</v>
      </c>
      <c r="AD260" s="24">
        <f t="shared" si="3"/>
        <v>5.517241379</v>
      </c>
      <c r="AE260" s="63">
        <f t="shared" si="4"/>
        <v>9</v>
      </c>
      <c r="AF260" s="64">
        <f t="shared" si="5"/>
        <v>5400</v>
      </c>
      <c r="AG260" s="65">
        <f t="shared" si="6"/>
        <v>4.096385542</v>
      </c>
      <c r="AH260" s="15">
        <f t="shared" si="234"/>
        <v>0.2352892327</v>
      </c>
      <c r="AI260" s="15">
        <f t="shared" si="235"/>
        <v>0.03359796345</v>
      </c>
      <c r="AJ260" s="15">
        <f t="shared" si="236"/>
        <v>0.02995561179</v>
      </c>
      <c r="AK260" s="65">
        <f t="shared" si="7"/>
        <v>1.201413428</v>
      </c>
      <c r="AL260" s="65">
        <f t="shared" si="8"/>
        <v>37277.10843</v>
      </c>
      <c r="AM260" s="65">
        <f t="shared" si="9"/>
        <v>10932.86219</v>
      </c>
    </row>
    <row r="261" ht="14.25" customHeight="1">
      <c r="A261" s="11">
        <v>1284.0</v>
      </c>
      <c r="B261" s="11">
        <f>VLOOKUP(D261,'Species Data'!A$2:E$252,2,FALSE)</f>
        <v>173</v>
      </c>
      <c r="C261" s="11"/>
      <c r="D261" s="20" t="s">
        <v>426</v>
      </c>
      <c r="E261" s="119" t="s">
        <v>491</v>
      </c>
      <c r="F261" s="119"/>
      <c r="G261" s="11">
        <f>VLOOKUP(D261,'Species Data'!A$2:E$252,3,FALSE)</f>
        <v>100</v>
      </c>
      <c r="H261" s="52">
        <f>VLOOKUP(D261,'Species Data'!A$2:E$252,4,FALSE)</f>
        <v>75</v>
      </c>
      <c r="I261" s="52">
        <f>VLOOKUP(D261,'Species Data'!A$2:E$252,5,FALSE)</f>
        <v>91</v>
      </c>
      <c r="J261" s="53">
        <f t="shared" si="1"/>
        <v>9100</v>
      </c>
      <c r="K261" s="21" t="s">
        <v>42</v>
      </c>
      <c r="L261" s="54">
        <f>VLOOKUP(K261,'Basic Moves'!B$2:J$60,3,FALSE)</f>
        <v>7</v>
      </c>
      <c r="M261" s="54" t="str">
        <f>VLOOKUP(K261,'Basic Moves'!B$2:C$60,2,FALSE)</f>
        <v>Normal</v>
      </c>
      <c r="N261" s="54">
        <f>IF(OR(VLOOKUP(K261,'Basic Moves'!B$2:C$60,2,FALSE)=E261,VLOOKUP(K261,'Basic Moves'!B$2:C$60,2,FALSE)=F261),1,0)</f>
        <v>0</v>
      </c>
      <c r="O261" s="54">
        <f>VLOOKUP(K261,'Basic Moves'!B$2:J$60,5,FALSE)</f>
        <v>600</v>
      </c>
      <c r="P261" s="54">
        <f>VLOOKUP(K261,'Basic Moves'!B$2:J$60,9,FALSE)</f>
        <v>6</v>
      </c>
      <c r="Q261" s="34">
        <f t="shared" si="229"/>
        <v>2</v>
      </c>
      <c r="R261" s="24">
        <f t="shared" si="2"/>
        <v>3.333333333</v>
      </c>
      <c r="S261" s="56">
        <f t="shared" si="230"/>
        <v>11.66666667</v>
      </c>
      <c r="T261" s="56">
        <f t="shared" si="231"/>
        <v>10</v>
      </c>
      <c r="U261" s="56">
        <f t="shared" si="232"/>
        <v>0.8571428571</v>
      </c>
      <c r="V261" s="21" t="s">
        <v>67</v>
      </c>
      <c r="W261" s="54">
        <f>VLOOKUP(V261,'Charged Moves'!B$2:K$119,3,FALSE)</f>
        <v>50</v>
      </c>
      <c r="X261" s="57" t="str">
        <f>VLOOKUP(V261,'Charged Moves'!B$2:C$119,2,FALSE)</f>
        <v>Normal</v>
      </c>
      <c r="Y261" s="54">
        <f>IF(OR(VLOOKUP(V261,'Charged Moves'!B$2:C$119,2,FALSE)=E261,VLOOKUP(V261,'Charged Moves'!B$2:C$119,2,FALSE)=F261),1,0)</f>
        <v>0</v>
      </c>
      <c r="Z261" s="54">
        <f>VLOOKUP(V261,'Charged Moves'!B$2:K$119,10,FALSE)*100</f>
        <v>5</v>
      </c>
      <c r="AA261" s="54">
        <f>VLOOKUP(V261,'Charged Moves'!B$2:K$119,6,FALSE)</f>
        <v>1900</v>
      </c>
      <c r="AB261" s="54">
        <f>VLOOKUP(V261,'Charged Moves'!B$2:L$119,11,FALSE)</f>
        <v>33</v>
      </c>
      <c r="AC261" s="62">
        <f t="shared" si="233"/>
        <v>11</v>
      </c>
      <c r="AD261" s="24">
        <f t="shared" si="3"/>
        <v>5.789473684</v>
      </c>
      <c r="AE261" s="63">
        <f t="shared" si="4"/>
        <v>6</v>
      </c>
      <c r="AF261" s="64">
        <f t="shared" si="5"/>
        <v>3600</v>
      </c>
      <c r="AG261" s="65">
        <f t="shared" si="6"/>
        <v>4.181818182</v>
      </c>
      <c r="AH261" s="15">
        <f t="shared" si="234"/>
        <v>0.2401963344</v>
      </c>
      <c r="AI261" s="15">
        <f t="shared" si="235"/>
        <v>0.03429866964</v>
      </c>
      <c r="AJ261" s="15">
        <f t="shared" si="236"/>
        <v>0.02940891058</v>
      </c>
      <c r="AK261" s="65">
        <f t="shared" si="7"/>
        <v>1.179487179</v>
      </c>
      <c r="AL261" s="65">
        <f t="shared" si="8"/>
        <v>38054.54545</v>
      </c>
      <c r="AM261" s="65">
        <f t="shared" si="9"/>
        <v>10733.33333</v>
      </c>
    </row>
    <row r="262" ht="14.25" customHeight="1">
      <c r="A262" s="11">
        <v>1285.0</v>
      </c>
      <c r="B262" s="11">
        <f>VLOOKUP(D262,'Species Data'!A$2:E$252,2,FALSE)</f>
        <v>173</v>
      </c>
      <c r="C262" s="11"/>
      <c r="D262" s="20" t="s">
        <v>426</v>
      </c>
      <c r="E262" s="119" t="s">
        <v>491</v>
      </c>
      <c r="F262" s="119"/>
      <c r="G262" s="11">
        <f>VLOOKUP(D262,'Species Data'!A$2:E$252,3,FALSE)</f>
        <v>100</v>
      </c>
      <c r="H262" s="52">
        <f>VLOOKUP(D262,'Species Data'!A$2:E$252,4,FALSE)</f>
        <v>75</v>
      </c>
      <c r="I262" s="52">
        <f>VLOOKUP(D262,'Species Data'!A$2:E$252,5,FALSE)</f>
        <v>91</v>
      </c>
      <c r="J262" s="53">
        <f t="shared" si="1"/>
        <v>9100</v>
      </c>
      <c r="K262" s="21" t="s">
        <v>42</v>
      </c>
      <c r="L262" s="54">
        <f>VLOOKUP(K262,'Basic Moves'!B$2:J$60,3,FALSE)</f>
        <v>7</v>
      </c>
      <c r="M262" s="54" t="str">
        <f>VLOOKUP(K262,'Basic Moves'!B$2:C$60,2,FALSE)</f>
        <v>Normal</v>
      </c>
      <c r="N262" s="54">
        <f>IF(OR(VLOOKUP(K262,'Basic Moves'!B$2:C$60,2,FALSE)=E262,VLOOKUP(K262,'Basic Moves'!B$2:C$60,2,FALSE)=F262),1,0)</f>
        <v>0</v>
      </c>
      <c r="O262" s="54">
        <f>VLOOKUP(K262,'Basic Moves'!B$2:J$60,5,FALSE)</f>
        <v>600</v>
      </c>
      <c r="P262" s="54">
        <f>VLOOKUP(K262,'Basic Moves'!B$2:J$60,9,FALSE)</f>
        <v>6</v>
      </c>
      <c r="Q262" s="34">
        <f t="shared" si="229"/>
        <v>2</v>
      </c>
      <c r="R262" s="24">
        <f t="shared" si="2"/>
        <v>3.333333333</v>
      </c>
      <c r="S262" s="56">
        <f t="shared" si="230"/>
        <v>11.66666667</v>
      </c>
      <c r="T262" s="56">
        <f t="shared" si="231"/>
        <v>10</v>
      </c>
      <c r="U262" s="56">
        <f t="shared" si="232"/>
        <v>0.8571428571</v>
      </c>
      <c r="V262" s="21" t="s">
        <v>36</v>
      </c>
      <c r="W262" s="54">
        <f>VLOOKUP(V262,'Charged Moves'!B$2:K$119,3,FALSE)</f>
        <v>100</v>
      </c>
      <c r="X262" s="57" t="str">
        <f>VLOOKUP(V262,'Charged Moves'!B$2:C$119,2,FALSE)</f>
        <v>Psychic</v>
      </c>
      <c r="Y262" s="54">
        <f>IF(OR(VLOOKUP(V262,'Charged Moves'!B$2:C$119,2,FALSE)=E262,VLOOKUP(V262,'Charged Moves'!B$2:C$119,2,FALSE)=F262),1,0)</f>
        <v>0</v>
      </c>
      <c r="Z262" s="54">
        <f>VLOOKUP(V262,'Charged Moves'!B$2:K$119,10,FALSE)*100</f>
        <v>5</v>
      </c>
      <c r="AA262" s="54">
        <f>VLOOKUP(V262,'Charged Moves'!B$2:K$119,6,FALSE)</f>
        <v>2800</v>
      </c>
      <c r="AB262" s="54">
        <f>VLOOKUP(V262,'Charged Moves'!B$2:L$119,11,FALSE)</f>
        <v>100</v>
      </c>
      <c r="AC262" s="62">
        <f t="shared" si="233"/>
        <v>21</v>
      </c>
      <c r="AD262" s="24">
        <f t="shared" si="3"/>
        <v>7.5</v>
      </c>
      <c r="AE262" s="63">
        <f t="shared" si="4"/>
        <v>17</v>
      </c>
      <c r="AF262" s="64">
        <f t="shared" si="5"/>
        <v>10200</v>
      </c>
      <c r="AG262" s="65">
        <f t="shared" si="6"/>
        <v>4.230769231</v>
      </c>
      <c r="AH262" s="15">
        <f t="shared" si="234"/>
        <v>0.2430079972</v>
      </c>
      <c r="AI262" s="15">
        <f t="shared" si="235"/>
        <v>0.03470015908</v>
      </c>
      <c r="AJ262" s="15">
        <f t="shared" si="236"/>
        <v>0.02798674055</v>
      </c>
      <c r="AK262" s="65">
        <f t="shared" si="7"/>
        <v>1.12244898</v>
      </c>
      <c r="AL262" s="65">
        <f t="shared" si="8"/>
        <v>38500</v>
      </c>
      <c r="AM262" s="65">
        <f t="shared" si="9"/>
        <v>10214.28571</v>
      </c>
    </row>
    <row r="263" ht="14.25" customHeight="1">
      <c r="A263" s="11">
        <v>674.0</v>
      </c>
      <c r="B263" s="11">
        <f>VLOOKUP(D263,'Species Data'!A$2:E$252,2,FALSE)</f>
        <v>91</v>
      </c>
      <c r="C263" s="11"/>
      <c r="D263" s="11" t="s">
        <v>167</v>
      </c>
      <c r="E263" s="115" t="s">
        <v>476</v>
      </c>
      <c r="F263" s="111" t="s">
        <v>484</v>
      </c>
      <c r="G263" s="11">
        <f>VLOOKUP(D263,'Species Data'!A$2:E$252,3,FALSE)</f>
        <v>100</v>
      </c>
      <c r="H263" s="52">
        <f>VLOOKUP(D263,'Species Data'!A$2:E$252,4,FALSE)</f>
        <v>186</v>
      </c>
      <c r="I263" s="52">
        <f>VLOOKUP(D263,'Species Data'!A$2:E$252,5,FALSE)</f>
        <v>323</v>
      </c>
      <c r="J263" s="53">
        <f t="shared" si="1"/>
        <v>32300</v>
      </c>
      <c r="K263" s="48" t="s">
        <v>97</v>
      </c>
      <c r="L263" s="54">
        <f>VLOOKUP(K263,'Basic Moves'!B$2:J$60,3,FALSE)</f>
        <v>12</v>
      </c>
      <c r="M263" s="54" t="str">
        <f>VLOOKUP(K263,'Basic Moves'!B$2:C$60,2,FALSE)</f>
        <v>Ice</v>
      </c>
      <c r="N263" s="54">
        <f>IF(OR(VLOOKUP(K263,'Basic Moves'!B$2:C$60,2,FALSE)=E263,VLOOKUP(K263,'Basic Moves'!B$2:C$60,2,FALSE)=F263),1,0)</f>
        <v>1</v>
      </c>
      <c r="O263" s="54">
        <f>VLOOKUP(K263,'Basic Moves'!B$2:J$60,5,FALSE)</f>
        <v>1200</v>
      </c>
      <c r="P263" s="54">
        <f>VLOOKUP(K263,'Basic Moves'!B$2:J$60,9,FALSE)</f>
        <v>12</v>
      </c>
      <c r="Q263" s="34">
        <f t="shared" si="229"/>
        <v>8</v>
      </c>
      <c r="R263" s="24">
        <f t="shared" si="2"/>
        <v>6.666666667</v>
      </c>
      <c r="S263" s="56">
        <f t="shared" si="230"/>
        <v>10</v>
      </c>
      <c r="T263" s="56">
        <f t="shared" si="231"/>
        <v>10</v>
      </c>
      <c r="U263" s="56">
        <f t="shared" si="232"/>
        <v>1</v>
      </c>
      <c r="V263" s="12" t="s">
        <v>168</v>
      </c>
      <c r="W263" s="54">
        <f>VLOOKUP(V263,'Charged Moves'!B$2:K$119,3,FALSE)</f>
        <v>90</v>
      </c>
      <c r="X263" s="57" t="str">
        <f>VLOOKUP(V263,'Charged Moves'!B$2:C$119,2,FALSE)</f>
        <v>Ice</v>
      </c>
      <c r="Y263" s="54">
        <f>IF(OR(VLOOKUP(V263,'Charged Moves'!B$2:C$119,2,FALSE)=E263,VLOOKUP(V263,'Charged Moves'!B$2:C$119,2,FALSE)=F263),1,0)</f>
        <v>1</v>
      </c>
      <c r="Z263" s="54">
        <f>VLOOKUP(V263,'Charged Moves'!B$2:K$119,10,FALSE)*100</f>
        <v>5</v>
      </c>
      <c r="AA263" s="54">
        <f>VLOOKUP(V263,'Charged Moves'!B$2:K$119,6,FALSE)</f>
        <v>2700</v>
      </c>
      <c r="AB263" s="54">
        <f>VLOOKUP(V263,'Charged Moves'!B$2:L$119,11,FALSE)</f>
        <v>50</v>
      </c>
      <c r="AC263" s="62">
        <f t="shared" si="233"/>
        <v>56</v>
      </c>
      <c r="AD263" s="24">
        <f t="shared" si="3"/>
        <v>20.74074074</v>
      </c>
      <c r="AE263" s="63">
        <f t="shared" si="4"/>
        <v>5</v>
      </c>
      <c r="AF263" s="64">
        <f t="shared" si="5"/>
        <v>6000</v>
      </c>
      <c r="AG263" s="65">
        <f t="shared" si="6"/>
        <v>11.03448276</v>
      </c>
      <c r="AH263" s="15">
        <f t="shared" si="234"/>
        <v>0.6338014221</v>
      </c>
      <c r="AI263" s="15">
        <f t="shared" si="235"/>
        <v>0.3212367615</v>
      </c>
      <c r="AJ263" s="15">
        <f t="shared" si="236"/>
        <v>0.4104381579</v>
      </c>
      <c r="AK263" s="65">
        <f t="shared" si="7"/>
        <v>4.637681159</v>
      </c>
      <c r="AL263" s="65">
        <f t="shared" si="8"/>
        <v>356413.7931</v>
      </c>
      <c r="AM263" s="65">
        <f t="shared" si="9"/>
        <v>149797.1014</v>
      </c>
    </row>
    <row r="264" ht="14.25" customHeight="1">
      <c r="A264" s="11">
        <v>675.0</v>
      </c>
      <c r="B264" s="32">
        <f>VLOOKUP(D264,'Species Data'!A$2:E$252,2,FALSE)</f>
        <v>91</v>
      </c>
      <c r="C264" s="32"/>
      <c r="D264" s="32" t="s">
        <v>167</v>
      </c>
      <c r="E264" s="130" t="s">
        <v>476</v>
      </c>
      <c r="F264" s="131" t="s">
        <v>484</v>
      </c>
      <c r="G264" s="32">
        <f>VLOOKUP(D264,'Species Data'!A$2:E$252,3,FALSE)</f>
        <v>100</v>
      </c>
      <c r="H264" s="104">
        <f>VLOOKUP(D264,'Species Data'!A$2:E$252,4,FALSE)</f>
        <v>186</v>
      </c>
      <c r="I264" s="104">
        <f>VLOOKUP(D264,'Species Data'!A$2:E$252,5,FALSE)</f>
        <v>323</v>
      </c>
      <c r="J264" s="105">
        <f t="shared" si="1"/>
        <v>32300</v>
      </c>
      <c r="K264" s="36" t="s">
        <v>97</v>
      </c>
      <c r="L264" s="106">
        <f>VLOOKUP(K264,'Basic Moves'!B$2:J$60,3,FALSE)</f>
        <v>12</v>
      </c>
      <c r="M264" s="106" t="str">
        <f>VLOOKUP(K264,'Basic Moves'!B$2:C$60,2,FALSE)</f>
        <v>Ice</v>
      </c>
      <c r="N264" s="106">
        <f>IF(OR(VLOOKUP(K264,'Basic Moves'!B$2:C$60,2,FALSE)=E264,VLOOKUP(K264,'Basic Moves'!B$2:C$60,2,FALSE)=F264),1,0)</f>
        <v>1</v>
      </c>
      <c r="O264" s="106">
        <f>VLOOKUP(K264,'Basic Moves'!B$2:J$60,5,FALSE)</f>
        <v>1200</v>
      </c>
      <c r="P264" s="106">
        <f>VLOOKUP(K264,'Basic Moves'!B$2:J$60,9,FALSE)</f>
        <v>12</v>
      </c>
      <c r="Q264" s="34">
        <f t="shared" si="229"/>
        <v>8</v>
      </c>
      <c r="R264" s="24">
        <f t="shared" si="2"/>
        <v>6.666666667</v>
      </c>
      <c r="S264" s="56">
        <f t="shared" si="230"/>
        <v>10</v>
      </c>
      <c r="T264" s="56">
        <f t="shared" si="231"/>
        <v>10</v>
      </c>
      <c r="U264" s="56">
        <f t="shared" si="232"/>
        <v>1</v>
      </c>
      <c r="V264" s="36" t="s">
        <v>75</v>
      </c>
      <c r="W264" s="106">
        <f>VLOOKUP(V264,'Charged Moves'!B$2:K$119,3,FALSE)</f>
        <v>130</v>
      </c>
      <c r="X264" s="107" t="str">
        <f>VLOOKUP(V264,'Charged Moves'!B$2:C$119,2,FALSE)</f>
        <v>Ice</v>
      </c>
      <c r="Y264" s="106">
        <f>IF(OR(VLOOKUP(V264,'Charged Moves'!B$2:C$119,2,FALSE)=E264,VLOOKUP(V264,'Charged Moves'!B$2:C$119,2,FALSE)=F264),1,0)</f>
        <v>1</v>
      </c>
      <c r="Z264" s="106">
        <f>VLOOKUP(V264,'Charged Moves'!B$2:K$119,10,FALSE)*100</f>
        <v>5</v>
      </c>
      <c r="AA264" s="106">
        <f>VLOOKUP(V264,'Charged Moves'!B$2:K$119,6,FALSE)</f>
        <v>3100</v>
      </c>
      <c r="AB264" s="106">
        <f>VLOOKUP(V264,'Charged Moves'!B$2:L$119,11,FALSE)</f>
        <v>100</v>
      </c>
      <c r="AC264" s="62">
        <f t="shared" si="233"/>
        <v>81</v>
      </c>
      <c r="AD264" s="24">
        <f t="shared" si="3"/>
        <v>26.12903226</v>
      </c>
      <c r="AE264" s="63">
        <f t="shared" si="4"/>
        <v>9</v>
      </c>
      <c r="AF264" s="64">
        <f t="shared" si="5"/>
        <v>10800</v>
      </c>
      <c r="AG264" s="65">
        <f t="shared" si="6"/>
        <v>11.00719424</v>
      </c>
      <c r="AH264" s="15">
        <f t="shared" si="234"/>
        <v>0.6322340175</v>
      </c>
      <c r="AI264" s="15">
        <f t="shared" si="235"/>
        <v>0.3204423361</v>
      </c>
      <c r="AJ264" s="15">
        <f t="shared" si="236"/>
        <v>0.3994280635</v>
      </c>
      <c r="AK264" s="65">
        <f t="shared" si="7"/>
        <v>4.513274336</v>
      </c>
      <c r="AL264" s="65">
        <f t="shared" si="8"/>
        <v>355532.3741</v>
      </c>
      <c r="AM264" s="65">
        <f t="shared" si="9"/>
        <v>145778.7611</v>
      </c>
    </row>
    <row r="265" ht="14.25" customHeight="1">
      <c r="A265" s="11">
        <v>676.0</v>
      </c>
      <c r="B265" s="11">
        <f>VLOOKUP(D265,'Species Data'!A$2:E$252,2,FALSE)</f>
        <v>91</v>
      </c>
      <c r="C265" s="11"/>
      <c r="D265" s="11" t="s">
        <v>167</v>
      </c>
      <c r="E265" s="115" t="s">
        <v>476</v>
      </c>
      <c r="F265" s="111" t="s">
        <v>484</v>
      </c>
      <c r="G265" s="11">
        <f>VLOOKUP(D265,'Species Data'!A$2:E$252,3,FALSE)</f>
        <v>100</v>
      </c>
      <c r="H265" s="52">
        <f>VLOOKUP(D265,'Species Data'!A$2:E$252,4,FALSE)</f>
        <v>186</v>
      </c>
      <c r="I265" s="52">
        <f>VLOOKUP(D265,'Species Data'!A$2:E$252,5,FALSE)</f>
        <v>323</v>
      </c>
      <c r="J265" s="53">
        <f t="shared" si="1"/>
        <v>32300</v>
      </c>
      <c r="K265" s="48" t="s">
        <v>97</v>
      </c>
      <c r="L265" s="54">
        <f>VLOOKUP(K265,'Basic Moves'!B$2:J$60,3,FALSE)</f>
        <v>12</v>
      </c>
      <c r="M265" s="54" t="str">
        <f>VLOOKUP(K265,'Basic Moves'!B$2:C$60,2,FALSE)</f>
        <v>Ice</v>
      </c>
      <c r="N265" s="54">
        <f>IF(OR(VLOOKUP(K265,'Basic Moves'!B$2:C$60,2,FALSE)=E265,VLOOKUP(K265,'Basic Moves'!B$2:C$60,2,FALSE)=F265),1,0)</f>
        <v>1</v>
      </c>
      <c r="O265" s="54">
        <f>VLOOKUP(K265,'Basic Moves'!B$2:J$60,5,FALSE)</f>
        <v>1200</v>
      </c>
      <c r="P265" s="54">
        <f>VLOOKUP(K265,'Basic Moves'!B$2:J$60,9,FALSE)</f>
        <v>12</v>
      </c>
      <c r="Q265" s="34">
        <f t="shared" si="229"/>
        <v>8</v>
      </c>
      <c r="R265" s="24">
        <f t="shared" si="2"/>
        <v>6.666666667</v>
      </c>
      <c r="S265" s="56">
        <f t="shared" si="230"/>
        <v>10</v>
      </c>
      <c r="T265" s="56">
        <f t="shared" si="231"/>
        <v>10</v>
      </c>
      <c r="U265" s="56">
        <f t="shared" si="232"/>
        <v>1</v>
      </c>
      <c r="V265" s="48" t="s">
        <v>76</v>
      </c>
      <c r="W265" s="54">
        <f>VLOOKUP(V265,'Charged Moves'!B$2:K$119,3,FALSE)</f>
        <v>130</v>
      </c>
      <c r="X265" s="57" t="str">
        <f>VLOOKUP(V265,'Charged Moves'!B$2:C$119,2,FALSE)</f>
        <v>Water</v>
      </c>
      <c r="Y265" s="54">
        <f>IF(OR(VLOOKUP(V265,'Charged Moves'!B$2:C$119,2,FALSE)=E265,VLOOKUP(V265,'Charged Moves'!B$2:C$119,2,FALSE)=F265),1,0)</f>
        <v>1</v>
      </c>
      <c r="Z265" s="54">
        <f>VLOOKUP(V265,'Charged Moves'!B$2:K$119,10,FALSE)*100</f>
        <v>5</v>
      </c>
      <c r="AA265" s="54">
        <f>VLOOKUP(V265,'Charged Moves'!B$2:K$119,6,FALSE)</f>
        <v>3300</v>
      </c>
      <c r="AB265" s="54">
        <f>VLOOKUP(V265,'Charged Moves'!B$2:L$119,11,FALSE)</f>
        <v>100</v>
      </c>
      <c r="AC265" s="62">
        <f t="shared" si="233"/>
        <v>81</v>
      </c>
      <c r="AD265" s="24">
        <f t="shared" si="3"/>
        <v>24.54545455</v>
      </c>
      <c r="AE265" s="63">
        <f t="shared" si="4"/>
        <v>9</v>
      </c>
      <c r="AF265" s="64">
        <f t="shared" si="5"/>
        <v>10800</v>
      </c>
      <c r="AG265" s="65">
        <f t="shared" si="6"/>
        <v>10.85106383</v>
      </c>
      <c r="AH265" s="15">
        <f t="shared" si="234"/>
        <v>0.6232661591</v>
      </c>
      <c r="AI265" s="15">
        <f t="shared" si="235"/>
        <v>0.3158970547</v>
      </c>
      <c r="AJ265" s="15">
        <f t="shared" si="236"/>
        <v>0.3970853769</v>
      </c>
      <c r="AK265" s="65">
        <f t="shared" si="7"/>
        <v>4.486803519</v>
      </c>
      <c r="AL265" s="65">
        <f t="shared" si="8"/>
        <v>350489.3617</v>
      </c>
      <c r="AM265" s="65">
        <f t="shared" si="9"/>
        <v>144923.7537</v>
      </c>
    </row>
    <row r="266" ht="14.25" customHeight="1">
      <c r="A266" s="11">
        <v>669.0</v>
      </c>
      <c r="B266" s="11">
        <f>VLOOKUP(D266,'Species Data'!A$2:E$252,2,FALSE)</f>
        <v>91</v>
      </c>
      <c r="C266" s="11"/>
      <c r="D266" s="11" t="s">
        <v>167</v>
      </c>
      <c r="E266" s="115" t="s">
        <v>476</v>
      </c>
      <c r="F266" s="111" t="s">
        <v>484</v>
      </c>
      <c r="G266" s="11">
        <f>VLOOKUP(D266,'Species Data'!A$2:E$252,3,FALSE)</f>
        <v>100</v>
      </c>
      <c r="H266" s="52">
        <f>VLOOKUP(D266,'Species Data'!A$2:E$252,4,FALSE)</f>
        <v>186</v>
      </c>
      <c r="I266" s="52">
        <f>VLOOKUP(D266,'Species Data'!A$2:E$252,5,FALSE)</f>
        <v>323</v>
      </c>
      <c r="J266" s="53">
        <f t="shared" si="1"/>
        <v>32300</v>
      </c>
      <c r="K266" s="48" t="s">
        <v>86</v>
      </c>
      <c r="L266" s="54">
        <f>VLOOKUP(K266,'Basic Moves'!B$2:J$60,3,FALSE)</f>
        <v>10</v>
      </c>
      <c r="M266" s="54" t="str">
        <f>VLOOKUP(K266,'Basic Moves'!B$2:C$60,2,FALSE)</f>
        <v>Ice</v>
      </c>
      <c r="N266" s="54">
        <f>IF(OR(VLOOKUP(K266,'Basic Moves'!B$2:C$60,2,FALSE)=E266,VLOOKUP(K266,'Basic Moves'!B$2:C$60,2,FALSE)=F266),1,0)</f>
        <v>1</v>
      </c>
      <c r="O266" s="54">
        <f>VLOOKUP(K266,'Basic Moves'!B$2:J$60,5,FALSE)</f>
        <v>900</v>
      </c>
      <c r="P266" s="54">
        <f>VLOOKUP(K266,'Basic Moves'!B$2:J$60,9,FALSE)</f>
        <v>8</v>
      </c>
      <c r="Q266" s="34">
        <f t="shared" si="229"/>
        <v>7</v>
      </c>
      <c r="R266" s="24">
        <f t="shared" si="2"/>
        <v>7.777777778</v>
      </c>
      <c r="S266" s="56">
        <f t="shared" si="230"/>
        <v>11.11111111</v>
      </c>
      <c r="T266" s="56">
        <f t="shared" si="231"/>
        <v>8.888888889</v>
      </c>
      <c r="U266" s="56">
        <f t="shared" si="232"/>
        <v>0.8</v>
      </c>
      <c r="V266" s="12" t="s">
        <v>168</v>
      </c>
      <c r="W266" s="54">
        <f>VLOOKUP(V266,'Charged Moves'!B$2:K$119,3,FALSE)</f>
        <v>90</v>
      </c>
      <c r="X266" s="57" t="str">
        <f>VLOOKUP(V266,'Charged Moves'!B$2:C$119,2,FALSE)</f>
        <v>Ice</v>
      </c>
      <c r="Y266" s="54">
        <f>IF(OR(VLOOKUP(V266,'Charged Moves'!B$2:C$119,2,FALSE)=E266,VLOOKUP(V266,'Charged Moves'!B$2:C$119,2,FALSE)=F266),1,0)</f>
        <v>1</v>
      </c>
      <c r="Z266" s="54">
        <f>VLOOKUP(V266,'Charged Moves'!B$2:K$119,10,FALSE)*100</f>
        <v>5</v>
      </c>
      <c r="AA266" s="54">
        <f>VLOOKUP(V266,'Charged Moves'!B$2:K$119,6,FALSE)</f>
        <v>2700</v>
      </c>
      <c r="AB266" s="54">
        <f>VLOOKUP(V266,'Charged Moves'!B$2:L$119,11,FALSE)</f>
        <v>50</v>
      </c>
      <c r="AC266" s="62">
        <f t="shared" si="233"/>
        <v>56</v>
      </c>
      <c r="AD266" s="24">
        <f t="shared" si="3"/>
        <v>20.74074074</v>
      </c>
      <c r="AE266" s="63">
        <f t="shared" si="4"/>
        <v>7</v>
      </c>
      <c r="AF266" s="64">
        <f t="shared" si="5"/>
        <v>6300</v>
      </c>
      <c r="AG266" s="65">
        <f t="shared" si="6"/>
        <v>11.66666667</v>
      </c>
      <c r="AH266" s="15">
        <f t="shared" si="234"/>
        <v>0.6701129619</v>
      </c>
      <c r="AI266" s="15">
        <f t="shared" si="235"/>
        <v>0.339640951</v>
      </c>
      <c r="AJ266" s="15">
        <f t="shared" si="236"/>
        <v>0.3717030568</v>
      </c>
      <c r="AK266" s="65">
        <f t="shared" si="7"/>
        <v>4.2</v>
      </c>
      <c r="AL266" s="65">
        <f t="shared" si="8"/>
        <v>376833.3333</v>
      </c>
      <c r="AM266" s="65">
        <f t="shared" si="9"/>
        <v>135660</v>
      </c>
    </row>
    <row r="267" ht="14.25" customHeight="1">
      <c r="A267" s="11">
        <v>673.0</v>
      </c>
      <c r="B267" s="11">
        <f>VLOOKUP(D267,'Species Data'!A$2:E$252,2,FALSE)</f>
        <v>91</v>
      </c>
      <c r="C267" s="11"/>
      <c r="D267" s="11" t="s">
        <v>167</v>
      </c>
      <c r="E267" s="115" t="s">
        <v>476</v>
      </c>
      <c r="F267" s="111" t="s">
        <v>484</v>
      </c>
      <c r="G267" s="11">
        <f>VLOOKUP(D267,'Species Data'!A$2:E$252,3,FALSE)</f>
        <v>100</v>
      </c>
      <c r="H267" s="52">
        <f>VLOOKUP(D267,'Species Data'!A$2:E$252,4,FALSE)</f>
        <v>186</v>
      </c>
      <c r="I267" s="52">
        <f>VLOOKUP(D267,'Species Data'!A$2:E$252,5,FALSE)</f>
        <v>323</v>
      </c>
      <c r="J267" s="53">
        <f t="shared" si="1"/>
        <v>32300</v>
      </c>
      <c r="K267" s="48" t="s">
        <v>97</v>
      </c>
      <c r="L267" s="54">
        <f>VLOOKUP(K267,'Basic Moves'!B$2:J$60,3,FALSE)</f>
        <v>12</v>
      </c>
      <c r="M267" s="54" t="str">
        <f>VLOOKUP(K267,'Basic Moves'!B$2:C$60,2,FALSE)</f>
        <v>Ice</v>
      </c>
      <c r="N267" s="54">
        <f>IF(OR(VLOOKUP(K267,'Basic Moves'!B$2:C$60,2,FALSE)=E267,VLOOKUP(K267,'Basic Moves'!B$2:C$60,2,FALSE)=F267),1,0)</f>
        <v>1</v>
      </c>
      <c r="O267" s="54">
        <f>VLOOKUP(K267,'Basic Moves'!B$2:J$60,5,FALSE)</f>
        <v>1200</v>
      </c>
      <c r="P267" s="54">
        <f>VLOOKUP(K267,'Basic Moves'!B$2:J$60,9,FALSE)</f>
        <v>12</v>
      </c>
      <c r="Q267" s="34">
        <f t="shared" si="229"/>
        <v>8</v>
      </c>
      <c r="R267" s="24">
        <f t="shared" si="2"/>
        <v>6.666666667</v>
      </c>
      <c r="S267" s="56">
        <f t="shared" si="230"/>
        <v>10</v>
      </c>
      <c r="T267" s="56">
        <f t="shared" si="231"/>
        <v>10</v>
      </c>
      <c r="U267" s="56">
        <f t="shared" si="232"/>
        <v>1</v>
      </c>
      <c r="V267" s="12" t="s">
        <v>212</v>
      </c>
      <c r="W267" s="54">
        <f>VLOOKUP(V267,'Charged Moves'!B$2:K$119,3,FALSE)</f>
        <v>80</v>
      </c>
      <c r="X267" s="57" t="str">
        <f>VLOOKUP(V267,'Charged Moves'!B$2:C$119,2,FALSE)</f>
        <v>Ice</v>
      </c>
      <c r="Y267" s="54">
        <f>IF(OR(VLOOKUP(V267,'Charged Moves'!B$2:C$119,2,FALSE)=E267,VLOOKUP(V267,'Charged Moves'!B$2:C$119,2,FALSE)=F267),1,0)</f>
        <v>1</v>
      </c>
      <c r="Z267" s="54">
        <f>VLOOKUP(V267,'Charged Moves'!B$2:K$119,10,FALSE)*100</f>
        <v>5</v>
      </c>
      <c r="AA267" s="54">
        <f>VLOOKUP(V267,'Charged Moves'!B$2:K$119,6,FALSE)</f>
        <v>3550</v>
      </c>
      <c r="AB267" s="54">
        <f>VLOOKUP(V267,'Charged Moves'!B$2:L$119,11,FALSE)</f>
        <v>50</v>
      </c>
      <c r="AC267" s="62">
        <f t="shared" si="233"/>
        <v>50</v>
      </c>
      <c r="AD267" s="24">
        <f t="shared" si="3"/>
        <v>14.08450704</v>
      </c>
      <c r="AE267" s="63">
        <f t="shared" si="4"/>
        <v>5</v>
      </c>
      <c r="AF267" s="64">
        <f t="shared" si="5"/>
        <v>6000</v>
      </c>
      <c r="AG267" s="65">
        <f t="shared" si="6"/>
        <v>9.42408377</v>
      </c>
      <c r="AH267" s="15">
        <f t="shared" si="234"/>
        <v>0.5413029161</v>
      </c>
      <c r="AI267" s="15">
        <f t="shared" si="235"/>
        <v>0.2743546949</v>
      </c>
      <c r="AJ267" s="15">
        <f t="shared" si="236"/>
        <v>0.369608608</v>
      </c>
      <c r="AK267" s="65">
        <f t="shared" si="7"/>
        <v>4.176334107</v>
      </c>
      <c r="AL267" s="65">
        <f t="shared" si="8"/>
        <v>304397.9058</v>
      </c>
      <c r="AM267" s="65">
        <f t="shared" si="9"/>
        <v>134895.5916</v>
      </c>
    </row>
    <row r="268" ht="14.25" customHeight="1">
      <c r="A268" s="11">
        <v>677.0</v>
      </c>
      <c r="B268" s="32">
        <f>VLOOKUP(D268,'Species Data'!A$2:E$252,2,FALSE)</f>
        <v>91</v>
      </c>
      <c r="C268" s="32"/>
      <c r="D268" s="32" t="s">
        <v>167</v>
      </c>
      <c r="E268" s="130" t="s">
        <v>476</v>
      </c>
      <c r="F268" s="131" t="s">
        <v>484</v>
      </c>
      <c r="G268" s="32">
        <f>VLOOKUP(D268,'Species Data'!A$2:E$252,3,FALSE)</f>
        <v>100</v>
      </c>
      <c r="H268" s="104">
        <f>VLOOKUP(D268,'Species Data'!A$2:E$252,4,FALSE)</f>
        <v>186</v>
      </c>
      <c r="I268" s="104">
        <f>VLOOKUP(D268,'Species Data'!A$2:E$252,5,FALSE)</f>
        <v>323</v>
      </c>
      <c r="J268" s="105">
        <f t="shared" si="1"/>
        <v>32300</v>
      </c>
      <c r="K268" s="36" t="s">
        <v>97</v>
      </c>
      <c r="L268" s="106">
        <f>VLOOKUP(K268,'Basic Moves'!B$2:J$60,3,FALSE)</f>
        <v>12</v>
      </c>
      <c r="M268" s="106" t="str">
        <f>VLOOKUP(K268,'Basic Moves'!B$2:C$60,2,FALSE)</f>
        <v>Ice</v>
      </c>
      <c r="N268" s="106">
        <f>IF(OR(VLOOKUP(K268,'Basic Moves'!B$2:C$60,2,FALSE)=E268,VLOOKUP(K268,'Basic Moves'!B$2:C$60,2,FALSE)=F268),1,0)</f>
        <v>1</v>
      </c>
      <c r="O268" s="106">
        <f>VLOOKUP(K268,'Basic Moves'!B$2:J$60,5,FALSE)</f>
        <v>1200</v>
      </c>
      <c r="P268" s="106">
        <f>VLOOKUP(K268,'Basic Moves'!B$2:J$60,9,FALSE)</f>
        <v>12</v>
      </c>
      <c r="Q268" s="34">
        <f t="shared" si="229"/>
        <v>8</v>
      </c>
      <c r="R268" s="24">
        <f t="shared" si="2"/>
        <v>6.666666667</v>
      </c>
      <c r="S268" s="56">
        <f t="shared" si="230"/>
        <v>10</v>
      </c>
      <c r="T268" s="56">
        <f t="shared" si="231"/>
        <v>10</v>
      </c>
      <c r="U268" s="56">
        <f t="shared" si="232"/>
        <v>1</v>
      </c>
      <c r="V268" s="36" t="s">
        <v>232</v>
      </c>
      <c r="W268" s="106">
        <f>VLOOKUP(V268,'Charged Moves'!B$2:K$119,3,FALSE)</f>
        <v>60</v>
      </c>
      <c r="X268" s="107" t="str">
        <f>VLOOKUP(V268,'Charged Moves'!B$2:C$119,2,FALSE)</f>
        <v>Ice</v>
      </c>
      <c r="Y268" s="106">
        <f>IF(OR(VLOOKUP(V268,'Charged Moves'!B$2:C$119,2,FALSE)=E268,VLOOKUP(V268,'Charged Moves'!B$2:C$119,2,FALSE)=F268),1,0)</f>
        <v>1</v>
      </c>
      <c r="Z268" s="106">
        <f>VLOOKUP(V268,'Charged Moves'!B$2:K$119,10,FALSE)*100</f>
        <v>5</v>
      </c>
      <c r="AA268" s="106">
        <f>VLOOKUP(V268,'Charged Moves'!B$2:K$119,6,FALSE)</f>
        <v>3300</v>
      </c>
      <c r="AB268" s="106">
        <f>VLOOKUP(V268,'Charged Moves'!B$2:L$119,11,FALSE)</f>
        <v>33</v>
      </c>
      <c r="AC268" s="62">
        <f t="shared" si="233"/>
        <v>38</v>
      </c>
      <c r="AD268" s="24">
        <f t="shared" si="3"/>
        <v>11.51515152</v>
      </c>
      <c r="AE268" s="63">
        <f t="shared" si="4"/>
        <v>3</v>
      </c>
      <c r="AF268" s="64">
        <f t="shared" si="5"/>
        <v>3600</v>
      </c>
      <c r="AG268" s="65">
        <f t="shared" si="6"/>
        <v>8.985507246</v>
      </c>
      <c r="AH268" s="15">
        <f t="shared" si="234"/>
        <v>0.5161118464</v>
      </c>
      <c r="AI268" s="15">
        <f t="shared" si="235"/>
        <v>0.2615868194</v>
      </c>
      <c r="AJ268" s="15">
        <f t="shared" si="236"/>
        <v>0.368258062</v>
      </c>
      <c r="AK268" s="65">
        <f t="shared" si="7"/>
        <v>4.161073826</v>
      </c>
      <c r="AL268" s="65">
        <f t="shared" si="8"/>
        <v>290231.8841</v>
      </c>
      <c r="AM268" s="65">
        <f t="shared" si="9"/>
        <v>134402.6846</v>
      </c>
    </row>
    <row r="269" ht="14.25" customHeight="1">
      <c r="A269" s="11">
        <v>670.0</v>
      </c>
      <c r="B269" s="32">
        <f>VLOOKUP(D269,'Species Data'!A$2:E$252,2,FALSE)</f>
        <v>91</v>
      </c>
      <c r="C269" s="32"/>
      <c r="D269" s="32" t="s">
        <v>167</v>
      </c>
      <c r="E269" s="130" t="s">
        <v>476</v>
      </c>
      <c r="F269" s="131" t="s">
        <v>484</v>
      </c>
      <c r="G269" s="32">
        <f>VLOOKUP(D269,'Species Data'!A$2:E$252,3,FALSE)</f>
        <v>100</v>
      </c>
      <c r="H269" s="104">
        <f>VLOOKUP(D269,'Species Data'!A$2:E$252,4,FALSE)</f>
        <v>186</v>
      </c>
      <c r="I269" s="104">
        <f>VLOOKUP(D269,'Species Data'!A$2:E$252,5,FALSE)</f>
        <v>323</v>
      </c>
      <c r="J269" s="105">
        <f t="shared" si="1"/>
        <v>32300</v>
      </c>
      <c r="K269" s="36" t="s">
        <v>86</v>
      </c>
      <c r="L269" s="106">
        <f>VLOOKUP(K269,'Basic Moves'!B$2:J$60,3,FALSE)</f>
        <v>10</v>
      </c>
      <c r="M269" s="106" t="str">
        <f>VLOOKUP(K269,'Basic Moves'!B$2:C$60,2,FALSE)</f>
        <v>Ice</v>
      </c>
      <c r="N269" s="106">
        <f>IF(OR(VLOOKUP(K269,'Basic Moves'!B$2:C$60,2,FALSE)=E269,VLOOKUP(K269,'Basic Moves'!B$2:C$60,2,FALSE)=F269),1,0)</f>
        <v>1</v>
      </c>
      <c r="O269" s="106">
        <f>VLOOKUP(K269,'Basic Moves'!B$2:J$60,5,FALSE)</f>
        <v>900</v>
      </c>
      <c r="P269" s="106">
        <f>VLOOKUP(K269,'Basic Moves'!B$2:J$60,9,FALSE)</f>
        <v>8</v>
      </c>
      <c r="Q269" s="34">
        <f t="shared" si="229"/>
        <v>7</v>
      </c>
      <c r="R269" s="24">
        <f t="shared" si="2"/>
        <v>7.777777778</v>
      </c>
      <c r="S269" s="56">
        <f t="shared" si="230"/>
        <v>11.11111111</v>
      </c>
      <c r="T269" s="56">
        <f t="shared" si="231"/>
        <v>8.888888889</v>
      </c>
      <c r="U269" s="56">
        <f t="shared" si="232"/>
        <v>0.8</v>
      </c>
      <c r="V269" s="36" t="s">
        <v>75</v>
      </c>
      <c r="W269" s="106">
        <f>VLOOKUP(V269,'Charged Moves'!B$2:K$119,3,FALSE)</f>
        <v>130</v>
      </c>
      <c r="X269" s="107" t="str">
        <f>VLOOKUP(V269,'Charged Moves'!B$2:C$119,2,FALSE)</f>
        <v>Ice</v>
      </c>
      <c r="Y269" s="106">
        <f>IF(OR(VLOOKUP(V269,'Charged Moves'!B$2:C$119,2,FALSE)=E269,VLOOKUP(V269,'Charged Moves'!B$2:C$119,2,FALSE)=F269),1,0)</f>
        <v>1</v>
      </c>
      <c r="Z269" s="106">
        <f>VLOOKUP(V269,'Charged Moves'!B$2:K$119,10,FALSE)*100</f>
        <v>5</v>
      </c>
      <c r="AA269" s="106">
        <f>VLOOKUP(V269,'Charged Moves'!B$2:K$119,6,FALSE)</f>
        <v>3100</v>
      </c>
      <c r="AB269" s="106">
        <f>VLOOKUP(V269,'Charged Moves'!B$2:L$119,11,FALSE)</f>
        <v>100</v>
      </c>
      <c r="AC269" s="62">
        <f t="shared" si="233"/>
        <v>81</v>
      </c>
      <c r="AD269" s="24">
        <f t="shared" si="3"/>
        <v>26.12903226</v>
      </c>
      <c r="AE269" s="63">
        <f t="shared" si="4"/>
        <v>13</v>
      </c>
      <c r="AF269" s="64">
        <f t="shared" si="5"/>
        <v>11700</v>
      </c>
      <c r="AG269" s="65">
        <f t="shared" si="6"/>
        <v>11.62162162</v>
      </c>
      <c r="AH269" s="15">
        <f t="shared" si="234"/>
        <v>0.6675256532</v>
      </c>
      <c r="AI269" s="15">
        <f t="shared" si="235"/>
        <v>0.338329596</v>
      </c>
      <c r="AJ269" s="15">
        <f t="shared" si="236"/>
        <v>0.3556571304</v>
      </c>
      <c r="AK269" s="65">
        <f t="shared" si="7"/>
        <v>4.018691589</v>
      </c>
      <c r="AL269" s="65">
        <f t="shared" si="8"/>
        <v>375378.3784</v>
      </c>
      <c r="AM269" s="65">
        <f t="shared" si="9"/>
        <v>129803.7383</v>
      </c>
    </row>
    <row r="270" ht="14.25" customHeight="1">
      <c r="A270" s="11">
        <v>671.0</v>
      </c>
      <c r="B270" s="11">
        <f>VLOOKUP(D270,'Species Data'!A$2:E$252,2,FALSE)</f>
        <v>91</v>
      </c>
      <c r="C270" s="11"/>
      <c r="D270" s="11" t="s">
        <v>167</v>
      </c>
      <c r="E270" s="115" t="s">
        <v>476</v>
      </c>
      <c r="F270" s="111" t="s">
        <v>484</v>
      </c>
      <c r="G270" s="11">
        <f>VLOOKUP(D270,'Species Data'!A$2:E$252,3,FALSE)</f>
        <v>100</v>
      </c>
      <c r="H270" s="52">
        <f>VLOOKUP(D270,'Species Data'!A$2:E$252,4,FALSE)</f>
        <v>186</v>
      </c>
      <c r="I270" s="52">
        <f>VLOOKUP(D270,'Species Data'!A$2:E$252,5,FALSE)</f>
        <v>323</v>
      </c>
      <c r="J270" s="53">
        <f t="shared" si="1"/>
        <v>32300</v>
      </c>
      <c r="K270" s="48" t="s">
        <v>86</v>
      </c>
      <c r="L270" s="54">
        <f>VLOOKUP(K270,'Basic Moves'!B$2:J$60,3,FALSE)</f>
        <v>10</v>
      </c>
      <c r="M270" s="54" t="str">
        <f>VLOOKUP(K270,'Basic Moves'!B$2:C$60,2,FALSE)</f>
        <v>Ice</v>
      </c>
      <c r="N270" s="54">
        <f>IF(OR(VLOOKUP(K270,'Basic Moves'!B$2:C$60,2,FALSE)=E270,VLOOKUP(K270,'Basic Moves'!B$2:C$60,2,FALSE)=F270),1,0)</f>
        <v>1</v>
      </c>
      <c r="O270" s="54">
        <f>VLOOKUP(K270,'Basic Moves'!B$2:J$60,5,FALSE)</f>
        <v>900</v>
      </c>
      <c r="P270" s="54">
        <f>VLOOKUP(K270,'Basic Moves'!B$2:J$60,9,FALSE)</f>
        <v>8</v>
      </c>
      <c r="Q270" s="34">
        <f t="shared" si="229"/>
        <v>7</v>
      </c>
      <c r="R270" s="24">
        <f t="shared" si="2"/>
        <v>7.777777778</v>
      </c>
      <c r="S270" s="56">
        <f t="shared" si="230"/>
        <v>11.11111111</v>
      </c>
      <c r="T270" s="56">
        <f t="shared" si="231"/>
        <v>8.888888889</v>
      </c>
      <c r="U270" s="56">
        <f t="shared" si="232"/>
        <v>0.8</v>
      </c>
      <c r="V270" s="48" t="s">
        <v>76</v>
      </c>
      <c r="W270" s="54">
        <f>VLOOKUP(V270,'Charged Moves'!B$2:K$119,3,FALSE)</f>
        <v>130</v>
      </c>
      <c r="X270" s="57" t="str">
        <f>VLOOKUP(V270,'Charged Moves'!B$2:C$119,2,FALSE)</f>
        <v>Water</v>
      </c>
      <c r="Y270" s="54">
        <f>IF(OR(VLOOKUP(V270,'Charged Moves'!B$2:C$119,2,FALSE)=E270,VLOOKUP(V270,'Charged Moves'!B$2:C$119,2,FALSE)=F270),1,0)</f>
        <v>1</v>
      </c>
      <c r="Z270" s="54">
        <f>VLOOKUP(V270,'Charged Moves'!B$2:K$119,10,FALSE)*100</f>
        <v>5</v>
      </c>
      <c r="AA270" s="54">
        <f>VLOOKUP(V270,'Charged Moves'!B$2:K$119,6,FALSE)</f>
        <v>3300</v>
      </c>
      <c r="AB270" s="54">
        <f>VLOOKUP(V270,'Charged Moves'!B$2:L$119,11,FALSE)</f>
        <v>100</v>
      </c>
      <c r="AC270" s="62">
        <f t="shared" si="233"/>
        <v>81</v>
      </c>
      <c r="AD270" s="24">
        <f t="shared" si="3"/>
        <v>24.54545455</v>
      </c>
      <c r="AE270" s="63">
        <f t="shared" si="4"/>
        <v>13</v>
      </c>
      <c r="AF270" s="64">
        <f t="shared" si="5"/>
        <v>11700</v>
      </c>
      <c r="AG270" s="65">
        <f t="shared" si="6"/>
        <v>11.46666667</v>
      </c>
      <c r="AH270" s="15">
        <f t="shared" si="234"/>
        <v>0.6586253111</v>
      </c>
      <c r="AI270" s="15">
        <f t="shared" si="235"/>
        <v>0.3338185347</v>
      </c>
      <c r="AJ270" s="15">
        <f t="shared" si="236"/>
        <v>0.3540029112</v>
      </c>
      <c r="AK270" s="65">
        <f t="shared" si="7"/>
        <v>4</v>
      </c>
      <c r="AL270" s="65">
        <f t="shared" si="8"/>
        <v>370373.3333</v>
      </c>
      <c r="AM270" s="65">
        <f t="shared" si="9"/>
        <v>129200</v>
      </c>
    </row>
    <row r="271" ht="14.25" customHeight="1">
      <c r="A271" s="11">
        <v>668.0</v>
      </c>
      <c r="B271" s="11">
        <f>VLOOKUP(D271,'Species Data'!A$2:E$252,2,FALSE)</f>
        <v>91</v>
      </c>
      <c r="C271" s="11"/>
      <c r="D271" s="11" t="s">
        <v>167</v>
      </c>
      <c r="E271" s="115" t="s">
        <v>476</v>
      </c>
      <c r="F271" s="111" t="s">
        <v>484</v>
      </c>
      <c r="G271" s="11">
        <f>VLOOKUP(D271,'Species Data'!A$2:E$252,3,FALSE)</f>
        <v>100</v>
      </c>
      <c r="H271" s="52">
        <f>VLOOKUP(D271,'Species Data'!A$2:E$252,4,FALSE)</f>
        <v>186</v>
      </c>
      <c r="I271" s="52">
        <f>VLOOKUP(D271,'Species Data'!A$2:E$252,5,FALSE)</f>
        <v>323</v>
      </c>
      <c r="J271" s="53">
        <f t="shared" si="1"/>
        <v>32300</v>
      </c>
      <c r="K271" s="48" t="s">
        <v>86</v>
      </c>
      <c r="L271" s="54">
        <f>VLOOKUP(K271,'Basic Moves'!B$2:J$60,3,FALSE)</f>
        <v>10</v>
      </c>
      <c r="M271" s="54" t="str">
        <f>VLOOKUP(K271,'Basic Moves'!B$2:C$60,2,FALSE)</f>
        <v>Ice</v>
      </c>
      <c r="N271" s="54">
        <f>IF(OR(VLOOKUP(K271,'Basic Moves'!B$2:C$60,2,FALSE)=E271,VLOOKUP(K271,'Basic Moves'!B$2:C$60,2,FALSE)=F271),1,0)</f>
        <v>1</v>
      </c>
      <c r="O271" s="54">
        <f>VLOOKUP(K271,'Basic Moves'!B$2:J$60,5,FALSE)</f>
        <v>900</v>
      </c>
      <c r="P271" s="54">
        <f>VLOOKUP(K271,'Basic Moves'!B$2:J$60,9,FALSE)</f>
        <v>8</v>
      </c>
      <c r="Q271" s="34">
        <f t="shared" si="229"/>
        <v>7</v>
      </c>
      <c r="R271" s="24">
        <f t="shared" si="2"/>
        <v>7.777777778</v>
      </c>
      <c r="S271" s="56">
        <f t="shared" si="230"/>
        <v>11.11111111</v>
      </c>
      <c r="T271" s="56">
        <f t="shared" si="231"/>
        <v>8.888888889</v>
      </c>
      <c r="U271" s="56">
        <f t="shared" si="232"/>
        <v>0.8</v>
      </c>
      <c r="V271" s="12" t="s">
        <v>212</v>
      </c>
      <c r="W271" s="54">
        <f>VLOOKUP(V271,'Charged Moves'!B$2:K$119,3,FALSE)</f>
        <v>80</v>
      </c>
      <c r="X271" s="57" t="str">
        <f>VLOOKUP(V271,'Charged Moves'!B$2:C$119,2,FALSE)</f>
        <v>Ice</v>
      </c>
      <c r="Y271" s="54">
        <f>IF(OR(VLOOKUP(V271,'Charged Moves'!B$2:C$119,2,FALSE)=E271,VLOOKUP(V271,'Charged Moves'!B$2:C$119,2,FALSE)=F271),1,0)</f>
        <v>1</v>
      </c>
      <c r="Z271" s="54">
        <f>VLOOKUP(V271,'Charged Moves'!B$2:K$119,10,FALSE)*100</f>
        <v>5</v>
      </c>
      <c r="AA271" s="54">
        <f>VLOOKUP(V271,'Charged Moves'!B$2:K$119,6,FALSE)</f>
        <v>3550</v>
      </c>
      <c r="AB271" s="54">
        <f>VLOOKUP(V271,'Charged Moves'!B$2:L$119,11,FALSE)</f>
        <v>50</v>
      </c>
      <c r="AC271" s="62">
        <f t="shared" si="233"/>
        <v>50</v>
      </c>
      <c r="AD271" s="24">
        <f t="shared" si="3"/>
        <v>14.08450704</v>
      </c>
      <c r="AE271" s="63">
        <f t="shared" si="4"/>
        <v>7</v>
      </c>
      <c r="AF271" s="64">
        <f t="shared" si="5"/>
        <v>6300</v>
      </c>
      <c r="AG271" s="65">
        <f t="shared" si="6"/>
        <v>10.05076142</v>
      </c>
      <c r="AH271" s="15">
        <f t="shared" si="234"/>
        <v>0.5772981862</v>
      </c>
      <c r="AI271" s="15">
        <f t="shared" si="235"/>
        <v>0.2925985858</v>
      </c>
      <c r="AJ271" s="15">
        <f t="shared" si="236"/>
        <v>0.3389389575</v>
      </c>
      <c r="AK271" s="65">
        <f t="shared" si="7"/>
        <v>3.829787234</v>
      </c>
      <c r="AL271" s="65">
        <f t="shared" si="8"/>
        <v>324639.5939</v>
      </c>
      <c r="AM271" s="65">
        <f t="shared" si="9"/>
        <v>123702.1277</v>
      </c>
    </row>
    <row r="272" ht="14.25" customHeight="1">
      <c r="A272" s="11">
        <v>672.0</v>
      </c>
      <c r="B272" s="32">
        <f>VLOOKUP(D272,'Species Data'!A$2:E$252,2,FALSE)</f>
        <v>91</v>
      </c>
      <c r="C272" s="32"/>
      <c r="D272" s="32" t="s">
        <v>167</v>
      </c>
      <c r="E272" s="130" t="s">
        <v>476</v>
      </c>
      <c r="F272" s="131" t="s">
        <v>484</v>
      </c>
      <c r="G272" s="32">
        <f>VLOOKUP(D272,'Species Data'!A$2:E$252,3,FALSE)</f>
        <v>100</v>
      </c>
      <c r="H272" s="104">
        <f>VLOOKUP(D272,'Species Data'!A$2:E$252,4,FALSE)</f>
        <v>186</v>
      </c>
      <c r="I272" s="104">
        <f>VLOOKUP(D272,'Species Data'!A$2:E$252,5,FALSE)</f>
        <v>323</v>
      </c>
      <c r="J272" s="105">
        <f t="shared" si="1"/>
        <v>32300</v>
      </c>
      <c r="K272" s="36" t="s">
        <v>86</v>
      </c>
      <c r="L272" s="106">
        <f>VLOOKUP(K272,'Basic Moves'!B$2:J$60,3,FALSE)</f>
        <v>10</v>
      </c>
      <c r="M272" s="106" t="str">
        <f>VLOOKUP(K272,'Basic Moves'!B$2:C$60,2,FALSE)</f>
        <v>Ice</v>
      </c>
      <c r="N272" s="106">
        <f>IF(OR(VLOOKUP(K272,'Basic Moves'!B$2:C$60,2,FALSE)=E272,VLOOKUP(K272,'Basic Moves'!B$2:C$60,2,FALSE)=F272),1,0)</f>
        <v>1</v>
      </c>
      <c r="O272" s="106">
        <f>VLOOKUP(K272,'Basic Moves'!B$2:J$60,5,FALSE)</f>
        <v>900</v>
      </c>
      <c r="P272" s="106">
        <f>VLOOKUP(K272,'Basic Moves'!B$2:J$60,9,FALSE)</f>
        <v>8</v>
      </c>
      <c r="Q272" s="34">
        <f t="shared" si="229"/>
        <v>7</v>
      </c>
      <c r="R272" s="24">
        <f t="shared" si="2"/>
        <v>7.777777778</v>
      </c>
      <c r="S272" s="56">
        <f t="shared" si="230"/>
        <v>11.11111111</v>
      </c>
      <c r="T272" s="56">
        <f t="shared" si="231"/>
        <v>8.888888889</v>
      </c>
      <c r="U272" s="56">
        <f t="shared" si="232"/>
        <v>0.8</v>
      </c>
      <c r="V272" s="36" t="s">
        <v>232</v>
      </c>
      <c r="W272" s="106">
        <f>VLOOKUP(V272,'Charged Moves'!B$2:K$119,3,FALSE)</f>
        <v>60</v>
      </c>
      <c r="X272" s="107" t="str">
        <f>VLOOKUP(V272,'Charged Moves'!B$2:C$119,2,FALSE)</f>
        <v>Ice</v>
      </c>
      <c r="Y272" s="106">
        <f>IF(OR(VLOOKUP(V272,'Charged Moves'!B$2:C$119,2,FALSE)=E272,VLOOKUP(V272,'Charged Moves'!B$2:C$119,2,FALSE)=F272),1,0)</f>
        <v>1</v>
      </c>
      <c r="Z272" s="106">
        <f>VLOOKUP(V272,'Charged Moves'!B$2:K$119,10,FALSE)*100</f>
        <v>5</v>
      </c>
      <c r="AA272" s="106">
        <f>VLOOKUP(V272,'Charged Moves'!B$2:K$119,6,FALSE)</f>
        <v>3300</v>
      </c>
      <c r="AB272" s="106">
        <f>VLOOKUP(V272,'Charged Moves'!B$2:L$119,11,FALSE)</f>
        <v>33</v>
      </c>
      <c r="AC272" s="62">
        <f t="shared" si="233"/>
        <v>38</v>
      </c>
      <c r="AD272" s="24">
        <f t="shared" si="3"/>
        <v>11.51515152</v>
      </c>
      <c r="AE272" s="63">
        <f t="shared" si="4"/>
        <v>5</v>
      </c>
      <c r="AF272" s="64">
        <f t="shared" si="5"/>
        <v>4500</v>
      </c>
      <c r="AG272" s="65">
        <f t="shared" si="6"/>
        <v>9.358974359</v>
      </c>
      <c r="AH272" s="15">
        <f t="shared" si="234"/>
        <v>0.5375631453</v>
      </c>
      <c r="AI272" s="15">
        <f t="shared" si="235"/>
        <v>0.2724592244</v>
      </c>
      <c r="AJ272" s="15">
        <f t="shared" si="236"/>
        <v>0.3262905621</v>
      </c>
      <c r="AK272" s="65">
        <f t="shared" si="7"/>
        <v>3.686868687</v>
      </c>
      <c r="AL272" s="65">
        <f t="shared" si="8"/>
        <v>302294.8718</v>
      </c>
      <c r="AM272" s="65">
        <f t="shared" si="9"/>
        <v>119085.8586</v>
      </c>
    </row>
    <row r="273" ht="14.25" customHeight="1">
      <c r="A273" s="11">
        <v>1571.0</v>
      </c>
      <c r="B273" s="11">
        <f>VLOOKUP(D273,'Species Data'!A$2:E$252,2,FALSE)</f>
        <v>222</v>
      </c>
      <c r="C273" s="11"/>
      <c r="D273" s="20" t="s">
        <v>349</v>
      </c>
      <c r="E273" s="115" t="s">
        <v>476</v>
      </c>
      <c r="F273" s="81" t="s">
        <v>455</v>
      </c>
      <c r="G273" s="11">
        <f>VLOOKUP(D273,'Species Data'!A$2:E$252,3,FALSE)</f>
        <v>110</v>
      </c>
      <c r="H273" s="52">
        <f>VLOOKUP(D273,'Species Data'!A$2:E$252,4,FALSE)</f>
        <v>118</v>
      </c>
      <c r="I273" s="52">
        <f>VLOOKUP(D273,'Species Data'!A$2:E$252,5,FALSE)</f>
        <v>156</v>
      </c>
      <c r="J273" s="53">
        <f t="shared" si="1"/>
        <v>17160</v>
      </c>
      <c r="K273" s="21" t="s">
        <v>154</v>
      </c>
      <c r="L273" s="54">
        <f>VLOOKUP(K273,'Basic Moves'!B$2:J$60,3,FALSE)</f>
        <v>12</v>
      </c>
      <c r="M273" s="54" t="str">
        <f>VLOOKUP(K273,'Basic Moves'!B$2:C$60,2,FALSE)</f>
        <v>Water</v>
      </c>
      <c r="N273" s="54">
        <f>IF(OR(VLOOKUP(K273,'Basic Moves'!B$2:C$60,2,FALSE)=E273,VLOOKUP(K273,'Basic Moves'!B$2:C$60,2,FALSE)=F273),1,0)</f>
        <v>1</v>
      </c>
      <c r="O273" s="54">
        <f>VLOOKUP(K273,'Basic Moves'!B$2:J$60,5,FALSE)</f>
        <v>1200</v>
      </c>
      <c r="P273" s="54">
        <f>VLOOKUP(K273,'Basic Moves'!B$2:J$60,9,FALSE)</f>
        <v>14</v>
      </c>
      <c r="Q273" s="34">
        <f t="shared" si="229"/>
        <v>5</v>
      </c>
      <c r="R273" s="24">
        <f t="shared" si="2"/>
        <v>4.166666667</v>
      </c>
      <c r="S273" s="56">
        <f t="shared" si="230"/>
        <v>10</v>
      </c>
      <c r="T273" s="56">
        <f t="shared" si="231"/>
        <v>11.66666667</v>
      </c>
      <c r="U273" s="56">
        <f t="shared" si="232"/>
        <v>1.166666667</v>
      </c>
      <c r="V273" s="21" t="s">
        <v>267</v>
      </c>
      <c r="W273" s="54">
        <f>VLOOKUP(V273,'Charged Moves'!B$2:K$119,3,FALSE)</f>
        <v>80</v>
      </c>
      <c r="X273" s="57" t="str">
        <f>VLOOKUP(V273,'Charged Moves'!B$2:C$119,2,FALSE)</f>
        <v>Rock</v>
      </c>
      <c r="Y273" s="54">
        <f>IF(OR(VLOOKUP(V273,'Charged Moves'!B$2:C$119,2,FALSE)=E273,VLOOKUP(V273,'Charged Moves'!B$2:C$119,2,FALSE)=F273),1,0)</f>
        <v>1</v>
      </c>
      <c r="Z273" s="54">
        <f>VLOOKUP(V273,'Charged Moves'!B$2:K$119,10,FALSE)*100</f>
        <v>5</v>
      </c>
      <c r="AA273" s="54">
        <f>VLOOKUP(V273,'Charged Moves'!B$2:K$119,6,FALSE)</f>
        <v>2900</v>
      </c>
      <c r="AB273" s="54">
        <f>VLOOKUP(V273,'Charged Moves'!B$2:L$119,11,FALSE)</f>
        <v>50</v>
      </c>
      <c r="AC273" s="62">
        <f t="shared" si="233"/>
        <v>32</v>
      </c>
      <c r="AD273" s="24">
        <f t="shared" si="3"/>
        <v>11.03448276</v>
      </c>
      <c r="AE273" s="63">
        <f t="shared" si="4"/>
        <v>4</v>
      </c>
      <c r="AF273" s="64">
        <f t="shared" si="5"/>
        <v>4800</v>
      </c>
      <c r="AG273" s="65">
        <f t="shared" si="6"/>
        <v>6.753246753</v>
      </c>
      <c r="AH273" s="15">
        <f t="shared" si="234"/>
        <v>0.3878947015</v>
      </c>
      <c r="AI273" s="15">
        <f t="shared" si="235"/>
        <v>0.1044481226</v>
      </c>
      <c r="AJ273" s="15">
        <f t="shared" si="236"/>
        <v>0.1381311669</v>
      </c>
      <c r="AK273" s="65">
        <f t="shared" si="7"/>
        <v>2.937853107</v>
      </c>
      <c r="AL273" s="65">
        <f t="shared" si="8"/>
        <v>115885.7143</v>
      </c>
      <c r="AM273" s="65">
        <f t="shared" si="9"/>
        <v>50413.55932</v>
      </c>
    </row>
    <row r="274" ht="14.25" customHeight="1">
      <c r="A274" s="11">
        <v>1572.0</v>
      </c>
      <c r="B274" s="11">
        <f>VLOOKUP(D274,'Species Data'!A$2:E$252,2,FALSE)</f>
        <v>222</v>
      </c>
      <c r="C274" s="11"/>
      <c r="D274" s="20" t="s">
        <v>349</v>
      </c>
      <c r="E274" s="115" t="s">
        <v>476</v>
      </c>
      <c r="F274" s="81" t="s">
        <v>455</v>
      </c>
      <c r="G274" s="11">
        <f>VLOOKUP(D274,'Species Data'!A$2:E$252,3,FALSE)</f>
        <v>110</v>
      </c>
      <c r="H274" s="52">
        <f>VLOOKUP(D274,'Species Data'!A$2:E$252,4,FALSE)</f>
        <v>118</v>
      </c>
      <c r="I274" s="52">
        <f>VLOOKUP(D274,'Species Data'!A$2:E$252,5,FALSE)</f>
        <v>156</v>
      </c>
      <c r="J274" s="53">
        <f t="shared" si="1"/>
        <v>17160</v>
      </c>
      <c r="K274" s="21" t="s">
        <v>154</v>
      </c>
      <c r="L274" s="54">
        <f>VLOOKUP(K274,'Basic Moves'!B$2:J$60,3,FALSE)</f>
        <v>12</v>
      </c>
      <c r="M274" s="54" t="str">
        <f>VLOOKUP(K274,'Basic Moves'!B$2:C$60,2,FALSE)</f>
        <v>Water</v>
      </c>
      <c r="N274" s="54">
        <f>IF(OR(VLOOKUP(K274,'Basic Moves'!B$2:C$60,2,FALSE)=E274,VLOOKUP(K274,'Basic Moves'!B$2:C$60,2,FALSE)=F274),1,0)</f>
        <v>1</v>
      </c>
      <c r="O274" s="54">
        <f>VLOOKUP(K274,'Basic Moves'!B$2:J$60,5,FALSE)</f>
        <v>1200</v>
      </c>
      <c r="P274" s="54">
        <f>VLOOKUP(K274,'Basic Moves'!B$2:J$60,9,FALSE)</f>
        <v>14</v>
      </c>
      <c r="Q274" s="34">
        <f t="shared" si="229"/>
        <v>5</v>
      </c>
      <c r="R274" s="24">
        <f t="shared" si="2"/>
        <v>4.166666667</v>
      </c>
      <c r="S274" s="56">
        <f t="shared" si="230"/>
        <v>10</v>
      </c>
      <c r="T274" s="56">
        <f t="shared" si="231"/>
        <v>11.66666667</v>
      </c>
      <c r="U274" s="56">
        <f t="shared" si="232"/>
        <v>1.166666667</v>
      </c>
      <c r="V274" s="21" t="s">
        <v>126</v>
      </c>
      <c r="W274" s="54">
        <f>VLOOKUP(V274,'Charged Moves'!B$2:K$119,3,FALSE)</f>
        <v>50</v>
      </c>
      <c r="X274" s="57" t="str">
        <f>VLOOKUP(V274,'Charged Moves'!B$2:C$119,2,FALSE)</f>
        <v>Rock</v>
      </c>
      <c r="Y274" s="54">
        <f>IF(OR(VLOOKUP(V274,'Charged Moves'!B$2:C$119,2,FALSE)=E274,VLOOKUP(V274,'Charged Moves'!B$2:C$119,2,FALSE)=F274),1,0)</f>
        <v>1</v>
      </c>
      <c r="Z274" s="54">
        <f>VLOOKUP(V274,'Charged Moves'!B$2:K$119,10,FALSE)*100</f>
        <v>5</v>
      </c>
      <c r="AA274" s="54">
        <f>VLOOKUP(V274,'Charged Moves'!B$2:K$119,6,FALSE)</f>
        <v>2100</v>
      </c>
      <c r="AB274" s="54">
        <f>VLOOKUP(V274,'Charged Moves'!B$2:L$119,11,FALSE)</f>
        <v>33</v>
      </c>
      <c r="AC274" s="62">
        <f t="shared" si="233"/>
        <v>20</v>
      </c>
      <c r="AD274" s="24">
        <f t="shared" si="3"/>
        <v>9.523809524</v>
      </c>
      <c r="AE274" s="63">
        <f t="shared" si="4"/>
        <v>3</v>
      </c>
      <c r="AF274" s="64">
        <f t="shared" si="5"/>
        <v>3600</v>
      </c>
      <c r="AG274" s="65">
        <f t="shared" si="6"/>
        <v>6.140350877</v>
      </c>
      <c r="AH274" s="15">
        <f t="shared" si="234"/>
        <v>0.3526910326</v>
      </c>
      <c r="AI274" s="15">
        <f t="shared" si="235"/>
        <v>0.09496885643</v>
      </c>
      <c r="AJ274" s="15">
        <f t="shared" si="236"/>
        <v>0.1201182733</v>
      </c>
      <c r="AK274" s="65">
        <f t="shared" si="7"/>
        <v>2.554744526</v>
      </c>
      <c r="AL274" s="65">
        <f t="shared" si="8"/>
        <v>105368.4211</v>
      </c>
      <c r="AM274" s="65">
        <f t="shared" si="9"/>
        <v>43839.41606</v>
      </c>
    </row>
    <row r="275" ht="14.25" customHeight="1">
      <c r="A275" s="11">
        <v>1570.0</v>
      </c>
      <c r="B275" s="11">
        <f>VLOOKUP(D275,'Species Data'!A$2:E$252,2,FALSE)</f>
        <v>222</v>
      </c>
      <c r="C275" s="11"/>
      <c r="D275" s="20" t="s">
        <v>349</v>
      </c>
      <c r="E275" s="115" t="s">
        <v>476</v>
      </c>
      <c r="F275" s="81" t="s">
        <v>455</v>
      </c>
      <c r="G275" s="11">
        <f>VLOOKUP(D275,'Species Data'!A$2:E$252,3,FALSE)</f>
        <v>110</v>
      </c>
      <c r="H275" s="52">
        <f>VLOOKUP(D275,'Species Data'!A$2:E$252,4,FALSE)</f>
        <v>118</v>
      </c>
      <c r="I275" s="52">
        <f>VLOOKUP(D275,'Species Data'!A$2:E$252,5,FALSE)</f>
        <v>156</v>
      </c>
      <c r="J275" s="53">
        <f t="shared" si="1"/>
        <v>17160</v>
      </c>
      <c r="K275" s="21" t="s">
        <v>154</v>
      </c>
      <c r="L275" s="54">
        <f>VLOOKUP(K275,'Basic Moves'!B$2:J$60,3,FALSE)</f>
        <v>12</v>
      </c>
      <c r="M275" s="54" t="str">
        <f>VLOOKUP(K275,'Basic Moves'!B$2:C$60,2,FALSE)</f>
        <v>Water</v>
      </c>
      <c r="N275" s="54">
        <f>IF(OR(VLOOKUP(K275,'Basic Moves'!B$2:C$60,2,FALSE)=E275,VLOOKUP(K275,'Basic Moves'!B$2:C$60,2,FALSE)=F275),1,0)</f>
        <v>1</v>
      </c>
      <c r="O275" s="54">
        <f>VLOOKUP(K275,'Basic Moves'!B$2:J$60,5,FALSE)</f>
        <v>1200</v>
      </c>
      <c r="P275" s="54">
        <f>VLOOKUP(K275,'Basic Moves'!B$2:J$60,9,FALSE)</f>
        <v>14</v>
      </c>
      <c r="Q275" s="34">
        <f t="shared" si="229"/>
        <v>5</v>
      </c>
      <c r="R275" s="24">
        <f t="shared" si="2"/>
        <v>4.166666667</v>
      </c>
      <c r="S275" s="56">
        <f t="shared" si="230"/>
        <v>10</v>
      </c>
      <c r="T275" s="56">
        <f t="shared" si="231"/>
        <v>11.66666667</v>
      </c>
      <c r="U275" s="56">
        <f t="shared" si="232"/>
        <v>1.166666667</v>
      </c>
      <c r="V275" s="21" t="s">
        <v>258</v>
      </c>
      <c r="W275" s="54">
        <f>VLOOKUP(V275,'Charged Moves'!B$2:K$119,3,FALSE)</f>
        <v>45</v>
      </c>
      <c r="X275" s="57" t="str">
        <f>VLOOKUP(V275,'Charged Moves'!B$2:C$119,2,FALSE)</f>
        <v>Water</v>
      </c>
      <c r="Y275" s="54">
        <f>IF(OR(VLOOKUP(V275,'Charged Moves'!B$2:C$119,2,FALSE)=E275,VLOOKUP(V275,'Charged Moves'!B$2:C$119,2,FALSE)=F275),1,0)</f>
        <v>1</v>
      </c>
      <c r="Z275" s="54">
        <f>VLOOKUP(V275,'Charged Moves'!B$2:K$119,10,FALSE)*100</f>
        <v>5</v>
      </c>
      <c r="AA275" s="54">
        <f>VLOOKUP(V275,'Charged Moves'!B$2:K$119,6,FALSE)</f>
        <v>1900</v>
      </c>
      <c r="AB275" s="54">
        <f>VLOOKUP(V275,'Charged Moves'!B$2:L$119,11,FALSE)</f>
        <v>33</v>
      </c>
      <c r="AC275" s="62">
        <f t="shared" si="233"/>
        <v>18</v>
      </c>
      <c r="AD275" s="24">
        <f t="shared" si="3"/>
        <v>9.473684211</v>
      </c>
      <c r="AE275" s="63">
        <f t="shared" si="4"/>
        <v>3</v>
      </c>
      <c r="AF275" s="64">
        <f t="shared" si="5"/>
        <v>3600</v>
      </c>
      <c r="AG275" s="65">
        <f t="shared" si="6"/>
        <v>6</v>
      </c>
      <c r="AH275" s="15">
        <f t="shared" si="234"/>
        <v>0.3446295233</v>
      </c>
      <c r="AI275" s="15">
        <f t="shared" si="235"/>
        <v>0.09279813971</v>
      </c>
      <c r="AJ275" s="15">
        <f t="shared" si="236"/>
        <v>0.1149322145</v>
      </c>
      <c r="AK275" s="65">
        <f t="shared" si="7"/>
        <v>2.444444444</v>
      </c>
      <c r="AL275" s="65">
        <f t="shared" si="8"/>
        <v>102960</v>
      </c>
      <c r="AM275" s="65">
        <f t="shared" si="9"/>
        <v>41946.66667</v>
      </c>
    </row>
    <row r="276" ht="14.25" customHeight="1">
      <c r="A276" s="11">
        <v>1574.0</v>
      </c>
      <c r="B276" s="11">
        <f>VLOOKUP(D276,'Species Data'!A$2:E$252,2,FALSE)</f>
        <v>222</v>
      </c>
      <c r="C276" s="11"/>
      <c r="D276" s="20" t="s">
        <v>349</v>
      </c>
      <c r="E276" s="115" t="s">
        <v>476</v>
      </c>
      <c r="F276" s="81" t="s">
        <v>455</v>
      </c>
      <c r="G276" s="11">
        <f>VLOOKUP(D276,'Species Data'!A$2:E$252,3,FALSE)</f>
        <v>110</v>
      </c>
      <c r="H276" s="52">
        <f>VLOOKUP(D276,'Species Data'!A$2:E$252,4,FALSE)</f>
        <v>118</v>
      </c>
      <c r="I276" s="52">
        <f>VLOOKUP(D276,'Species Data'!A$2:E$252,5,FALSE)</f>
        <v>156</v>
      </c>
      <c r="J276" s="53">
        <f t="shared" si="1"/>
        <v>17160</v>
      </c>
      <c r="K276" s="21" t="s">
        <v>139</v>
      </c>
      <c r="L276" s="54">
        <f>VLOOKUP(K276,'Basic Moves'!B$2:J$60,3,FALSE)</f>
        <v>5</v>
      </c>
      <c r="M276" s="54" t="str">
        <f>VLOOKUP(K276,'Basic Moves'!B$2:C$60,2,FALSE)</f>
        <v>Normal</v>
      </c>
      <c r="N276" s="54">
        <f>IF(OR(VLOOKUP(K276,'Basic Moves'!B$2:C$60,2,FALSE)=E276,VLOOKUP(K276,'Basic Moves'!B$2:C$60,2,FALSE)=F276),1,0)</f>
        <v>0</v>
      </c>
      <c r="O276" s="54">
        <f>VLOOKUP(K276,'Basic Moves'!B$2:J$60,5,FALSE)</f>
        <v>500</v>
      </c>
      <c r="P276" s="54">
        <f>VLOOKUP(K276,'Basic Moves'!B$2:J$60,9,FALSE)</f>
        <v>5</v>
      </c>
      <c r="Q276" s="34">
        <f t="shared" si="229"/>
        <v>2</v>
      </c>
      <c r="R276" s="24">
        <f t="shared" si="2"/>
        <v>4</v>
      </c>
      <c r="S276" s="56">
        <f t="shared" si="230"/>
        <v>10</v>
      </c>
      <c r="T276" s="56">
        <f t="shared" si="231"/>
        <v>10</v>
      </c>
      <c r="U276" s="56">
        <f t="shared" si="232"/>
        <v>1</v>
      </c>
      <c r="V276" s="21" t="s">
        <v>267</v>
      </c>
      <c r="W276" s="54">
        <f>VLOOKUP(V276,'Charged Moves'!B$2:K$119,3,FALSE)</f>
        <v>80</v>
      </c>
      <c r="X276" s="57" t="str">
        <f>VLOOKUP(V276,'Charged Moves'!B$2:C$119,2,FALSE)</f>
        <v>Rock</v>
      </c>
      <c r="Y276" s="54">
        <f>IF(OR(VLOOKUP(V276,'Charged Moves'!B$2:C$119,2,FALSE)=E276,VLOOKUP(V276,'Charged Moves'!B$2:C$119,2,FALSE)=F276),1,0)</f>
        <v>1</v>
      </c>
      <c r="Z276" s="54">
        <f>VLOOKUP(V276,'Charged Moves'!B$2:K$119,10,FALSE)*100</f>
        <v>5</v>
      </c>
      <c r="AA276" s="54">
        <f>VLOOKUP(V276,'Charged Moves'!B$2:K$119,6,FALSE)</f>
        <v>2900</v>
      </c>
      <c r="AB276" s="54">
        <f>VLOOKUP(V276,'Charged Moves'!B$2:L$119,11,FALSE)</f>
        <v>50</v>
      </c>
      <c r="AC276" s="62">
        <f t="shared" si="233"/>
        <v>32</v>
      </c>
      <c r="AD276" s="24">
        <f t="shared" si="3"/>
        <v>11.03448276</v>
      </c>
      <c r="AE276" s="63">
        <f t="shared" si="4"/>
        <v>10</v>
      </c>
      <c r="AF276" s="64">
        <f t="shared" si="5"/>
        <v>5000</v>
      </c>
      <c r="AG276" s="65">
        <f t="shared" si="6"/>
        <v>6.582278481</v>
      </c>
      <c r="AH276" s="15">
        <f t="shared" si="234"/>
        <v>0.3780745825</v>
      </c>
      <c r="AI276" s="15">
        <f t="shared" si="235"/>
        <v>0.1018038663</v>
      </c>
      <c r="AJ276" s="15">
        <f t="shared" si="236"/>
        <v>0.08176995499</v>
      </c>
      <c r="AK276" s="65">
        <f t="shared" si="7"/>
        <v>1.739130435</v>
      </c>
      <c r="AL276" s="65">
        <f t="shared" si="8"/>
        <v>112951.8987</v>
      </c>
      <c r="AM276" s="65">
        <f t="shared" si="9"/>
        <v>29843.47826</v>
      </c>
    </row>
    <row r="277" ht="14.25" customHeight="1">
      <c r="A277" s="11">
        <v>1575.0</v>
      </c>
      <c r="B277" s="11">
        <f>VLOOKUP(D277,'Species Data'!A$2:E$252,2,FALSE)</f>
        <v>222</v>
      </c>
      <c r="C277" s="11"/>
      <c r="D277" s="20" t="s">
        <v>349</v>
      </c>
      <c r="E277" s="115" t="s">
        <v>476</v>
      </c>
      <c r="F277" s="81" t="s">
        <v>455</v>
      </c>
      <c r="G277" s="11">
        <f>VLOOKUP(D277,'Species Data'!A$2:E$252,3,FALSE)</f>
        <v>110</v>
      </c>
      <c r="H277" s="52">
        <f>VLOOKUP(D277,'Species Data'!A$2:E$252,4,FALSE)</f>
        <v>118</v>
      </c>
      <c r="I277" s="52">
        <f>VLOOKUP(D277,'Species Data'!A$2:E$252,5,FALSE)</f>
        <v>156</v>
      </c>
      <c r="J277" s="53">
        <f t="shared" si="1"/>
        <v>17160</v>
      </c>
      <c r="K277" s="21" t="s">
        <v>139</v>
      </c>
      <c r="L277" s="54">
        <f>VLOOKUP(K277,'Basic Moves'!B$2:J$60,3,FALSE)</f>
        <v>5</v>
      </c>
      <c r="M277" s="54" t="str">
        <f>VLOOKUP(K277,'Basic Moves'!B$2:C$60,2,FALSE)</f>
        <v>Normal</v>
      </c>
      <c r="N277" s="54">
        <f>IF(OR(VLOOKUP(K277,'Basic Moves'!B$2:C$60,2,FALSE)=E277,VLOOKUP(K277,'Basic Moves'!B$2:C$60,2,FALSE)=F277),1,0)</f>
        <v>0</v>
      </c>
      <c r="O277" s="54">
        <f>VLOOKUP(K277,'Basic Moves'!B$2:J$60,5,FALSE)</f>
        <v>500</v>
      </c>
      <c r="P277" s="54">
        <f>VLOOKUP(K277,'Basic Moves'!B$2:J$60,9,FALSE)</f>
        <v>5</v>
      </c>
      <c r="Q277" s="34">
        <f t="shared" si="229"/>
        <v>2</v>
      </c>
      <c r="R277" s="24">
        <f t="shared" si="2"/>
        <v>4</v>
      </c>
      <c r="S277" s="56">
        <f t="shared" si="230"/>
        <v>10</v>
      </c>
      <c r="T277" s="56">
        <f t="shared" si="231"/>
        <v>10</v>
      </c>
      <c r="U277" s="56">
        <f t="shared" si="232"/>
        <v>1</v>
      </c>
      <c r="V277" s="21" t="s">
        <v>126</v>
      </c>
      <c r="W277" s="54">
        <f>VLOOKUP(V277,'Charged Moves'!B$2:K$119,3,FALSE)</f>
        <v>50</v>
      </c>
      <c r="X277" s="57" t="str">
        <f>VLOOKUP(V277,'Charged Moves'!B$2:C$119,2,FALSE)</f>
        <v>Rock</v>
      </c>
      <c r="Y277" s="54">
        <f>IF(OR(VLOOKUP(V277,'Charged Moves'!B$2:C$119,2,FALSE)=E277,VLOOKUP(V277,'Charged Moves'!B$2:C$119,2,FALSE)=F277),1,0)</f>
        <v>1</v>
      </c>
      <c r="Z277" s="54">
        <f>VLOOKUP(V277,'Charged Moves'!B$2:K$119,10,FALSE)*100</f>
        <v>5</v>
      </c>
      <c r="AA277" s="54">
        <f>VLOOKUP(V277,'Charged Moves'!B$2:K$119,6,FALSE)</f>
        <v>2100</v>
      </c>
      <c r="AB277" s="54">
        <f>VLOOKUP(V277,'Charged Moves'!B$2:L$119,11,FALSE)</f>
        <v>33</v>
      </c>
      <c r="AC277" s="62">
        <f t="shared" si="233"/>
        <v>20</v>
      </c>
      <c r="AD277" s="24">
        <f t="shared" si="3"/>
        <v>9.523809524</v>
      </c>
      <c r="AE277" s="63">
        <f t="shared" si="4"/>
        <v>7</v>
      </c>
      <c r="AF277" s="64">
        <f t="shared" si="5"/>
        <v>3500</v>
      </c>
      <c r="AG277" s="65">
        <f t="shared" si="6"/>
        <v>6.071428571</v>
      </c>
      <c r="AH277" s="15">
        <f t="shared" si="234"/>
        <v>0.3487322557</v>
      </c>
      <c r="AI277" s="15">
        <f t="shared" si="235"/>
        <v>0.09390287947</v>
      </c>
      <c r="AJ277" s="15">
        <f t="shared" si="236"/>
        <v>0.07400938056</v>
      </c>
      <c r="AK277" s="65">
        <f t="shared" si="7"/>
        <v>1.574074074</v>
      </c>
      <c r="AL277" s="65">
        <f t="shared" si="8"/>
        <v>104185.7143</v>
      </c>
      <c r="AM277" s="65">
        <f t="shared" si="9"/>
        <v>27011.11111</v>
      </c>
    </row>
    <row r="278" ht="14.25" customHeight="1">
      <c r="A278" s="11">
        <v>1573.0</v>
      </c>
      <c r="B278" s="11">
        <f>VLOOKUP(D278,'Species Data'!A$2:E$252,2,FALSE)</f>
        <v>222</v>
      </c>
      <c r="C278" s="11"/>
      <c r="D278" s="20" t="s">
        <v>349</v>
      </c>
      <c r="E278" s="115" t="s">
        <v>476</v>
      </c>
      <c r="F278" s="81" t="s">
        <v>455</v>
      </c>
      <c r="G278" s="11">
        <f>VLOOKUP(D278,'Species Data'!A$2:E$252,3,FALSE)</f>
        <v>110</v>
      </c>
      <c r="H278" s="52">
        <f>VLOOKUP(D278,'Species Data'!A$2:E$252,4,FALSE)</f>
        <v>118</v>
      </c>
      <c r="I278" s="52">
        <f>VLOOKUP(D278,'Species Data'!A$2:E$252,5,FALSE)</f>
        <v>156</v>
      </c>
      <c r="J278" s="53">
        <f t="shared" si="1"/>
        <v>17160</v>
      </c>
      <c r="K278" s="21" t="s">
        <v>139</v>
      </c>
      <c r="L278" s="54">
        <f>VLOOKUP(K278,'Basic Moves'!B$2:J$60,3,FALSE)</f>
        <v>5</v>
      </c>
      <c r="M278" s="54" t="str">
        <f>VLOOKUP(K278,'Basic Moves'!B$2:C$60,2,FALSE)</f>
        <v>Normal</v>
      </c>
      <c r="N278" s="54">
        <f>IF(OR(VLOOKUP(K278,'Basic Moves'!B$2:C$60,2,FALSE)=E278,VLOOKUP(K278,'Basic Moves'!B$2:C$60,2,FALSE)=F278),1,0)</f>
        <v>0</v>
      </c>
      <c r="O278" s="54">
        <f>VLOOKUP(K278,'Basic Moves'!B$2:J$60,5,FALSE)</f>
        <v>500</v>
      </c>
      <c r="P278" s="54">
        <f>VLOOKUP(K278,'Basic Moves'!B$2:J$60,9,FALSE)</f>
        <v>5</v>
      </c>
      <c r="Q278" s="34">
        <f t="shared" si="229"/>
        <v>2</v>
      </c>
      <c r="R278" s="24">
        <f t="shared" si="2"/>
        <v>4</v>
      </c>
      <c r="S278" s="56">
        <f t="shared" si="230"/>
        <v>10</v>
      </c>
      <c r="T278" s="56">
        <f t="shared" si="231"/>
        <v>10</v>
      </c>
      <c r="U278" s="56">
        <f t="shared" si="232"/>
        <v>1</v>
      </c>
      <c r="V278" s="21" t="s">
        <v>258</v>
      </c>
      <c r="W278" s="54">
        <f>VLOOKUP(V278,'Charged Moves'!B$2:K$119,3,FALSE)</f>
        <v>45</v>
      </c>
      <c r="X278" s="57" t="str">
        <f>VLOOKUP(V278,'Charged Moves'!B$2:C$119,2,FALSE)</f>
        <v>Water</v>
      </c>
      <c r="Y278" s="54">
        <f>IF(OR(VLOOKUP(V278,'Charged Moves'!B$2:C$119,2,FALSE)=E278,VLOOKUP(V278,'Charged Moves'!B$2:C$119,2,FALSE)=F278),1,0)</f>
        <v>1</v>
      </c>
      <c r="Z278" s="54">
        <f>VLOOKUP(V278,'Charged Moves'!B$2:K$119,10,FALSE)*100</f>
        <v>5</v>
      </c>
      <c r="AA278" s="54">
        <f>VLOOKUP(V278,'Charged Moves'!B$2:K$119,6,FALSE)</f>
        <v>1900</v>
      </c>
      <c r="AB278" s="54">
        <f>VLOOKUP(V278,'Charged Moves'!B$2:L$119,11,FALSE)</f>
        <v>33</v>
      </c>
      <c r="AC278" s="62">
        <f t="shared" si="233"/>
        <v>18</v>
      </c>
      <c r="AD278" s="24">
        <f t="shared" si="3"/>
        <v>9.473684211</v>
      </c>
      <c r="AE278" s="63">
        <f t="shared" si="4"/>
        <v>7</v>
      </c>
      <c r="AF278" s="64">
        <f t="shared" si="5"/>
        <v>3500</v>
      </c>
      <c r="AG278" s="65">
        <f t="shared" si="6"/>
        <v>5.925925926</v>
      </c>
      <c r="AH278" s="15">
        <f t="shared" si="234"/>
        <v>0.3403748378</v>
      </c>
      <c r="AI278" s="15">
        <f t="shared" si="235"/>
        <v>0.09165248367</v>
      </c>
      <c r="AJ278" s="15">
        <f t="shared" si="236"/>
        <v>0.07030687719</v>
      </c>
      <c r="AK278" s="65">
        <f t="shared" si="7"/>
        <v>1.495327103</v>
      </c>
      <c r="AL278" s="65">
        <f t="shared" si="8"/>
        <v>101688.8889</v>
      </c>
      <c r="AM278" s="65">
        <f t="shared" si="9"/>
        <v>25659.81308</v>
      </c>
    </row>
    <row r="279" ht="14.25" customHeight="1">
      <c r="A279" s="11">
        <v>1259.0</v>
      </c>
      <c r="B279" s="11">
        <f>VLOOKUP(D279,'Species Data'!A$2:E$252,2,FALSE)</f>
        <v>169</v>
      </c>
      <c r="C279" s="11"/>
      <c r="D279" s="47" t="s">
        <v>169</v>
      </c>
      <c r="E279" s="108" t="s">
        <v>473</v>
      </c>
      <c r="F279" s="67" t="s">
        <v>174</v>
      </c>
      <c r="G279" s="11">
        <f>VLOOKUP(D279,'Species Data'!A$2:E$252,3,FALSE)</f>
        <v>170</v>
      </c>
      <c r="H279" s="52">
        <f>VLOOKUP(D279,'Species Data'!A$2:E$252,4,FALSE)</f>
        <v>194</v>
      </c>
      <c r="I279" s="52">
        <f>VLOOKUP(D279,'Species Data'!A$2:E$252,5,FALSE)</f>
        <v>178</v>
      </c>
      <c r="J279" s="53">
        <f t="shared" si="1"/>
        <v>30260</v>
      </c>
      <c r="K279" s="21" t="s">
        <v>151</v>
      </c>
      <c r="L279" s="54">
        <f>VLOOKUP(K279,'Basic Moves'!B$2:J$60,3,FALSE)</f>
        <v>14</v>
      </c>
      <c r="M279" s="54" t="str">
        <f>VLOOKUP(K279,'Basic Moves'!B$2:C$60,2,FALSE)</f>
        <v>Flying</v>
      </c>
      <c r="N279" s="54">
        <f>IF(OR(VLOOKUP(K279,'Basic Moves'!B$2:C$60,2,FALSE)=E279,VLOOKUP(K279,'Basic Moves'!B$2:C$60,2,FALSE)=F279),1,0)</f>
        <v>1</v>
      </c>
      <c r="O279" s="54">
        <f>VLOOKUP(K279,'Basic Moves'!B$2:J$60,5,FALSE)</f>
        <v>1200</v>
      </c>
      <c r="P279" s="54">
        <f>VLOOKUP(K279,'Basic Moves'!B$2:J$60,9,FALSE)</f>
        <v>10</v>
      </c>
      <c r="Q279" s="34">
        <f t="shared" si="229"/>
        <v>10</v>
      </c>
      <c r="R279" s="24">
        <f t="shared" si="2"/>
        <v>8.333333333</v>
      </c>
      <c r="S279" s="56">
        <f t="shared" si="230"/>
        <v>11.66666667</v>
      </c>
      <c r="T279" s="56">
        <f t="shared" si="231"/>
        <v>8.333333333</v>
      </c>
      <c r="U279" s="56">
        <f t="shared" si="232"/>
        <v>0.7142857143</v>
      </c>
      <c r="V279" s="21" t="s">
        <v>144</v>
      </c>
      <c r="W279" s="54">
        <f>VLOOKUP(V279,'Charged Moves'!B$2:K$119,3,FALSE)</f>
        <v>80</v>
      </c>
      <c r="X279" s="57" t="str">
        <f>VLOOKUP(V279,'Charged Moves'!B$2:C$119,2,FALSE)</f>
        <v>Poison</v>
      </c>
      <c r="Y279" s="54">
        <f>IF(OR(VLOOKUP(V279,'Charged Moves'!B$2:C$119,2,FALSE)=E279,VLOOKUP(V279,'Charged Moves'!B$2:C$119,2,FALSE)=F279),1,0)</f>
        <v>1</v>
      </c>
      <c r="Z279" s="54">
        <f>VLOOKUP(V279,'Charged Moves'!B$2:K$119,10,FALSE)*100</f>
        <v>5</v>
      </c>
      <c r="AA279" s="54">
        <f>VLOOKUP(V279,'Charged Moves'!B$2:K$119,6,FALSE)</f>
        <v>2300</v>
      </c>
      <c r="AB279" s="54">
        <f>VLOOKUP(V279,'Charged Moves'!B$2:L$119,11,FALSE)</f>
        <v>50</v>
      </c>
      <c r="AC279" s="62">
        <f t="shared" si="233"/>
        <v>52</v>
      </c>
      <c r="AD279" s="24">
        <f t="shared" si="3"/>
        <v>22.60869565</v>
      </c>
      <c r="AE279" s="63">
        <f t="shared" si="4"/>
        <v>5</v>
      </c>
      <c r="AF279" s="64">
        <f t="shared" si="5"/>
        <v>6000</v>
      </c>
      <c r="AG279" s="65">
        <f t="shared" si="6"/>
        <v>12.28915663</v>
      </c>
      <c r="AH279" s="15">
        <f t="shared" si="234"/>
        <v>0.7058676982</v>
      </c>
      <c r="AI279" s="15">
        <f t="shared" si="235"/>
        <v>0.335167376</v>
      </c>
      <c r="AJ279" s="15">
        <f t="shared" si="236"/>
        <v>0.4165981887</v>
      </c>
      <c r="AK279" s="65">
        <f t="shared" si="7"/>
        <v>5.024630542</v>
      </c>
      <c r="AL279" s="65">
        <f t="shared" si="8"/>
        <v>371869.8795</v>
      </c>
      <c r="AM279" s="65">
        <f t="shared" si="9"/>
        <v>152045.3202</v>
      </c>
    </row>
    <row r="280" ht="14.25" customHeight="1">
      <c r="A280" s="11">
        <v>1258.0</v>
      </c>
      <c r="B280" s="11">
        <f>VLOOKUP(D280,'Species Data'!A$2:E$252,2,FALSE)</f>
        <v>169</v>
      </c>
      <c r="C280" s="11"/>
      <c r="D280" s="47" t="s">
        <v>169</v>
      </c>
      <c r="E280" s="108" t="s">
        <v>473</v>
      </c>
      <c r="F280" s="67" t="s">
        <v>174</v>
      </c>
      <c r="G280" s="11">
        <f>VLOOKUP(D280,'Species Data'!A$2:E$252,3,FALSE)</f>
        <v>170</v>
      </c>
      <c r="H280" s="52">
        <f>VLOOKUP(D280,'Species Data'!A$2:E$252,4,FALSE)</f>
        <v>194</v>
      </c>
      <c r="I280" s="52">
        <f>VLOOKUP(D280,'Species Data'!A$2:E$252,5,FALSE)</f>
        <v>178</v>
      </c>
      <c r="J280" s="53">
        <f t="shared" si="1"/>
        <v>30260</v>
      </c>
      <c r="K280" s="21" t="s">
        <v>151</v>
      </c>
      <c r="L280" s="54">
        <f>VLOOKUP(K280,'Basic Moves'!B$2:J$60,3,FALSE)</f>
        <v>14</v>
      </c>
      <c r="M280" s="54" t="str">
        <f>VLOOKUP(K280,'Basic Moves'!B$2:C$60,2,FALSE)</f>
        <v>Flying</v>
      </c>
      <c r="N280" s="54">
        <f>IF(OR(VLOOKUP(K280,'Basic Moves'!B$2:C$60,2,FALSE)=E280,VLOOKUP(K280,'Basic Moves'!B$2:C$60,2,FALSE)=F280),1,0)</f>
        <v>1</v>
      </c>
      <c r="O280" s="54">
        <f>VLOOKUP(K280,'Basic Moves'!B$2:J$60,5,FALSE)</f>
        <v>1200</v>
      </c>
      <c r="P280" s="54">
        <f>VLOOKUP(K280,'Basic Moves'!B$2:J$60,9,FALSE)</f>
        <v>10</v>
      </c>
      <c r="Q280" s="34">
        <f t="shared" si="229"/>
        <v>10</v>
      </c>
      <c r="R280" s="24">
        <f t="shared" si="2"/>
        <v>8.333333333</v>
      </c>
      <c r="S280" s="56">
        <f t="shared" si="230"/>
        <v>11.66666667</v>
      </c>
      <c r="T280" s="56">
        <f t="shared" si="231"/>
        <v>8.333333333</v>
      </c>
      <c r="U280" s="56">
        <f t="shared" si="232"/>
        <v>0.7142857143</v>
      </c>
      <c r="V280" s="21" t="s">
        <v>37</v>
      </c>
      <c r="W280" s="54">
        <f>VLOOKUP(V280,'Charged Moves'!B$2:K$119,3,FALSE)</f>
        <v>100</v>
      </c>
      <c r="X280" s="57" t="str">
        <f>VLOOKUP(V280,'Charged Moves'!B$2:C$119,2,FALSE)</f>
        <v>Ghost</v>
      </c>
      <c r="Y280" s="54">
        <f>IF(OR(VLOOKUP(V280,'Charged Moves'!B$2:C$119,2,FALSE)=E280,VLOOKUP(V280,'Charged Moves'!B$2:C$119,2,FALSE)=F280),1,0)</f>
        <v>0</v>
      </c>
      <c r="Z280" s="54">
        <f>VLOOKUP(V280,'Charged Moves'!B$2:K$119,10,FALSE)*100</f>
        <v>5</v>
      </c>
      <c r="AA280" s="54">
        <f>VLOOKUP(V280,'Charged Moves'!B$2:K$119,6,FALSE)</f>
        <v>3000</v>
      </c>
      <c r="AB280" s="54">
        <f>VLOOKUP(V280,'Charged Moves'!B$2:L$119,11,FALSE)</f>
        <v>50</v>
      </c>
      <c r="AC280" s="62">
        <f t="shared" si="233"/>
        <v>54</v>
      </c>
      <c r="AD280" s="24">
        <f t="shared" si="3"/>
        <v>18</v>
      </c>
      <c r="AE280" s="63">
        <f t="shared" si="4"/>
        <v>5</v>
      </c>
      <c r="AF280" s="64">
        <f t="shared" si="5"/>
        <v>6000</v>
      </c>
      <c r="AG280" s="65">
        <f t="shared" si="6"/>
        <v>11.55555556</v>
      </c>
      <c r="AH280" s="15">
        <f t="shared" si="234"/>
        <v>0.6637309337</v>
      </c>
      <c r="AI280" s="15">
        <f t="shared" si="235"/>
        <v>0.3151595631</v>
      </c>
      <c r="AJ280" s="15">
        <f t="shared" si="236"/>
        <v>0.410607888</v>
      </c>
      <c r="AK280" s="65">
        <f t="shared" si="7"/>
        <v>4.952380952</v>
      </c>
      <c r="AL280" s="65">
        <f t="shared" si="8"/>
        <v>349671.1111</v>
      </c>
      <c r="AM280" s="65">
        <f t="shared" si="9"/>
        <v>149859.0476</v>
      </c>
    </row>
    <row r="281" ht="14.25" customHeight="1">
      <c r="A281" s="11">
        <v>1257.0</v>
      </c>
      <c r="B281" s="11">
        <f>VLOOKUP(D281,'Species Data'!A$2:E$252,2,FALSE)</f>
        <v>169</v>
      </c>
      <c r="C281" s="11"/>
      <c r="D281" s="47" t="s">
        <v>169</v>
      </c>
      <c r="E281" s="108" t="s">
        <v>473</v>
      </c>
      <c r="F281" s="67" t="s">
        <v>174</v>
      </c>
      <c r="G281" s="11">
        <f>VLOOKUP(D281,'Species Data'!A$2:E$252,3,FALSE)</f>
        <v>170</v>
      </c>
      <c r="H281" s="52">
        <f>VLOOKUP(D281,'Species Data'!A$2:E$252,4,FALSE)</f>
        <v>194</v>
      </c>
      <c r="I281" s="52">
        <f>VLOOKUP(D281,'Species Data'!A$2:E$252,5,FALSE)</f>
        <v>178</v>
      </c>
      <c r="J281" s="53">
        <f t="shared" si="1"/>
        <v>30260</v>
      </c>
      <c r="K281" s="21" t="s">
        <v>151</v>
      </c>
      <c r="L281" s="54">
        <f>VLOOKUP(K281,'Basic Moves'!B$2:J$60,3,FALSE)</f>
        <v>14</v>
      </c>
      <c r="M281" s="54" t="str">
        <f>VLOOKUP(K281,'Basic Moves'!B$2:C$60,2,FALSE)</f>
        <v>Flying</v>
      </c>
      <c r="N281" s="54">
        <f>IF(OR(VLOOKUP(K281,'Basic Moves'!B$2:C$60,2,FALSE)=E281,VLOOKUP(K281,'Basic Moves'!B$2:C$60,2,FALSE)=F281),1,0)</f>
        <v>1</v>
      </c>
      <c r="O281" s="54">
        <f>VLOOKUP(K281,'Basic Moves'!B$2:J$60,5,FALSE)</f>
        <v>1200</v>
      </c>
      <c r="P281" s="54">
        <f>VLOOKUP(K281,'Basic Moves'!B$2:J$60,9,FALSE)</f>
        <v>10</v>
      </c>
      <c r="Q281" s="34">
        <f t="shared" si="229"/>
        <v>10</v>
      </c>
      <c r="R281" s="24">
        <f t="shared" si="2"/>
        <v>8.333333333</v>
      </c>
      <c r="S281" s="56">
        <f t="shared" si="230"/>
        <v>11.66666667</v>
      </c>
      <c r="T281" s="56">
        <f t="shared" si="231"/>
        <v>8.333333333</v>
      </c>
      <c r="U281" s="56">
        <f t="shared" si="232"/>
        <v>0.7142857143</v>
      </c>
      <c r="V281" s="21" t="s">
        <v>225</v>
      </c>
      <c r="W281" s="54">
        <f>VLOOKUP(V281,'Charged Moves'!B$2:K$119,3,FALSE)</f>
        <v>60</v>
      </c>
      <c r="X281" s="57" t="str">
        <f>VLOOKUP(V281,'Charged Moves'!B$2:C$119,2,FALSE)</f>
        <v>Flying</v>
      </c>
      <c r="Y281" s="54">
        <f>IF(OR(VLOOKUP(V281,'Charged Moves'!B$2:C$119,2,FALSE)=E281,VLOOKUP(V281,'Charged Moves'!B$2:C$119,2,FALSE)=F281),1,0)</f>
        <v>1</v>
      </c>
      <c r="Z281" s="54">
        <f>VLOOKUP(V281,'Charged Moves'!B$2:K$119,10,FALSE)*100</f>
        <v>25</v>
      </c>
      <c r="AA281" s="54">
        <f>VLOOKUP(V281,'Charged Moves'!B$2:K$119,6,FALSE)</f>
        <v>2700</v>
      </c>
      <c r="AB281" s="54">
        <f>VLOOKUP(V281,'Charged Moves'!B$2:L$119,11,FALSE)</f>
        <v>50</v>
      </c>
      <c r="AC281" s="62">
        <f t="shared" si="233"/>
        <v>39</v>
      </c>
      <c r="AD281" s="24">
        <f t="shared" si="3"/>
        <v>14.44444444</v>
      </c>
      <c r="AE281" s="63">
        <f t="shared" si="4"/>
        <v>5</v>
      </c>
      <c r="AF281" s="64">
        <f t="shared" si="5"/>
        <v>6000</v>
      </c>
      <c r="AG281" s="65">
        <f t="shared" si="6"/>
        <v>10.22988506</v>
      </c>
      <c r="AH281" s="15">
        <f t="shared" si="234"/>
        <v>0.5875867351</v>
      </c>
      <c r="AI281" s="15">
        <f t="shared" si="235"/>
        <v>0.2790039899</v>
      </c>
      <c r="AJ281" s="15">
        <f t="shared" si="236"/>
        <v>0.3564781413</v>
      </c>
      <c r="AK281" s="65">
        <f t="shared" si="7"/>
        <v>4.299516908</v>
      </c>
      <c r="AL281" s="65">
        <f t="shared" si="8"/>
        <v>309556.3218</v>
      </c>
      <c r="AM281" s="65">
        <f t="shared" si="9"/>
        <v>130103.3816</v>
      </c>
    </row>
    <row r="282" ht="14.25" customHeight="1">
      <c r="A282" s="11">
        <v>1261.0</v>
      </c>
      <c r="B282" s="11">
        <f>VLOOKUP(D282,'Species Data'!A$2:E$252,2,FALSE)</f>
        <v>169</v>
      </c>
      <c r="C282" s="11"/>
      <c r="D282" s="47" t="s">
        <v>169</v>
      </c>
      <c r="E282" s="108" t="s">
        <v>473</v>
      </c>
      <c r="F282" s="67" t="s">
        <v>174</v>
      </c>
      <c r="G282" s="11">
        <f>VLOOKUP(D282,'Species Data'!A$2:E$252,3,FALSE)</f>
        <v>170</v>
      </c>
      <c r="H282" s="52">
        <f>VLOOKUP(D282,'Species Data'!A$2:E$252,4,FALSE)</f>
        <v>194</v>
      </c>
      <c r="I282" s="52">
        <f>VLOOKUP(D282,'Species Data'!A$2:E$252,5,FALSE)</f>
        <v>178</v>
      </c>
      <c r="J282" s="53">
        <f t="shared" si="1"/>
        <v>30260</v>
      </c>
      <c r="K282" s="21" t="s">
        <v>60</v>
      </c>
      <c r="L282" s="54">
        <f>VLOOKUP(K282,'Basic Moves'!B$2:J$60,3,FALSE)</f>
        <v>6</v>
      </c>
      <c r="M282" s="54" t="str">
        <f>VLOOKUP(K282,'Basic Moves'!B$2:C$60,2,FALSE)</f>
        <v>Dark</v>
      </c>
      <c r="N282" s="54">
        <f>IF(OR(VLOOKUP(K282,'Basic Moves'!B$2:C$60,2,FALSE)=E282,VLOOKUP(K282,'Basic Moves'!B$2:C$60,2,FALSE)=F282),1,0)</f>
        <v>0</v>
      </c>
      <c r="O282" s="54">
        <f>VLOOKUP(K282,'Basic Moves'!B$2:J$60,5,FALSE)</f>
        <v>500</v>
      </c>
      <c r="P282" s="54">
        <f>VLOOKUP(K282,'Basic Moves'!B$2:J$60,9,FALSE)</f>
        <v>4</v>
      </c>
      <c r="Q282" s="34">
        <f t="shared" si="229"/>
        <v>4</v>
      </c>
      <c r="R282" s="24">
        <f t="shared" si="2"/>
        <v>8</v>
      </c>
      <c r="S282" s="56">
        <f t="shared" si="230"/>
        <v>12</v>
      </c>
      <c r="T282" s="56">
        <f t="shared" si="231"/>
        <v>8</v>
      </c>
      <c r="U282" s="56">
        <f t="shared" si="232"/>
        <v>0.6666666667</v>
      </c>
      <c r="V282" s="21" t="s">
        <v>37</v>
      </c>
      <c r="W282" s="54">
        <f>VLOOKUP(V282,'Charged Moves'!B$2:K$119,3,FALSE)</f>
        <v>100</v>
      </c>
      <c r="X282" s="57" t="str">
        <f>VLOOKUP(V282,'Charged Moves'!B$2:C$119,2,FALSE)</f>
        <v>Ghost</v>
      </c>
      <c r="Y282" s="54">
        <f>IF(OR(VLOOKUP(V282,'Charged Moves'!B$2:C$119,2,FALSE)=E282,VLOOKUP(V282,'Charged Moves'!B$2:C$119,2,FALSE)=F282),1,0)</f>
        <v>0</v>
      </c>
      <c r="Z282" s="54">
        <f>VLOOKUP(V282,'Charged Moves'!B$2:K$119,10,FALSE)*100</f>
        <v>5</v>
      </c>
      <c r="AA282" s="54">
        <f>VLOOKUP(V282,'Charged Moves'!B$2:K$119,6,FALSE)</f>
        <v>3000</v>
      </c>
      <c r="AB282" s="54">
        <f>VLOOKUP(V282,'Charged Moves'!B$2:L$119,11,FALSE)</f>
        <v>50</v>
      </c>
      <c r="AC282" s="62">
        <f t="shared" si="233"/>
        <v>54</v>
      </c>
      <c r="AD282" s="24">
        <f t="shared" si="3"/>
        <v>18</v>
      </c>
      <c r="AE282" s="63">
        <f t="shared" si="4"/>
        <v>13</v>
      </c>
      <c r="AF282" s="64">
        <f t="shared" si="5"/>
        <v>6500</v>
      </c>
      <c r="AG282" s="65">
        <f t="shared" si="6"/>
        <v>11.15789474</v>
      </c>
      <c r="AH282" s="15">
        <f t="shared" si="234"/>
        <v>0.6408899906</v>
      </c>
      <c r="AI282" s="15">
        <f t="shared" si="235"/>
        <v>0.3043139911</v>
      </c>
      <c r="AJ282" s="15">
        <f t="shared" si="236"/>
        <v>0.2343623484</v>
      </c>
      <c r="AK282" s="65">
        <f t="shared" si="7"/>
        <v>2.826666667</v>
      </c>
      <c r="AL282" s="65">
        <f t="shared" si="8"/>
        <v>337637.8947</v>
      </c>
      <c r="AM282" s="65">
        <f t="shared" si="9"/>
        <v>85534.93333</v>
      </c>
    </row>
    <row r="283" ht="14.25" customHeight="1">
      <c r="A283" s="11">
        <v>1262.0</v>
      </c>
      <c r="B283" s="11">
        <f>VLOOKUP(D283,'Species Data'!A$2:E$252,2,FALSE)</f>
        <v>169</v>
      </c>
      <c r="C283" s="11"/>
      <c r="D283" s="47" t="s">
        <v>169</v>
      </c>
      <c r="E283" s="108" t="s">
        <v>473</v>
      </c>
      <c r="F283" s="67" t="s">
        <v>174</v>
      </c>
      <c r="G283" s="11">
        <f>VLOOKUP(D283,'Species Data'!A$2:E$252,3,FALSE)</f>
        <v>170</v>
      </c>
      <c r="H283" s="52">
        <f>VLOOKUP(D283,'Species Data'!A$2:E$252,4,FALSE)</f>
        <v>194</v>
      </c>
      <c r="I283" s="52">
        <f>VLOOKUP(D283,'Species Data'!A$2:E$252,5,FALSE)</f>
        <v>178</v>
      </c>
      <c r="J283" s="53">
        <f t="shared" si="1"/>
        <v>30260</v>
      </c>
      <c r="K283" s="21" t="s">
        <v>60</v>
      </c>
      <c r="L283" s="54">
        <f>VLOOKUP(K283,'Basic Moves'!B$2:J$60,3,FALSE)</f>
        <v>6</v>
      </c>
      <c r="M283" s="54" t="str">
        <f>VLOOKUP(K283,'Basic Moves'!B$2:C$60,2,FALSE)</f>
        <v>Dark</v>
      </c>
      <c r="N283" s="54">
        <f>IF(OR(VLOOKUP(K283,'Basic Moves'!B$2:C$60,2,FALSE)=E283,VLOOKUP(K283,'Basic Moves'!B$2:C$60,2,FALSE)=F283),1,0)</f>
        <v>0</v>
      </c>
      <c r="O283" s="54">
        <f>VLOOKUP(K283,'Basic Moves'!B$2:J$60,5,FALSE)</f>
        <v>500</v>
      </c>
      <c r="P283" s="54">
        <f>VLOOKUP(K283,'Basic Moves'!B$2:J$60,9,FALSE)</f>
        <v>4</v>
      </c>
      <c r="Q283" s="34">
        <f t="shared" si="229"/>
        <v>4</v>
      </c>
      <c r="R283" s="24">
        <f t="shared" si="2"/>
        <v>8</v>
      </c>
      <c r="S283" s="56">
        <f t="shared" si="230"/>
        <v>12</v>
      </c>
      <c r="T283" s="56">
        <f t="shared" si="231"/>
        <v>8</v>
      </c>
      <c r="U283" s="56">
        <f t="shared" si="232"/>
        <v>0.6666666667</v>
      </c>
      <c r="V283" s="21" t="s">
        <v>144</v>
      </c>
      <c r="W283" s="54">
        <f>VLOOKUP(V283,'Charged Moves'!B$2:K$119,3,FALSE)</f>
        <v>80</v>
      </c>
      <c r="X283" s="57" t="str">
        <f>VLOOKUP(V283,'Charged Moves'!B$2:C$119,2,FALSE)</f>
        <v>Poison</v>
      </c>
      <c r="Y283" s="54">
        <f>IF(OR(VLOOKUP(V283,'Charged Moves'!B$2:C$119,2,FALSE)=E283,VLOOKUP(V283,'Charged Moves'!B$2:C$119,2,FALSE)=F283),1,0)</f>
        <v>1</v>
      </c>
      <c r="Z283" s="54">
        <f>VLOOKUP(V283,'Charged Moves'!B$2:K$119,10,FALSE)*100</f>
        <v>5</v>
      </c>
      <c r="AA283" s="54">
        <f>VLOOKUP(V283,'Charged Moves'!B$2:K$119,6,FALSE)</f>
        <v>2300</v>
      </c>
      <c r="AB283" s="54">
        <f>VLOOKUP(V283,'Charged Moves'!B$2:L$119,11,FALSE)</f>
        <v>50</v>
      </c>
      <c r="AC283" s="62">
        <f t="shared" si="233"/>
        <v>52</v>
      </c>
      <c r="AD283" s="24">
        <f t="shared" si="3"/>
        <v>22.60869565</v>
      </c>
      <c r="AE283" s="63">
        <f t="shared" si="4"/>
        <v>13</v>
      </c>
      <c r="AF283" s="64">
        <f t="shared" si="5"/>
        <v>6500</v>
      </c>
      <c r="AG283" s="65">
        <f t="shared" si="6"/>
        <v>11.81818182</v>
      </c>
      <c r="AH283" s="15">
        <f t="shared" si="234"/>
        <v>0.6788157276</v>
      </c>
      <c r="AI283" s="15">
        <f t="shared" si="235"/>
        <v>0.3223222805</v>
      </c>
      <c r="AJ283" s="15">
        <f t="shared" si="236"/>
        <v>0.2343142839</v>
      </c>
      <c r="AK283" s="65">
        <f t="shared" si="7"/>
        <v>2.826086957</v>
      </c>
      <c r="AL283" s="65">
        <f t="shared" si="8"/>
        <v>357618.1818</v>
      </c>
      <c r="AM283" s="65">
        <f t="shared" si="9"/>
        <v>85517.3913</v>
      </c>
    </row>
    <row r="284" ht="14.25" customHeight="1">
      <c r="A284" s="11">
        <v>1260.0</v>
      </c>
      <c r="B284" s="11">
        <f>VLOOKUP(D284,'Species Data'!A$2:E$252,2,FALSE)</f>
        <v>169</v>
      </c>
      <c r="C284" s="11"/>
      <c r="D284" s="47" t="s">
        <v>169</v>
      </c>
      <c r="E284" s="108" t="s">
        <v>473</v>
      </c>
      <c r="F284" s="67" t="s">
        <v>174</v>
      </c>
      <c r="G284" s="11">
        <f>VLOOKUP(D284,'Species Data'!A$2:E$252,3,FALSE)</f>
        <v>170</v>
      </c>
      <c r="H284" s="52">
        <f>VLOOKUP(D284,'Species Data'!A$2:E$252,4,FALSE)</f>
        <v>194</v>
      </c>
      <c r="I284" s="52">
        <f>VLOOKUP(D284,'Species Data'!A$2:E$252,5,FALSE)</f>
        <v>178</v>
      </c>
      <c r="J284" s="53">
        <f t="shared" si="1"/>
        <v>30260</v>
      </c>
      <c r="K284" s="21" t="s">
        <v>60</v>
      </c>
      <c r="L284" s="54">
        <f>VLOOKUP(K284,'Basic Moves'!B$2:J$60,3,FALSE)</f>
        <v>6</v>
      </c>
      <c r="M284" s="54" t="str">
        <f>VLOOKUP(K284,'Basic Moves'!B$2:C$60,2,FALSE)</f>
        <v>Dark</v>
      </c>
      <c r="N284" s="54">
        <f>IF(OR(VLOOKUP(K284,'Basic Moves'!B$2:C$60,2,FALSE)=E284,VLOOKUP(K284,'Basic Moves'!B$2:C$60,2,FALSE)=F284),1,0)</f>
        <v>0</v>
      </c>
      <c r="O284" s="54">
        <f>VLOOKUP(K284,'Basic Moves'!B$2:J$60,5,FALSE)</f>
        <v>500</v>
      </c>
      <c r="P284" s="54">
        <f>VLOOKUP(K284,'Basic Moves'!B$2:J$60,9,FALSE)</f>
        <v>4</v>
      </c>
      <c r="Q284" s="34">
        <f t="shared" si="229"/>
        <v>4</v>
      </c>
      <c r="R284" s="24">
        <f t="shared" si="2"/>
        <v>8</v>
      </c>
      <c r="S284" s="56">
        <f t="shared" si="230"/>
        <v>12</v>
      </c>
      <c r="T284" s="56">
        <f t="shared" si="231"/>
        <v>8</v>
      </c>
      <c r="U284" s="56">
        <f t="shared" si="232"/>
        <v>0.6666666667</v>
      </c>
      <c r="V284" s="21" t="s">
        <v>225</v>
      </c>
      <c r="W284" s="54">
        <f>VLOOKUP(V284,'Charged Moves'!B$2:K$119,3,FALSE)</f>
        <v>60</v>
      </c>
      <c r="X284" s="57" t="str">
        <f>VLOOKUP(V284,'Charged Moves'!B$2:C$119,2,FALSE)</f>
        <v>Flying</v>
      </c>
      <c r="Y284" s="54">
        <f>IF(OR(VLOOKUP(V284,'Charged Moves'!B$2:C$119,2,FALSE)=E284,VLOOKUP(V284,'Charged Moves'!B$2:C$119,2,FALSE)=F284),1,0)</f>
        <v>1</v>
      </c>
      <c r="Z284" s="54">
        <f>VLOOKUP(V284,'Charged Moves'!B$2:K$119,10,FALSE)*100</f>
        <v>25</v>
      </c>
      <c r="AA284" s="54">
        <f>VLOOKUP(V284,'Charged Moves'!B$2:K$119,6,FALSE)</f>
        <v>2700</v>
      </c>
      <c r="AB284" s="54">
        <f>VLOOKUP(V284,'Charged Moves'!B$2:L$119,11,FALSE)</f>
        <v>50</v>
      </c>
      <c r="AC284" s="62">
        <f t="shared" si="233"/>
        <v>39</v>
      </c>
      <c r="AD284" s="24">
        <f t="shared" si="3"/>
        <v>14.44444444</v>
      </c>
      <c r="AE284" s="63">
        <f t="shared" si="4"/>
        <v>13</v>
      </c>
      <c r="AF284" s="64">
        <f t="shared" si="5"/>
        <v>6500</v>
      </c>
      <c r="AG284" s="65">
        <f t="shared" si="6"/>
        <v>9.891304348</v>
      </c>
      <c r="AH284" s="15">
        <f t="shared" si="234"/>
        <v>0.5681392503</v>
      </c>
      <c r="AI284" s="15">
        <f t="shared" si="235"/>
        <v>0.2697697348</v>
      </c>
      <c r="AJ284" s="15">
        <f t="shared" si="236"/>
        <v>0.2028204285</v>
      </c>
      <c r="AK284" s="65">
        <f t="shared" si="7"/>
        <v>2.446236559</v>
      </c>
      <c r="AL284" s="65">
        <f t="shared" si="8"/>
        <v>299310.8696</v>
      </c>
      <c r="AM284" s="65">
        <f t="shared" si="9"/>
        <v>74023.11828</v>
      </c>
    </row>
    <row r="285" ht="14.25" customHeight="1">
      <c r="A285" s="11">
        <v>1200.0</v>
      </c>
      <c r="B285" s="11">
        <f>VLOOKUP(D285,'Species Data'!A$2:E$252,2,FALSE)</f>
        <v>159</v>
      </c>
      <c r="C285" s="11"/>
      <c r="D285" s="47" t="s">
        <v>329</v>
      </c>
      <c r="E285" s="115" t="s">
        <v>476</v>
      </c>
      <c r="F285" s="122"/>
      <c r="G285" s="11">
        <f>VLOOKUP(D285,'Species Data'!A$2:E$252,3,FALSE)</f>
        <v>130</v>
      </c>
      <c r="H285" s="52">
        <f>VLOOKUP(D285,'Species Data'!A$2:E$252,4,FALSE)</f>
        <v>150</v>
      </c>
      <c r="I285" s="52">
        <f>VLOOKUP(D285,'Species Data'!A$2:E$252,5,FALSE)</f>
        <v>151</v>
      </c>
      <c r="J285" s="53">
        <f t="shared" si="1"/>
        <v>19630</v>
      </c>
      <c r="K285" s="21" t="s">
        <v>74</v>
      </c>
      <c r="L285" s="54">
        <f>VLOOKUP(K285,'Basic Moves'!B$2:J$60,3,FALSE)</f>
        <v>5</v>
      </c>
      <c r="M285" s="54" t="str">
        <f>VLOOKUP(K285,'Basic Moves'!B$2:C$60,2,FALSE)</f>
        <v>Water</v>
      </c>
      <c r="N285" s="54">
        <f>IF(OR(VLOOKUP(K285,'Basic Moves'!B$2:C$60,2,FALSE)=E285,VLOOKUP(K285,'Basic Moves'!B$2:C$60,2,FALSE)=F285),1,0)</f>
        <v>1</v>
      </c>
      <c r="O285" s="54">
        <f>VLOOKUP(K285,'Basic Moves'!B$2:J$60,5,FALSE)</f>
        <v>500</v>
      </c>
      <c r="P285" s="54">
        <f>VLOOKUP(K285,'Basic Moves'!B$2:J$60,9,FALSE)</f>
        <v>5</v>
      </c>
      <c r="Q285" s="34">
        <f t="shared" si="229"/>
        <v>3</v>
      </c>
      <c r="R285" s="24">
        <f t="shared" si="2"/>
        <v>6</v>
      </c>
      <c r="S285" s="56">
        <f t="shared" si="230"/>
        <v>10</v>
      </c>
      <c r="T285" s="56">
        <f t="shared" si="231"/>
        <v>10</v>
      </c>
      <c r="U285" s="56">
        <f t="shared" si="232"/>
        <v>1</v>
      </c>
      <c r="V285" s="21" t="s">
        <v>65</v>
      </c>
      <c r="W285" s="54">
        <f>VLOOKUP(V285,'Charged Moves'!B$2:K$119,3,FALSE)</f>
        <v>70</v>
      </c>
      <c r="X285" s="57" t="str">
        <f>VLOOKUP(V285,'Charged Moves'!B$2:C$119,2,FALSE)</f>
        <v>Dark</v>
      </c>
      <c r="Y285" s="54">
        <f>IF(OR(VLOOKUP(V285,'Charged Moves'!B$2:C$119,2,FALSE)=E285,VLOOKUP(V285,'Charged Moves'!B$2:C$119,2,FALSE)=F285),1,0)</f>
        <v>0</v>
      </c>
      <c r="Z285" s="54">
        <f>VLOOKUP(V285,'Charged Moves'!B$2:K$119,10,FALSE)*100</f>
        <v>5</v>
      </c>
      <c r="AA285" s="54">
        <f>VLOOKUP(V285,'Charged Moves'!B$2:K$119,6,FALSE)</f>
        <v>3200</v>
      </c>
      <c r="AB285" s="54">
        <f>VLOOKUP(V285,'Charged Moves'!B$2:L$119,11,FALSE)</f>
        <v>33</v>
      </c>
      <c r="AC285" s="62">
        <f t="shared" si="233"/>
        <v>30</v>
      </c>
      <c r="AD285" s="24">
        <f t="shared" si="3"/>
        <v>9.375</v>
      </c>
      <c r="AE285" s="63">
        <f t="shared" si="4"/>
        <v>7</v>
      </c>
      <c r="AF285" s="64">
        <f t="shared" si="5"/>
        <v>3500</v>
      </c>
      <c r="AG285" s="65">
        <f t="shared" si="6"/>
        <v>7.611940299</v>
      </c>
      <c r="AH285" s="15">
        <f t="shared" si="234"/>
        <v>0.4372165594</v>
      </c>
      <c r="AI285" s="15">
        <f t="shared" si="235"/>
        <v>0.1346748217</v>
      </c>
      <c r="AJ285" s="15">
        <f t="shared" si="236"/>
        <v>0.1208395052</v>
      </c>
      <c r="AK285" s="65">
        <f t="shared" si="7"/>
        <v>2.246696035</v>
      </c>
      <c r="AL285" s="65">
        <f t="shared" si="8"/>
        <v>149422.3881</v>
      </c>
      <c r="AM285" s="65">
        <f t="shared" si="9"/>
        <v>44102.64317</v>
      </c>
    </row>
    <row r="286" ht="14.25" customHeight="1">
      <c r="A286" s="11">
        <v>1202.0</v>
      </c>
      <c r="B286" s="11">
        <f>VLOOKUP(D286,'Species Data'!A$2:E$252,2,FALSE)</f>
        <v>159</v>
      </c>
      <c r="C286" s="11"/>
      <c r="D286" s="47" t="s">
        <v>329</v>
      </c>
      <c r="E286" s="115" t="s">
        <v>476</v>
      </c>
      <c r="F286" s="122"/>
      <c r="G286" s="11">
        <f>VLOOKUP(D286,'Species Data'!A$2:E$252,3,FALSE)</f>
        <v>130</v>
      </c>
      <c r="H286" s="52">
        <f>VLOOKUP(D286,'Species Data'!A$2:E$252,4,FALSE)</f>
        <v>150</v>
      </c>
      <c r="I286" s="52">
        <f>VLOOKUP(D286,'Species Data'!A$2:E$252,5,FALSE)</f>
        <v>151</v>
      </c>
      <c r="J286" s="53">
        <f t="shared" si="1"/>
        <v>19630</v>
      </c>
      <c r="K286" s="21" t="s">
        <v>74</v>
      </c>
      <c r="L286" s="54">
        <f>VLOOKUP(K286,'Basic Moves'!B$2:J$60,3,FALSE)</f>
        <v>5</v>
      </c>
      <c r="M286" s="54" t="str">
        <f>VLOOKUP(K286,'Basic Moves'!B$2:C$60,2,FALSE)</f>
        <v>Water</v>
      </c>
      <c r="N286" s="54">
        <f>IF(OR(VLOOKUP(K286,'Basic Moves'!B$2:C$60,2,FALSE)=E286,VLOOKUP(K286,'Basic Moves'!B$2:C$60,2,FALSE)=F286),1,0)</f>
        <v>1</v>
      </c>
      <c r="O286" s="54">
        <f>VLOOKUP(K286,'Basic Moves'!B$2:J$60,5,FALSE)</f>
        <v>500</v>
      </c>
      <c r="P286" s="54">
        <f>VLOOKUP(K286,'Basic Moves'!B$2:J$60,9,FALSE)</f>
        <v>5</v>
      </c>
      <c r="Q286" s="34">
        <f t="shared" si="229"/>
        <v>3</v>
      </c>
      <c r="R286" s="24">
        <f t="shared" si="2"/>
        <v>6</v>
      </c>
      <c r="S286" s="56">
        <f t="shared" si="230"/>
        <v>10</v>
      </c>
      <c r="T286" s="56">
        <f t="shared" si="231"/>
        <v>10</v>
      </c>
      <c r="U286" s="56">
        <f t="shared" si="232"/>
        <v>1</v>
      </c>
      <c r="V286" s="21" t="s">
        <v>107</v>
      </c>
      <c r="W286" s="54">
        <f>VLOOKUP(V286,'Charged Moves'!B$2:K$119,3,FALSE)</f>
        <v>70</v>
      </c>
      <c r="X286" s="57" t="str">
        <f>VLOOKUP(V286,'Charged Moves'!B$2:C$119,2,FALSE)</f>
        <v>Water</v>
      </c>
      <c r="Y286" s="54">
        <f>IF(OR(VLOOKUP(V286,'Charged Moves'!B$2:C$119,2,FALSE)=E286,VLOOKUP(V286,'Charged Moves'!B$2:C$119,2,FALSE)=F286),1,0)</f>
        <v>1</v>
      </c>
      <c r="Z286" s="54">
        <f>VLOOKUP(V286,'Charged Moves'!B$2:K$119,10,FALSE)*100</f>
        <v>5</v>
      </c>
      <c r="AA286" s="54">
        <f>VLOOKUP(V286,'Charged Moves'!B$2:K$119,6,FALSE)</f>
        <v>3200</v>
      </c>
      <c r="AB286" s="54">
        <f>VLOOKUP(V286,'Charged Moves'!B$2:L$119,11,FALSE)</f>
        <v>50</v>
      </c>
      <c r="AC286" s="62">
        <f t="shared" si="233"/>
        <v>36</v>
      </c>
      <c r="AD286" s="24">
        <f t="shared" si="3"/>
        <v>11.25</v>
      </c>
      <c r="AE286" s="63">
        <f t="shared" si="4"/>
        <v>10</v>
      </c>
      <c r="AF286" s="64">
        <f t="shared" si="5"/>
        <v>5000</v>
      </c>
      <c r="AG286" s="65">
        <f t="shared" si="6"/>
        <v>8.048780488</v>
      </c>
      <c r="AH286" s="15">
        <f t="shared" si="234"/>
        <v>0.4623078971</v>
      </c>
      <c r="AI286" s="15">
        <f t="shared" si="235"/>
        <v>0.1424036494</v>
      </c>
      <c r="AJ286" s="15">
        <f t="shared" si="236"/>
        <v>0.1175443103</v>
      </c>
      <c r="AK286" s="65">
        <f t="shared" si="7"/>
        <v>2.185430464</v>
      </c>
      <c r="AL286" s="65">
        <f t="shared" si="8"/>
        <v>157997.561</v>
      </c>
      <c r="AM286" s="65">
        <f t="shared" si="9"/>
        <v>42900</v>
      </c>
    </row>
    <row r="287" ht="14.25" customHeight="1">
      <c r="A287" s="11">
        <v>1197.0</v>
      </c>
      <c r="B287" s="11">
        <f>VLOOKUP(D287,'Species Data'!A$2:E$252,2,FALSE)</f>
        <v>159</v>
      </c>
      <c r="C287" s="11"/>
      <c r="D287" s="47" t="s">
        <v>329</v>
      </c>
      <c r="E287" s="115" t="s">
        <v>476</v>
      </c>
      <c r="F287" s="122"/>
      <c r="G287" s="11">
        <f>VLOOKUP(D287,'Species Data'!A$2:E$252,3,FALSE)</f>
        <v>130</v>
      </c>
      <c r="H287" s="52">
        <f>VLOOKUP(D287,'Species Data'!A$2:E$252,4,FALSE)</f>
        <v>150</v>
      </c>
      <c r="I287" s="52">
        <f>VLOOKUP(D287,'Species Data'!A$2:E$252,5,FALSE)</f>
        <v>151</v>
      </c>
      <c r="J287" s="53">
        <f t="shared" si="1"/>
        <v>19630</v>
      </c>
      <c r="K287" s="21" t="s">
        <v>317</v>
      </c>
      <c r="L287" s="54">
        <f>VLOOKUP(K287,'Basic Moves'!B$2:J$60,3,FALSE)</f>
        <v>6</v>
      </c>
      <c r="M287" s="54" t="str">
        <f>VLOOKUP(K287,'Basic Moves'!B$2:C$60,2,FALSE)</f>
        <v>Normal</v>
      </c>
      <c r="N287" s="54">
        <f>IF(OR(VLOOKUP(K287,'Basic Moves'!B$2:C$60,2,FALSE)=E287,VLOOKUP(K287,'Basic Moves'!B$2:C$60,2,FALSE)=F287),1,0)</f>
        <v>0</v>
      </c>
      <c r="O287" s="54">
        <f>VLOOKUP(K287,'Basic Moves'!B$2:J$60,5,FALSE)</f>
        <v>500</v>
      </c>
      <c r="P287" s="54">
        <f>VLOOKUP(K287,'Basic Moves'!B$2:J$60,9,FALSE)</f>
        <v>4</v>
      </c>
      <c r="Q287" s="34">
        <f t="shared" si="229"/>
        <v>3</v>
      </c>
      <c r="R287" s="24">
        <f t="shared" si="2"/>
        <v>6</v>
      </c>
      <c r="S287" s="56">
        <f t="shared" si="230"/>
        <v>12</v>
      </c>
      <c r="T287" s="56">
        <f t="shared" si="231"/>
        <v>8</v>
      </c>
      <c r="U287" s="56">
        <f t="shared" si="232"/>
        <v>0.6666666667</v>
      </c>
      <c r="V287" s="21" t="s">
        <v>65</v>
      </c>
      <c r="W287" s="54">
        <f>VLOOKUP(V287,'Charged Moves'!B$2:K$119,3,FALSE)</f>
        <v>70</v>
      </c>
      <c r="X287" s="57" t="str">
        <f>VLOOKUP(V287,'Charged Moves'!B$2:C$119,2,FALSE)</f>
        <v>Dark</v>
      </c>
      <c r="Y287" s="54">
        <f>IF(OR(VLOOKUP(V287,'Charged Moves'!B$2:C$119,2,FALSE)=E287,VLOOKUP(V287,'Charged Moves'!B$2:C$119,2,FALSE)=F287),1,0)</f>
        <v>0</v>
      </c>
      <c r="Z287" s="54">
        <f>VLOOKUP(V287,'Charged Moves'!B$2:K$119,10,FALSE)*100</f>
        <v>5</v>
      </c>
      <c r="AA287" s="54">
        <f>VLOOKUP(V287,'Charged Moves'!B$2:K$119,6,FALSE)</f>
        <v>3200</v>
      </c>
      <c r="AB287" s="54">
        <f>VLOOKUP(V287,'Charged Moves'!B$2:L$119,11,FALSE)</f>
        <v>33</v>
      </c>
      <c r="AC287" s="62">
        <f t="shared" si="233"/>
        <v>30</v>
      </c>
      <c r="AD287" s="24">
        <f t="shared" si="3"/>
        <v>9.375</v>
      </c>
      <c r="AE287" s="63">
        <f t="shared" si="4"/>
        <v>9</v>
      </c>
      <c r="AF287" s="64">
        <f t="shared" si="5"/>
        <v>4500</v>
      </c>
      <c r="AG287" s="65">
        <f t="shared" si="6"/>
        <v>7.402597403</v>
      </c>
      <c r="AH287" s="15">
        <f t="shared" si="234"/>
        <v>0.425192269</v>
      </c>
      <c r="AI287" s="15">
        <f t="shared" si="235"/>
        <v>0.1309710069</v>
      </c>
      <c r="AJ287" s="15">
        <f t="shared" si="236"/>
        <v>0.1106775931</v>
      </c>
      <c r="AK287" s="65">
        <f t="shared" si="7"/>
        <v>2.057761733</v>
      </c>
      <c r="AL287" s="65">
        <f t="shared" si="8"/>
        <v>145312.987</v>
      </c>
      <c r="AM287" s="65">
        <f t="shared" si="9"/>
        <v>40393.86282</v>
      </c>
    </row>
    <row r="288" ht="14.25" customHeight="1">
      <c r="A288" s="11">
        <v>1199.0</v>
      </c>
      <c r="B288" s="11">
        <f>VLOOKUP(D288,'Species Data'!A$2:E$252,2,FALSE)</f>
        <v>159</v>
      </c>
      <c r="C288" s="11"/>
      <c r="D288" s="47" t="s">
        <v>329</v>
      </c>
      <c r="E288" s="115" t="s">
        <v>476</v>
      </c>
      <c r="F288" s="122"/>
      <c r="G288" s="11">
        <f>VLOOKUP(D288,'Species Data'!A$2:E$252,3,FALSE)</f>
        <v>130</v>
      </c>
      <c r="H288" s="52">
        <f>VLOOKUP(D288,'Species Data'!A$2:E$252,4,FALSE)</f>
        <v>150</v>
      </c>
      <c r="I288" s="52">
        <f>VLOOKUP(D288,'Species Data'!A$2:E$252,5,FALSE)</f>
        <v>151</v>
      </c>
      <c r="J288" s="53">
        <f t="shared" si="1"/>
        <v>19630</v>
      </c>
      <c r="K288" s="21" t="s">
        <v>317</v>
      </c>
      <c r="L288" s="54">
        <f>VLOOKUP(K288,'Basic Moves'!B$2:J$60,3,FALSE)</f>
        <v>6</v>
      </c>
      <c r="M288" s="54" t="str">
        <f>VLOOKUP(K288,'Basic Moves'!B$2:C$60,2,FALSE)</f>
        <v>Normal</v>
      </c>
      <c r="N288" s="54">
        <f>IF(OR(VLOOKUP(K288,'Basic Moves'!B$2:C$60,2,FALSE)=E288,VLOOKUP(K288,'Basic Moves'!B$2:C$60,2,FALSE)=F288),1,0)</f>
        <v>0</v>
      </c>
      <c r="O288" s="54">
        <f>VLOOKUP(K288,'Basic Moves'!B$2:J$60,5,FALSE)</f>
        <v>500</v>
      </c>
      <c r="P288" s="54">
        <f>VLOOKUP(K288,'Basic Moves'!B$2:J$60,9,FALSE)</f>
        <v>4</v>
      </c>
      <c r="Q288" s="34">
        <f t="shared" si="229"/>
        <v>3</v>
      </c>
      <c r="R288" s="24">
        <f t="shared" si="2"/>
        <v>6</v>
      </c>
      <c r="S288" s="56">
        <f t="shared" si="230"/>
        <v>12</v>
      </c>
      <c r="T288" s="56">
        <f t="shared" si="231"/>
        <v>8</v>
      </c>
      <c r="U288" s="56">
        <f t="shared" si="232"/>
        <v>0.6666666667</v>
      </c>
      <c r="V288" s="21" t="s">
        <v>107</v>
      </c>
      <c r="W288" s="54">
        <f>VLOOKUP(V288,'Charged Moves'!B$2:K$119,3,FALSE)</f>
        <v>70</v>
      </c>
      <c r="X288" s="57" t="str">
        <f>VLOOKUP(V288,'Charged Moves'!B$2:C$119,2,FALSE)</f>
        <v>Water</v>
      </c>
      <c r="Y288" s="54">
        <f>IF(OR(VLOOKUP(V288,'Charged Moves'!B$2:C$119,2,FALSE)=E288,VLOOKUP(V288,'Charged Moves'!B$2:C$119,2,FALSE)=F288),1,0)</f>
        <v>1</v>
      </c>
      <c r="Z288" s="54">
        <f>VLOOKUP(V288,'Charged Moves'!B$2:K$119,10,FALSE)*100</f>
        <v>5</v>
      </c>
      <c r="AA288" s="54">
        <f>VLOOKUP(V288,'Charged Moves'!B$2:K$119,6,FALSE)</f>
        <v>3200</v>
      </c>
      <c r="AB288" s="54">
        <f>VLOOKUP(V288,'Charged Moves'!B$2:L$119,11,FALSE)</f>
        <v>50</v>
      </c>
      <c r="AC288" s="62">
        <f t="shared" si="233"/>
        <v>36</v>
      </c>
      <c r="AD288" s="24">
        <f t="shared" si="3"/>
        <v>11.25</v>
      </c>
      <c r="AE288" s="63">
        <f t="shared" si="4"/>
        <v>13</v>
      </c>
      <c r="AF288" s="64">
        <f t="shared" si="5"/>
        <v>6500</v>
      </c>
      <c r="AG288" s="65">
        <f t="shared" si="6"/>
        <v>7.731958763</v>
      </c>
      <c r="AH288" s="15">
        <f t="shared" si="234"/>
        <v>0.4441102104</v>
      </c>
      <c r="AI288" s="15">
        <f t="shared" si="235"/>
        <v>0.1367982573</v>
      </c>
      <c r="AJ288" s="15">
        <f t="shared" si="236"/>
        <v>0.107000186</v>
      </c>
      <c r="AK288" s="65">
        <f t="shared" si="7"/>
        <v>1.98938992</v>
      </c>
      <c r="AL288" s="65">
        <f t="shared" si="8"/>
        <v>151778.3505</v>
      </c>
      <c r="AM288" s="65">
        <f t="shared" si="9"/>
        <v>39051.72414</v>
      </c>
    </row>
    <row r="289" ht="14.25" customHeight="1">
      <c r="A289" s="11">
        <v>1201.0</v>
      </c>
      <c r="B289" s="11">
        <f>VLOOKUP(D289,'Species Data'!A$2:E$252,2,FALSE)</f>
        <v>159</v>
      </c>
      <c r="C289" s="11"/>
      <c r="D289" s="47" t="s">
        <v>329</v>
      </c>
      <c r="E289" s="115" t="s">
        <v>476</v>
      </c>
      <c r="F289" s="122"/>
      <c r="G289" s="11">
        <f>VLOOKUP(D289,'Species Data'!A$2:E$252,3,FALSE)</f>
        <v>130</v>
      </c>
      <c r="H289" s="52">
        <f>VLOOKUP(D289,'Species Data'!A$2:E$252,4,FALSE)</f>
        <v>150</v>
      </c>
      <c r="I289" s="52">
        <f>VLOOKUP(D289,'Species Data'!A$2:E$252,5,FALSE)</f>
        <v>151</v>
      </c>
      <c r="J289" s="53">
        <f t="shared" si="1"/>
        <v>19630</v>
      </c>
      <c r="K289" s="21" t="s">
        <v>74</v>
      </c>
      <c r="L289" s="54">
        <f>VLOOKUP(K289,'Basic Moves'!B$2:J$60,3,FALSE)</f>
        <v>5</v>
      </c>
      <c r="M289" s="54" t="str">
        <f>VLOOKUP(K289,'Basic Moves'!B$2:C$60,2,FALSE)</f>
        <v>Water</v>
      </c>
      <c r="N289" s="54">
        <f>IF(OR(VLOOKUP(K289,'Basic Moves'!B$2:C$60,2,FALSE)=E289,VLOOKUP(K289,'Basic Moves'!B$2:C$60,2,FALSE)=F289),1,0)</f>
        <v>1</v>
      </c>
      <c r="O289" s="54">
        <f>VLOOKUP(K289,'Basic Moves'!B$2:J$60,5,FALSE)</f>
        <v>500</v>
      </c>
      <c r="P289" s="54">
        <f>VLOOKUP(K289,'Basic Moves'!B$2:J$60,9,FALSE)</f>
        <v>5</v>
      </c>
      <c r="Q289" s="34">
        <f t="shared" si="229"/>
        <v>3</v>
      </c>
      <c r="R289" s="24">
        <f t="shared" si="2"/>
        <v>6</v>
      </c>
      <c r="S289" s="56">
        <f t="shared" si="230"/>
        <v>10</v>
      </c>
      <c r="T289" s="56">
        <f t="shared" si="231"/>
        <v>10</v>
      </c>
      <c r="U289" s="56">
        <f t="shared" si="232"/>
        <v>1</v>
      </c>
      <c r="V289" s="21" t="s">
        <v>222</v>
      </c>
      <c r="W289" s="54">
        <f>VLOOKUP(V289,'Charged Moves'!B$2:K$119,3,FALSE)</f>
        <v>50</v>
      </c>
      <c r="X289" s="57" t="str">
        <f>VLOOKUP(V289,'Charged Moves'!B$2:C$119,2,FALSE)</f>
        <v>Ice</v>
      </c>
      <c r="Y289" s="54">
        <f>IF(OR(VLOOKUP(V289,'Charged Moves'!B$2:C$119,2,FALSE)=E289,VLOOKUP(V289,'Charged Moves'!B$2:C$119,2,FALSE)=F289),1,0)</f>
        <v>0</v>
      </c>
      <c r="Z289" s="54">
        <f>VLOOKUP(V289,'Charged Moves'!B$2:K$119,10,FALSE)*100</f>
        <v>5</v>
      </c>
      <c r="AA289" s="54">
        <f>VLOOKUP(V289,'Charged Moves'!B$2:K$119,6,FALSE)</f>
        <v>1900</v>
      </c>
      <c r="AB289" s="54">
        <f>VLOOKUP(V289,'Charged Moves'!B$2:L$119,11,FALSE)</f>
        <v>33</v>
      </c>
      <c r="AC289" s="62">
        <f t="shared" si="233"/>
        <v>21</v>
      </c>
      <c r="AD289" s="24">
        <f t="shared" si="3"/>
        <v>11.05263158</v>
      </c>
      <c r="AE289" s="63">
        <f t="shared" si="4"/>
        <v>7</v>
      </c>
      <c r="AF289" s="64">
        <f t="shared" si="5"/>
        <v>3500</v>
      </c>
      <c r="AG289" s="65">
        <f t="shared" si="6"/>
        <v>7.777777778</v>
      </c>
      <c r="AH289" s="15">
        <f t="shared" si="234"/>
        <v>0.4467419746</v>
      </c>
      <c r="AI289" s="15">
        <f t="shared" si="235"/>
        <v>0.1376089137</v>
      </c>
      <c r="AJ289" s="15">
        <f t="shared" si="236"/>
        <v>0.1055601835</v>
      </c>
      <c r="AK289" s="65">
        <f t="shared" si="7"/>
        <v>1.962616822</v>
      </c>
      <c r="AL289" s="65">
        <f t="shared" si="8"/>
        <v>152677.7778</v>
      </c>
      <c r="AM289" s="65">
        <f t="shared" si="9"/>
        <v>38526.16822</v>
      </c>
    </row>
    <row r="290" ht="14.25" customHeight="1">
      <c r="A290" s="11">
        <v>1198.0</v>
      </c>
      <c r="B290" s="11">
        <f>VLOOKUP(D290,'Species Data'!A$2:E$252,2,FALSE)</f>
        <v>159</v>
      </c>
      <c r="C290" s="11"/>
      <c r="D290" s="47" t="s">
        <v>329</v>
      </c>
      <c r="E290" s="115" t="s">
        <v>476</v>
      </c>
      <c r="F290" s="122"/>
      <c r="G290" s="11">
        <f>VLOOKUP(D290,'Species Data'!A$2:E$252,3,FALSE)</f>
        <v>130</v>
      </c>
      <c r="H290" s="52">
        <f>VLOOKUP(D290,'Species Data'!A$2:E$252,4,FALSE)</f>
        <v>150</v>
      </c>
      <c r="I290" s="52">
        <f>VLOOKUP(D290,'Species Data'!A$2:E$252,5,FALSE)</f>
        <v>151</v>
      </c>
      <c r="J290" s="53">
        <f t="shared" si="1"/>
        <v>19630</v>
      </c>
      <c r="K290" s="21" t="s">
        <v>317</v>
      </c>
      <c r="L290" s="54">
        <f>VLOOKUP(K290,'Basic Moves'!B$2:J$60,3,FALSE)</f>
        <v>6</v>
      </c>
      <c r="M290" s="54" t="str">
        <f>VLOOKUP(K290,'Basic Moves'!B$2:C$60,2,FALSE)</f>
        <v>Normal</v>
      </c>
      <c r="N290" s="54">
        <f>IF(OR(VLOOKUP(K290,'Basic Moves'!B$2:C$60,2,FALSE)=E290,VLOOKUP(K290,'Basic Moves'!B$2:C$60,2,FALSE)=F290),1,0)</f>
        <v>0</v>
      </c>
      <c r="O290" s="54">
        <f>VLOOKUP(K290,'Basic Moves'!B$2:J$60,5,FALSE)</f>
        <v>500</v>
      </c>
      <c r="P290" s="54">
        <f>VLOOKUP(K290,'Basic Moves'!B$2:J$60,9,FALSE)</f>
        <v>4</v>
      </c>
      <c r="Q290" s="34">
        <f t="shared" si="229"/>
        <v>3</v>
      </c>
      <c r="R290" s="24">
        <f t="shared" si="2"/>
        <v>6</v>
      </c>
      <c r="S290" s="56">
        <f t="shared" si="230"/>
        <v>12</v>
      </c>
      <c r="T290" s="56">
        <f t="shared" si="231"/>
        <v>8</v>
      </c>
      <c r="U290" s="56">
        <f t="shared" si="232"/>
        <v>0.6666666667</v>
      </c>
      <c r="V290" s="21" t="s">
        <v>222</v>
      </c>
      <c r="W290" s="54">
        <f>VLOOKUP(V290,'Charged Moves'!B$2:K$119,3,FALSE)</f>
        <v>50</v>
      </c>
      <c r="X290" s="57" t="str">
        <f>VLOOKUP(V290,'Charged Moves'!B$2:C$119,2,FALSE)</f>
        <v>Ice</v>
      </c>
      <c r="Y290" s="54">
        <f>IF(OR(VLOOKUP(V290,'Charged Moves'!B$2:C$119,2,FALSE)=E290,VLOOKUP(V290,'Charged Moves'!B$2:C$119,2,FALSE)=F290),1,0)</f>
        <v>0</v>
      </c>
      <c r="Z290" s="54">
        <f>VLOOKUP(V290,'Charged Moves'!B$2:K$119,10,FALSE)*100</f>
        <v>5</v>
      </c>
      <c r="AA290" s="54">
        <f>VLOOKUP(V290,'Charged Moves'!B$2:K$119,6,FALSE)</f>
        <v>1900</v>
      </c>
      <c r="AB290" s="54">
        <f>VLOOKUP(V290,'Charged Moves'!B$2:L$119,11,FALSE)</f>
        <v>33</v>
      </c>
      <c r="AC290" s="62">
        <f t="shared" si="233"/>
        <v>21</v>
      </c>
      <c r="AD290" s="24">
        <f t="shared" si="3"/>
        <v>11.05263158</v>
      </c>
      <c r="AE290" s="63">
        <f t="shared" si="4"/>
        <v>9</v>
      </c>
      <c r="AF290" s="64">
        <f t="shared" si="5"/>
        <v>4500</v>
      </c>
      <c r="AG290" s="65">
        <f t="shared" si="6"/>
        <v>7.5</v>
      </c>
      <c r="AH290" s="15">
        <f t="shared" si="234"/>
        <v>0.4307869041</v>
      </c>
      <c r="AI290" s="15">
        <f t="shared" si="235"/>
        <v>0.1326943096</v>
      </c>
      <c r="AJ290" s="15">
        <f t="shared" si="236"/>
        <v>0.09779168515</v>
      </c>
      <c r="AK290" s="65">
        <f t="shared" si="7"/>
        <v>1.818181818</v>
      </c>
      <c r="AL290" s="65">
        <f t="shared" si="8"/>
        <v>147225</v>
      </c>
      <c r="AM290" s="65">
        <f t="shared" si="9"/>
        <v>35690.90909</v>
      </c>
    </row>
    <row r="291" ht="14.25" customHeight="1">
      <c r="A291" s="11">
        <v>788.0</v>
      </c>
      <c r="B291" s="11">
        <f>VLOOKUP(D291,'Species Data'!A$2:E$252,2,FALSE)</f>
        <v>104</v>
      </c>
      <c r="C291" s="11"/>
      <c r="D291" s="11" t="s">
        <v>391</v>
      </c>
      <c r="E291" s="132" t="s">
        <v>485</v>
      </c>
      <c r="F291" s="133"/>
      <c r="G291" s="11">
        <f>VLOOKUP(D291,'Species Data'!A$2:E$252,3,FALSE)</f>
        <v>100</v>
      </c>
      <c r="H291" s="52">
        <f>VLOOKUP(D291,'Species Data'!A$2:E$252,4,FALSE)</f>
        <v>90</v>
      </c>
      <c r="I291" s="52">
        <f>VLOOKUP(D291,'Species Data'!A$2:E$252,5,FALSE)</f>
        <v>165</v>
      </c>
      <c r="J291" s="53">
        <f t="shared" si="1"/>
        <v>16500</v>
      </c>
      <c r="K291" s="48" t="s">
        <v>103</v>
      </c>
      <c r="L291" s="54">
        <f>VLOOKUP(K291,'Basic Moves'!B$2:J$60,3,FALSE)</f>
        <v>15</v>
      </c>
      <c r="M291" s="54" t="str">
        <f>VLOOKUP(K291,'Basic Moves'!B$2:C$60,2,FALSE)</f>
        <v>Ground</v>
      </c>
      <c r="N291" s="54">
        <f>IF(OR(VLOOKUP(K291,'Basic Moves'!B$2:C$60,2,FALSE)=E291,VLOOKUP(K291,'Basic Moves'!B$2:C$60,2,FALSE)=F291),1,0)</f>
        <v>1</v>
      </c>
      <c r="O291" s="54">
        <f>VLOOKUP(K291,'Basic Moves'!B$2:J$60,5,FALSE)</f>
        <v>1400</v>
      </c>
      <c r="P291" s="54">
        <f>VLOOKUP(K291,'Basic Moves'!B$2:J$60,9,FALSE)</f>
        <v>12</v>
      </c>
      <c r="Q291" s="34">
        <f t="shared" si="229"/>
        <v>5</v>
      </c>
      <c r="R291" s="24">
        <f t="shared" si="2"/>
        <v>3.571428571</v>
      </c>
      <c r="S291" s="56">
        <f t="shared" si="230"/>
        <v>10.71428571</v>
      </c>
      <c r="T291" s="56">
        <f t="shared" si="231"/>
        <v>8.571428571</v>
      </c>
      <c r="U291" s="56">
        <f t="shared" si="232"/>
        <v>0.8</v>
      </c>
      <c r="V291" s="48" t="s">
        <v>291</v>
      </c>
      <c r="W291" s="54">
        <f>VLOOKUP(V291,'Charged Moves'!B$2:K$119,3,FALSE)</f>
        <v>100</v>
      </c>
      <c r="X291" s="57" t="str">
        <f>VLOOKUP(V291,'Charged Moves'!B$2:C$119,2,FALSE)</f>
        <v>Ground</v>
      </c>
      <c r="Y291" s="54">
        <f>IF(OR(VLOOKUP(V291,'Charged Moves'!B$2:C$119,2,FALSE)=E291,VLOOKUP(V291,'Charged Moves'!B$2:C$119,2,FALSE)=F291),1,0)</f>
        <v>1</v>
      </c>
      <c r="Z291" s="54">
        <f>VLOOKUP(V291,'Charged Moves'!B$2:K$119,10,FALSE)*100</f>
        <v>5</v>
      </c>
      <c r="AA291" s="54">
        <f>VLOOKUP(V291,'Charged Moves'!B$2:K$119,6,FALSE)</f>
        <v>4700</v>
      </c>
      <c r="AB291" s="54">
        <f>VLOOKUP(V291,'Charged Moves'!B$2:L$119,11,FALSE)</f>
        <v>50</v>
      </c>
      <c r="AC291" s="62">
        <f t="shared" si="233"/>
        <v>31</v>
      </c>
      <c r="AD291" s="24">
        <f t="shared" si="3"/>
        <v>6.595744681</v>
      </c>
      <c r="AE291" s="63">
        <f t="shared" si="4"/>
        <v>5</v>
      </c>
      <c r="AF291" s="64">
        <f t="shared" si="5"/>
        <v>7000</v>
      </c>
      <c r="AG291" s="65">
        <f t="shared" si="6"/>
        <v>4.786324786</v>
      </c>
      <c r="AH291" s="15">
        <f t="shared" si="234"/>
        <v>0.2749181382</v>
      </c>
      <c r="AI291" s="15">
        <f t="shared" si="235"/>
        <v>0.0711798135</v>
      </c>
      <c r="AJ291" s="15">
        <f t="shared" si="236"/>
        <v>0.1068237809</v>
      </c>
      <c r="AK291" s="65">
        <f t="shared" si="7"/>
        <v>2.362869198</v>
      </c>
      <c r="AL291" s="65">
        <f t="shared" si="8"/>
        <v>78974.35897</v>
      </c>
      <c r="AM291" s="65">
        <f t="shared" si="9"/>
        <v>38987.34177</v>
      </c>
    </row>
    <row r="292" ht="14.25" customHeight="1">
      <c r="A292" s="11">
        <v>787.0</v>
      </c>
      <c r="B292" s="11">
        <f>VLOOKUP(D292,'Species Data'!A$2:E$252,2,FALSE)</f>
        <v>104</v>
      </c>
      <c r="C292" s="11"/>
      <c r="D292" s="11" t="s">
        <v>391</v>
      </c>
      <c r="E292" s="132" t="s">
        <v>485</v>
      </c>
      <c r="F292" s="133"/>
      <c r="G292" s="11">
        <f>VLOOKUP(D292,'Species Data'!A$2:E$252,3,FALSE)</f>
        <v>100</v>
      </c>
      <c r="H292" s="52">
        <f>VLOOKUP(D292,'Species Data'!A$2:E$252,4,FALSE)</f>
        <v>90</v>
      </c>
      <c r="I292" s="52">
        <f>VLOOKUP(D292,'Species Data'!A$2:E$252,5,FALSE)</f>
        <v>165</v>
      </c>
      <c r="J292" s="53">
        <f t="shared" si="1"/>
        <v>16500</v>
      </c>
      <c r="K292" s="48" t="s">
        <v>103</v>
      </c>
      <c r="L292" s="54">
        <f>VLOOKUP(K292,'Basic Moves'!B$2:J$60,3,FALSE)</f>
        <v>15</v>
      </c>
      <c r="M292" s="54" t="str">
        <f>VLOOKUP(K292,'Basic Moves'!B$2:C$60,2,FALSE)</f>
        <v>Ground</v>
      </c>
      <c r="N292" s="54">
        <f>IF(OR(VLOOKUP(K292,'Basic Moves'!B$2:C$60,2,FALSE)=E292,VLOOKUP(K292,'Basic Moves'!B$2:C$60,2,FALSE)=F292),1,0)</f>
        <v>1</v>
      </c>
      <c r="O292" s="54">
        <f>VLOOKUP(K292,'Basic Moves'!B$2:J$60,5,FALSE)</f>
        <v>1400</v>
      </c>
      <c r="P292" s="54">
        <f>VLOOKUP(K292,'Basic Moves'!B$2:J$60,9,FALSE)</f>
        <v>12</v>
      </c>
      <c r="Q292" s="34">
        <f t="shared" si="229"/>
        <v>5</v>
      </c>
      <c r="R292" s="24">
        <f t="shared" si="2"/>
        <v>3.571428571</v>
      </c>
      <c r="S292" s="56">
        <f t="shared" si="230"/>
        <v>10.71428571</v>
      </c>
      <c r="T292" s="56">
        <f t="shared" si="231"/>
        <v>8.571428571</v>
      </c>
      <c r="U292" s="56">
        <f t="shared" si="232"/>
        <v>0.8</v>
      </c>
      <c r="V292" s="48" t="s">
        <v>194</v>
      </c>
      <c r="W292" s="54">
        <f>VLOOKUP(V292,'Charged Moves'!B$2:K$119,3,FALSE)</f>
        <v>80</v>
      </c>
      <c r="X292" s="57" t="str">
        <f>VLOOKUP(V292,'Charged Moves'!B$2:C$119,2,FALSE)</f>
        <v>Ground</v>
      </c>
      <c r="Y292" s="54">
        <f>IF(OR(VLOOKUP(V292,'Charged Moves'!B$2:C$119,2,FALSE)=E292,VLOOKUP(V292,'Charged Moves'!B$2:C$119,2,FALSE)=F292),1,0)</f>
        <v>1</v>
      </c>
      <c r="Z292" s="54">
        <f>VLOOKUP(V292,'Charged Moves'!B$2:K$119,10,FALSE)*100</f>
        <v>5</v>
      </c>
      <c r="AA292" s="54">
        <f>VLOOKUP(V292,'Charged Moves'!B$2:K$119,6,FALSE)</f>
        <v>3500</v>
      </c>
      <c r="AB292" s="54">
        <f>VLOOKUP(V292,'Charged Moves'!B$2:L$119,11,FALSE)</f>
        <v>50</v>
      </c>
      <c r="AC292" s="62">
        <f t="shared" si="233"/>
        <v>25</v>
      </c>
      <c r="AD292" s="24">
        <f t="shared" si="3"/>
        <v>7.142857143</v>
      </c>
      <c r="AE292" s="63">
        <f t="shared" si="4"/>
        <v>5</v>
      </c>
      <c r="AF292" s="64">
        <f t="shared" si="5"/>
        <v>7000</v>
      </c>
      <c r="AG292" s="65">
        <f t="shared" si="6"/>
        <v>4.761904762</v>
      </c>
      <c r="AH292" s="15">
        <f t="shared" si="234"/>
        <v>0.2735154947</v>
      </c>
      <c r="AI292" s="15">
        <f t="shared" si="235"/>
        <v>0.07081665118</v>
      </c>
      <c r="AJ292" s="15">
        <f t="shared" si="236"/>
        <v>0.1004652225</v>
      </c>
      <c r="AK292" s="65">
        <f t="shared" si="7"/>
        <v>2.222222222</v>
      </c>
      <c r="AL292" s="65">
        <f t="shared" si="8"/>
        <v>78571.42857</v>
      </c>
      <c r="AM292" s="65">
        <f t="shared" si="9"/>
        <v>36666.66667</v>
      </c>
    </row>
    <row r="293" ht="14.25" customHeight="1">
      <c r="A293" s="11">
        <v>791.0</v>
      </c>
      <c r="B293" s="11">
        <f>VLOOKUP(D293,'Species Data'!A$2:E$252,2,FALSE)</f>
        <v>104</v>
      </c>
      <c r="C293" s="11"/>
      <c r="D293" s="11" t="s">
        <v>391</v>
      </c>
      <c r="E293" s="132" t="s">
        <v>485</v>
      </c>
      <c r="F293" s="133"/>
      <c r="G293" s="11">
        <f>VLOOKUP(D293,'Species Data'!A$2:E$252,3,FALSE)</f>
        <v>100</v>
      </c>
      <c r="H293" s="52">
        <f>VLOOKUP(D293,'Species Data'!A$2:E$252,4,FALSE)</f>
        <v>90</v>
      </c>
      <c r="I293" s="52">
        <f>VLOOKUP(D293,'Species Data'!A$2:E$252,5,FALSE)</f>
        <v>165</v>
      </c>
      <c r="J293" s="53">
        <f t="shared" si="1"/>
        <v>16500</v>
      </c>
      <c r="K293" s="48" t="s">
        <v>106</v>
      </c>
      <c r="L293" s="54">
        <f>VLOOKUP(K293,'Basic Moves'!B$2:J$60,3,FALSE)</f>
        <v>15</v>
      </c>
      <c r="M293" s="54" t="str">
        <f>VLOOKUP(K293,'Basic Moves'!B$2:C$60,2,FALSE)</f>
        <v>Fighting</v>
      </c>
      <c r="N293" s="54">
        <f>IF(OR(VLOOKUP(K293,'Basic Moves'!B$2:C$60,2,FALSE)=E293,VLOOKUP(K293,'Basic Moves'!B$2:C$60,2,FALSE)=F293),1,0)</f>
        <v>0</v>
      </c>
      <c r="O293" s="54">
        <f>VLOOKUP(K293,'Basic Moves'!B$2:J$60,5,FALSE)</f>
        <v>1300</v>
      </c>
      <c r="P293" s="54">
        <f>VLOOKUP(K293,'Basic Moves'!B$2:J$60,9,FALSE)</f>
        <v>10</v>
      </c>
      <c r="Q293" s="34">
        <f t="shared" si="229"/>
        <v>4</v>
      </c>
      <c r="R293" s="24">
        <f t="shared" si="2"/>
        <v>3.076923077</v>
      </c>
      <c r="S293" s="56">
        <f t="shared" si="230"/>
        <v>11.53846154</v>
      </c>
      <c r="T293" s="56">
        <f t="shared" si="231"/>
        <v>7.692307692</v>
      </c>
      <c r="U293" s="56">
        <f t="shared" si="232"/>
        <v>0.6666666667</v>
      </c>
      <c r="V293" s="48" t="s">
        <v>291</v>
      </c>
      <c r="W293" s="54">
        <f>VLOOKUP(V293,'Charged Moves'!B$2:K$119,3,FALSE)</f>
        <v>100</v>
      </c>
      <c r="X293" s="57" t="str">
        <f>VLOOKUP(V293,'Charged Moves'!B$2:C$119,2,FALSE)</f>
        <v>Ground</v>
      </c>
      <c r="Y293" s="54">
        <f>IF(OR(VLOOKUP(V293,'Charged Moves'!B$2:C$119,2,FALSE)=E293,VLOOKUP(V293,'Charged Moves'!B$2:C$119,2,FALSE)=F293),1,0)</f>
        <v>1</v>
      </c>
      <c r="Z293" s="54">
        <f>VLOOKUP(V293,'Charged Moves'!B$2:K$119,10,FALSE)*100</f>
        <v>5</v>
      </c>
      <c r="AA293" s="54">
        <f>VLOOKUP(V293,'Charged Moves'!B$2:K$119,6,FALSE)</f>
        <v>4700</v>
      </c>
      <c r="AB293" s="54">
        <f>VLOOKUP(V293,'Charged Moves'!B$2:L$119,11,FALSE)</f>
        <v>50</v>
      </c>
      <c r="AC293" s="62">
        <f t="shared" si="233"/>
        <v>31</v>
      </c>
      <c r="AD293" s="24">
        <f t="shared" si="3"/>
        <v>6.595744681</v>
      </c>
      <c r="AE293" s="63">
        <f t="shared" si="4"/>
        <v>5</v>
      </c>
      <c r="AF293" s="64">
        <f t="shared" si="5"/>
        <v>6500</v>
      </c>
      <c r="AG293" s="65">
        <f t="shared" si="6"/>
        <v>4.553571429</v>
      </c>
      <c r="AH293" s="15">
        <f t="shared" si="234"/>
        <v>0.2615491918</v>
      </c>
      <c r="AI293" s="15">
        <f t="shared" si="235"/>
        <v>0.06771842269</v>
      </c>
      <c r="AJ293" s="15">
        <f t="shared" si="236"/>
        <v>0.0993826231</v>
      </c>
      <c r="AK293" s="65">
        <f t="shared" si="7"/>
        <v>2.198275862</v>
      </c>
      <c r="AL293" s="65">
        <f t="shared" si="8"/>
        <v>75133.92857</v>
      </c>
      <c r="AM293" s="65">
        <f t="shared" si="9"/>
        <v>36271.55172</v>
      </c>
    </row>
    <row r="294" ht="14.25" customHeight="1">
      <c r="A294" s="11">
        <v>790.0</v>
      </c>
      <c r="B294" s="11">
        <f>VLOOKUP(D294,'Species Data'!A$2:E$252,2,FALSE)</f>
        <v>104</v>
      </c>
      <c r="C294" s="11"/>
      <c r="D294" s="11" t="s">
        <v>391</v>
      </c>
      <c r="E294" s="132" t="s">
        <v>485</v>
      </c>
      <c r="F294" s="133"/>
      <c r="G294" s="11">
        <f>VLOOKUP(D294,'Species Data'!A$2:E$252,3,FALSE)</f>
        <v>100</v>
      </c>
      <c r="H294" s="52">
        <f>VLOOKUP(D294,'Species Data'!A$2:E$252,4,FALSE)</f>
        <v>90</v>
      </c>
      <c r="I294" s="52">
        <f>VLOOKUP(D294,'Species Data'!A$2:E$252,5,FALSE)</f>
        <v>165</v>
      </c>
      <c r="J294" s="53">
        <f t="shared" si="1"/>
        <v>16500</v>
      </c>
      <c r="K294" s="48" t="s">
        <v>106</v>
      </c>
      <c r="L294" s="54">
        <f>VLOOKUP(K294,'Basic Moves'!B$2:J$60,3,FALSE)</f>
        <v>15</v>
      </c>
      <c r="M294" s="54" t="str">
        <f>VLOOKUP(K294,'Basic Moves'!B$2:C$60,2,FALSE)</f>
        <v>Fighting</v>
      </c>
      <c r="N294" s="54">
        <f>IF(OR(VLOOKUP(K294,'Basic Moves'!B$2:C$60,2,FALSE)=E294,VLOOKUP(K294,'Basic Moves'!B$2:C$60,2,FALSE)=F294),1,0)</f>
        <v>0</v>
      </c>
      <c r="O294" s="54">
        <f>VLOOKUP(K294,'Basic Moves'!B$2:J$60,5,FALSE)</f>
        <v>1300</v>
      </c>
      <c r="P294" s="54">
        <f>VLOOKUP(K294,'Basic Moves'!B$2:J$60,9,FALSE)</f>
        <v>10</v>
      </c>
      <c r="Q294" s="34">
        <f t="shared" si="229"/>
        <v>4</v>
      </c>
      <c r="R294" s="24">
        <f t="shared" si="2"/>
        <v>3.076923077</v>
      </c>
      <c r="S294" s="56">
        <f t="shared" si="230"/>
        <v>11.53846154</v>
      </c>
      <c r="T294" s="56">
        <f t="shared" si="231"/>
        <v>7.692307692</v>
      </c>
      <c r="U294" s="56">
        <f t="shared" si="232"/>
        <v>0.6666666667</v>
      </c>
      <c r="V294" s="48" t="s">
        <v>194</v>
      </c>
      <c r="W294" s="54">
        <f>VLOOKUP(V294,'Charged Moves'!B$2:K$119,3,FALSE)</f>
        <v>80</v>
      </c>
      <c r="X294" s="57" t="str">
        <f>VLOOKUP(V294,'Charged Moves'!B$2:C$119,2,FALSE)</f>
        <v>Ground</v>
      </c>
      <c r="Y294" s="54">
        <f>IF(OR(VLOOKUP(V294,'Charged Moves'!B$2:C$119,2,FALSE)=E294,VLOOKUP(V294,'Charged Moves'!B$2:C$119,2,FALSE)=F294),1,0)</f>
        <v>1</v>
      </c>
      <c r="Z294" s="54">
        <f>VLOOKUP(V294,'Charged Moves'!B$2:K$119,10,FALSE)*100</f>
        <v>5</v>
      </c>
      <c r="AA294" s="54">
        <f>VLOOKUP(V294,'Charged Moves'!B$2:K$119,6,FALSE)</f>
        <v>3500</v>
      </c>
      <c r="AB294" s="54">
        <f>VLOOKUP(V294,'Charged Moves'!B$2:L$119,11,FALSE)</f>
        <v>50</v>
      </c>
      <c r="AC294" s="62">
        <f t="shared" si="233"/>
        <v>25</v>
      </c>
      <c r="AD294" s="24">
        <f t="shared" si="3"/>
        <v>7.142857143</v>
      </c>
      <c r="AE294" s="63">
        <f t="shared" si="4"/>
        <v>5</v>
      </c>
      <c r="AF294" s="64">
        <f t="shared" si="5"/>
        <v>6500</v>
      </c>
      <c r="AG294" s="65">
        <f t="shared" si="6"/>
        <v>4.5</v>
      </c>
      <c r="AH294" s="15">
        <f t="shared" si="234"/>
        <v>0.2584721424</v>
      </c>
      <c r="AI294" s="15">
        <f t="shared" si="235"/>
        <v>0.06692173537</v>
      </c>
      <c r="AJ294" s="15">
        <f t="shared" si="236"/>
        <v>0.09247367069</v>
      </c>
      <c r="AK294" s="65">
        <f t="shared" si="7"/>
        <v>2.045454545</v>
      </c>
      <c r="AL294" s="65">
        <f t="shared" si="8"/>
        <v>74250</v>
      </c>
      <c r="AM294" s="65">
        <f t="shared" si="9"/>
        <v>33750</v>
      </c>
    </row>
    <row r="295" ht="14.25" customHeight="1">
      <c r="A295" s="11">
        <v>786.0</v>
      </c>
      <c r="B295" s="11">
        <f>VLOOKUP(D295,'Species Data'!A$2:E$252,2,FALSE)</f>
        <v>104</v>
      </c>
      <c r="C295" s="11"/>
      <c r="D295" s="11" t="s">
        <v>391</v>
      </c>
      <c r="E295" s="132" t="s">
        <v>485</v>
      </c>
      <c r="F295" s="133"/>
      <c r="G295" s="11">
        <f>VLOOKUP(D295,'Species Data'!A$2:E$252,3,FALSE)</f>
        <v>100</v>
      </c>
      <c r="H295" s="52">
        <f>VLOOKUP(D295,'Species Data'!A$2:E$252,4,FALSE)</f>
        <v>90</v>
      </c>
      <c r="I295" s="52">
        <f>VLOOKUP(D295,'Species Data'!A$2:E$252,5,FALSE)</f>
        <v>165</v>
      </c>
      <c r="J295" s="53">
        <f t="shared" si="1"/>
        <v>16500</v>
      </c>
      <c r="K295" s="48" t="s">
        <v>103</v>
      </c>
      <c r="L295" s="54">
        <f>VLOOKUP(K295,'Basic Moves'!B$2:J$60,3,FALSE)</f>
        <v>15</v>
      </c>
      <c r="M295" s="54" t="str">
        <f>VLOOKUP(K295,'Basic Moves'!B$2:C$60,2,FALSE)</f>
        <v>Ground</v>
      </c>
      <c r="N295" s="54">
        <f>IF(OR(VLOOKUP(K295,'Basic Moves'!B$2:C$60,2,FALSE)=E295,VLOOKUP(K295,'Basic Moves'!B$2:C$60,2,FALSE)=F295),1,0)</f>
        <v>1</v>
      </c>
      <c r="O295" s="54">
        <f>VLOOKUP(K295,'Basic Moves'!B$2:J$60,5,FALSE)</f>
        <v>1400</v>
      </c>
      <c r="P295" s="54">
        <f>VLOOKUP(K295,'Basic Moves'!B$2:J$60,9,FALSE)</f>
        <v>12</v>
      </c>
      <c r="Q295" s="34">
        <f t="shared" si="229"/>
        <v>5</v>
      </c>
      <c r="R295" s="24">
        <f t="shared" si="2"/>
        <v>3.571428571</v>
      </c>
      <c r="S295" s="56">
        <f t="shared" si="230"/>
        <v>10.71428571</v>
      </c>
      <c r="T295" s="56">
        <f t="shared" si="231"/>
        <v>8.571428571</v>
      </c>
      <c r="U295" s="56">
        <f t="shared" si="232"/>
        <v>0.8</v>
      </c>
      <c r="V295" s="48" t="s">
        <v>311</v>
      </c>
      <c r="W295" s="54">
        <f>VLOOKUP(V295,'Charged Moves'!B$2:K$119,3,FALSE)</f>
        <v>40</v>
      </c>
      <c r="X295" s="57" t="str">
        <f>VLOOKUP(V295,'Charged Moves'!B$2:C$119,2,FALSE)</f>
        <v>Ground</v>
      </c>
      <c r="Y295" s="54">
        <f>IF(OR(VLOOKUP(V295,'Charged Moves'!B$2:C$119,2,FALSE)=E295,VLOOKUP(V295,'Charged Moves'!B$2:C$119,2,FALSE)=F295),1,0)</f>
        <v>1</v>
      </c>
      <c r="Z295" s="54">
        <f>VLOOKUP(V295,'Charged Moves'!B$2:K$119,10,FALSE)*100</f>
        <v>5</v>
      </c>
      <c r="AA295" s="54">
        <f>VLOOKUP(V295,'Charged Moves'!B$2:K$119,6,FALSE)</f>
        <v>1600</v>
      </c>
      <c r="AB295" s="54">
        <f>VLOOKUP(V295,'Charged Moves'!B$2:L$119,11,FALSE)</f>
        <v>33</v>
      </c>
      <c r="AC295" s="62">
        <f t="shared" si="233"/>
        <v>13</v>
      </c>
      <c r="AD295" s="24">
        <f t="shared" si="3"/>
        <v>8.125</v>
      </c>
      <c r="AE295" s="63">
        <f t="shared" si="4"/>
        <v>3</v>
      </c>
      <c r="AF295" s="64">
        <f t="shared" si="5"/>
        <v>4200</v>
      </c>
      <c r="AG295" s="65">
        <f t="shared" si="6"/>
        <v>4.827586207</v>
      </c>
      <c r="AH295" s="15">
        <f t="shared" si="234"/>
        <v>0.2772881222</v>
      </c>
      <c r="AI295" s="15">
        <f t="shared" si="235"/>
        <v>0.07179343258</v>
      </c>
      <c r="AJ295" s="15">
        <f t="shared" si="236"/>
        <v>0.09172911618</v>
      </c>
      <c r="AK295" s="65">
        <f t="shared" si="7"/>
        <v>2.028985507</v>
      </c>
      <c r="AL295" s="65">
        <f t="shared" si="8"/>
        <v>79655.17241</v>
      </c>
      <c r="AM295" s="65">
        <f t="shared" si="9"/>
        <v>33478.26087</v>
      </c>
    </row>
    <row r="296" ht="14.25" customHeight="1">
      <c r="A296" s="11">
        <v>789.0</v>
      </c>
      <c r="B296" s="11">
        <f>VLOOKUP(D296,'Species Data'!A$2:E$252,2,FALSE)</f>
        <v>104</v>
      </c>
      <c r="C296" s="11"/>
      <c r="D296" s="11" t="s">
        <v>391</v>
      </c>
      <c r="E296" s="132" t="s">
        <v>485</v>
      </c>
      <c r="F296" s="133"/>
      <c r="G296" s="11">
        <f>VLOOKUP(D296,'Species Data'!A$2:E$252,3,FALSE)</f>
        <v>100</v>
      </c>
      <c r="H296" s="52">
        <f>VLOOKUP(D296,'Species Data'!A$2:E$252,4,FALSE)</f>
        <v>90</v>
      </c>
      <c r="I296" s="52">
        <f>VLOOKUP(D296,'Species Data'!A$2:E$252,5,FALSE)</f>
        <v>165</v>
      </c>
      <c r="J296" s="53">
        <f t="shared" si="1"/>
        <v>16500</v>
      </c>
      <c r="K296" s="48" t="s">
        <v>106</v>
      </c>
      <c r="L296" s="54">
        <f>VLOOKUP(K296,'Basic Moves'!B$2:J$60,3,FALSE)</f>
        <v>15</v>
      </c>
      <c r="M296" s="54" t="str">
        <f>VLOOKUP(K296,'Basic Moves'!B$2:C$60,2,FALSE)</f>
        <v>Fighting</v>
      </c>
      <c r="N296" s="54">
        <f>IF(OR(VLOOKUP(K296,'Basic Moves'!B$2:C$60,2,FALSE)=E296,VLOOKUP(K296,'Basic Moves'!B$2:C$60,2,FALSE)=F296),1,0)</f>
        <v>0</v>
      </c>
      <c r="O296" s="54">
        <f>VLOOKUP(K296,'Basic Moves'!B$2:J$60,5,FALSE)</f>
        <v>1300</v>
      </c>
      <c r="P296" s="54">
        <f>VLOOKUP(K296,'Basic Moves'!B$2:J$60,9,FALSE)</f>
        <v>10</v>
      </c>
      <c r="Q296" s="34">
        <f t="shared" si="229"/>
        <v>4</v>
      </c>
      <c r="R296" s="24">
        <f t="shared" si="2"/>
        <v>3.076923077</v>
      </c>
      <c r="S296" s="56">
        <f t="shared" si="230"/>
        <v>11.53846154</v>
      </c>
      <c r="T296" s="56">
        <f t="shared" si="231"/>
        <v>7.692307692</v>
      </c>
      <c r="U296" s="56">
        <f t="shared" si="232"/>
        <v>0.6666666667</v>
      </c>
      <c r="V296" s="48" t="s">
        <v>311</v>
      </c>
      <c r="W296" s="54">
        <f>VLOOKUP(V296,'Charged Moves'!B$2:K$119,3,FALSE)</f>
        <v>40</v>
      </c>
      <c r="X296" s="57" t="str">
        <f>VLOOKUP(V296,'Charged Moves'!B$2:C$119,2,FALSE)</f>
        <v>Ground</v>
      </c>
      <c r="Y296" s="54">
        <f>IF(OR(VLOOKUP(V296,'Charged Moves'!B$2:C$119,2,FALSE)=E296,VLOOKUP(V296,'Charged Moves'!B$2:C$119,2,FALSE)=F296),1,0)</f>
        <v>1</v>
      </c>
      <c r="Z296" s="54">
        <f>VLOOKUP(V296,'Charged Moves'!B$2:K$119,10,FALSE)*100</f>
        <v>5</v>
      </c>
      <c r="AA296" s="54">
        <f>VLOOKUP(V296,'Charged Moves'!B$2:K$119,6,FALSE)</f>
        <v>1600</v>
      </c>
      <c r="AB296" s="54">
        <f>VLOOKUP(V296,'Charged Moves'!B$2:L$119,11,FALSE)</f>
        <v>33</v>
      </c>
      <c r="AC296" s="62">
        <f t="shared" si="233"/>
        <v>13</v>
      </c>
      <c r="AD296" s="24">
        <f t="shared" si="3"/>
        <v>8.125</v>
      </c>
      <c r="AE296" s="63">
        <f t="shared" si="4"/>
        <v>4</v>
      </c>
      <c r="AF296" s="64">
        <f t="shared" si="5"/>
        <v>5200</v>
      </c>
      <c r="AG296" s="65">
        <f t="shared" si="6"/>
        <v>4.264705882</v>
      </c>
      <c r="AH296" s="15">
        <f t="shared" si="234"/>
        <v>0.2449572592</v>
      </c>
      <c r="AI296" s="15">
        <f t="shared" si="235"/>
        <v>0.06342255966</v>
      </c>
      <c r="AJ296" s="15">
        <f t="shared" si="236"/>
        <v>0.0780399496</v>
      </c>
      <c r="AK296" s="65">
        <f t="shared" si="7"/>
        <v>1.726190476</v>
      </c>
      <c r="AL296" s="65">
        <f t="shared" si="8"/>
        <v>70367.64706</v>
      </c>
      <c r="AM296" s="65">
        <f t="shared" si="9"/>
        <v>28482.14286</v>
      </c>
    </row>
    <row r="297" ht="14.25" customHeight="1">
      <c r="A297" s="11">
        <v>1174.0</v>
      </c>
      <c r="B297" s="11">
        <f>VLOOKUP(D297,'Species Data'!A$2:E$252,2,FALSE)</f>
        <v>155</v>
      </c>
      <c r="C297" s="11"/>
      <c r="D297" s="47" t="s">
        <v>423</v>
      </c>
      <c r="E297" s="66" t="s">
        <v>170</v>
      </c>
      <c r="F297" s="112"/>
      <c r="G297" s="11">
        <f>VLOOKUP(D297,'Species Data'!A$2:E$252,3,FALSE)</f>
        <v>78</v>
      </c>
      <c r="H297" s="52">
        <f>VLOOKUP(D297,'Species Data'!A$2:E$252,4,FALSE)</f>
        <v>116</v>
      </c>
      <c r="I297" s="52">
        <f>VLOOKUP(D297,'Species Data'!A$2:E$252,5,FALSE)</f>
        <v>96</v>
      </c>
      <c r="J297" s="53">
        <f t="shared" si="1"/>
        <v>7488</v>
      </c>
      <c r="K297" s="21" t="s">
        <v>108</v>
      </c>
      <c r="L297" s="54">
        <f>VLOOKUP(K297,'Basic Moves'!B$2:J$60,3,FALSE)</f>
        <v>10</v>
      </c>
      <c r="M297" s="54" t="str">
        <f>VLOOKUP(K297,'Basic Moves'!B$2:C$60,2,FALSE)</f>
        <v>Fire</v>
      </c>
      <c r="N297" s="54">
        <f>IF(OR(VLOOKUP(K297,'Basic Moves'!B$2:C$60,2,FALSE)=E297,VLOOKUP(K297,'Basic Moves'!B$2:C$60,2,FALSE)=F297),1,0)</f>
        <v>1</v>
      </c>
      <c r="O297" s="54">
        <f>VLOOKUP(K297,'Basic Moves'!B$2:J$60,5,FALSE)</f>
        <v>1000</v>
      </c>
      <c r="P297" s="54">
        <f>VLOOKUP(K297,'Basic Moves'!B$2:J$60,9,FALSE)</f>
        <v>10</v>
      </c>
      <c r="Q297" s="34">
        <f t="shared" si="229"/>
        <v>4</v>
      </c>
      <c r="R297" s="24">
        <f t="shared" si="2"/>
        <v>4</v>
      </c>
      <c r="S297" s="56">
        <f t="shared" si="230"/>
        <v>10</v>
      </c>
      <c r="T297" s="56">
        <f t="shared" si="231"/>
        <v>10</v>
      </c>
      <c r="U297" s="56">
        <f t="shared" si="232"/>
        <v>1</v>
      </c>
      <c r="V297" s="21" t="s">
        <v>98</v>
      </c>
      <c r="W297" s="54">
        <f>VLOOKUP(V297,'Charged Moves'!B$2:K$119,3,FALSE)</f>
        <v>70</v>
      </c>
      <c r="X297" s="57" t="str">
        <f>VLOOKUP(V297,'Charged Moves'!B$2:C$119,2,FALSE)</f>
        <v>Fire</v>
      </c>
      <c r="Y297" s="54">
        <f>IF(OR(VLOOKUP(V297,'Charged Moves'!B$2:C$119,2,FALSE)=E297,VLOOKUP(V297,'Charged Moves'!B$2:C$119,2,FALSE)=F297),1,0)</f>
        <v>1</v>
      </c>
      <c r="Z297" s="54">
        <f>VLOOKUP(V297,'Charged Moves'!B$2:K$119,10,FALSE)*100</f>
        <v>5</v>
      </c>
      <c r="AA297" s="54">
        <f>VLOOKUP(V297,'Charged Moves'!B$2:K$119,6,FALSE)</f>
        <v>2200</v>
      </c>
      <c r="AB297" s="54">
        <f>VLOOKUP(V297,'Charged Moves'!B$2:L$119,11,FALSE)</f>
        <v>50</v>
      </c>
      <c r="AC297" s="62">
        <f t="shared" si="233"/>
        <v>28</v>
      </c>
      <c r="AD297" s="24">
        <f t="shared" si="3"/>
        <v>12.72727273</v>
      </c>
      <c r="AE297" s="63">
        <f t="shared" si="4"/>
        <v>5</v>
      </c>
      <c r="AF297" s="64">
        <f t="shared" si="5"/>
        <v>5000</v>
      </c>
      <c r="AG297" s="65">
        <f t="shared" si="6"/>
        <v>6.666666667</v>
      </c>
      <c r="AH297" s="15">
        <f t="shared" si="234"/>
        <v>0.3829216925</v>
      </c>
      <c r="AI297" s="15">
        <f t="shared" si="235"/>
        <v>0.04499303744</v>
      </c>
      <c r="AJ297" s="15">
        <f t="shared" si="236"/>
        <v>0.05129206268</v>
      </c>
      <c r="AK297" s="65">
        <f t="shared" si="7"/>
        <v>2.5</v>
      </c>
      <c r="AL297" s="65">
        <f t="shared" si="8"/>
        <v>49920</v>
      </c>
      <c r="AM297" s="65">
        <f t="shared" si="9"/>
        <v>18720</v>
      </c>
    </row>
    <row r="298" ht="14.25" customHeight="1">
      <c r="A298" s="11">
        <v>1173.0</v>
      </c>
      <c r="B298" s="11">
        <f>VLOOKUP(D298,'Species Data'!A$2:E$252,2,FALSE)</f>
        <v>155</v>
      </c>
      <c r="C298" s="11"/>
      <c r="D298" s="47" t="s">
        <v>423</v>
      </c>
      <c r="E298" s="66" t="s">
        <v>170</v>
      </c>
      <c r="F298" s="112"/>
      <c r="G298" s="11">
        <f>VLOOKUP(D298,'Species Data'!A$2:E$252,3,FALSE)</f>
        <v>78</v>
      </c>
      <c r="H298" s="52">
        <f>VLOOKUP(D298,'Species Data'!A$2:E$252,4,FALSE)</f>
        <v>116</v>
      </c>
      <c r="I298" s="52">
        <f>VLOOKUP(D298,'Species Data'!A$2:E$252,5,FALSE)</f>
        <v>96</v>
      </c>
      <c r="J298" s="53">
        <f t="shared" si="1"/>
        <v>7488</v>
      </c>
      <c r="K298" s="21" t="s">
        <v>108</v>
      </c>
      <c r="L298" s="54">
        <f>VLOOKUP(K298,'Basic Moves'!B$2:J$60,3,FALSE)</f>
        <v>10</v>
      </c>
      <c r="M298" s="54" t="str">
        <f>VLOOKUP(K298,'Basic Moves'!B$2:C$60,2,FALSE)</f>
        <v>Fire</v>
      </c>
      <c r="N298" s="54">
        <f>IF(OR(VLOOKUP(K298,'Basic Moves'!B$2:C$60,2,FALSE)=E298,VLOOKUP(K298,'Basic Moves'!B$2:C$60,2,FALSE)=F298),1,0)</f>
        <v>1</v>
      </c>
      <c r="O298" s="54">
        <f>VLOOKUP(K298,'Basic Moves'!B$2:J$60,5,FALSE)</f>
        <v>1000</v>
      </c>
      <c r="P298" s="54">
        <f>VLOOKUP(K298,'Basic Moves'!B$2:J$60,9,FALSE)</f>
        <v>10</v>
      </c>
      <c r="Q298" s="34">
        <f t="shared" si="229"/>
        <v>4</v>
      </c>
      <c r="R298" s="24">
        <f t="shared" si="2"/>
        <v>4</v>
      </c>
      <c r="S298" s="56">
        <f t="shared" si="230"/>
        <v>10</v>
      </c>
      <c r="T298" s="56">
        <f t="shared" si="231"/>
        <v>10</v>
      </c>
      <c r="U298" s="56">
        <f t="shared" si="232"/>
        <v>1</v>
      </c>
      <c r="V298" s="21" t="s">
        <v>346</v>
      </c>
      <c r="W298" s="54">
        <f>VLOOKUP(V298,'Charged Moves'!B$2:K$119,3,FALSE)</f>
        <v>70</v>
      </c>
      <c r="X298" s="57" t="str">
        <f>VLOOKUP(V298,'Charged Moves'!B$2:C$119,2,FALSE)</f>
        <v>Fire</v>
      </c>
      <c r="Y298" s="54">
        <f>IF(OR(VLOOKUP(V298,'Charged Moves'!B$2:C$119,2,FALSE)=E298,VLOOKUP(V298,'Charged Moves'!B$2:C$119,2,FALSE)=F298),1,0)</f>
        <v>1</v>
      </c>
      <c r="Z298" s="54">
        <f>VLOOKUP(V298,'Charged Moves'!B$2:K$119,10,FALSE)*100</f>
        <v>5</v>
      </c>
      <c r="AA298" s="54">
        <f>VLOOKUP(V298,'Charged Moves'!B$2:K$119,6,FALSE)</f>
        <v>3800</v>
      </c>
      <c r="AB298" s="54">
        <f>VLOOKUP(V298,'Charged Moves'!B$2:L$119,11,FALSE)</f>
        <v>33</v>
      </c>
      <c r="AC298" s="62">
        <f t="shared" si="233"/>
        <v>28</v>
      </c>
      <c r="AD298" s="24">
        <f t="shared" si="3"/>
        <v>7.368421053</v>
      </c>
      <c r="AE298" s="63">
        <f t="shared" si="4"/>
        <v>4</v>
      </c>
      <c r="AF298" s="64">
        <f t="shared" si="5"/>
        <v>4000</v>
      </c>
      <c r="AG298" s="65">
        <f t="shared" si="6"/>
        <v>5.641025641</v>
      </c>
      <c r="AH298" s="15">
        <f t="shared" si="234"/>
        <v>0.3240106629</v>
      </c>
      <c r="AI298" s="15">
        <f t="shared" si="235"/>
        <v>0.03807103168</v>
      </c>
      <c r="AJ298" s="15">
        <f t="shared" si="236"/>
        <v>0.05071574737</v>
      </c>
      <c r="AK298" s="65">
        <f t="shared" si="7"/>
        <v>2.471910112</v>
      </c>
      <c r="AL298" s="65">
        <f t="shared" si="8"/>
        <v>42240</v>
      </c>
      <c r="AM298" s="65">
        <f t="shared" si="9"/>
        <v>18509.66292</v>
      </c>
    </row>
    <row r="299" ht="14.25" customHeight="1">
      <c r="A299" s="11">
        <v>1175.0</v>
      </c>
      <c r="B299" s="11">
        <f>VLOOKUP(D299,'Species Data'!A$2:E$252,2,FALSE)</f>
        <v>155</v>
      </c>
      <c r="C299" s="11"/>
      <c r="D299" s="47" t="s">
        <v>423</v>
      </c>
      <c r="E299" s="66" t="s">
        <v>170</v>
      </c>
      <c r="F299" s="112"/>
      <c r="G299" s="11">
        <f>VLOOKUP(D299,'Species Data'!A$2:E$252,3,FALSE)</f>
        <v>78</v>
      </c>
      <c r="H299" s="52">
        <f>VLOOKUP(D299,'Species Data'!A$2:E$252,4,FALSE)</f>
        <v>116</v>
      </c>
      <c r="I299" s="52">
        <f>VLOOKUP(D299,'Species Data'!A$2:E$252,5,FALSE)</f>
        <v>96</v>
      </c>
      <c r="J299" s="53">
        <f t="shared" si="1"/>
        <v>7488</v>
      </c>
      <c r="K299" s="21" t="s">
        <v>108</v>
      </c>
      <c r="L299" s="54">
        <f>VLOOKUP(K299,'Basic Moves'!B$2:J$60,3,FALSE)</f>
        <v>10</v>
      </c>
      <c r="M299" s="54" t="str">
        <f>VLOOKUP(K299,'Basic Moves'!B$2:C$60,2,FALSE)</f>
        <v>Fire</v>
      </c>
      <c r="N299" s="54">
        <f>IF(OR(VLOOKUP(K299,'Basic Moves'!B$2:C$60,2,FALSE)=E299,VLOOKUP(K299,'Basic Moves'!B$2:C$60,2,FALSE)=F299),1,0)</f>
        <v>1</v>
      </c>
      <c r="O299" s="54">
        <f>VLOOKUP(K299,'Basic Moves'!B$2:J$60,5,FALSE)</f>
        <v>1000</v>
      </c>
      <c r="P299" s="54">
        <f>VLOOKUP(K299,'Basic Moves'!B$2:J$60,9,FALSE)</f>
        <v>10</v>
      </c>
      <c r="Q299" s="34">
        <f t="shared" si="229"/>
        <v>4</v>
      </c>
      <c r="R299" s="24">
        <f t="shared" si="2"/>
        <v>4</v>
      </c>
      <c r="S299" s="56">
        <f t="shared" si="230"/>
        <v>10</v>
      </c>
      <c r="T299" s="56">
        <f t="shared" si="231"/>
        <v>10</v>
      </c>
      <c r="U299" s="56">
        <f t="shared" si="232"/>
        <v>1</v>
      </c>
      <c r="V299" s="21" t="s">
        <v>379</v>
      </c>
      <c r="W299" s="54">
        <f>VLOOKUP(V299,'Charged Moves'!B$2:K$119,3,FALSE)</f>
        <v>60</v>
      </c>
      <c r="X299" s="57" t="str">
        <f>VLOOKUP(V299,'Charged Moves'!B$2:C$119,2,FALSE)</f>
        <v>Normal</v>
      </c>
      <c r="Y299" s="54">
        <f>IF(OR(VLOOKUP(V299,'Charged Moves'!B$2:C$119,2,FALSE)=E299,VLOOKUP(V299,'Charged Moves'!B$2:C$119,2,FALSE)=F299),1,0)</f>
        <v>0</v>
      </c>
      <c r="Z299" s="54">
        <f>VLOOKUP(V299,'Charged Moves'!B$2:K$119,10,FALSE)*100</f>
        <v>5</v>
      </c>
      <c r="AA299" s="54">
        <f>VLOOKUP(V299,'Charged Moves'!B$2:K$119,6,FALSE)</f>
        <v>2800</v>
      </c>
      <c r="AB299" s="54">
        <f>VLOOKUP(V299,'Charged Moves'!B$2:L$119,11,FALSE)</f>
        <v>50</v>
      </c>
      <c r="AC299" s="62">
        <f t="shared" si="233"/>
        <v>20</v>
      </c>
      <c r="AD299" s="24">
        <f t="shared" si="3"/>
        <v>7.142857143</v>
      </c>
      <c r="AE299" s="63">
        <f t="shared" si="4"/>
        <v>5</v>
      </c>
      <c r="AF299" s="64">
        <f t="shared" si="5"/>
        <v>5000</v>
      </c>
      <c r="AG299" s="65">
        <f t="shared" si="6"/>
        <v>5.128205128</v>
      </c>
      <c r="AH299" s="15">
        <f t="shared" si="234"/>
        <v>0.2945551481</v>
      </c>
      <c r="AI299" s="15">
        <f t="shared" si="235"/>
        <v>0.0346100288</v>
      </c>
      <c r="AJ299" s="15">
        <f t="shared" si="236"/>
        <v>0.04144813146</v>
      </c>
      <c r="AK299" s="65">
        <f t="shared" si="7"/>
        <v>2.02020202</v>
      </c>
      <c r="AL299" s="65">
        <f t="shared" si="8"/>
        <v>38400</v>
      </c>
      <c r="AM299" s="65">
        <f t="shared" si="9"/>
        <v>15127.27273</v>
      </c>
    </row>
    <row r="300" ht="14.25" customHeight="1">
      <c r="A300" s="11">
        <v>1176.0</v>
      </c>
      <c r="B300" s="11">
        <f>VLOOKUP(D300,'Species Data'!A$2:E$252,2,FALSE)</f>
        <v>155</v>
      </c>
      <c r="C300" s="11"/>
      <c r="D300" s="47" t="s">
        <v>423</v>
      </c>
      <c r="E300" s="66" t="s">
        <v>170</v>
      </c>
      <c r="F300" s="112"/>
      <c r="G300" s="11">
        <f>VLOOKUP(D300,'Species Data'!A$2:E$252,3,FALSE)</f>
        <v>78</v>
      </c>
      <c r="H300" s="52">
        <f>VLOOKUP(D300,'Species Data'!A$2:E$252,4,FALSE)</f>
        <v>116</v>
      </c>
      <c r="I300" s="52">
        <f>VLOOKUP(D300,'Species Data'!A$2:E$252,5,FALSE)</f>
        <v>96</v>
      </c>
      <c r="J300" s="53">
        <f t="shared" si="1"/>
        <v>7488</v>
      </c>
      <c r="K300" s="21" t="s">
        <v>139</v>
      </c>
      <c r="L300" s="54">
        <f>VLOOKUP(K300,'Basic Moves'!B$2:J$60,3,FALSE)</f>
        <v>5</v>
      </c>
      <c r="M300" s="54" t="str">
        <f>VLOOKUP(K300,'Basic Moves'!B$2:C$60,2,FALSE)</f>
        <v>Normal</v>
      </c>
      <c r="N300" s="54">
        <f>IF(OR(VLOOKUP(K300,'Basic Moves'!B$2:C$60,2,FALSE)=E300,VLOOKUP(K300,'Basic Moves'!B$2:C$60,2,FALSE)=F300),1,0)</f>
        <v>0</v>
      </c>
      <c r="O300" s="54">
        <f>VLOOKUP(K300,'Basic Moves'!B$2:J$60,5,FALSE)</f>
        <v>500</v>
      </c>
      <c r="P300" s="54">
        <f>VLOOKUP(K300,'Basic Moves'!B$2:J$60,9,FALSE)</f>
        <v>5</v>
      </c>
      <c r="Q300" s="34">
        <f t="shared" si="229"/>
        <v>2</v>
      </c>
      <c r="R300" s="24">
        <f t="shared" si="2"/>
        <v>4</v>
      </c>
      <c r="S300" s="56">
        <f t="shared" si="230"/>
        <v>10</v>
      </c>
      <c r="T300" s="56">
        <f t="shared" si="231"/>
        <v>10</v>
      </c>
      <c r="U300" s="56">
        <f t="shared" si="232"/>
        <v>1</v>
      </c>
      <c r="V300" s="21" t="s">
        <v>346</v>
      </c>
      <c r="W300" s="54">
        <f>VLOOKUP(V300,'Charged Moves'!B$2:K$119,3,FALSE)</f>
        <v>70</v>
      </c>
      <c r="X300" s="57" t="str">
        <f>VLOOKUP(V300,'Charged Moves'!B$2:C$119,2,FALSE)</f>
        <v>Fire</v>
      </c>
      <c r="Y300" s="54">
        <f>IF(OR(VLOOKUP(V300,'Charged Moves'!B$2:C$119,2,FALSE)=E300,VLOOKUP(V300,'Charged Moves'!B$2:C$119,2,FALSE)=F300),1,0)</f>
        <v>1</v>
      </c>
      <c r="Z300" s="54">
        <f>VLOOKUP(V300,'Charged Moves'!B$2:K$119,10,FALSE)*100</f>
        <v>5</v>
      </c>
      <c r="AA300" s="54">
        <f>VLOOKUP(V300,'Charged Moves'!B$2:K$119,6,FALSE)</f>
        <v>3800</v>
      </c>
      <c r="AB300" s="54">
        <f>VLOOKUP(V300,'Charged Moves'!B$2:L$119,11,FALSE)</f>
        <v>33</v>
      </c>
      <c r="AC300" s="62">
        <f t="shared" si="233"/>
        <v>28</v>
      </c>
      <c r="AD300" s="24">
        <f t="shared" si="3"/>
        <v>7.368421053</v>
      </c>
      <c r="AE300" s="63">
        <f t="shared" si="4"/>
        <v>7</v>
      </c>
      <c r="AF300" s="64">
        <f t="shared" si="5"/>
        <v>3500</v>
      </c>
      <c r="AG300" s="65">
        <f t="shared" si="6"/>
        <v>5.753424658</v>
      </c>
      <c r="AH300" s="15">
        <f t="shared" si="234"/>
        <v>0.3304666661</v>
      </c>
      <c r="AI300" s="15">
        <f t="shared" si="235"/>
        <v>0.03882960765</v>
      </c>
      <c r="AJ300" s="15">
        <f t="shared" si="236"/>
        <v>0.03698311815</v>
      </c>
      <c r="AK300" s="65">
        <f t="shared" si="7"/>
        <v>1.802575107</v>
      </c>
      <c r="AL300" s="65">
        <f t="shared" si="8"/>
        <v>43081.64384</v>
      </c>
      <c r="AM300" s="65">
        <f t="shared" si="9"/>
        <v>13497.6824</v>
      </c>
    </row>
    <row r="301" ht="14.25" customHeight="1">
      <c r="A301" s="11">
        <v>1177.0</v>
      </c>
      <c r="B301" s="11">
        <f>VLOOKUP(D301,'Species Data'!A$2:E$252,2,FALSE)</f>
        <v>155</v>
      </c>
      <c r="C301" s="11"/>
      <c r="D301" s="47" t="s">
        <v>423</v>
      </c>
      <c r="E301" s="66" t="s">
        <v>170</v>
      </c>
      <c r="F301" s="112"/>
      <c r="G301" s="11">
        <f>VLOOKUP(D301,'Species Data'!A$2:E$252,3,FALSE)</f>
        <v>78</v>
      </c>
      <c r="H301" s="52">
        <f>VLOOKUP(D301,'Species Data'!A$2:E$252,4,FALSE)</f>
        <v>116</v>
      </c>
      <c r="I301" s="52">
        <f>VLOOKUP(D301,'Species Data'!A$2:E$252,5,FALSE)</f>
        <v>96</v>
      </c>
      <c r="J301" s="53">
        <f t="shared" si="1"/>
        <v>7488</v>
      </c>
      <c r="K301" s="21" t="s">
        <v>139</v>
      </c>
      <c r="L301" s="54">
        <f>VLOOKUP(K301,'Basic Moves'!B$2:J$60,3,FALSE)</f>
        <v>5</v>
      </c>
      <c r="M301" s="54" t="str">
        <f>VLOOKUP(K301,'Basic Moves'!B$2:C$60,2,FALSE)</f>
        <v>Normal</v>
      </c>
      <c r="N301" s="54">
        <f>IF(OR(VLOOKUP(K301,'Basic Moves'!B$2:C$60,2,FALSE)=E301,VLOOKUP(K301,'Basic Moves'!B$2:C$60,2,FALSE)=F301),1,0)</f>
        <v>0</v>
      </c>
      <c r="O301" s="54">
        <f>VLOOKUP(K301,'Basic Moves'!B$2:J$60,5,FALSE)</f>
        <v>500</v>
      </c>
      <c r="P301" s="54">
        <f>VLOOKUP(K301,'Basic Moves'!B$2:J$60,9,FALSE)</f>
        <v>5</v>
      </c>
      <c r="Q301" s="34">
        <f t="shared" si="229"/>
        <v>2</v>
      </c>
      <c r="R301" s="24">
        <f t="shared" si="2"/>
        <v>4</v>
      </c>
      <c r="S301" s="56">
        <f t="shared" si="230"/>
        <v>10</v>
      </c>
      <c r="T301" s="56">
        <f t="shared" si="231"/>
        <v>10</v>
      </c>
      <c r="U301" s="56">
        <f t="shared" si="232"/>
        <v>1</v>
      </c>
      <c r="V301" s="21" t="s">
        <v>98</v>
      </c>
      <c r="W301" s="54">
        <f>VLOOKUP(V301,'Charged Moves'!B$2:K$119,3,FALSE)</f>
        <v>70</v>
      </c>
      <c r="X301" s="57" t="str">
        <f>VLOOKUP(V301,'Charged Moves'!B$2:C$119,2,FALSE)</f>
        <v>Fire</v>
      </c>
      <c r="Y301" s="54">
        <f>IF(OR(VLOOKUP(V301,'Charged Moves'!B$2:C$119,2,FALSE)=E301,VLOOKUP(V301,'Charged Moves'!B$2:C$119,2,FALSE)=F301),1,0)</f>
        <v>1</v>
      </c>
      <c r="Z301" s="54">
        <f>VLOOKUP(V301,'Charged Moves'!B$2:K$119,10,FALSE)*100</f>
        <v>5</v>
      </c>
      <c r="AA301" s="54">
        <f>VLOOKUP(V301,'Charged Moves'!B$2:K$119,6,FALSE)</f>
        <v>2200</v>
      </c>
      <c r="AB301" s="54">
        <f>VLOOKUP(V301,'Charged Moves'!B$2:L$119,11,FALSE)</f>
        <v>50</v>
      </c>
      <c r="AC301" s="62">
        <f t="shared" si="233"/>
        <v>28</v>
      </c>
      <c r="AD301" s="24">
        <f t="shared" si="3"/>
        <v>12.72727273</v>
      </c>
      <c r="AE301" s="63">
        <f t="shared" si="4"/>
        <v>10</v>
      </c>
      <c r="AF301" s="64">
        <f t="shared" si="5"/>
        <v>5000</v>
      </c>
      <c r="AG301" s="65">
        <f t="shared" si="6"/>
        <v>6.666666667</v>
      </c>
      <c r="AH301" s="15">
        <f t="shared" si="234"/>
        <v>0.3829216925</v>
      </c>
      <c r="AI301" s="15">
        <f t="shared" si="235"/>
        <v>0.04499303744</v>
      </c>
      <c r="AJ301" s="15">
        <f t="shared" si="236"/>
        <v>0.03372628779</v>
      </c>
      <c r="AK301" s="65">
        <f t="shared" si="7"/>
        <v>1.643835616</v>
      </c>
      <c r="AL301" s="65">
        <f t="shared" si="8"/>
        <v>49920</v>
      </c>
      <c r="AM301" s="65">
        <f t="shared" si="9"/>
        <v>12309.0411</v>
      </c>
    </row>
    <row r="302" ht="14.25" customHeight="1">
      <c r="A302" s="11">
        <v>1178.0</v>
      </c>
      <c r="B302" s="11">
        <f>VLOOKUP(D302,'Species Data'!A$2:E$252,2,FALSE)</f>
        <v>155</v>
      </c>
      <c r="C302" s="11"/>
      <c r="D302" s="47" t="s">
        <v>423</v>
      </c>
      <c r="E302" s="66" t="s">
        <v>170</v>
      </c>
      <c r="F302" s="112"/>
      <c r="G302" s="11">
        <f>VLOOKUP(D302,'Species Data'!A$2:E$252,3,FALSE)</f>
        <v>78</v>
      </c>
      <c r="H302" s="52">
        <f>VLOOKUP(D302,'Species Data'!A$2:E$252,4,FALSE)</f>
        <v>116</v>
      </c>
      <c r="I302" s="52">
        <f>VLOOKUP(D302,'Species Data'!A$2:E$252,5,FALSE)</f>
        <v>96</v>
      </c>
      <c r="J302" s="53">
        <f t="shared" si="1"/>
        <v>7488</v>
      </c>
      <c r="K302" s="21" t="s">
        <v>139</v>
      </c>
      <c r="L302" s="54">
        <f>VLOOKUP(K302,'Basic Moves'!B$2:J$60,3,FALSE)</f>
        <v>5</v>
      </c>
      <c r="M302" s="54" t="str">
        <f>VLOOKUP(K302,'Basic Moves'!B$2:C$60,2,FALSE)</f>
        <v>Normal</v>
      </c>
      <c r="N302" s="54">
        <f>IF(OR(VLOOKUP(K302,'Basic Moves'!B$2:C$60,2,FALSE)=E302,VLOOKUP(K302,'Basic Moves'!B$2:C$60,2,FALSE)=F302),1,0)</f>
        <v>0</v>
      </c>
      <c r="O302" s="54">
        <f>VLOOKUP(K302,'Basic Moves'!B$2:J$60,5,FALSE)</f>
        <v>500</v>
      </c>
      <c r="P302" s="54">
        <f>VLOOKUP(K302,'Basic Moves'!B$2:J$60,9,FALSE)</f>
        <v>5</v>
      </c>
      <c r="Q302" s="34">
        <f t="shared" si="229"/>
        <v>2</v>
      </c>
      <c r="R302" s="24">
        <f t="shared" si="2"/>
        <v>4</v>
      </c>
      <c r="S302" s="56">
        <f t="shared" si="230"/>
        <v>10</v>
      </c>
      <c r="T302" s="56">
        <f t="shared" si="231"/>
        <v>10</v>
      </c>
      <c r="U302" s="56">
        <f t="shared" si="232"/>
        <v>1</v>
      </c>
      <c r="V302" s="21" t="s">
        <v>379</v>
      </c>
      <c r="W302" s="54">
        <f>VLOOKUP(V302,'Charged Moves'!B$2:K$119,3,FALSE)</f>
        <v>60</v>
      </c>
      <c r="X302" s="57" t="str">
        <f>VLOOKUP(V302,'Charged Moves'!B$2:C$119,2,FALSE)</f>
        <v>Normal</v>
      </c>
      <c r="Y302" s="54">
        <f>IF(OR(VLOOKUP(V302,'Charged Moves'!B$2:C$119,2,FALSE)=E302,VLOOKUP(V302,'Charged Moves'!B$2:C$119,2,FALSE)=F302),1,0)</f>
        <v>0</v>
      </c>
      <c r="Z302" s="54">
        <f>VLOOKUP(V302,'Charged Moves'!B$2:K$119,10,FALSE)*100</f>
        <v>5</v>
      </c>
      <c r="AA302" s="54">
        <f>VLOOKUP(V302,'Charged Moves'!B$2:K$119,6,FALSE)</f>
        <v>2800</v>
      </c>
      <c r="AB302" s="54">
        <f>VLOOKUP(V302,'Charged Moves'!B$2:L$119,11,FALSE)</f>
        <v>50</v>
      </c>
      <c r="AC302" s="62">
        <f t="shared" si="233"/>
        <v>20</v>
      </c>
      <c r="AD302" s="24">
        <f t="shared" si="3"/>
        <v>7.142857143</v>
      </c>
      <c r="AE302" s="63">
        <f t="shared" si="4"/>
        <v>10</v>
      </c>
      <c r="AF302" s="64">
        <f t="shared" si="5"/>
        <v>5000</v>
      </c>
      <c r="AG302" s="65">
        <f t="shared" si="6"/>
        <v>5.128205128</v>
      </c>
      <c r="AH302" s="15">
        <f t="shared" si="234"/>
        <v>0.2945551481</v>
      </c>
      <c r="AI302" s="15">
        <f t="shared" si="235"/>
        <v>0.0346100288</v>
      </c>
      <c r="AJ302" s="15">
        <f t="shared" si="236"/>
        <v>0.02753936251</v>
      </c>
      <c r="AK302" s="65">
        <f t="shared" si="7"/>
        <v>1.342281879</v>
      </c>
      <c r="AL302" s="65">
        <f t="shared" si="8"/>
        <v>38400</v>
      </c>
      <c r="AM302" s="65">
        <f t="shared" si="9"/>
        <v>10051.00671</v>
      </c>
    </row>
    <row r="303" ht="14.25" customHeight="1">
      <c r="A303" s="11">
        <v>1588.0</v>
      </c>
      <c r="B303" s="11">
        <f>VLOOKUP(D303,'Species Data'!A$2:E$252,2,FALSE)</f>
        <v>225</v>
      </c>
      <c r="C303" s="11"/>
      <c r="D303" s="20" t="s">
        <v>405</v>
      </c>
      <c r="E303" s="111" t="s">
        <v>484</v>
      </c>
      <c r="F303" s="67" t="s">
        <v>174</v>
      </c>
      <c r="G303" s="11">
        <f>VLOOKUP(D303,'Species Data'!A$2:E$252,3,FALSE)</f>
        <v>90</v>
      </c>
      <c r="H303" s="52">
        <f>VLOOKUP(D303,'Species Data'!A$2:E$252,4,FALSE)</f>
        <v>128</v>
      </c>
      <c r="I303" s="52">
        <f>VLOOKUP(D303,'Species Data'!A$2:E$252,5,FALSE)</f>
        <v>90</v>
      </c>
      <c r="J303" s="53">
        <f t="shared" si="1"/>
        <v>8100</v>
      </c>
      <c r="K303" s="21" t="s">
        <v>97</v>
      </c>
      <c r="L303" s="54">
        <f>VLOOKUP(K303,'Basic Moves'!B$2:J$60,3,FALSE)</f>
        <v>12</v>
      </c>
      <c r="M303" s="54" t="str">
        <f>VLOOKUP(K303,'Basic Moves'!B$2:C$60,2,FALSE)</f>
        <v>Ice</v>
      </c>
      <c r="N303" s="54">
        <f>IF(OR(VLOOKUP(K303,'Basic Moves'!B$2:C$60,2,FALSE)=E303,VLOOKUP(K303,'Basic Moves'!B$2:C$60,2,FALSE)=F303),1,0)</f>
        <v>1</v>
      </c>
      <c r="O303" s="54">
        <f>VLOOKUP(K303,'Basic Moves'!B$2:J$60,5,FALSE)</f>
        <v>1200</v>
      </c>
      <c r="P303" s="54">
        <f>VLOOKUP(K303,'Basic Moves'!B$2:J$60,9,FALSE)</f>
        <v>12</v>
      </c>
      <c r="Q303" s="34">
        <f t="shared" si="229"/>
        <v>6</v>
      </c>
      <c r="R303" s="24">
        <f t="shared" si="2"/>
        <v>5</v>
      </c>
      <c r="S303" s="56">
        <f t="shared" si="230"/>
        <v>10</v>
      </c>
      <c r="T303" s="56">
        <f t="shared" si="231"/>
        <v>10</v>
      </c>
      <c r="U303" s="56">
        <f t="shared" si="232"/>
        <v>1</v>
      </c>
      <c r="V303" s="21" t="s">
        <v>239</v>
      </c>
      <c r="W303" s="54">
        <f>VLOOKUP(V303,'Charged Moves'!B$2:K$119,3,FALSE)</f>
        <v>55</v>
      </c>
      <c r="X303" s="57" t="str">
        <f>VLOOKUP(V303,'Charged Moves'!B$2:C$119,2,FALSE)</f>
        <v>Flying</v>
      </c>
      <c r="Y303" s="54">
        <f>IF(OR(VLOOKUP(V303,'Charged Moves'!B$2:C$119,2,FALSE)=E303,VLOOKUP(V303,'Charged Moves'!B$2:C$119,2,FALSE)=F303),1,0)</f>
        <v>1</v>
      </c>
      <c r="Z303" s="54">
        <f>VLOOKUP(V303,'Charged Moves'!B$2:K$119,10,FALSE)*100</f>
        <v>5</v>
      </c>
      <c r="AA303" s="54">
        <f>VLOOKUP(V303,'Charged Moves'!B$2:K$119,6,FALSE)</f>
        <v>2400</v>
      </c>
      <c r="AB303" s="54">
        <f>VLOOKUP(V303,'Charged Moves'!B$2:L$119,11,FALSE)</f>
        <v>33</v>
      </c>
      <c r="AC303" s="62">
        <f t="shared" si="233"/>
        <v>24</v>
      </c>
      <c r="AD303" s="24">
        <f t="shared" si="3"/>
        <v>10</v>
      </c>
      <c r="AE303" s="63">
        <f t="shared" si="4"/>
        <v>3</v>
      </c>
      <c r="AF303" s="64">
        <f t="shared" si="5"/>
        <v>3600</v>
      </c>
      <c r="AG303" s="65">
        <f t="shared" si="6"/>
        <v>7</v>
      </c>
      <c r="AH303" s="15">
        <f t="shared" si="234"/>
        <v>0.4020677771</v>
      </c>
      <c r="AI303" s="15">
        <f t="shared" si="235"/>
        <v>0.05110387065</v>
      </c>
      <c r="AJ303" s="15">
        <f t="shared" si="236"/>
        <v>0.0665810429</v>
      </c>
      <c r="AK303" s="65">
        <f t="shared" si="7"/>
        <v>3</v>
      </c>
      <c r="AL303" s="65">
        <f t="shared" si="8"/>
        <v>56700</v>
      </c>
      <c r="AM303" s="65">
        <f t="shared" si="9"/>
        <v>24300</v>
      </c>
    </row>
    <row r="304" ht="14.25" customHeight="1">
      <c r="A304" s="11">
        <v>1589.0</v>
      </c>
      <c r="B304" s="11">
        <f>VLOOKUP(D304,'Species Data'!A$2:E$252,2,FALSE)</f>
        <v>225</v>
      </c>
      <c r="C304" s="11"/>
      <c r="D304" s="20" t="s">
        <v>405</v>
      </c>
      <c r="E304" s="111" t="s">
        <v>484</v>
      </c>
      <c r="F304" s="67" t="s">
        <v>174</v>
      </c>
      <c r="G304" s="11">
        <f>VLOOKUP(D304,'Species Data'!A$2:E$252,3,FALSE)</f>
        <v>90</v>
      </c>
      <c r="H304" s="52">
        <f>VLOOKUP(D304,'Species Data'!A$2:E$252,4,FALSE)</f>
        <v>128</v>
      </c>
      <c r="I304" s="52">
        <f>VLOOKUP(D304,'Species Data'!A$2:E$252,5,FALSE)</f>
        <v>90</v>
      </c>
      <c r="J304" s="53">
        <f t="shared" si="1"/>
        <v>8100</v>
      </c>
      <c r="K304" s="21" t="s">
        <v>97</v>
      </c>
      <c r="L304" s="54">
        <f>VLOOKUP(K304,'Basic Moves'!B$2:J$60,3,FALSE)</f>
        <v>12</v>
      </c>
      <c r="M304" s="54" t="str">
        <f>VLOOKUP(K304,'Basic Moves'!B$2:C$60,2,FALSE)</f>
        <v>Ice</v>
      </c>
      <c r="N304" s="54">
        <f>IF(OR(VLOOKUP(K304,'Basic Moves'!B$2:C$60,2,FALSE)=E304,VLOOKUP(K304,'Basic Moves'!B$2:C$60,2,FALSE)=F304),1,0)</f>
        <v>1</v>
      </c>
      <c r="O304" s="54">
        <f>VLOOKUP(K304,'Basic Moves'!B$2:J$60,5,FALSE)</f>
        <v>1200</v>
      </c>
      <c r="P304" s="54">
        <f>VLOOKUP(K304,'Basic Moves'!B$2:J$60,9,FALSE)</f>
        <v>12</v>
      </c>
      <c r="Q304" s="34">
        <f t="shared" si="229"/>
        <v>6</v>
      </c>
      <c r="R304" s="24">
        <f t="shared" si="2"/>
        <v>5</v>
      </c>
      <c r="S304" s="56">
        <f t="shared" si="230"/>
        <v>10</v>
      </c>
      <c r="T304" s="56">
        <f t="shared" si="231"/>
        <v>10</v>
      </c>
      <c r="U304" s="56">
        <f t="shared" si="232"/>
        <v>1</v>
      </c>
      <c r="V304" s="21" t="s">
        <v>222</v>
      </c>
      <c r="W304" s="54">
        <f>VLOOKUP(V304,'Charged Moves'!B$2:K$119,3,FALSE)</f>
        <v>50</v>
      </c>
      <c r="X304" s="57" t="str">
        <f>VLOOKUP(V304,'Charged Moves'!B$2:C$119,2,FALSE)</f>
        <v>Ice</v>
      </c>
      <c r="Y304" s="54">
        <f>IF(OR(VLOOKUP(V304,'Charged Moves'!B$2:C$119,2,FALSE)=E304,VLOOKUP(V304,'Charged Moves'!B$2:C$119,2,FALSE)=F304),1,0)</f>
        <v>1</v>
      </c>
      <c r="Z304" s="54">
        <f>VLOOKUP(V304,'Charged Moves'!B$2:K$119,10,FALSE)*100</f>
        <v>5</v>
      </c>
      <c r="AA304" s="54">
        <f>VLOOKUP(V304,'Charged Moves'!B$2:K$119,6,FALSE)</f>
        <v>1900</v>
      </c>
      <c r="AB304" s="54">
        <f>VLOOKUP(V304,'Charged Moves'!B$2:L$119,11,FALSE)</f>
        <v>33</v>
      </c>
      <c r="AC304" s="62">
        <f t="shared" si="233"/>
        <v>22</v>
      </c>
      <c r="AD304" s="24">
        <f t="shared" si="3"/>
        <v>11.57894737</v>
      </c>
      <c r="AE304" s="63">
        <f t="shared" si="4"/>
        <v>3</v>
      </c>
      <c r="AF304" s="64">
        <f t="shared" si="5"/>
        <v>3600</v>
      </c>
      <c r="AG304" s="65">
        <f t="shared" si="6"/>
        <v>7.272727273</v>
      </c>
      <c r="AH304" s="15">
        <f t="shared" si="234"/>
        <v>0.4177327555</v>
      </c>
      <c r="AI304" s="15">
        <f t="shared" si="235"/>
        <v>0.05309493054</v>
      </c>
      <c r="AJ304" s="15">
        <f t="shared" si="236"/>
        <v>0.06575905471</v>
      </c>
      <c r="AK304" s="65">
        <f t="shared" si="7"/>
        <v>2.962962963</v>
      </c>
      <c r="AL304" s="65">
        <f t="shared" si="8"/>
        <v>58909.09091</v>
      </c>
      <c r="AM304" s="65">
        <f t="shared" si="9"/>
        <v>24000</v>
      </c>
    </row>
    <row r="305" ht="14.25" customHeight="1">
      <c r="A305" s="11">
        <v>1590.0</v>
      </c>
      <c r="B305" s="11">
        <f>VLOOKUP(D305,'Species Data'!A$2:E$252,2,FALSE)</f>
        <v>225</v>
      </c>
      <c r="C305" s="11"/>
      <c r="D305" s="20" t="s">
        <v>405</v>
      </c>
      <c r="E305" s="111" t="s">
        <v>484</v>
      </c>
      <c r="F305" s="67" t="s">
        <v>174</v>
      </c>
      <c r="G305" s="11">
        <f>VLOOKUP(D305,'Species Data'!A$2:E$252,3,FALSE)</f>
        <v>90</v>
      </c>
      <c r="H305" s="52">
        <f>VLOOKUP(D305,'Species Data'!A$2:E$252,4,FALSE)</f>
        <v>128</v>
      </c>
      <c r="I305" s="52">
        <f>VLOOKUP(D305,'Species Data'!A$2:E$252,5,FALSE)</f>
        <v>90</v>
      </c>
      <c r="J305" s="53">
        <f t="shared" si="1"/>
        <v>8100</v>
      </c>
      <c r="K305" s="21" t="s">
        <v>97</v>
      </c>
      <c r="L305" s="54">
        <f>VLOOKUP(K305,'Basic Moves'!B$2:J$60,3,FALSE)</f>
        <v>12</v>
      </c>
      <c r="M305" s="54" t="str">
        <f>VLOOKUP(K305,'Basic Moves'!B$2:C$60,2,FALSE)</f>
        <v>Ice</v>
      </c>
      <c r="N305" s="54">
        <f>IF(OR(VLOOKUP(K305,'Basic Moves'!B$2:C$60,2,FALSE)=E305,VLOOKUP(K305,'Basic Moves'!B$2:C$60,2,FALSE)=F305),1,0)</f>
        <v>1</v>
      </c>
      <c r="O305" s="54">
        <f>VLOOKUP(K305,'Basic Moves'!B$2:J$60,5,FALSE)</f>
        <v>1200</v>
      </c>
      <c r="P305" s="54">
        <f>VLOOKUP(K305,'Basic Moves'!B$2:J$60,9,FALSE)</f>
        <v>12</v>
      </c>
      <c r="Q305" s="34">
        <f t="shared" si="229"/>
        <v>6</v>
      </c>
      <c r="R305" s="24">
        <f t="shared" si="2"/>
        <v>5</v>
      </c>
      <c r="S305" s="56">
        <f t="shared" si="230"/>
        <v>10</v>
      </c>
      <c r="T305" s="56">
        <f t="shared" si="231"/>
        <v>10</v>
      </c>
      <c r="U305" s="56">
        <f t="shared" si="232"/>
        <v>1</v>
      </c>
      <c r="V305" s="21" t="s">
        <v>232</v>
      </c>
      <c r="W305" s="54">
        <f>VLOOKUP(V305,'Charged Moves'!B$2:K$119,3,FALSE)</f>
        <v>60</v>
      </c>
      <c r="X305" s="57" t="str">
        <f>VLOOKUP(V305,'Charged Moves'!B$2:C$119,2,FALSE)</f>
        <v>Ice</v>
      </c>
      <c r="Y305" s="54">
        <f>IF(OR(VLOOKUP(V305,'Charged Moves'!B$2:C$119,2,FALSE)=E305,VLOOKUP(V305,'Charged Moves'!B$2:C$119,2,FALSE)=F305),1,0)</f>
        <v>1</v>
      </c>
      <c r="Z305" s="54">
        <f>VLOOKUP(V305,'Charged Moves'!B$2:K$119,10,FALSE)*100</f>
        <v>5</v>
      </c>
      <c r="AA305" s="54">
        <f>VLOOKUP(V305,'Charged Moves'!B$2:K$119,6,FALSE)</f>
        <v>3300</v>
      </c>
      <c r="AB305" s="54">
        <f>VLOOKUP(V305,'Charged Moves'!B$2:L$119,11,FALSE)</f>
        <v>33</v>
      </c>
      <c r="AC305" s="62">
        <f t="shared" si="233"/>
        <v>26</v>
      </c>
      <c r="AD305" s="24">
        <f t="shared" si="3"/>
        <v>7.878787879</v>
      </c>
      <c r="AE305" s="63">
        <f t="shared" si="4"/>
        <v>3</v>
      </c>
      <c r="AF305" s="64">
        <f t="shared" si="5"/>
        <v>3600</v>
      </c>
      <c r="AG305" s="65">
        <f t="shared" si="6"/>
        <v>6.376811594</v>
      </c>
      <c r="AH305" s="15">
        <f t="shared" si="234"/>
        <v>0.3662729233</v>
      </c>
      <c r="AI305" s="15">
        <f t="shared" si="235"/>
        <v>0.04655425069</v>
      </c>
      <c r="AJ305" s="15">
        <f t="shared" si="236"/>
        <v>0.06553838674</v>
      </c>
      <c r="AK305" s="65">
        <f t="shared" si="7"/>
        <v>2.953020134</v>
      </c>
      <c r="AL305" s="65">
        <f t="shared" si="8"/>
        <v>51652.17391</v>
      </c>
      <c r="AM305" s="65">
        <f t="shared" si="9"/>
        <v>23919.46309</v>
      </c>
    </row>
    <row r="306" ht="14.25" customHeight="1">
      <c r="A306" s="11">
        <v>1591.0</v>
      </c>
      <c r="B306" s="11">
        <f>VLOOKUP(D306,'Species Data'!A$2:E$252,2,FALSE)</f>
        <v>225</v>
      </c>
      <c r="C306" s="11"/>
      <c r="D306" s="20" t="s">
        <v>405</v>
      </c>
      <c r="E306" s="111" t="s">
        <v>484</v>
      </c>
      <c r="F306" s="67" t="s">
        <v>174</v>
      </c>
      <c r="G306" s="11">
        <f>VLOOKUP(D306,'Species Data'!A$2:E$252,3,FALSE)</f>
        <v>90</v>
      </c>
      <c r="H306" s="52">
        <f>VLOOKUP(D306,'Species Data'!A$2:E$252,4,FALSE)</f>
        <v>128</v>
      </c>
      <c r="I306" s="52">
        <f>VLOOKUP(D306,'Species Data'!A$2:E$252,5,FALSE)</f>
        <v>90</v>
      </c>
      <c r="J306" s="53">
        <f t="shared" si="1"/>
        <v>8100</v>
      </c>
      <c r="K306" s="21" t="s">
        <v>246</v>
      </c>
      <c r="L306" s="54">
        <f>VLOOKUP(K306,'Basic Moves'!B$2:J$60,3,FALSE)</f>
        <v>8</v>
      </c>
      <c r="M306" s="54" t="str">
        <f>VLOOKUP(K306,'Basic Moves'!B$2:C$60,2,FALSE)</f>
        <v>Normal</v>
      </c>
      <c r="N306" s="54">
        <f>IF(OR(VLOOKUP(K306,'Basic Moves'!B$2:C$60,2,FALSE)=E306,VLOOKUP(K306,'Basic Moves'!B$2:C$60,2,FALSE)=F306),1,0)</f>
        <v>0</v>
      </c>
      <c r="O306" s="54">
        <f>VLOOKUP(K306,'Basic Moves'!B$2:J$60,5,FALSE)</f>
        <v>800</v>
      </c>
      <c r="P306" s="54">
        <f>VLOOKUP(K306,'Basic Moves'!B$2:J$60,9,FALSE)</f>
        <v>10</v>
      </c>
      <c r="Q306" s="34">
        <f t="shared" si="229"/>
        <v>3</v>
      </c>
      <c r="R306" s="24">
        <f t="shared" si="2"/>
        <v>3.75</v>
      </c>
      <c r="S306" s="56">
        <f t="shared" si="230"/>
        <v>10</v>
      </c>
      <c r="T306" s="56">
        <f t="shared" si="231"/>
        <v>12.5</v>
      </c>
      <c r="U306" s="56">
        <f t="shared" si="232"/>
        <v>1.25</v>
      </c>
      <c r="V306" s="21" t="s">
        <v>239</v>
      </c>
      <c r="W306" s="54">
        <f>VLOOKUP(V306,'Charged Moves'!B$2:K$119,3,FALSE)</f>
        <v>55</v>
      </c>
      <c r="X306" s="57" t="str">
        <f>VLOOKUP(V306,'Charged Moves'!B$2:C$119,2,FALSE)</f>
        <v>Flying</v>
      </c>
      <c r="Y306" s="54">
        <f>IF(OR(VLOOKUP(V306,'Charged Moves'!B$2:C$119,2,FALSE)=E306,VLOOKUP(V306,'Charged Moves'!B$2:C$119,2,FALSE)=F306),1,0)</f>
        <v>1</v>
      </c>
      <c r="Z306" s="54">
        <f>VLOOKUP(V306,'Charged Moves'!B$2:K$119,10,FALSE)*100</f>
        <v>5</v>
      </c>
      <c r="AA306" s="54">
        <f>VLOOKUP(V306,'Charged Moves'!B$2:K$119,6,FALSE)</f>
        <v>2400</v>
      </c>
      <c r="AB306" s="54">
        <f>VLOOKUP(V306,'Charged Moves'!B$2:L$119,11,FALSE)</f>
        <v>33</v>
      </c>
      <c r="AC306" s="62">
        <f t="shared" si="233"/>
        <v>24</v>
      </c>
      <c r="AD306" s="24">
        <f t="shared" si="3"/>
        <v>10</v>
      </c>
      <c r="AE306" s="63">
        <f t="shared" si="4"/>
        <v>4</v>
      </c>
      <c r="AF306" s="64">
        <f t="shared" si="5"/>
        <v>3200</v>
      </c>
      <c r="AG306" s="65">
        <f t="shared" si="6"/>
        <v>6.428571429</v>
      </c>
      <c r="AH306" s="15">
        <f t="shared" si="234"/>
        <v>0.3692459178</v>
      </c>
      <c r="AI306" s="15">
        <f t="shared" si="235"/>
        <v>0.0469321261</v>
      </c>
      <c r="AJ306" s="15">
        <f t="shared" si="236"/>
        <v>0.05121618684</v>
      </c>
      <c r="AK306" s="65">
        <f t="shared" si="7"/>
        <v>2.307692308</v>
      </c>
      <c r="AL306" s="65">
        <f t="shared" si="8"/>
        <v>52071.42857</v>
      </c>
      <c r="AM306" s="65">
        <f t="shared" si="9"/>
        <v>18692.30769</v>
      </c>
    </row>
    <row r="307" ht="14.25" customHeight="1">
      <c r="A307" s="11">
        <v>1593.0</v>
      </c>
      <c r="B307" s="11">
        <f>VLOOKUP(D307,'Species Data'!A$2:E$252,2,FALSE)</f>
        <v>225</v>
      </c>
      <c r="C307" s="11"/>
      <c r="D307" s="20" t="s">
        <v>405</v>
      </c>
      <c r="E307" s="111" t="s">
        <v>484</v>
      </c>
      <c r="F307" s="67" t="s">
        <v>174</v>
      </c>
      <c r="G307" s="11">
        <f>VLOOKUP(D307,'Species Data'!A$2:E$252,3,FALSE)</f>
        <v>90</v>
      </c>
      <c r="H307" s="52">
        <f>VLOOKUP(D307,'Species Data'!A$2:E$252,4,FALSE)</f>
        <v>128</v>
      </c>
      <c r="I307" s="52">
        <f>VLOOKUP(D307,'Species Data'!A$2:E$252,5,FALSE)</f>
        <v>90</v>
      </c>
      <c r="J307" s="53">
        <f t="shared" si="1"/>
        <v>8100</v>
      </c>
      <c r="K307" s="21" t="s">
        <v>246</v>
      </c>
      <c r="L307" s="54">
        <f>VLOOKUP(K307,'Basic Moves'!B$2:J$60,3,FALSE)</f>
        <v>8</v>
      </c>
      <c r="M307" s="54" t="str">
        <f>VLOOKUP(K307,'Basic Moves'!B$2:C$60,2,FALSE)</f>
        <v>Normal</v>
      </c>
      <c r="N307" s="54">
        <f>IF(OR(VLOOKUP(K307,'Basic Moves'!B$2:C$60,2,FALSE)=E307,VLOOKUP(K307,'Basic Moves'!B$2:C$60,2,FALSE)=F307),1,0)</f>
        <v>0</v>
      </c>
      <c r="O307" s="54">
        <f>VLOOKUP(K307,'Basic Moves'!B$2:J$60,5,FALSE)</f>
        <v>800</v>
      </c>
      <c r="P307" s="54">
        <f>VLOOKUP(K307,'Basic Moves'!B$2:J$60,9,FALSE)</f>
        <v>10</v>
      </c>
      <c r="Q307" s="34">
        <f t="shared" si="229"/>
        <v>3</v>
      </c>
      <c r="R307" s="24">
        <f t="shared" si="2"/>
        <v>3.75</v>
      </c>
      <c r="S307" s="56">
        <f t="shared" si="230"/>
        <v>10</v>
      </c>
      <c r="T307" s="56">
        <f t="shared" si="231"/>
        <v>12.5</v>
      </c>
      <c r="U307" s="56">
        <f t="shared" si="232"/>
        <v>1.25</v>
      </c>
      <c r="V307" s="21" t="s">
        <v>232</v>
      </c>
      <c r="W307" s="54">
        <f>VLOOKUP(V307,'Charged Moves'!B$2:K$119,3,FALSE)</f>
        <v>60</v>
      </c>
      <c r="X307" s="57" t="str">
        <f>VLOOKUP(V307,'Charged Moves'!B$2:C$119,2,FALSE)</f>
        <v>Ice</v>
      </c>
      <c r="Y307" s="54">
        <f>IF(OR(VLOOKUP(V307,'Charged Moves'!B$2:C$119,2,FALSE)=E307,VLOOKUP(V307,'Charged Moves'!B$2:C$119,2,FALSE)=F307),1,0)</f>
        <v>1</v>
      </c>
      <c r="Z307" s="54">
        <f>VLOOKUP(V307,'Charged Moves'!B$2:K$119,10,FALSE)*100</f>
        <v>5</v>
      </c>
      <c r="AA307" s="54">
        <f>VLOOKUP(V307,'Charged Moves'!B$2:K$119,6,FALSE)</f>
        <v>3300</v>
      </c>
      <c r="AB307" s="54">
        <f>VLOOKUP(V307,'Charged Moves'!B$2:L$119,11,FALSE)</f>
        <v>33</v>
      </c>
      <c r="AC307" s="62">
        <f t="shared" si="233"/>
        <v>26</v>
      </c>
      <c r="AD307" s="24">
        <f t="shared" si="3"/>
        <v>7.878787879</v>
      </c>
      <c r="AE307" s="63">
        <f t="shared" si="4"/>
        <v>4</v>
      </c>
      <c r="AF307" s="64">
        <f t="shared" si="5"/>
        <v>3200</v>
      </c>
      <c r="AG307" s="65">
        <f t="shared" si="6"/>
        <v>5.846153846</v>
      </c>
      <c r="AH307" s="15">
        <f t="shared" si="234"/>
        <v>0.3357928688</v>
      </c>
      <c r="AI307" s="15">
        <f t="shared" si="235"/>
        <v>0.0426801557</v>
      </c>
      <c r="AJ307" s="15">
        <f t="shared" si="236"/>
        <v>0.0511127198</v>
      </c>
      <c r="AK307" s="65">
        <f t="shared" si="7"/>
        <v>2.303030303</v>
      </c>
      <c r="AL307" s="65">
        <f t="shared" si="8"/>
        <v>47353.84615</v>
      </c>
      <c r="AM307" s="65">
        <f t="shared" si="9"/>
        <v>18654.54545</v>
      </c>
    </row>
    <row r="308" ht="14.25" customHeight="1">
      <c r="A308" s="11">
        <v>1592.0</v>
      </c>
      <c r="B308" s="11">
        <f>VLOOKUP(D308,'Species Data'!A$2:E$252,2,FALSE)</f>
        <v>225</v>
      </c>
      <c r="C308" s="11"/>
      <c r="D308" s="20" t="s">
        <v>405</v>
      </c>
      <c r="E308" s="111" t="s">
        <v>484</v>
      </c>
      <c r="F308" s="67" t="s">
        <v>174</v>
      </c>
      <c r="G308" s="11">
        <f>VLOOKUP(D308,'Species Data'!A$2:E$252,3,FALSE)</f>
        <v>90</v>
      </c>
      <c r="H308" s="52">
        <f>VLOOKUP(D308,'Species Data'!A$2:E$252,4,FALSE)</f>
        <v>128</v>
      </c>
      <c r="I308" s="52">
        <f>VLOOKUP(D308,'Species Data'!A$2:E$252,5,FALSE)</f>
        <v>90</v>
      </c>
      <c r="J308" s="53">
        <f t="shared" si="1"/>
        <v>8100</v>
      </c>
      <c r="K308" s="21" t="s">
        <v>246</v>
      </c>
      <c r="L308" s="54">
        <f>VLOOKUP(K308,'Basic Moves'!B$2:J$60,3,FALSE)</f>
        <v>8</v>
      </c>
      <c r="M308" s="54" t="str">
        <f>VLOOKUP(K308,'Basic Moves'!B$2:C$60,2,FALSE)</f>
        <v>Normal</v>
      </c>
      <c r="N308" s="54">
        <f>IF(OR(VLOOKUP(K308,'Basic Moves'!B$2:C$60,2,FALSE)=E308,VLOOKUP(K308,'Basic Moves'!B$2:C$60,2,FALSE)=F308),1,0)</f>
        <v>0</v>
      </c>
      <c r="O308" s="54">
        <f>VLOOKUP(K308,'Basic Moves'!B$2:J$60,5,FALSE)</f>
        <v>800</v>
      </c>
      <c r="P308" s="54">
        <f>VLOOKUP(K308,'Basic Moves'!B$2:J$60,9,FALSE)</f>
        <v>10</v>
      </c>
      <c r="Q308" s="34">
        <f t="shared" si="229"/>
        <v>3</v>
      </c>
      <c r="R308" s="24">
        <f t="shared" si="2"/>
        <v>3.75</v>
      </c>
      <c r="S308" s="56">
        <f t="shared" si="230"/>
        <v>10</v>
      </c>
      <c r="T308" s="56">
        <f t="shared" si="231"/>
        <v>12.5</v>
      </c>
      <c r="U308" s="56">
        <f t="shared" si="232"/>
        <v>1.25</v>
      </c>
      <c r="V308" s="21" t="s">
        <v>222</v>
      </c>
      <c r="W308" s="54">
        <f>VLOOKUP(V308,'Charged Moves'!B$2:K$119,3,FALSE)</f>
        <v>50</v>
      </c>
      <c r="X308" s="57" t="str">
        <f>VLOOKUP(V308,'Charged Moves'!B$2:C$119,2,FALSE)</f>
        <v>Ice</v>
      </c>
      <c r="Y308" s="54">
        <f>IF(OR(VLOOKUP(V308,'Charged Moves'!B$2:C$119,2,FALSE)=E308,VLOOKUP(V308,'Charged Moves'!B$2:C$119,2,FALSE)=F308),1,0)</f>
        <v>1</v>
      </c>
      <c r="Z308" s="54">
        <f>VLOOKUP(V308,'Charged Moves'!B$2:K$119,10,FALSE)*100</f>
        <v>5</v>
      </c>
      <c r="AA308" s="54">
        <f>VLOOKUP(V308,'Charged Moves'!B$2:K$119,6,FALSE)</f>
        <v>1900</v>
      </c>
      <c r="AB308" s="54">
        <f>VLOOKUP(V308,'Charged Moves'!B$2:L$119,11,FALSE)</f>
        <v>33</v>
      </c>
      <c r="AC308" s="62">
        <f t="shared" si="233"/>
        <v>22</v>
      </c>
      <c r="AD308" s="24">
        <f t="shared" si="3"/>
        <v>11.57894737</v>
      </c>
      <c r="AE308" s="63">
        <f t="shared" si="4"/>
        <v>4</v>
      </c>
      <c r="AF308" s="64">
        <f t="shared" si="5"/>
        <v>3200</v>
      </c>
      <c r="AG308" s="65">
        <f t="shared" si="6"/>
        <v>6.666666667</v>
      </c>
      <c r="AH308" s="15">
        <f t="shared" si="234"/>
        <v>0.3829216925</v>
      </c>
      <c r="AI308" s="15">
        <f t="shared" si="235"/>
        <v>0.048670353</v>
      </c>
      <c r="AJ308" s="15">
        <f t="shared" si="236"/>
        <v>0.04997252668</v>
      </c>
      <c r="AK308" s="65">
        <f t="shared" si="7"/>
        <v>2.251655629</v>
      </c>
      <c r="AL308" s="65">
        <f t="shared" si="8"/>
        <v>54000</v>
      </c>
      <c r="AM308" s="65">
        <f t="shared" si="9"/>
        <v>18238.4106</v>
      </c>
    </row>
    <row r="309" ht="14.25" customHeight="1">
      <c r="A309" s="11">
        <v>636.0</v>
      </c>
      <c r="B309" s="32">
        <f>VLOOKUP(D309,'Species Data'!A$2:E$252,2,FALSE)</f>
        <v>87</v>
      </c>
      <c r="C309" s="32"/>
      <c r="D309" s="32" t="s">
        <v>243</v>
      </c>
      <c r="E309" s="130" t="s">
        <v>476</v>
      </c>
      <c r="F309" s="131" t="s">
        <v>484</v>
      </c>
      <c r="G309" s="32">
        <f>VLOOKUP(D309,'Species Data'!A$2:E$252,3,FALSE)</f>
        <v>180</v>
      </c>
      <c r="H309" s="104">
        <f>VLOOKUP(D309,'Species Data'!A$2:E$252,4,FALSE)</f>
        <v>139</v>
      </c>
      <c r="I309" s="104">
        <f>VLOOKUP(D309,'Species Data'!A$2:E$252,5,FALSE)</f>
        <v>184</v>
      </c>
      <c r="J309" s="105">
        <f t="shared" si="1"/>
        <v>33120</v>
      </c>
      <c r="K309" s="36" t="s">
        <v>97</v>
      </c>
      <c r="L309" s="106">
        <f>VLOOKUP(K309,'Basic Moves'!B$2:J$60,3,FALSE)</f>
        <v>12</v>
      </c>
      <c r="M309" s="106" t="str">
        <f>VLOOKUP(K309,'Basic Moves'!B$2:C$60,2,FALSE)</f>
        <v>Ice</v>
      </c>
      <c r="N309" s="106">
        <f>IF(OR(VLOOKUP(K309,'Basic Moves'!B$2:C$60,2,FALSE)=E309,VLOOKUP(K309,'Basic Moves'!B$2:C$60,2,FALSE)=F309),1,0)</f>
        <v>1</v>
      </c>
      <c r="O309" s="106">
        <f>VLOOKUP(K309,'Basic Moves'!B$2:J$60,5,FALSE)</f>
        <v>1200</v>
      </c>
      <c r="P309" s="106">
        <f>VLOOKUP(K309,'Basic Moves'!B$2:J$60,9,FALSE)</f>
        <v>12</v>
      </c>
      <c r="Q309" s="34">
        <f t="shared" si="229"/>
        <v>6</v>
      </c>
      <c r="R309" s="24">
        <f t="shared" si="2"/>
        <v>5</v>
      </c>
      <c r="S309" s="56">
        <f t="shared" si="230"/>
        <v>10</v>
      </c>
      <c r="T309" s="56">
        <f t="shared" si="231"/>
        <v>10</v>
      </c>
      <c r="U309" s="56">
        <f t="shared" si="232"/>
        <v>1</v>
      </c>
      <c r="V309" s="36" t="s">
        <v>75</v>
      </c>
      <c r="W309" s="106">
        <f>VLOOKUP(V309,'Charged Moves'!B$2:K$119,3,FALSE)</f>
        <v>130</v>
      </c>
      <c r="X309" s="107" t="str">
        <f>VLOOKUP(V309,'Charged Moves'!B$2:C$119,2,FALSE)</f>
        <v>Ice</v>
      </c>
      <c r="Y309" s="106">
        <f>IF(OR(VLOOKUP(V309,'Charged Moves'!B$2:C$119,2,FALSE)=E309,VLOOKUP(V309,'Charged Moves'!B$2:C$119,2,FALSE)=F309),1,0)</f>
        <v>1</v>
      </c>
      <c r="Z309" s="106">
        <f>VLOOKUP(V309,'Charged Moves'!B$2:K$119,10,FALSE)*100</f>
        <v>5</v>
      </c>
      <c r="AA309" s="106">
        <f>VLOOKUP(V309,'Charged Moves'!B$2:K$119,6,FALSE)</f>
        <v>3100</v>
      </c>
      <c r="AB309" s="106">
        <f>VLOOKUP(V309,'Charged Moves'!B$2:L$119,11,FALSE)</f>
        <v>100</v>
      </c>
      <c r="AC309" s="62">
        <f t="shared" si="233"/>
        <v>61</v>
      </c>
      <c r="AD309" s="24">
        <f t="shared" si="3"/>
        <v>19.67741935</v>
      </c>
      <c r="AE309" s="63">
        <f t="shared" si="4"/>
        <v>9</v>
      </c>
      <c r="AF309" s="64">
        <f t="shared" si="5"/>
        <v>10800</v>
      </c>
      <c r="AG309" s="65">
        <f t="shared" si="6"/>
        <v>8.273381295</v>
      </c>
      <c r="AH309" s="15">
        <f t="shared" si="234"/>
        <v>0.4752085752</v>
      </c>
      <c r="AI309" s="15">
        <f t="shared" si="235"/>
        <v>0.2469699447</v>
      </c>
      <c r="AJ309" s="15">
        <f t="shared" si="236"/>
        <v>0.3078454862</v>
      </c>
      <c r="AK309" s="65">
        <f t="shared" si="7"/>
        <v>3.392330383</v>
      </c>
      <c r="AL309" s="65">
        <f t="shared" si="8"/>
        <v>274014.3885</v>
      </c>
      <c r="AM309" s="65">
        <f t="shared" si="9"/>
        <v>112353.9823</v>
      </c>
    </row>
    <row r="310" ht="14.25" customHeight="1">
      <c r="A310" s="11">
        <v>637.0</v>
      </c>
      <c r="B310" s="32">
        <f>VLOOKUP(D310,'Species Data'!A$2:E$252,2,FALSE)</f>
        <v>87</v>
      </c>
      <c r="C310" s="32"/>
      <c r="D310" s="32" t="s">
        <v>243</v>
      </c>
      <c r="E310" s="130" t="s">
        <v>476</v>
      </c>
      <c r="F310" s="131" t="s">
        <v>484</v>
      </c>
      <c r="G310" s="32">
        <f>VLOOKUP(D310,'Species Data'!A$2:E$252,3,FALSE)</f>
        <v>180</v>
      </c>
      <c r="H310" s="104">
        <f>VLOOKUP(D310,'Species Data'!A$2:E$252,4,FALSE)</f>
        <v>139</v>
      </c>
      <c r="I310" s="104">
        <f>VLOOKUP(D310,'Species Data'!A$2:E$252,5,FALSE)</f>
        <v>184</v>
      </c>
      <c r="J310" s="105">
        <f t="shared" si="1"/>
        <v>33120</v>
      </c>
      <c r="K310" s="36" t="s">
        <v>97</v>
      </c>
      <c r="L310" s="106">
        <f>VLOOKUP(K310,'Basic Moves'!B$2:J$60,3,FALSE)</f>
        <v>12</v>
      </c>
      <c r="M310" s="106" t="str">
        <f>VLOOKUP(K310,'Basic Moves'!B$2:C$60,2,FALSE)</f>
        <v>Ice</v>
      </c>
      <c r="N310" s="106">
        <f>IF(OR(VLOOKUP(K310,'Basic Moves'!B$2:C$60,2,FALSE)=E310,VLOOKUP(K310,'Basic Moves'!B$2:C$60,2,FALSE)=F310),1,0)</f>
        <v>1</v>
      </c>
      <c r="O310" s="106">
        <f>VLOOKUP(K310,'Basic Moves'!B$2:J$60,5,FALSE)</f>
        <v>1200</v>
      </c>
      <c r="P310" s="106">
        <f>VLOOKUP(K310,'Basic Moves'!B$2:J$60,9,FALSE)</f>
        <v>12</v>
      </c>
      <c r="Q310" s="34">
        <f t="shared" si="229"/>
        <v>6</v>
      </c>
      <c r="R310" s="24">
        <f t="shared" si="2"/>
        <v>5</v>
      </c>
      <c r="S310" s="56">
        <f t="shared" si="230"/>
        <v>10</v>
      </c>
      <c r="T310" s="56">
        <f t="shared" si="231"/>
        <v>10</v>
      </c>
      <c r="U310" s="56">
        <f t="shared" si="232"/>
        <v>1</v>
      </c>
      <c r="V310" s="36" t="s">
        <v>232</v>
      </c>
      <c r="W310" s="106">
        <f>VLOOKUP(V310,'Charged Moves'!B$2:K$119,3,FALSE)</f>
        <v>60</v>
      </c>
      <c r="X310" s="107" t="str">
        <f>VLOOKUP(V310,'Charged Moves'!B$2:C$119,2,FALSE)</f>
        <v>Ice</v>
      </c>
      <c r="Y310" s="106">
        <f>IF(OR(VLOOKUP(V310,'Charged Moves'!B$2:C$119,2,FALSE)=E310,VLOOKUP(V310,'Charged Moves'!B$2:C$119,2,FALSE)=F310),1,0)</f>
        <v>1</v>
      </c>
      <c r="Z310" s="106">
        <f>VLOOKUP(V310,'Charged Moves'!B$2:K$119,10,FALSE)*100</f>
        <v>5</v>
      </c>
      <c r="AA310" s="106">
        <f>VLOOKUP(V310,'Charged Moves'!B$2:K$119,6,FALSE)</f>
        <v>3300</v>
      </c>
      <c r="AB310" s="106">
        <f>VLOOKUP(V310,'Charged Moves'!B$2:L$119,11,FALSE)</f>
        <v>33</v>
      </c>
      <c r="AC310" s="62">
        <f t="shared" si="233"/>
        <v>28</v>
      </c>
      <c r="AD310" s="24">
        <f t="shared" si="3"/>
        <v>8.484848485</v>
      </c>
      <c r="AE310" s="63">
        <f t="shared" si="4"/>
        <v>3</v>
      </c>
      <c r="AF310" s="64">
        <f t="shared" si="5"/>
        <v>3600</v>
      </c>
      <c r="AG310" s="65">
        <f t="shared" si="6"/>
        <v>6.666666667</v>
      </c>
      <c r="AH310" s="15">
        <f t="shared" si="234"/>
        <v>0.3829216925</v>
      </c>
      <c r="AI310" s="15">
        <f t="shared" si="235"/>
        <v>0.1990076656</v>
      </c>
      <c r="AJ310" s="15">
        <f t="shared" si="236"/>
        <v>0.2801600532</v>
      </c>
      <c r="AK310" s="65">
        <f t="shared" si="7"/>
        <v>3.087248322</v>
      </c>
      <c r="AL310" s="65">
        <f t="shared" si="8"/>
        <v>220800</v>
      </c>
      <c r="AM310" s="65">
        <f t="shared" si="9"/>
        <v>102249.6644</v>
      </c>
    </row>
    <row r="311" ht="14.25" customHeight="1">
      <c r="A311" s="11">
        <v>632.0</v>
      </c>
      <c r="B311" s="11">
        <f>VLOOKUP(D311,'Species Data'!A$2:E$252,2,FALSE)</f>
        <v>87</v>
      </c>
      <c r="C311" s="11"/>
      <c r="D311" s="11" t="s">
        <v>243</v>
      </c>
      <c r="E311" s="115" t="s">
        <v>476</v>
      </c>
      <c r="F311" s="111" t="s">
        <v>484</v>
      </c>
      <c r="G311" s="11">
        <f>VLOOKUP(D311,'Species Data'!A$2:E$252,3,FALSE)</f>
        <v>180</v>
      </c>
      <c r="H311" s="52">
        <f>VLOOKUP(D311,'Species Data'!A$2:E$252,4,FALSE)</f>
        <v>139</v>
      </c>
      <c r="I311" s="52">
        <f>VLOOKUP(D311,'Species Data'!A$2:E$252,5,FALSE)</f>
        <v>184</v>
      </c>
      <c r="J311" s="53">
        <f t="shared" si="1"/>
        <v>33120</v>
      </c>
      <c r="K311" s="48" t="s">
        <v>86</v>
      </c>
      <c r="L311" s="54">
        <f>VLOOKUP(K311,'Basic Moves'!B$2:J$60,3,FALSE)</f>
        <v>10</v>
      </c>
      <c r="M311" s="54" t="str">
        <f>VLOOKUP(K311,'Basic Moves'!B$2:C$60,2,FALSE)</f>
        <v>Ice</v>
      </c>
      <c r="N311" s="54">
        <f>IF(OR(VLOOKUP(K311,'Basic Moves'!B$2:C$60,2,FALSE)=E311,VLOOKUP(K311,'Basic Moves'!B$2:C$60,2,FALSE)=F311),1,0)</f>
        <v>1</v>
      </c>
      <c r="O311" s="54">
        <f>VLOOKUP(K311,'Basic Moves'!B$2:J$60,5,FALSE)</f>
        <v>900</v>
      </c>
      <c r="P311" s="54">
        <f>VLOOKUP(K311,'Basic Moves'!B$2:J$60,9,FALSE)</f>
        <v>8</v>
      </c>
      <c r="Q311" s="34">
        <f t="shared" si="229"/>
        <v>5</v>
      </c>
      <c r="R311" s="24">
        <f t="shared" si="2"/>
        <v>5.555555556</v>
      </c>
      <c r="S311" s="56">
        <f t="shared" si="230"/>
        <v>11.11111111</v>
      </c>
      <c r="T311" s="56">
        <f t="shared" si="231"/>
        <v>8.888888889</v>
      </c>
      <c r="U311" s="56">
        <f t="shared" si="232"/>
        <v>0.8</v>
      </c>
      <c r="V311" s="48" t="s">
        <v>75</v>
      </c>
      <c r="W311" s="54">
        <f>VLOOKUP(V311,'Charged Moves'!B$2:K$119,3,FALSE)</f>
        <v>130</v>
      </c>
      <c r="X311" s="57" t="str">
        <f>VLOOKUP(V311,'Charged Moves'!B$2:C$119,2,FALSE)</f>
        <v>Ice</v>
      </c>
      <c r="Y311" s="54">
        <f>IF(OR(VLOOKUP(V311,'Charged Moves'!B$2:C$119,2,FALSE)=E311,VLOOKUP(V311,'Charged Moves'!B$2:C$119,2,FALSE)=F311),1,0)</f>
        <v>1</v>
      </c>
      <c r="Z311" s="54">
        <f>VLOOKUP(V311,'Charged Moves'!B$2:K$119,10,FALSE)*100</f>
        <v>5</v>
      </c>
      <c r="AA311" s="54">
        <f>VLOOKUP(V311,'Charged Moves'!B$2:K$119,6,FALSE)</f>
        <v>3100</v>
      </c>
      <c r="AB311" s="54">
        <f>VLOOKUP(V311,'Charged Moves'!B$2:L$119,11,FALSE)</f>
        <v>100</v>
      </c>
      <c r="AC311" s="62">
        <f t="shared" si="233"/>
        <v>61</v>
      </c>
      <c r="AD311" s="24">
        <f t="shared" si="3"/>
        <v>19.67741935</v>
      </c>
      <c r="AE311" s="63">
        <f t="shared" si="4"/>
        <v>13</v>
      </c>
      <c r="AF311" s="64">
        <f t="shared" si="5"/>
        <v>11700</v>
      </c>
      <c r="AG311" s="65">
        <f t="shared" si="6"/>
        <v>8.513513514</v>
      </c>
      <c r="AH311" s="15">
        <f t="shared" si="234"/>
        <v>0.4890013506</v>
      </c>
      <c r="AI311" s="15">
        <f t="shared" si="235"/>
        <v>0.2541381675</v>
      </c>
      <c r="AJ311" s="15">
        <f t="shared" si="236"/>
        <v>0.2671538419</v>
      </c>
      <c r="AK311" s="65">
        <f t="shared" si="7"/>
        <v>2.943925234</v>
      </c>
      <c r="AL311" s="65">
        <f t="shared" si="8"/>
        <v>281967.5676</v>
      </c>
      <c r="AM311" s="65">
        <f t="shared" si="9"/>
        <v>97502.80374</v>
      </c>
    </row>
    <row r="312" ht="14.25" customHeight="1">
      <c r="A312" s="11">
        <v>639.0</v>
      </c>
      <c r="B312" s="11">
        <f>VLOOKUP(D312,'Species Data'!A$2:E$252,2,FALSE)</f>
        <v>87</v>
      </c>
      <c r="C312" s="11"/>
      <c r="D312" s="11" t="s">
        <v>243</v>
      </c>
      <c r="E312" s="115" t="s">
        <v>476</v>
      </c>
      <c r="F312" s="111" t="s">
        <v>484</v>
      </c>
      <c r="G312" s="11">
        <f>VLOOKUP(D312,'Species Data'!A$2:E$252,3,FALSE)</f>
        <v>180</v>
      </c>
      <c r="H312" s="52">
        <f>VLOOKUP(D312,'Species Data'!A$2:E$252,4,FALSE)</f>
        <v>139</v>
      </c>
      <c r="I312" s="52">
        <f>VLOOKUP(D312,'Species Data'!A$2:E$252,5,FALSE)</f>
        <v>184</v>
      </c>
      <c r="J312" s="53">
        <f t="shared" si="1"/>
        <v>33120</v>
      </c>
      <c r="K312" s="12" t="s">
        <v>96</v>
      </c>
      <c r="L312" s="54">
        <f>VLOOKUP(K312,'Basic Moves'!B$2:J$60,3,FALSE)</f>
        <v>15</v>
      </c>
      <c r="M312" s="54" t="str">
        <f>VLOOKUP(K312,'Basic Moves'!B$2:C$60,2,FALSE)</f>
        <v>Steel</v>
      </c>
      <c r="N312" s="54">
        <f>IF(OR(VLOOKUP(K312,'Basic Moves'!B$2:C$60,2,FALSE)=E312,VLOOKUP(K312,'Basic Moves'!B$2:C$60,2,FALSE)=F312),1,0)</f>
        <v>0</v>
      </c>
      <c r="O312" s="54">
        <f>VLOOKUP(K312,'Basic Moves'!B$2:J$60,5,FALSE)</f>
        <v>1100</v>
      </c>
      <c r="P312" s="54">
        <f>VLOOKUP(K312,'Basic Moves'!B$2:J$60,9,FALSE)</f>
        <v>7</v>
      </c>
      <c r="Q312" s="34">
        <f t="shared" si="229"/>
        <v>6</v>
      </c>
      <c r="R312" s="24">
        <f t="shared" si="2"/>
        <v>5.454545455</v>
      </c>
      <c r="S312" s="56">
        <f t="shared" si="230"/>
        <v>13.63636364</v>
      </c>
      <c r="T312" s="56">
        <f t="shared" si="231"/>
        <v>6.363636364</v>
      </c>
      <c r="U312" s="56">
        <f t="shared" si="232"/>
        <v>0.4666666667</v>
      </c>
      <c r="V312" s="48" t="s">
        <v>75</v>
      </c>
      <c r="W312" s="54">
        <f>VLOOKUP(V312,'Charged Moves'!B$2:K$119,3,FALSE)</f>
        <v>130</v>
      </c>
      <c r="X312" s="57" t="str">
        <f>VLOOKUP(V312,'Charged Moves'!B$2:C$119,2,FALSE)</f>
        <v>Ice</v>
      </c>
      <c r="Y312" s="54">
        <f>IF(OR(VLOOKUP(V312,'Charged Moves'!B$2:C$119,2,FALSE)=E312,VLOOKUP(V312,'Charged Moves'!B$2:C$119,2,FALSE)=F312),1,0)</f>
        <v>1</v>
      </c>
      <c r="Z312" s="54">
        <f>VLOOKUP(V312,'Charged Moves'!B$2:K$119,10,FALSE)*100</f>
        <v>5</v>
      </c>
      <c r="AA312" s="54">
        <f>VLOOKUP(V312,'Charged Moves'!B$2:K$119,6,FALSE)</f>
        <v>3100</v>
      </c>
      <c r="AB312" s="54">
        <f>VLOOKUP(V312,'Charged Moves'!B$2:L$119,11,FALSE)</f>
        <v>100</v>
      </c>
      <c r="AC312" s="62">
        <f t="shared" si="233"/>
        <v>61</v>
      </c>
      <c r="AD312" s="24">
        <f t="shared" si="3"/>
        <v>19.67741935</v>
      </c>
      <c r="AE312" s="63">
        <f t="shared" si="4"/>
        <v>15</v>
      </c>
      <c r="AF312" s="64">
        <f t="shared" si="5"/>
        <v>16500</v>
      </c>
      <c r="AG312" s="65">
        <f t="shared" si="6"/>
        <v>7.704081633</v>
      </c>
      <c r="AH312" s="15">
        <f t="shared" si="234"/>
        <v>0.4425089967</v>
      </c>
      <c r="AI312" s="15">
        <f t="shared" si="235"/>
        <v>0.2299756952</v>
      </c>
      <c r="AJ312" s="15">
        <f t="shared" si="236"/>
        <v>0.2655595314</v>
      </c>
      <c r="AK312" s="65">
        <f t="shared" si="7"/>
        <v>2.926356589</v>
      </c>
      <c r="AL312" s="65">
        <f t="shared" si="8"/>
        <v>255159.1837</v>
      </c>
      <c r="AM312" s="65">
        <f t="shared" si="9"/>
        <v>96920.93023</v>
      </c>
    </row>
    <row r="313" ht="14.25" customHeight="1">
      <c r="A313" s="11">
        <v>638.0</v>
      </c>
      <c r="B313" s="11">
        <f>VLOOKUP(D313,'Species Data'!A$2:E$252,2,FALSE)</f>
        <v>87</v>
      </c>
      <c r="C313" s="11"/>
      <c r="D313" s="11" t="s">
        <v>243</v>
      </c>
      <c r="E313" s="115" t="s">
        <v>476</v>
      </c>
      <c r="F313" s="111" t="s">
        <v>484</v>
      </c>
      <c r="G313" s="11">
        <f>VLOOKUP(D313,'Species Data'!A$2:E$252,3,FALSE)</f>
        <v>180</v>
      </c>
      <c r="H313" s="52">
        <f>VLOOKUP(D313,'Species Data'!A$2:E$252,4,FALSE)</f>
        <v>139</v>
      </c>
      <c r="I313" s="52">
        <f>VLOOKUP(D313,'Species Data'!A$2:E$252,5,FALSE)</f>
        <v>184</v>
      </c>
      <c r="J313" s="53">
        <f t="shared" si="1"/>
        <v>33120</v>
      </c>
      <c r="K313" s="12" t="s">
        <v>96</v>
      </c>
      <c r="L313" s="54">
        <f>VLOOKUP(K313,'Basic Moves'!B$2:J$60,3,FALSE)</f>
        <v>15</v>
      </c>
      <c r="M313" s="54" t="str">
        <f>VLOOKUP(K313,'Basic Moves'!B$2:C$60,2,FALSE)</f>
        <v>Steel</v>
      </c>
      <c r="N313" s="54">
        <f>IF(OR(VLOOKUP(K313,'Basic Moves'!B$2:C$60,2,FALSE)=E313,VLOOKUP(K313,'Basic Moves'!B$2:C$60,2,FALSE)=F313),1,0)</f>
        <v>0</v>
      </c>
      <c r="O313" s="54">
        <f>VLOOKUP(K313,'Basic Moves'!B$2:J$60,5,FALSE)</f>
        <v>1100</v>
      </c>
      <c r="P313" s="54">
        <f>VLOOKUP(K313,'Basic Moves'!B$2:J$60,9,FALSE)</f>
        <v>7</v>
      </c>
      <c r="Q313" s="34">
        <f t="shared" si="229"/>
        <v>6</v>
      </c>
      <c r="R313" s="24">
        <f t="shared" si="2"/>
        <v>5.454545455</v>
      </c>
      <c r="S313" s="56">
        <f t="shared" si="230"/>
        <v>13.63636364</v>
      </c>
      <c r="T313" s="56">
        <f t="shared" si="231"/>
        <v>6.363636364</v>
      </c>
      <c r="U313" s="56">
        <f t="shared" si="232"/>
        <v>0.4666666667</v>
      </c>
      <c r="V313" s="12" t="s">
        <v>212</v>
      </c>
      <c r="W313" s="54">
        <f>VLOOKUP(V313,'Charged Moves'!B$2:K$119,3,FALSE)</f>
        <v>80</v>
      </c>
      <c r="X313" s="57" t="str">
        <f>VLOOKUP(V313,'Charged Moves'!B$2:C$119,2,FALSE)</f>
        <v>Ice</v>
      </c>
      <c r="Y313" s="54">
        <f>IF(OR(VLOOKUP(V313,'Charged Moves'!B$2:C$119,2,FALSE)=E313,VLOOKUP(V313,'Charged Moves'!B$2:C$119,2,FALSE)=F313),1,0)</f>
        <v>1</v>
      </c>
      <c r="Z313" s="54">
        <f>VLOOKUP(V313,'Charged Moves'!B$2:K$119,10,FALSE)*100</f>
        <v>5</v>
      </c>
      <c r="AA313" s="54">
        <f>VLOOKUP(V313,'Charged Moves'!B$2:K$119,6,FALSE)</f>
        <v>3550</v>
      </c>
      <c r="AB313" s="54">
        <f>VLOOKUP(V313,'Charged Moves'!B$2:L$119,11,FALSE)</f>
        <v>50</v>
      </c>
      <c r="AC313" s="62">
        <f t="shared" si="233"/>
        <v>38</v>
      </c>
      <c r="AD313" s="24">
        <f t="shared" si="3"/>
        <v>10.70422535</v>
      </c>
      <c r="AE313" s="63">
        <f t="shared" si="4"/>
        <v>8</v>
      </c>
      <c r="AF313" s="64">
        <f t="shared" si="5"/>
        <v>8800</v>
      </c>
      <c r="AG313" s="65">
        <f t="shared" si="6"/>
        <v>6.963562753</v>
      </c>
      <c r="AH313" s="15">
        <f t="shared" si="234"/>
        <v>0.3999748853</v>
      </c>
      <c r="AI313" s="15">
        <f t="shared" si="235"/>
        <v>0.2078703551</v>
      </c>
      <c r="AJ313" s="15">
        <f t="shared" si="236"/>
        <v>0.2571428209</v>
      </c>
      <c r="AK313" s="65">
        <f t="shared" si="7"/>
        <v>2.833607908</v>
      </c>
      <c r="AL313" s="65">
        <f t="shared" si="8"/>
        <v>230633.1984</v>
      </c>
      <c r="AM313" s="65">
        <f t="shared" si="9"/>
        <v>93849.0939</v>
      </c>
    </row>
    <row r="314" ht="14.25" customHeight="1">
      <c r="A314" s="11">
        <v>631.0</v>
      </c>
      <c r="B314" s="11">
        <f>VLOOKUP(D314,'Species Data'!A$2:E$252,2,FALSE)</f>
        <v>87</v>
      </c>
      <c r="C314" s="11"/>
      <c r="D314" s="11" t="s">
        <v>243</v>
      </c>
      <c r="E314" s="115" t="s">
        <v>476</v>
      </c>
      <c r="F314" s="111" t="s">
        <v>484</v>
      </c>
      <c r="G314" s="11">
        <f>VLOOKUP(D314,'Species Data'!A$2:E$252,3,FALSE)</f>
        <v>180</v>
      </c>
      <c r="H314" s="52">
        <f>VLOOKUP(D314,'Species Data'!A$2:E$252,4,FALSE)</f>
        <v>139</v>
      </c>
      <c r="I314" s="52">
        <f>VLOOKUP(D314,'Species Data'!A$2:E$252,5,FALSE)</f>
        <v>184</v>
      </c>
      <c r="J314" s="53">
        <f t="shared" si="1"/>
        <v>33120</v>
      </c>
      <c r="K314" s="48" t="s">
        <v>86</v>
      </c>
      <c r="L314" s="54">
        <f>VLOOKUP(K314,'Basic Moves'!B$2:J$60,3,FALSE)</f>
        <v>10</v>
      </c>
      <c r="M314" s="54" t="str">
        <f>VLOOKUP(K314,'Basic Moves'!B$2:C$60,2,FALSE)</f>
        <v>Ice</v>
      </c>
      <c r="N314" s="54">
        <f>IF(OR(VLOOKUP(K314,'Basic Moves'!B$2:C$60,2,FALSE)=E314,VLOOKUP(K314,'Basic Moves'!B$2:C$60,2,FALSE)=F314),1,0)</f>
        <v>1</v>
      </c>
      <c r="O314" s="54">
        <f>VLOOKUP(K314,'Basic Moves'!B$2:J$60,5,FALSE)</f>
        <v>900</v>
      </c>
      <c r="P314" s="54">
        <f>VLOOKUP(K314,'Basic Moves'!B$2:J$60,9,FALSE)</f>
        <v>8</v>
      </c>
      <c r="Q314" s="34">
        <f t="shared" si="229"/>
        <v>5</v>
      </c>
      <c r="R314" s="24">
        <f t="shared" si="2"/>
        <v>5.555555556</v>
      </c>
      <c r="S314" s="56">
        <f t="shared" si="230"/>
        <v>11.11111111</v>
      </c>
      <c r="T314" s="56">
        <f t="shared" si="231"/>
        <v>8.888888889</v>
      </c>
      <c r="U314" s="56">
        <f t="shared" si="232"/>
        <v>0.8</v>
      </c>
      <c r="V314" s="12" t="s">
        <v>212</v>
      </c>
      <c r="W314" s="54">
        <f>VLOOKUP(V314,'Charged Moves'!B$2:K$119,3,FALSE)</f>
        <v>80</v>
      </c>
      <c r="X314" s="57" t="str">
        <f>VLOOKUP(V314,'Charged Moves'!B$2:C$119,2,FALSE)</f>
        <v>Ice</v>
      </c>
      <c r="Y314" s="54">
        <f>IF(OR(VLOOKUP(V314,'Charged Moves'!B$2:C$119,2,FALSE)=E314,VLOOKUP(V314,'Charged Moves'!B$2:C$119,2,FALSE)=F314),1,0)</f>
        <v>1</v>
      </c>
      <c r="Z314" s="54">
        <f>VLOOKUP(V314,'Charged Moves'!B$2:K$119,10,FALSE)*100</f>
        <v>5</v>
      </c>
      <c r="AA314" s="54">
        <f>VLOOKUP(V314,'Charged Moves'!B$2:K$119,6,FALSE)</f>
        <v>3550</v>
      </c>
      <c r="AB314" s="54">
        <f>VLOOKUP(V314,'Charged Moves'!B$2:L$119,11,FALSE)</f>
        <v>50</v>
      </c>
      <c r="AC314" s="62">
        <f t="shared" si="233"/>
        <v>38</v>
      </c>
      <c r="AD314" s="24">
        <f t="shared" si="3"/>
        <v>10.70422535</v>
      </c>
      <c r="AE314" s="63">
        <f t="shared" si="4"/>
        <v>7</v>
      </c>
      <c r="AF314" s="64">
        <f t="shared" si="5"/>
        <v>6300</v>
      </c>
      <c r="AG314" s="65">
        <f t="shared" si="6"/>
        <v>7.411167513</v>
      </c>
      <c r="AH314" s="15">
        <f t="shared" si="234"/>
        <v>0.4256845211</v>
      </c>
      <c r="AI314" s="15">
        <f t="shared" si="235"/>
        <v>0.2212318719</v>
      </c>
      <c r="AJ314" s="15">
        <f t="shared" si="236"/>
        <v>0.2562695231</v>
      </c>
      <c r="AK314" s="65">
        <f t="shared" si="7"/>
        <v>2.823984526</v>
      </c>
      <c r="AL314" s="65">
        <f t="shared" si="8"/>
        <v>245457.868</v>
      </c>
      <c r="AM314" s="65">
        <f t="shared" si="9"/>
        <v>93530.3675</v>
      </c>
    </row>
    <row r="315" ht="14.25" customHeight="1">
      <c r="A315" s="11">
        <v>635.0</v>
      </c>
      <c r="B315" s="32">
        <f>VLOOKUP(D315,'Species Data'!A$2:E$252,2,FALSE)</f>
        <v>87</v>
      </c>
      <c r="C315" s="32"/>
      <c r="D315" s="32" t="s">
        <v>243</v>
      </c>
      <c r="E315" s="130" t="s">
        <v>476</v>
      </c>
      <c r="F315" s="131" t="s">
        <v>484</v>
      </c>
      <c r="G315" s="32">
        <f>VLOOKUP(D315,'Species Data'!A$2:E$252,3,FALSE)</f>
        <v>180</v>
      </c>
      <c r="H315" s="104">
        <f>VLOOKUP(D315,'Species Data'!A$2:E$252,4,FALSE)</f>
        <v>139</v>
      </c>
      <c r="I315" s="104">
        <f>VLOOKUP(D315,'Species Data'!A$2:E$252,5,FALSE)</f>
        <v>184</v>
      </c>
      <c r="J315" s="105">
        <f t="shared" si="1"/>
        <v>33120</v>
      </c>
      <c r="K315" s="36" t="s">
        <v>97</v>
      </c>
      <c r="L315" s="106">
        <f>VLOOKUP(K315,'Basic Moves'!B$2:J$60,3,FALSE)</f>
        <v>12</v>
      </c>
      <c r="M315" s="106" t="str">
        <f>VLOOKUP(K315,'Basic Moves'!B$2:C$60,2,FALSE)</f>
        <v>Ice</v>
      </c>
      <c r="N315" s="106">
        <f>IF(OR(VLOOKUP(K315,'Basic Moves'!B$2:C$60,2,FALSE)=E315,VLOOKUP(K315,'Basic Moves'!B$2:C$60,2,FALSE)=F315),1,0)</f>
        <v>1</v>
      </c>
      <c r="O315" s="106">
        <f>VLOOKUP(K315,'Basic Moves'!B$2:J$60,5,FALSE)</f>
        <v>1200</v>
      </c>
      <c r="P315" s="106">
        <f>VLOOKUP(K315,'Basic Moves'!B$2:J$60,9,FALSE)</f>
        <v>12</v>
      </c>
      <c r="Q315" s="34">
        <f t="shared" si="229"/>
        <v>6</v>
      </c>
      <c r="R315" s="24">
        <f t="shared" si="2"/>
        <v>5</v>
      </c>
      <c r="S315" s="56">
        <f t="shared" si="230"/>
        <v>10</v>
      </c>
      <c r="T315" s="56">
        <f t="shared" si="231"/>
        <v>10</v>
      </c>
      <c r="U315" s="56">
        <f t="shared" si="232"/>
        <v>1</v>
      </c>
      <c r="V315" s="36" t="s">
        <v>284</v>
      </c>
      <c r="W315" s="106">
        <f>VLOOKUP(V315,'Charged Moves'!B$2:K$119,3,FALSE)</f>
        <v>45</v>
      </c>
      <c r="X315" s="107" t="str">
        <f>VLOOKUP(V315,'Charged Moves'!B$2:C$119,2,FALSE)</f>
        <v>Water</v>
      </c>
      <c r="Y315" s="106">
        <f>IF(OR(VLOOKUP(V315,'Charged Moves'!B$2:C$119,2,FALSE)=E315,VLOOKUP(V315,'Charged Moves'!B$2:C$119,2,FALSE)=F315),1,0)</f>
        <v>1</v>
      </c>
      <c r="Z315" s="106">
        <f>VLOOKUP(V315,'Charged Moves'!B$2:K$119,10,FALSE)*100</f>
        <v>5</v>
      </c>
      <c r="AA315" s="106">
        <f>VLOOKUP(V315,'Charged Moves'!B$2:K$119,6,FALSE)</f>
        <v>2600</v>
      </c>
      <c r="AB315" s="106">
        <f>VLOOKUP(V315,'Charged Moves'!B$2:L$119,11,FALSE)</f>
        <v>33</v>
      </c>
      <c r="AC315" s="62">
        <f t="shared" si="233"/>
        <v>21</v>
      </c>
      <c r="AD315" s="24">
        <f t="shared" si="3"/>
        <v>8.076923077</v>
      </c>
      <c r="AE315" s="63">
        <f t="shared" si="4"/>
        <v>3</v>
      </c>
      <c r="AF315" s="64">
        <f t="shared" si="5"/>
        <v>3600</v>
      </c>
      <c r="AG315" s="65">
        <f t="shared" si="6"/>
        <v>6.290322581</v>
      </c>
      <c r="AH315" s="15">
        <f t="shared" si="234"/>
        <v>0.3613051454</v>
      </c>
      <c r="AI315" s="15">
        <f t="shared" si="235"/>
        <v>0.1877733619</v>
      </c>
      <c r="AJ315" s="15">
        <f t="shared" si="236"/>
        <v>0.2492360792</v>
      </c>
      <c r="AK315" s="65">
        <f t="shared" si="7"/>
        <v>2.746478873</v>
      </c>
      <c r="AL315" s="65">
        <f t="shared" si="8"/>
        <v>208335.4839</v>
      </c>
      <c r="AM315" s="65">
        <f t="shared" si="9"/>
        <v>90963.38028</v>
      </c>
    </row>
    <row r="316" ht="14.25" customHeight="1">
      <c r="A316" s="11">
        <v>640.0</v>
      </c>
      <c r="B316" s="11">
        <f>VLOOKUP(D316,'Species Data'!A$2:E$252,2,FALSE)</f>
        <v>87</v>
      </c>
      <c r="C316" s="11"/>
      <c r="D316" s="11" t="s">
        <v>243</v>
      </c>
      <c r="E316" s="115" t="s">
        <v>476</v>
      </c>
      <c r="F316" s="111" t="s">
        <v>484</v>
      </c>
      <c r="G316" s="11">
        <f>VLOOKUP(D316,'Species Data'!A$2:E$252,3,FALSE)</f>
        <v>180</v>
      </c>
      <c r="H316" s="52">
        <f>VLOOKUP(D316,'Species Data'!A$2:E$252,4,FALSE)</f>
        <v>139</v>
      </c>
      <c r="I316" s="52">
        <f>VLOOKUP(D316,'Species Data'!A$2:E$252,5,FALSE)</f>
        <v>184</v>
      </c>
      <c r="J316" s="53">
        <f t="shared" si="1"/>
        <v>33120</v>
      </c>
      <c r="K316" s="12" t="s">
        <v>96</v>
      </c>
      <c r="L316" s="54">
        <f>VLOOKUP(K316,'Basic Moves'!B$2:J$60,3,FALSE)</f>
        <v>15</v>
      </c>
      <c r="M316" s="54" t="str">
        <f>VLOOKUP(K316,'Basic Moves'!B$2:C$60,2,FALSE)</f>
        <v>Steel</v>
      </c>
      <c r="N316" s="54">
        <f>IF(OR(VLOOKUP(K316,'Basic Moves'!B$2:C$60,2,FALSE)=E316,VLOOKUP(K316,'Basic Moves'!B$2:C$60,2,FALSE)=F316),1,0)</f>
        <v>0</v>
      </c>
      <c r="O316" s="54">
        <f>VLOOKUP(K316,'Basic Moves'!B$2:J$60,5,FALSE)</f>
        <v>1100</v>
      </c>
      <c r="P316" s="54">
        <f>VLOOKUP(K316,'Basic Moves'!B$2:J$60,9,FALSE)</f>
        <v>7</v>
      </c>
      <c r="Q316" s="34">
        <f t="shared" si="229"/>
        <v>6</v>
      </c>
      <c r="R316" s="24">
        <f t="shared" si="2"/>
        <v>5.454545455</v>
      </c>
      <c r="S316" s="56">
        <f t="shared" si="230"/>
        <v>13.63636364</v>
      </c>
      <c r="T316" s="56">
        <f t="shared" si="231"/>
        <v>6.363636364</v>
      </c>
      <c r="U316" s="56">
        <f t="shared" si="232"/>
        <v>0.4666666667</v>
      </c>
      <c r="V316" s="12" t="s">
        <v>107</v>
      </c>
      <c r="W316" s="54">
        <f>VLOOKUP(V316,'Charged Moves'!B$2:K$119,3,FALSE)</f>
        <v>70</v>
      </c>
      <c r="X316" s="57" t="str">
        <f>VLOOKUP(V316,'Charged Moves'!B$2:C$119,2,FALSE)</f>
        <v>Water</v>
      </c>
      <c r="Y316" s="54">
        <f>IF(OR(VLOOKUP(V316,'Charged Moves'!B$2:C$119,2,FALSE)=E316,VLOOKUP(V316,'Charged Moves'!B$2:C$119,2,FALSE)=F316),1,0)</f>
        <v>1</v>
      </c>
      <c r="Z316" s="54">
        <f>VLOOKUP(V316,'Charged Moves'!B$2:K$119,10,FALSE)*100</f>
        <v>5</v>
      </c>
      <c r="AA316" s="54">
        <f>VLOOKUP(V316,'Charged Moves'!B$2:K$119,6,FALSE)</f>
        <v>3200</v>
      </c>
      <c r="AB316" s="54">
        <f>VLOOKUP(V316,'Charged Moves'!B$2:L$119,11,FALSE)</f>
        <v>50</v>
      </c>
      <c r="AC316" s="62">
        <f t="shared" si="233"/>
        <v>33</v>
      </c>
      <c r="AD316" s="24">
        <f t="shared" si="3"/>
        <v>10.3125</v>
      </c>
      <c r="AE316" s="63">
        <f t="shared" si="4"/>
        <v>8</v>
      </c>
      <c r="AF316" s="64">
        <f t="shared" si="5"/>
        <v>8800</v>
      </c>
      <c r="AG316" s="65">
        <f t="shared" si="6"/>
        <v>6.75</v>
      </c>
      <c r="AH316" s="15">
        <f t="shared" si="234"/>
        <v>0.3877082137</v>
      </c>
      <c r="AI316" s="15">
        <f t="shared" si="235"/>
        <v>0.2014952614</v>
      </c>
      <c r="AJ316" s="15">
        <f t="shared" si="236"/>
        <v>0.2450182379</v>
      </c>
      <c r="AK316" s="65">
        <f t="shared" si="7"/>
        <v>2.7</v>
      </c>
      <c r="AL316" s="65">
        <f t="shared" si="8"/>
        <v>223560</v>
      </c>
      <c r="AM316" s="65">
        <f t="shared" si="9"/>
        <v>89424</v>
      </c>
    </row>
    <row r="317" ht="14.25" customHeight="1">
      <c r="A317" s="11">
        <v>633.0</v>
      </c>
      <c r="B317" s="32">
        <f>VLOOKUP(D317,'Species Data'!A$2:E$252,2,FALSE)</f>
        <v>87</v>
      </c>
      <c r="C317" s="32"/>
      <c r="D317" s="32" t="s">
        <v>243</v>
      </c>
      <c r="E317" s="130" t="s">
        <v>476</v>
      </c>
      <c r="F317" s="131" t="s">
        <v>484</v>
      </c>
      <c r="G317" s="32">
        <f>VLOOKUP(D317,'Species Data'!A$2:E$252,3,FALSE)</f>
        <v>180</v>
      </c>
      <c r="H317" s="104">
        <f>VLOOKUP(D317,'Species Data'!A$2:E$252,4,FALSE)</f>
        <v>139</v>
      </c>
      <c r="I317" s="104">
        <f>VLOOKUP(D317,'Species Data'!A$2:E$252,5,FALSE)</f>
        <v>184</v>
      </c>
      <c r="J317" s="105">
        <f t="shared" si="1"/>
        <v>33120</v>
      </c>
      <c r="K317" s="36" t="s">
        <v>86</v>
      </c>
      <c r="L317" s="106">
        <f>VLOOKUP(K317,'Basic Moves'!B$2:J$60,3,FALSE)</f>
        <v>10</v>
      </c>
      <c r="M317" s="106" t="str">
        <f>VLOOKUP(K317,'Basic Moves'!B$2:C$60,2,FALSE)</f>
        <v>Ice</v>
      </c>
      <c r="N317" s="106">
        <f>IF(OR(VLOOKUP(K317,'Basic Moves'!B$2:C$60,2,FALSE)=E317,VLOOKUP(K317,'Basic Moves'!B$2:C$60,2,FALSE)=F317),1,0)</f>
        <v>1</v>
      </c>
      <c r="O317" s="106">
        <f>VLOOKUP(K317,'Basic Moves'!B$2:J$60,5,FALSE)</f>
        <v>900</v>
      </c>
      <c r="P317" s="106">
        <f>VLOOKUP(K317,'Basic Moves'!B$2:J$60,9,FALSE)</f>
        <v>8</v>
      </c>
      <c r="Q317" s="34">
        <f t="shared" si="229"/>
        <v>5</v>
      </c>
      <c r="R317" s="24">
        <f t="shared" si="2"/>
        <v>5.555555556</v>
      </c>
      <c r="S317" s="56">
        <f t="shared" si="230"/>
        <v>11.11111111</v>
      </c>
      <c r="T317" s="56">
        <f t="shared" si="231"/>
        <v>8.888888889</v>
      </c>
      <c r="U317" s="56">
        <f t="shared" si="232"/>
        <v>0.8</v>
      </c>
      <c r="V317" s="36" t="s">
        <v>232</v>
      </c>
      <c r="W317" s="106">
        <f>VLOOKUP(V317,'Charged Moves'!B$2:K$119,3,FALSE)</f>
        <v>60</v>
      </c>
      <c r="X317" s="107" t="str">
        <f>VLOOKUP(V317,'Charged Moves'!B$2:C$119,2,FALSE)</f>
        <v>Ice</v>
      </c>
      <c r="Y317" s="106">
        <f>IF(OR(VLOOKUP(V317,'Charged Moves'!B$2:C$119,2,FALSE)=E317,VLOOKUP(V317,'Charged Moves'!B$2:C$119,2,FALSE)=F317),1,0)</f>
        <v>1</v>
      </c>
      <c r="Z317" s="106">
        <f>VLOOKUP(V317,'Charged Moves'!B$2:K$119,10,FALSE)*100</f>
        <v>5</v>
      </c>
      <c r="AA317" s="106">
        <f>VLOOKUP(V317,'Charged Moves'!B$2:K$119,6,FALSE)</f>
        <v>3300</v>
      </c>
      <c r="AB317" s="106">
        <f>VLOOKUP(V317,'Charged Moves'!B$2:L$119,11,FALSE)</f>
        <v>33</v>
      </c>
      <c r="AC317" s="62">
        <f t="shared" si="233"/>
        <v>28</v>
      </c>
      <c r="AD317" s="24">
        <f t="shared" si="3"/>
        <v>8.484848485</v>
      </c>
      <c r="AE317" s="63">
        <f t="shared" si="4"/>
        <v>5</v>
      </c>
      <c r="AF317" s="64">
        <f t="shared" si="5"/>
        <v>4500</v>
      </c>
      <c r="AG317" s="65">
        <f t="shared" si="6"/>
        <v>6.794871795</v>
      </c>
      <c r="AH317" s="15">
        <f t="shared" si="234"/>
        <v>0.3902855712</v>
      </c>
      <c r="AI317" s="15">
        <f t="shared" si="235"/>
        <v>0.2028347361</v>
      </c>
      <c r="AJ317" s="15">
        <f t="shared" si="236"/>
        <v>0.2429099627</v>
      </c>
      <c r="AK317" s="65">
        <f t="shared" si="7"/>
        <v>2.676767677</v>
      </c>
      <c r="AL317" s="65">
        <f t="shared" si="8"/>
        <v>225046.1538</v>
      </c>
      <c r="AM317" s="65">
        <f t="shared" si="9"/>
        <v>88654.54545</v>
      </c>
    </row>
    <row r="318" ht="14.25" customHeight="1">
      <c r="A318" s="11">
        <v>634.0</v>
      </c>
      <c r="B318" s="11">
        <f>VLOOKUP(D318,'Species Data'!A$2:E$252,2,FALSE)</f>
        <v>87</v>
      </c>
      <c r="C318" s="11"/>
      <c r="D318" s="11" t="s">
        <v>243</v>
      </c>
      <c r="E318" s="115" t="s">
        <v>476</v>
      </c>
      <c r="F318" s="111" t="s">
        <v>484</v>
      </c>
      <c r="G318" s="11">
        <f>VLOOKUP(D318,'Species Data'!A$2:E$252,3,FALSE)</f>
        <v>180</v>
      </c>
      <c r="H318" s="52">
        <f>VLOOKUP(D318,'Species Data'!A$2:E$252,4,FALSE)</f>
        <v>139</v>
      </c>
      <c r="I318" s="52">
        <f>VLOOKUP(D318,'Species Data'!A$2:E$252,5,FALSE)</f>
        <v>184</v>
      </c>
      <c r="J318" s="53">
        <f t="shared" si="1"/>
        <v>33120</v>
      </c>
      <c r="K318" s="48" t="s">
        <v>86</v>
      </c>
      <c r="L318" s="54">
        <f>VLOOKUP(K318,'Basic Moves'!B$2:J$60,3,FALSE)</f>
        <v>10</v>
      </c>
      <c r="M318" s="54" t="str">
        <f>VLOOKUP(K318,'Basic Moves'!B$2:C$60,2,FALSE)</f>
        <v>Ice</v>
      </c>
      <c r="N318" s="54">
        <f>IF(OR(VLOOKUP(K318,'Basic Moves'!B$2:C$60,2,FALSE)=E318,VLOOKUP(K318,'Basic Moves'!B$2:C$60,2,FALSE)=F318),1,0)</f>
        <v>1</v>
      </c>
      <c r="O318" s="54">
        <f>VLOOKUP(K318,'Basic Moves'!B$2:J$60,5,FALSE)</f>
        <v>900</v>
      </c>
      <c r="P318" s="54">
        <f>VLOOKUP(K318,'Basic Moves'!B$2:J$60,9,FALSE)</f>
        <v>8</v>
      </c>
      <c r="Q318" s="34">
        <f t="shared" si="229"/>
        <v>5</v>
      </c>
      <c r="R318" s="24">
        <f t="shared" si="2"/>
        <v>5.555555556</v>
      </c>
      <c r="S318" s="56">
        <f t="shared" si="230"/>
        <v>11.11111111</v>
      </c>
      <c r="T318" s="56">
        <f t="shared" si="231"/>
        <v>8.888888889</v>
      </c>
      <c r="U318" s="56">
        <f t="shared" si="232"/>
        <v>0.8</v>
      </c>
      <c r="V318" s="12" t="s">
        <v>107</v>
      </c>
      <c r="W318" s="54">
        <f>VLOOKUP(V318,'Charged Moves'!B$2:K$119,3,FALSE)</f>
        <v>70</v>
      </c>
      <c r="X318" s="57" t="str">
        <f>VLOOKUP(V318,'Charged Moves'!B$2:C$119,2,FALSE)</f>
        <v>Water</v>
      </c>
      <c r="Y318" s="54">
        <f>IF(OR(VLOOKUP(V318,'Charged Moves'!B$2:C$119,2,FALSE)=E318,VLOOKUP(V318,'Charged Moves'!B$2:C$119,2,FALSE)=F318),1,0)</f>
        <v>1</v>
      </c>
      <c r="Z318" s="54">
        <f>VLOOKUP(V318,'Charged Moves'!B$2:K$119,10,FALSE)*100</f>
        <v>5</v>
      </c>
      <c r="AA318" s="54">
        <f>VLOOKUP(V318,'Charged Moves'!B$2:K$119,6,FALSE)</f>
        <v>3200</v>
      </c>
      <c r="AB318" s="54">
        <f>VLOOKUP(V318,'Charged Moves'!B$2:L$119,11,FALSE)</f>
        <v>50</v>
      </c>
      <c r="AC318" s="62">
        <f t="shared" si="233"/>
        <v>33</v>
      </c>
      <c r="AD318" s="24">
        <f t="shared" si="3"/>
        <v>10.3125</v>
      </c>
      <c r="AE318" s="63">
        <f t="shared" si="4"/>
        <v>7</v>
      </c>
      <c r="AF318" s="64">
        <f t="shared" si="5"/>
        <v>6300</v>
      </c>
      <c r="AG318" s="65">
        <f t="shared" si="6"/>
        <v>7.157894737</v>
      </c>
      <c r="AH318" s="15">
        <f t="shared" si="234"/>
        <v>0.4111369751</v>
      </c>
      <c r="AI318" s="15">
        <f t="shared" si="235"/>
        <v>0.2136713883</v>
      </c>
      <c r="AJ318" s="15">
        <f t="shared" si="236"/>
        <v>0.2419933213</v>
      </c>
      <c r="AK318" s="65">
        <f t="shared" si="7"/>
        <v>2.666666667</v>
      </c>
      <c r="AL318" s="65">
        <f t="shared" si="8"/>
        <v>237069.4737</v>
      </c>
      <c r="AM318" s="65">
        <f t="shared" si="9"/>
        <v>88320</v>
      </c>
    </row>
    <row r="319" ht="14.25" customHeight="1">
      <c r="A319" s="11">
        <v>630.0</v>
      </c>
      <c r="B319" s="32">
        <f>VLOOKUP(D319,'Species Data'!A$2:E$252,2,FALSE)</f>
        <v>87</v>
      </c>
      <c r="C319" s="32"/>
      <c r="D319" s="32" t="s">
        <v>243</v>
      </c>
      <c r="E319" s="130" t="s">
        <v>476</v>
      </c>
      <c r="F319" s="131" t="s">
        <v>484</v>
      </c>
      <c r="G319" s="32">
        <f>VLOOKUP(D319,'Species Data'!A$2:E$252,3,FALSE)</f>
        <v>180</v>
      </c>
      <c r="H319" s="104">
        <f>VLOOKUP(D319,'Species Data'!A$2:E$252,4,FALSE)</f>
        <v>139</v>
      </c>
      <c r="I319" s="104">
        <f>VLOOKUP(D319,'Species Data'!A$2:E$252,5,FALSE)</f>
        <v>184</v>
      </c>
      <c r="J319" s="105">
        <f t="shared" si="1"/>
        <v>33120</v>
      </c>
      <c r="K319" s="36" t="s">
        <v>86</v>
      </c>
      <c r="L319" s="106">
        <f>VLOOKUP(K319,'Basic Moves'!B$2:J$60,3,FALSE)</f>
        <v>10</v>
      </c>
      <c r="M319" s="106" t="str">
        <f>VLOOKUP(K319,'Basic Moves'!B$2:C$60,2,FALSE)</f>
        <v>Ice</v>
      </c>
      <c r="N319" s="106">
        <f>IF(OR(VLOOKUP(K319,'Basic Moves'!B$2:C$60,2,FALSE)=E319,VLOOKUP(K319,'Basic Moves'!B$2:C$60,2,FALSE)=F319),1,0)</f>
        <v>1</v>
      </c>
      <c r="O319" s="106">
        <f>VLOOKUP(K319,'Basic Moves'!B$2:J$60,5,FALSE)</f>
        <v>900</v>
      </c>
      <c r="P319" s="106">
        <f>VLOOKUP(K319,'Basic Moves'!B$2:J$60,9,FALSE)</f>
        <v>8</v>
      </c>
      <c r="Q319" s="34">
        <f t="shared" si="229"/>
        <v>5</v>
      </c>
      <c r="R319" s="24">
        <f t="shared" si="2"/>
        <v>5.555555556</v>
      </c>
      <c r="S319" s="56">
        <f t="shared" si="230"/>
        <v>11.11111111</v>
      </c>
      <c r="T319" s="56">
        <f t="shared" si="231"/>
        <v>8.888888889</v>
      </c>
      <c r="U319" s="56">
        <f t="shared" si="232"/>
        <v>0.8</v>
      </c>
      <c r="V319" s="36" t="s">
        <v>284</v>
      </c>
      <c r="W319" s="106">
        <f>VLOOKUP(V319,'Charged Moves'!B$2:K$119,3,FALSE)</f>
        <v>45</v>
      </c>
      <c r="X319" s="107" t="str">
        <f>VLOOKUP(V319,'Charged Moves'!B$2:C$119,2,FALSE)</f>
        <v>Water</v>
      </c>
      <c r="Y319" s="106">
        <f>IF(OR(VLOOKUP(V319,'Charged Moves'!B$2:C$119,2,FALSE)=E319,VLOOKUP(V319,'Charged Moves'!B$2:C$119,2,FALSE)=F319),1,0)</f>
        <v>1</v>
      </c>
      <c r="Z319" s="106">
        <f>VLOOKUP(V319,'Charged Moves'!B$2:K$119,10,FALSE)*100</f>
        <v>5</v>
      </c>
      <c r="AA319" s="106">
        <f>VLOOKUP(V319,'Charged Moves'!B$2:K$119,6,FALSE)</f>
        <v>2600</v>
      </c>
      <c r="AB319" s="106">
        <f>VLOOKUP(V319,'Charged Moves'!B$2:L$119,11,FALSE)</f>
        <v>33</v>
      </c>
      <c r="AC319" s="62">
        <f t="shared" si="233"/>
        <v>21</v>
      </c>
      <c r="AD319" s="24">
        <f t="shared" si="3"/>
        <v>8.076923077</v>
      </c>
      <c r="AE319" s="63">
        <f t="shared" si="4"/>
        <v>5</v>
      </c>
      <c r="AF319" s="64">
        <f t="shared" si="5"/>
        <v>4500</v>
      </c>
      <c r="AG319" s="65">
        <f t="shared" si="6"/>
        <v>6.478873239</v>
      </c>
      <c r="AH319" s="15">
        <f t="shared" si="234"/>
        <v>0.372135166</v>
      </c>
      <c r="AI319" s="15">
        <f t="shared" si="235"/>
        <v>0.1934018158</v>
      </c>
      <c r="AJ319" s="15">
        <f t="shared" si="236"/>
        <v>0.2185541777</v>
      </c>
      <c r="AK319" s="65">
        <f t="shared" si="7"/>
        <v>2.408376963</v>
      </c>
      <c r="AL319" s="65">
        <f t="shared" si="8"/>
        <v>214580.2817</v>
      </c>
      <c r="AM319" s="65">
        <f t="shared" si="9"/>
        <v>79765.44503</v>
      </c>
    </row>
    <row r="320" ht="14.25" customHeight="1">
      <c r="A320" s="11">
        <v>339.0</v>
      </c>
      <c r="B320" s="11">
        <f>VLOOKUP(D320,'Species Data'!A$2:E$252,2,FALSE)</f>
        <v>50</v>
      </c>
      <c r="C320" s="11"/>
      <c r="D320" s="11" t="s">
        <v>452</v>
      </c>
      <c r="E320" s="132" t="s">
        <v>485</v>
      </c>
      <c r="F320" s="133"/>
      <c r="G320" s="11">
        <f>VLOOKUP(D320,'Species Data'!A$2:E$252,3,FALSE)</f>
        <v>20</v>
      </c>
      <c r="H320" s="52">
        <f>VLOOKUP(D320,'Species Data'!A$2:E$252,4,FALSE)</f>
        <v>109</v>
      </c>
      <c r="I320" s="52">
        <f>VLOOKUP(D320,'Species Data'!A$2:E$252,5,FALSE)</f>
        <v>88</v>
      </c>
      <c r="J320" s="53">
        <f t="shared" si="1"/>
        <v>1760</v>
      </c>
      <c r="K320" s="12" t="s">
        <v>103</v>
      </c>
      <c r="L320" s="54">
        <f>VLOOKUP(K320,'Basic Moves'!B$2:J$60,3,FALSE)</f>
        <v>15</v>
      </c>
      <c r="M320" s="54" t="str">
        <f>VLOOKUP(K320,'Basic Moves'!B$2:C$60,2,FALSE)</f>
        <v>Ground</v>
      </c>
      <c r="N320" s="54">
        <f>IF(OR(VLOOKUP(K320,'Basic Moves'!B$2:C$60,2,FALSE)=E320,VLOOKUP(K320,'Basic Moves'!B$2:C$60,2,FALSE)=F320),1,0)</f>
        <v>1</v>
      </c>
      <c r="O320" s="54">
        <f>VLOOKUP(K320,'Basic Moves'!B$2:J$60,5,FALSE)</f>
        <v>1400</v>
      </c>
      <c r="P320" s="54">
        <f>VLOOKUP(K320,'Basic Moves'!B$2:J$60,9,FALSE)</f>
        <v>12</v>
      </c>
      <c r="Q320" s="34">
        <f t="shared" si="229"/>
        <v>6</v>
      </c>
      <c r="R320" s="24">
        <f t="shared" si="2"/>
        <v>4.285714286</v>
      </c>
      <c r="S320" s="56">
        <f t="shared" si="230"/>
        <v>10.71428571</v>
      </c>
      <c r="T320" s="56">
        <f t="shared" si="231"/>
        <v>8.571428571</v>
      </c>
      <c r="U320" s="56">
        <f t="shared" si="232"/>
        <v>0.8</v>
      </c>
      <c r="V320" s="48" t="s">
        <v>291</v>
      </c>
      <c r="W320" s="54">
        <f>VLOOKUP(V320,'Charged Moves'!B$2:K$119,3,FALSE)</f>
        <v>100</v>
      </c>
      <c r="X320" s="57" t="str">
        <f>VLOOKUP(V320,'Charged Moves'!B$2:C$119,2,FALSE)</f>
        <v>Ground</v>
      </c>
      <c r="Y320" s="54">
        <f>IF(OR(VLOOKUP(V320,'Charged Moves'!B$2:C$119,2,FALSE)=E320,VLOOKUP(V320,'Charged Moves'!B$2:C$119,2,FALSE)=F320),1,0)</f>
        <v>1</v>
      </c>
      <c r="Z320" s="54">
        <f>VLOOKUP(V320,'Charged Moves'!B$2:K$119,10,FALSE)*100</f>
        <v>5</v>
      </c>
      <c r="AA320" s="54">
        <f>VLOOKUP(V320,'Charged Moves'!B$2:K$119,6,FALSE)</f>
        <v>4700</v>
      </c>
      <c r="AB320" s="54">
        <f>VLOOKUP(V320,'Charged Moves'!B$2:L$119,11,FALSE)</f>
        <v>50</v>
      </c>
      <c r="AC320" s="62">
        <f t="shared" si="233"/>
        <v>37</v>
      </c>
      <c r="AD320" s="24">
        <f t="shared" si="3"/>
        <v>7.872340426</v>
      </c>
      <c r="AE320" s="63">
        <f t="shared" si="4"/>
        <v>5</v>
      </c>
      <c r="AF320" s="64">
        <f t="shared" si="5"/>
        <v>7000</v>
      </c>
      <c r="AG320" s="65">
        <f t="shared" si="6"/>
        <v>5.726495726</v>
      </c>
      <c r="AH320" s="15">
        <f t="shared" si="234"/>
        <v>0.3289199154</v>
      </c>
      <c r="AI320" s="15">
        <f t="shared" si="235"/>
        <v>0.009083900008</v>
      </c>
      <c r="AJ320" s="15">
        <f t="shared" si="236"/>
        <v>0.01363274918</v>
      </c>
      <c r="AK320" s="65">
        <f t="shared" si="7"/>
        <v>2.827004219</v>
      </c>
      <c r="AL320" s="65">
        <f t="shared" si="8"/>
        <v>10078.63248</v>
      </c>
      <c r="AM320" s="65">
        <f t="shared" si="9"/>
        <v>4975.527426</v>
      </c>
    </row>
    <row r="321" ht="14.25" customHeight="1">
      <c r="A321" s="11">
        <v>340.0</v>
      </c>
      <c r="B321" s="11">
        <f>VLOOKUP(D321,'Species Data'!A$2:E$252,2,FALSE)</f>
        <v>50</v>
      </c>
      <c r="C321" s="11"/>
      <c r="D321" s="11" t="s">
        <v>452</v>
      </c>
      <c r="E321" s="132" t="s">
        <v>485</v>
      </c>
      <c r="F321" s="133"/>
      <c r="G321" s="11">
        <f>VLOOKUP(D321,'Species Data'!A$2:E$252,3,FALSE)</f>
        <v>20</v>
      </c>
      <c r="H321" s="52">
        <f>VLOOKUP(D321,'Species Data'!A$2:E$252,4,FALSE)</f>
        <v>109</v>
      </c>
      <c r="I321" s="52">
        <f>VLOOKUP(D321,'Species Data'!A$2:E$252,5,FALSE)</f>
        <v>88</v>
      </c>
      <c r="J321" s="53">
        <f t="shared" si="1"/>
        <v>1760</v>
      </c>
      <c r="K321" s="12" t="s">
        <v>103</v>
      </c>
      <c r="L321" s="54">
        <f>VLOOKUP(K321,'Basic Moves'!B$2:J$60,3,FALSE)</f>
        <v>15</v>
      </c>
      <c r="M321" s="54" t="str">
        <f>VLOOKUP(K321,'Basic Moves'!B$2:C$60,2,FALSE)</f>
        <v>Ground</v>
      </c>
      <c r="N321" s="54">
        <f>IF(OR(VLOOKUP(K321,'Basic Moves'!B$2:C$60,2,FALSE)=E321,VLOOKUP(K321,'Basic Moves'!B$2:C$60,2,FALSE)=F321),1,0)</f>
        <v>1</v>
      </c>
      <c r="O321" s="54">
        <f>VLOOKUP(K321,'Basic Moves'!B$2:J$60,5,FALSE)</f>
        <v>1400</v>
      </c>
      <c r="P321" s="54">
        <f>VLOOKUP(K321,'Basic Moves'!B$2:J$60,9,FALSE)</f>
        <v>12</v>
      </c>
      <c r="Q321" s="34">
        <f t="shared" si="229"/>
        <v>6</v>
      </c>
      <c r="R321" s="24">
        <f t="shared" si="2"/>
        <v>4.285714286</v>
      </c>
      <c r="S321" s="56">
        <f t="shared" si="230"/>
        <v>10.71428571</v>
      </c>
      <c r="T321" s="56">
        <f t="shared" si="231"/>
        <v>8.571428571</v>
      </c>
      <c r="U321" s="56">
        <f t="shared" si="232"/>
        <v>0.8</v>
      </c>
      <c r="V321" s="48" t="s">
        <v>360</v>
      </c>
      <c r="W321" s="54">
        <f>VLOOKUP(V321,'Charged Moves'!B$2:K$119,3,FALSE)</f>
        <v>55</v>
      </c>
      <c r="X321" s="57" t="str">
        <f>VLOOKUP(V321,'Charged Moves'!B$2:C$119,2,FALSE)</f>
        <v>Ground</v>
      </c>
      <c r="Y321" s="54">
        <f>IF(OR(VLOOKUP(V321,'Charged Moves'!B$2:C$119,2,FALSE)=E321,VLOOKUP(V321,'Charged Moves'!B$2:C$119,2,FALSE)=F321),1,0)</f>
        <v>1</v>
      </c>
      <c r="Z321" s="54">
        <f>VLOOKUP(V321,'Charged Moves'!B$2:K$119,10,FALSE)*100</f>
        <v>5</v>
      </c>
      <c r="AA321" s="54">
        <f>VLOOKUP(V321,'Charged Moves'!B$2:K$119,6,FALSE)</f>
        <v>2300</v>
      </c>
      <c r="AB321" s="54">
        <f>VLOOKUP(V321,'Charged Moves'!B$2:L$119,11,FALSE)</f>
        <v>33</v>
      </c>
      <c r="AC321" s="62">
        <f t="shared" si="233"/>
        <v>20</v>
      </c>
      <c r="AD321" s="24">
        <f t="shared" si="3"/>
        <v>8.695652174</v>
      </c>
      <c r="AE321" s="63">
        <f t="shared" si="4"/>
        <v>3</v>
      </c>
      <c r="AF321" s="64">
        <f t="shared" si="5"/>
        <v>4200</v>
      </c>
      <c r="AG321" s="65">
        <f t="shared" si="6"/>
        <v>5.846153846</v>
      </c>
      <c r="AH321" s="15">
        <f t="shared" si="234"/>
        <v>0.3357928688</v>
      </c>
      <c r="AI321" s="15">
        <f t="shared" si="235"/>
        <v>0.009273712844</v>
      </c>
      <c r="AJ321" s="15">
        <f t="shared" si="236"/>
        <v>0.01263783212</v>
      </c>
      <c r="AK321" s="65">
        <f t="shared" si="7"/>
        <v>2.620689655</v>
      </c>
      <c r="AL321" s="65">
        <f t="shared" si="8"/>
        <v>10289.23077</v>
      </c>
      <c r="AM321" s="65">
        <f t="shared" si="9"/>
        <v>4612.413793</v>
      </c>
    </row>
    <row r="322" ht="14.25" customHeight="1">
      <c r="A322" s="11">
        <v>341.0</v>
      </c>
      <c r="B322" s="11">
        <f>VLOOKUP(D322,'Species Data'!A$2:E$252,2,FALSE)</f>
        <v>50</v>
      </c>
      <c r="C322" s="11"/>
      <c r="D322" s="11" t="s">
        <v>452</v>
      </c>
      <c r="E322" s="132" t="s">
        <v>485</v>
      </c>
      <c r="F322" s="133"/>
      <c r="G322" s="11">
        <f>VLOOKUP(D322,'Species Data'!A$2:E$252,3,FALSE)</f>
        <v>20</v>
      </c>
      <c r="H322" s="52">
        <f>VLOOKUP(D322,'Species Data'!A$2:E$252,4,FALSE)</f>
        <v>109</v>
      </c>
      <c r="I322" s="52">
        <f>VLOOKUP(D322,'Species Data'!A$2:E$252,5,FALSE)</f>
        <v>88</v>
      </c>
      <c r="J322" s="53">
        <f t="shared" si="1"/>
        <v>1760</v>
      </c>
      <c r="K322" s="12" t="s">
        <v>103</v>
      </c>
      <c r="L322" s="54">
        <f>VLOOKUP(K322,'Basic Moves'!B$2:J$60,3,FALSE)</f>
        <v>15</v>
      </c>
      <c r="M322" s="54" t="str">
        <f>VLOOKUP(K322,'Basic Moves'!B$2:C$60,2,FALSE)</f>
        <v>Ground</v>
      </c>
      <c r="N322" s="54">
        <f>IF(OR(VLOOKUP(K322,'Basic Moves'!B$2:C$60,2,FALSE)=E322,VLOOKUP(K322,'Basic Moves'!B$2:C$60,2,FALSE)=F322),1,0)</f>
        <v>1</v>
      </c>
      <c r="O322" s="54">
        <f>VLOOKUP(K322,'Basic Moves'!B$2:J$60,5,FALSE)</f>
        <v>1400</v>
      </c>
      <c r="P322" s="54">
        <f>VLOOKUP(K322,'Basic Moves'!B$2:J$60,9,FALSE)</f>
        <v>12</v>
      </c>
      <c r="Q322" s="34">
        <f t="shared" si="229"/>
        <v>6</v>
      </c>
      <c r="R322" s="24">
        <f t="shared" si="2"/>
        <v>4.285714286</v>
      </c>
      <c r="S322" s="56">
        <f t="shared" si="230"/>
        <v>10.71428571</v>
      </c>
      <c r="T322" s="56">
        <f t="shared" si="231"/>
        <v>8.571428571</v>
      </c>
      <c r="U322" s="56">
        <f t="shared" si="232"/>
        <v>0.8</v>
      </c>
      <c r="V322" s="48" t="s">
        <v>245</v>
      </c>
      <c r="W322" s="54">
        <f>VLOOKUP(V322,'Charged Moves'!B$2:K$119,3,FALSE)</f>
        <v>70</v>
      </c>
      <c r="X322" s="57" t="str">
        <f>VLOOKUP(V322,'Charged Moves'!B$2:C$119,2,FALSE)</f>
        <v>Rock</v>
      </c>
      <c r="Y322" s="54">
        <f>IF(OR(VLOOKUP(V322,'Charged Moves'!B$2:C$119,2,FALSE)=E322,VLOOKUP(V322,'Charged Moves'!B$2:C$119,2,FALSE)=F322),1,0)</f>
        <v>0</v>
      </c>
      <c r="Z322" s="54">
        <f>VLOOKUP(V322,'Charged Moves'!B$2:K$119,10,FALSE)*100</f>
        <v>25</v>
      </c>
      <c r="AA322" s="54">
        <f>VLOOKUP(V322,'Charged Moves'!B$2:K$119,6,FALSE)</f>
        <v>3200</v>
      </c>
      <c r="AB322" s="54">
        <f>VLOOKUP(V322,'Charged Moves'!B$2:L$119,11,FALSE)</f>
        <v>50</v>
      </c>
      <c r="AC322" s="62">
        <f t="shared" si="233"/>
        <v>22</v>
      </c>
      <c r="AD322" s="24">
        <f t="shared" si="3"/>
        <v>6.875</v>
      </c>
      <c r="AE322" s="63">
        <f t="shared" si="4"/>
        <v>5</v>
      </c>
      <c r="AF322" s="64">
        <f t="shared" si="5"/>
        <v>7000</v>
      </c>
      <c r="AG322" s="65">
        <f t="shared" si="6"/>
        <v>5.098039216</v>
      </c>
      <c r="AH322" s="15">
        <f t="shared" si="234"/>
        <v>0.2928224707</v>
      </c>
      <c r="AI322" s="15">
        <f t="shared" si="235"/>
        <v>0.008086983853</v>
      </c>
      <c r="AJ322" s="15">
        <f t="shared" si="236"/>
        <v>0.01129554934</v>
      </c>
      <c r="AK322" s="65">
        <f t="shared" si="7"/>
        <v>2.342342342</v>
      </c>
      <c r="AL322" s="65">
        <f t="shared" si="8"/>
        <v>8972.54902</v>
      </c>
      <c r="AM322" s="65">
        <f t="shared" si="9"/>
        <v>4122.522523</v>
      </c>
    </row>
    <row r="323" ht="14.25" customHeight="1">
      <c r="A323" s="11">
        <v>336.0</v>
      </c>
      <c r="B323" s="32">
        <f>VLOOKUP(D323,'Species Data'!A$2:E$252,2,FALSE)</f>
        <v>50</v>
      </c>
      <c r="C323" s="32"/>
      <c r="D323" s="32" t="s">
        <v>452</v>
      </c>
      <c r="E323" s="134" t="s">
        <v>485</v>
      </c>
      <c r="F323" s="135"/>
      <c r="G323" s="32">
        <f>VLOOKUP(D323,'Species Data'!A$2:E$252,3,FALSE)</f>
        <v>20</v>
      </c>
      <c r="H323" s="104">
        <f>VLOOKUP(D323,'Species Data'!A$2:E$252,4,FALSE)</f>
        <v>109</v>
      </c>
      <c r="I323" s="104">
        <f>VLOOKUP(D323,'Species Data'!A$2:E$252,5,FALSE)</f>
        <v>88</v>
      </c>
      <c r="J323" s="105">
        <f t="shared" si="1"/>
        <v>1760</v>
      </c>
      <c r="K323" s="36" t="s">
        <v>136</v>
      </c>
      <c r="L323" s="106">
        <f>VLOOKUP(K323,'Basic Moves'!B$2:J$60,3,FALSE)</f>
        <v>5</v>
      </c>
      <c r="M323" s="54" t="str">
        <f>VLOOKUP(K323,'Basic Moves'!B$2:C$60,2,FALSE)</f>
        <v>Ground</v>
      </c>
      <c r="N323" s="106">
        <f>IF(OR(VLOOKUP(K323,'Basic Moves'!B$2:C$60,2,FALSE)=E323,VLOOKUP(K323,'Basic Moves'!B$2:C$60,2,FALSE)=F323),1,0)</f>
        <v>1</v>
      </c>
      <c r="O323" s="106">
        <f>VLOOKUP(K323,'Basic Moves'!B$2:J$60,5,FALSE)</f>
        <v>600</v>
      </c>
      <c r="P323" s="54">
        <f>VLOOKUP(K323,'Basic Moves'!B$2:J$60,9,FALSE)</f>
        <v>7</v>
      </c>
      <c r="Q323" s="34">
        <f t="shared" si="229"/>
        <v>2</v>
      </c>
      <c r="R323" s="24">
        <f t="shared" si="2"/>
        <v>3.333333333</v>
      </c>
      <c r="S323" s="56">
        <f t="shared" si="230"/>
        <v>8.333333333</v>
      </c>
      <c r="T323" s="56">
        <f t="shared" si="231"/>
        <v>11.66666667</v>
      </c>
      <c r="U323" s="56">
        <f t="shared" si="232"/>
        <v>1.4</v>
      </c>
      <c r="V323" s="36" t="s">
        <v>291</v>
      </c>
      <c r="W323" s="106">
        <f>VLOOKUP(V323,'Charged Moves'!B$2:K$119,3,FALSE)</f>
        <v>100</v>
      </c>
      <c r="X323" s="57" t="str">
        <f>VLOOKUP(V323,'Charged Moves'!B$2:C$119,2,FALSE)</f>
        <v>Ground</v>
      </c>
      <c r="Y323" s="106">
        <f>IF(OR(VLOOKUP(V323,'Charged Moves'!B$2:C$119,2,FALSE)=E323,VLOOKUP(V323,'Charged Moves'!B$2:C$119,2,FALSE)=F323),1,0)</f>
        <v>1</v>
      </c>
      <c r="Z323" s="54">
        <f>VLOOKUP(V323,'Charged Moves'!B$2:K$119,10,FALSE)*100</f>
        <v>5</v>
      </c>
      <c r="AA323" s="106">
        <f>VLOOKUP(V323,'Charged Moves'!B$2:K$119,6,FALSE)</f>
        <v>4700</v>
      </c>
      <c r="AB323" s="54">
        <f>VLOOKUP(V323,'Charged Moves'!B$2:L$119,11,FALSE)</f>
        <v>50</v>
      </c>
      <c r="AC323" s="62">
        <f t="shared" si="233"/>
        <v>37</v>
      </c>
      <c r="AD323" s="24">
        <f t="shared" si="3"/>
        <v>7.872340426</v>
      </c>
      <c r="AE323" s="63">
        <f t="shared" si="4"/>
        <v>8</v>
      </c>
      <c r="AF323" s="64">
        <f t="shared" si="5"/>
        <v>4800</v>
      </c>
      <c r="AG323" s="65">
        <f t="shared" si="6"/>
        <v>5.578947368</v>
      </c>
      <c r="AH323" s="15">
        <f t="shared" si="234"/>
        <v>0.3204449953</v>
      </c>
      <c r="AI323" s="15">
        <f t="shared" si="235"/>
        <v>0.008849845083</v>
      </c>
      <c r="AJ323" s="15">
        <f t="shared" si="236"/>
        <v>0.0092939464</v>
      </c>
      <c r="AK323" s="65">
        <f t="shared" si="7"/>
        <v>1.927272727</v>
      </c>
      <c r="AL323" s="65">
        <f t="shared" si="8"/>
        <v>9818.947368</v>
      </c>
      <c r="AM323" s="65">
        <f t="shared" si="9"/>
        <v>3392</v>
      </c>
    </row>
    <row r="324" ht="14.25" customHeight="1">
      <c r="A324" s="11">
        <v>337.0</v>
      </c>
      <c r="B324" s="32">
        <f>VLOOKUP(D324,'Species Data'!A$2:E$252,2,FALSE)</f>
        <v>50</v>
      </c>
      <c r="C324" s="32"/>
      <c r="D324" s="32" t="s">
        <v>452</v>
      </c>
      <c r="E324" s="134" t="s">
        <v>485</v>
      </c>
      <c r="F324" s="135"/>
      <c r="G324" s="32">
        <f>VLOOKUP(D324,'Species Data'!A$2:E$252,3,FALSE)</f>
        <v>20</v>
      </c>
      <c r="H324" s="104">
        <f>VLOOKUP(D324,'Species Data'!A$2:E$252,4,FALSE)</f>
        <v>109</v>
      </c>
      <c r="I324" s="104">
        <f>VLOOKUP(D324,'Species Data'!A$2:E$252,5,FALSE)</f>
        <v>88</v>
      </c>
      <c r="J324" s="105">
        <f t="shared" si="1"/>
        <v>1760</v>
      </c>
      <c r="K324" s="36" t="s">
        <v>136</v>
      </c>
      <c r="L324" s="106">
        <f>VLOOKUP(K324,'Basic Moves'!B$2:J$60,3,FALSE)</f>
        <v>5</v>
      </c>
      <c r="M324" s="54" t="str">
        <f>VLOOKUP(K324,'Basic Moves'!B$2:C$60,2,FALSE)</f>
        <v>Ground</v>
      </c>
      <c r="N324" s="106">
        <f>IF(OR(VLOOKUP(K324,'Basic Moves'!B$2:C$60,2,FALSE)=E324,VLOOKUP(K324,'Basic Moves'!B$2:C$60,2,FALSE)=F324),1,0)</f>
        <v>1</v>
      </c>
      <c r="O324" s="106">
        <f>VLOOKUP(K324,'Basic Moves'!B$2:J$60,5,FALSE)</f>
        <v>600</v>
      </c>
      <c r="P324" s="54">
        <f>VLOOKUP(K324,'Basic Moves'!B$2:J$60,9,FALSE)</f>
        <v>7</v>
      </c>
      <c r="Q324" s="34">
        <f t="shared" si="229"/>
        <v>2</v>
      </c>
      <c r="R324" s="24">
        <f t="shared" si="2"/>
        <v>3.333333333</v>
      </c>
      <c r="S324" s="56">
        <f t="shared" si="230"/>
        <v>8.333333333</v>
      </c>
      <c r="T324" s="56">
        <f t="shared" si="231"/>
        <v>11.66666667</v>
      </c>
      <c r="U324" s="56">
        <f t="shared" si="232"/>
        <v>1.4</v>
      </c>
      <c r="V324" s="36" t="s">
        <v>360</v>
      </c>
      <c r="W324" s="106">
        <f>VLOOKUP(V324,'Charged Moves'!B$2:K$119,3,FALSE)</f>
        <v>55</v>
      </c>
      <c r="X324" s="57" t="str">
        <f>VLOOKUP(V324,'Charged Moves'!B$2:C$119,2,FALSE)</f>
        <v>Ground</v>
      </c>
      <c r="Y324" s="106">
        <f>IF(OR(VLOOKUP(V324,'Charged Moves'!B$2:C$119,2,FALSE)=E324,VLOOKUP(V324,'Charged Moves'!B$2:C$119,2,FALSE)=F324),1,0)</f>
        <v>1</v>
      </c>
      <c r="Z324" s="54">
        <f>VLOOKUP(V324,'Charged Moves'!B$2:K$119,10,FALSE)*100</f>
        <v>5</v>
      </c>
      <c r="AA324" s="106">
        <f>VLOOKUP(V324,'Charged Moves'!B$2:K$119,6,FALSE)</f>
        <v>2300</v>
      </c>
      <c r="AB324" s="54">
        <f>VLOOKUP(V324,'Charged Moves'!B$2:L$119,11,FALSE)</f>
        <v>33</v>
      </c>
      <c r="AC324" s="62">
        <f t="shared" si="233"/>
        <v>20</v>
      </c>
      <c r="AD324" s="24">
        <f t="shared" si="3"/>
        <v>8.695652174</v>
      </c>
      <c r="AE324" s="63">
        <f t="shared" si="4"/>
        <v>5</v>
      </c>
      <c r="AF324" s="64">
        <f t="shared" si="5"/>
        <v>3000</v>
      </c>
      <c r="AG324" s="65">
        <f t="shared" si="6"/>
        <v>5.660377358</v>
      </c>
      <c r="AH324" s="15">
        <f t="shared" si="234"/>
        <v>0.3251221918</v>
      </c>
      <c r="AI324" s="15">
        <f t="shared" si="235"/>
        <v>0.008979016905</v>
      </c>
      <c r="AJ324" s="15">
        <f t="shared" si="236"/>
        <v>0.008362423143</v>
      </c>
      <c r="AK324" s="65">
        <f t="shared" si="7"/>
        <v>1.734104046</v>
      </c>
      <c r="AL324" s="65">
        <f t="shared" si="8"/>
        <v>9962.264151</v>
      </c>
      <c r="AM324" s="65">
        <f t="shared" si="9"/>
        <v>3052.023121</v>
      </c>
    </row>
    <row r="325" ht="14.25" customHeight="1">
      <c r="A325" s="11">
        <v>342.0</v>
      </c>
      <c r="B325" s="11">
        <f>VLOOKUP(D325,'Species Data'!A$2:E$252,2,FALSE)</f>
        <v>50</v>
      </c>
      <c r="C325" s="11"/>
      <c r="D325" s="11" t="s">
        <v>452</v>
      </c>
      <c r="E325" s="132" t="s">
        <v>485</v>
      </c>
      <c r="F325" s="133"/>
      <c r="G325" s="11">
        <f>VLOOKUP(D325,'Species Data'!A$2:E$252,3,FALSE)</f>
        <v>20</v>
      </c>
      <c r="H325" s="52">
        <f>VLOOKUP(D325,'Species Data'!A$2:E$252,4,FALSE)</f>
        <v>109</v>
      </c>
      <c r="I325" s="52">
        <f>VLOOKUP(D325,'Species Data'!A$2:E$252,5,FALSE)</f>
        <v>88</v>
      </c>
      <c r="J325" s="53">
        <f t="shared" si="1"/>
        <v>1760</v>
      </c>
      <c r="K325" s="48" t="s">
        <v>317</v>
      </c>
      <c r="L325" s="54">
        <f>VLOOKUP(K325,'Basic Moves'!B$2:J$60,3,FALSE)</f>
        <v>6</v>
      </c>
      <c r="M325" s="54" t="str">
        <f>VLOOKUP(K325,'Basic Moves'!B$2:C$60,2,FALSE)</f>
        <v>Normal</v>
      </c>
      <c r="N325" s="54">
        <f>IF(OR(VLOOKUP(K325,'Basic Moves'!B$2:C$60,2,FALSE)=E325,VLOOKUP(K325,'Basic Moves'!B$2:C$60,2,FALSE)=F325),1,0)</f>
        <v>0</v>
      </c>
      <c r="O325" s="54">
        <f>VLOOKUP(K325,'Basic Moves'!B$2:J$60,5,FALSE)</f>
        <v>500</v>
      </c>
      <c r="P325" s="54">
        <f>VLOOKUP(K325,'Basic Moves'!B$2:J$60,9,FALSE)</f>
        <v>4</v>
      </c>
      <c r="Q325" s="34">
        <f t="shared" si="229"/>
        <v>2</v>
      </c>
      <c r="R325" s="24">
        <f t="shared" si="2"/>
        <v>4</v>
      </c>
      <c r="S325" s="56">
        <f t="shared" si="230"/>
        <v>12</v>
      </c>
      <c r="T325" s="56">
        <f t="shared" si="231"/>
        <v>8</v>
      </c>
      <c r="U325" s="56">
        <f t="shared" si="232"/>
        <v>0.6666666667</v>
      </c>
      <c r="V325" s="48" t="s">
        <v>291</v>
      </c>
      <c r="W325" s="54">
        <f>VLOOKUP(V325,'Charged Moves'!B$2:K$119,3,FALSE)</f>
        <v>100</v>
      </c>
      <c r="X325" s="57" t="str">
        <f>VLOOKUP(V325,'Charged Moves'!B$2:C$119,2,FALSE)</f>
        <v>Ground</v>
      </c>
      <c r="Y325" s="54">
        <f>IF(OR(VLOOKUP(V325,'Charged Moves'!B$2:C$119,2,FALSE)=E325,VLOOKUP(V325,'Charged Moves'!B$2:C$119,2,FALSE)=F325),1,0)</f>
        <v>1</v>
      </c>
      <c r="Z325" s="54">
        <f>VLOOKUP(V325,'Charged Moves'!B$2:K$119,10,FALSE)*100</f>
        <v>5</v>
      </c>
      <c r="AA325" s="54">
        <f>VLOOKUP(V325,'Charged Moves'!B$2:K$119,6,FALSE)</f>
        <v>4700</v>
      </c>
      <c r="AB325" s="54">
        <f>VLOOKUP(V325,'Charged Moves'!B$2:L$119,11,FALSE)</f>
        <v>50</v>
      </c>
      <c r="AC325" s="62">
        <f t="shared" si="233"/>
        <v>37</v>
      </c>
      <c r="AD325" s="24">
        <f t="shared" si="3"/>
        <v>7.872340426</v>
      </c>
      <c r="AE325" s="63">
        <f t="shared" si="4"/>
        <v>13</v>
      </c>
      <c r="AF325" s="64">
        <f t="shared" si="5"/>
        <v>6500</v>
      </c>
      <c r="AG325" s="65">
        <f t="shared" si="6"/>
        <v>5.625</v>
      </c>
      <c r="AH325" s="15">
        <f t="shared" si="234"/>
        <v>0.3230901781</v>
      </c>
      <c r="AI325" s="15">
        <f t="shared" si="235"/>
        <v>0.008922898049</v>
      </c>
      <c r="AJ325" s="15">
        <f t="shared" si="236"/>
        <v>0.007750174306</v>
      </c>
      <c r="AK325" s="65">
        <f t="shared" si="7"/>
        <v>1.607142857</v>
      </c>
      <c r="AL325" s="65">
        <f t="shared" si="8"/>
        <v>9900</v>
      </c>
      <c r="AM325" s="65">
        <f t="shared" si="9"/>
        <v>2828.571429</v>
      </c>
    </row>
    <row r="326" ht="14.25" customHeight="1">
      <c r="A326" s="11">
        <v>338.0</v>
      </c>
      <c r="B326" s="32">
        <f>VLOOKUP(D326,'Species Data'!A$2:E$252,2,FALSE)</f>
        <v>50</v>
      </c>
      <c r="C326" s="32"/>
      <c r="D326" s="32" t="s">
        <v>452</v>
      </c>
      <c r="E326" s="134" t="s">
        <v>485</v>
      </c>
      <c r="F326" s="135"/>
      <c r="G326" s="32">
        <f>VLOOKUP(D326,'Species Data'!A$2:E$252,3,FALSE)</f>
        <v>20</v>
      </c>
      <c r="H326" s="104">
        <f>VLOOKUP(D326,'Species Data'!A$2:E$252,4,FALSE)</f>
        <v>109</v>
      </c>
      <c r="I326" s="104">
        <f>VLOOKUP(D326,'Species Data'!A$2:E$252,5,FALSE)</f>
        <v>88</v>
      </c>
      <c r="J326" s="105">
        <f t="shared" si="1"/>
        <v>1760</v>
      </c>
      <c r="K326" s="36" t="s">
        <v>136</v>
      </c>
      <c r="L326" s="106">
        <f>VLOOKUP(K326,'Basic Moves'!B$2:J$60,3,FALSE)</f>
        <v>5</v>
      </c>
      <c r="M326" s="54" t="str">
        <f>VLOOKUP(K326,'Basic Moves'!B$2:C$60,2,FALSE)</f>
        <v>Ground</v>
      </c>
      <c r="N326" s="106">
        <f>IF(OR(VLOOKUP(K326,'Basic Moves'!B$2:C$60,2,FALSE)=E326,VLOOKUP(K326,'Basic Moves'!B$2:C$60,2,FALSE)=F326),1,0)</f>
        <v>1</v>
      </c>
      <c r="O326" s="106">
        <f>VLOOKUP(K326,'Basic Moves'!B$2:J$60,5,FALSE)</f>
        <v>600</v>
      </c>
      <c r="P326" s="54">
        <f>VLOOKUP(K326,'Basic Moves'!B$2:J$60,9,FALSE)</f>
        <v>7</v>
      </c>
      <c r="Q326" s="34">
        <f t="shared" si="229"/>
        <v>2</v>
      </c>
      <c r="R326" s="24">
        <f t="shared" si="2"/>
        <v>3.333333333</v>
      </c>
      <c r="S326" s="56">
        <f t="shared" si="230"/>
        <v>8.333333333</v>
      </c>
      <c r="T326" s="56">
        <f t="shared" si="231"/>
        <v>11.66666667</v>
      </c>
      <c r="U326" s="56">
        <f t="shared" si="232"/>
        <v>1.4</v>
      </c>
      <c r="V326" s="36" t="s">
        <v>245</v>
      </c>
      <c r="W326" s="106">
        <f>VLOOKUP(V326,'Charged Moves'!B$2:K$119,3,FALSE)</f>
        <v>70</v>
      </c>
      <c r="X326" s="57" t="str">
        <f>VLOOKUP(V326,'Charged Moves'!B$2:C$119,2,FALSE)</f>
        <v>Rock</v>
      </c>
      <c r="Y326" s="106">
        <f>IF(OR(VLOOKUP(V326,'Charged Moves'!B$2:C$119,2,FALSE)=E326,VLOOKUP(V326,'Charged Moves'!B$2:C$119,2,FALSE)=F326),1,0)</f>
        <v>0</v>
      </c>
      <c r="Z326" s="54">
        <f>VLOOKUP(V326,'Charged Moves'!B$2:K$119,10,FALSE)*100</f>
        <v>25</v>
      </c>
      <c r="AA326" s="106">
        <f>VLOOKUP(V326,'Charged Moves'!B$2:K$119,6,FALSE)</f>
        <v>3200</v>
      </c>
      <c r="AB326" s="54">
        <f>VLOOKUP(V326,'Charged Moves'!B$2:L$119,11,FALSE)</f>
        <v>50</v>
      </c>
      <c r="AC326" s="62">
        <f t="shared" si="233"/>
        <v>22</v>
      </c>
      <c r="AD326" s="24">
        <f t="shared" si="3"/>
        <v>6.875</v>
      </c>
      <c r="AE326" s="63">
        <f t="shared" si="4"/>
        <v>8</v>
      </c>
      <c r="AF326" s="64">
        <f t="shared" si="5"/>
        <v>4800</v>
      </c>
      <c r="AG326" s="65">
        <f t="shared" si="6"/>
        <v>4.75</v>
      </c>
      <c r="AH326" s="15">
        <f t="shared" si="234"/>
        <v>0.2728317059</v>
      </c>
      <c r="AI326" s="15">
        <f t="shared" si="235"/>
        <v>0.007534891686</v>
      </c>
      <c r="AJ326" s="15">
        <f t="shared" si="236"/>
        <v>0.007048021762</v>
      </c>
      <c r="AK326" s="65">
        <f t="shared" si="7"/>
        <v>1.461538462</v>
      </c>
      <c r="AL326" s="65">
        <f t="shared" si="8"/>
        <v>8360</v>
      </c>
      <c r="AM326" s="65">
        <f t="shared" si="9"/>
        <v>2572.307692</v>
      </c>
    </row>
    <row r="327" ht="14.25" customHeight="1">
      <c r="A327" s="11">
        <v>343.0</v>
      </c>
      <c r="B327" s="11">
        <f>VLOOKUP(D327,'Species Data'!A$2:E$252,2,FALSE)</f>
        <v>50</v>
      </c>
      <c r="C327" s="11"/>
      <c r="D327" s="11" t="s">
        <v>452</v>
      </c>
      <c r="E327" s="132" t="s">
        <v>485</v>
      </c>
      <c r="F327" s="133"/>
      <c r="G327" s="11">
        <f>VLOOKUP(D327,'Species Data'!A$2:E$252,3,FALSE)</f>
        <v>20</v>
      </c>
      <c r="H327" s="52">
        <f>VLOOKUP(D327,'Species Data'!A$2:E$252,4,FALSE)</f>
        <v>109</v>
      </c>
      <c r="I327" s="52">
        <f>VLOOKUP(D327,'Species Data'!A$2:E$252,5,FALSE)</f>
        <v>88</v>
      </c>
      <c r="J327" s="53">
        <f t="shared" si="1"/>
        <v>1760</v>
      </c>
      <c r="K327" s="48" t="s">
        <v>317</v>
      </c>
      <c r="L327" s="54">
        <f>VLOOKUP(K327,'Basic Moves'!B$2:J$60,3,FALSE)</f>
        <v>6</v>
      </c>
      <c r="M327" s="54" t="str">
        <f>VLOOKUP(K327,'Basic Moves'!B$2:C$60,2,FALSE)</f>
        <v>Normal</v>
      </c>
      <c r="N327" s="54">
        <f>IF(OR(VLOOKUP(K327,'Basic Moves'!B$2:C$60,2,FALSE)=E327,VLOOKUP(K327,'Basic Moves'!B$2:C$60,2,FALSE)=F327),1,0)</f>
        <v>0</v>
      </c>
      <c r="O327" s="54">
        <f>VLOOKUP(K327,'Basic Moves'!B$2:J$60,5,FALSE)</f>
        <v>500</v>
      </c>
      <c r="P327" s="54">
        <f>VLOOKUP(K327,'Basic Moves'!B$2:J$60,9,FALSE)</f>
        <v>4</v>
      </c>
      <c r="Q327" s="34">
        <f t="shared" si="229"/>
        <v>2</v>
      </c>
      <c r="R327" s="24">
        <f t="shared" si="2"/>
        <v>4</v>
      </c>
      <c r="S327" s="56">
        <f t="shared" si="230"/>
        <v>12</v>
      </c>
      <c r="T327" s="56">
        <f t="shared" si="231"/>
        <v>8</v>
      </c>
      <c r="U327" s="56">
        <f t="shared" si="232"/>
        <v>0.6666666667</v>
      </c>
      <c r="V327" s="48" t="s">
        <v>360</v>
      </c>
      <c r="W327" s="54">
        <f>VLOOKUP(V327,'Charged Moves'!B$2:K$119,3,FALSE)</f>
        <v>55</v>
      </c>
      <c r="X327" s="57" t="str">
        <f>VLOOKUP(V327,'Charged Moves'!B$2:C$119,2,FALSE)</f>
        <v>Ground</v>
      </c>
      <c r="Y327" s="54">
        <f>IF(OR(VLOOKUP(V327,'Charged Moves'!B$2:C$119,2,FALSE)=E327,VLOOKUP(V327,'Charged Moves'!B$2:C$119,2,FALSE)=F327),1,0)</f>
        <v>1</v>
      </c>
      <c r="Z327" s="54">
        <f>VLOOKUP(V327,'Charged Moves'!B$2:K$119,10,FALSE)*100</f>
        <v>5</v>
      </c>
      <c r="AA327" s="54">
        <f>VLOOKUP(V327,'Charged Moves'!B$2:K$119,6,FALSE)</f>
        <v>2300</v>
      </c>
      <c r="AB327" s="54">
        <f>VLOOKUP(V327,'Charged Moves'!B$2:L$119,11,FALSE)</f>
        <v>33</v>
      </c>
      <c r="AC327" s="62">
        <f t="shared" si="233"/>
        <v>20</v>
      </c>
      <c r="AD327" s="24">
        <f t="shared" si="3"/>
        <v>8.695652174</v>
      </c>
      <c r="AE327" s="63">
        <f t="shared" si="4"/>
        <v>9</v>
      </c>
      <c r="AF327" s="64">
        <f t="shared" si="5"/>
        <v>4500</v>
      </c>
      <c r="AG327" s="65">
        <f t="shared" si="6"/>
        <v>5.588235294</v>
      </c>
      <c r="AH327" s="15">
        <f t="shared" si="234"/>
        <v>0.3209784775</v>
      </c>
      <c r="AI327" s="15">
        <f t="shared" si="235"/>
        <v>0.008864578454</v>
      </c>
      <c r="AJ327" s="15">
        <f t="shared" si="236"/>
        <v>0.006837633052</v>
      </c>
      <c r="AK327" s="65">
        <f t="shared" si="7"/>
        <v>1.417910448</v>
      </c>
      <c r="AL327" s="65">
        <f t="shared" si="8"/>
        <v>9835.294118</v>
      </c>
      <c r="AM327" s="65">
        <f t="shared" si="9"/>
        <v>2495.522388</v>
      </c>
    </row>
    <row r="328" ht="14.25" customHeight="1">
      <c r="A328" s="11">
        <v>344.0</v>
      </c>
      <c r="B328" s="11">
        <f>VLOOKUP(D328,'Species Data'!A$2:E$252,2,FALSE)</f>
        <v>50</v>
      </c>
      <c r="C328" s="11"/>
      <c r="D328" s="11" t="s">
        <v>452</v>
      </c>
      <c r="E328" s="132" t="s">
        <v>485</v>
      </c>
      <c r="F328" s="133"/>
      <c r="G328" s="11">
        <f>VLOOKUP(D328,'Species Data'!A$2:E$252,3,FALSE)</f>
        <v>20</v>
      </c>
      <c r="H328" s="52">
        <f>VLOOKUP(D328,'Species Data'!A$2:E$252,4,FALSE)</f>
        <v>109</v>
      </c>
      <c r="I328" s="52">
        <f>VLOOKUP(D328,'Species Data'!A$2:E$252,5,FALSE)</f>
        <v>88</v>
      </c>
      <c r="J328" s="53">
        <f t="shared" si="1"/>
        <v>1760</v>
      </c>
      <c r="K328" s="48" t="s">
        <v>317</v>
      </c>
      <c r="L328" s="54">
        <f>VLOOKUP(K328,'Basic Moves'!B$2:J$60,3,FALSE)</f>
        <v>6</v>
      </c>
      <c r="M328" s="54" t="str">
        <f>VLOOKUP(K328,'Basic Moves'!B$2:C$60,2,FALSE)</f>
        <v>Normal</v>
      </c>
      <c r="N328" s="54">
        <f>IF(OR(VLOOKUP(K328,'Basic Moves'!B$2:C$60,2,FALSE)=E328,VLOOKUP(K328,'Basic Moves'!B$2:C$60,2,FALSE)=F328),1,0)</f>
        <v>0</v>
      </c>
      <c r="O328" s="54">
        <f>VLOOKUP(K328,'Basic Moves'!B$2:J$60,5,FALSE)</f>
        <v>500</v>
      </c>
      <c r="P328" s="54">
        <f>VLOOKUP(K328,'Basic Moves'!B$2:J$60,9,FALSE)</f>
        <v>4</v>
      </c>
      <c r="Q328" s="34">
        <f t="shared" si="229"/>
        <v>2</v>
      </c>
      <c r="R328" s="24">
        <f t="shared" si="2"/>
        <v>4</v>
      </c>
      <c r="S328" s="56">
        <f t="shared" si="230"/>
        <v>12</v>
      </c>
      <c r="T328" s="56">
        <f t="shared" si="231"/>
        <v>8</v>
      </c>
      <c r="U328" s="56">
        <f t="shared" si="232"/>
        <v>0.6666666667</v>
      </c>
      <c r="V328" s="48" t="s">
        <v>245</v>
      </c>
      <c r="W328" s="54">
        <f>VLOOKUP(V328,'Charged Moves'!B$2:K$119,3,FALSE)</f>
        <v>70</v>
      </c>
      <c r="X328" s="57" t="str">
        <f>VLOOKUP(V328,'Charged Moves'!B$2:C$119,2,FALSE)</f>
        <v>Rock</v>
      </c>
      <c r="Y328" s="54">
        <f>IF(OR(VLOOKUP(V328,'Charged Moves'!B$2:C$119,2,FALSE)=E328,VLOOKUP(V328,'Charged Moves'!B$2:C$119,2,FALSE)=F328),1,0)</f>
        <v>0</v>
      </c>
      <c r="Z328" s="54">
        <f>VLOOKUP(V328,'Charged Moves'!B$2:K$119,10,FALSE)*100</f>
        <v>25</v>
      </c>
      <c r="AA328" s="54">
        <f>VLOOKUP(V328,'Charged Moves'!B$2:K$119,6,FALSE)</f>
        <v>3200</v>
      </c>
      <c r="AB328" s="54">
        <f>VLOOKUP(V328,'Charged Moves'!B$2:L$119,11,FALSE)</f>
        <v>50</v>
      </c>
      <c r="AC328" s="62">
        <f t="shared" si="233"/>
        <v>22</v>
      </c>
      <c r="AD328" s="24">
        <f t="shared" si="3"/>
        <v>6.875</v>
      </c>
      <c r="AE328" s="63">
        <f t="shared" si="4"/>
        <v>13</v>
      </c>
      <c r="AF328" s="64">
        <f t="shared" si="5"/>
        <v>6500</v>
      </c>
      <c r="AG328" s="65">
        <f t="shared" si="6"/>
        <v>4.948453608</v>
      </c>
      <c r="AH328" s="15">
        <f t="shared" si="234"/>
        <v>0.2842305346</v>
      </c>
      <c r="AI328" s="15">
        <f t="shared" si="235"/>
        <v>0.007849697253</v>
      </c>
      <c r="AJ328" s="15">
        <f t="shared" si="236"/>
        <v>0.006139837469</v>
      </c>
      <c r="AK328" s="65">
        <f t="shared" si="7"/>
        <v>1.273209549</v>
      </c>
      <c r="AL328" s="65">
        <f t="shared" si="8"/>
        <v>8709.278351</v>
      </c>
      <c r="AM328" s="65">
        <f t="shared" si="9"/>
        <v>2240.848806</v>
      </c>
    </row>
    <row r="329" ht="14.25" customHeight="1">
      <c r="A329" s="11">
        <v>1010.0</v>
      </c>
      <c r="B329" s="11">
        <f>VLOOKUP(D329,'Species Data'!A$2:E$252,2,FALSE)</f>
        <v>132</v>
      </c>
      <c r="C329" s="11"/>
      <c r="D329" s="11" t="s">
        <v>425</v>
      </c>
      <c r="E329" s="98" t="s">
        <v>481</v>
      </c>
      <c r="F329" s="124"/>
      <c r="G329" s="11">
        <f>VLOOKUP(D329,'Species Data'!A$2:E$252,3,FALSE)</f>
        <v>96</v>
      </c>
      <c r="H329" s="52">
        <f>VLOOKUP(D329,'Species Data'!A$2:E$252,4,FALSE)</f>
        <v>91</v>
      </c>
      <c r="I329" s="52">
        <f>VLOOKUP(D329,'Species Data'!A$2:E$252,5,FALSE)</f>
        <v>91</v>
      </c>
      <c r="J329" s="53">
        <f t="shared" si="1"/>
        <v>8736</v>
      </c>
      <c r="K329" s="48" t="s">
        <v>42</v>
      </c>
      <c r="L329" s="54">
        <f>VLOOKUP(K329,'Basic Moves'!B$2:J$60,3,FALSE)</f>
        <v>7</v>
      </c>
      <c r="M329" s="54" t="str">
        <f>VLOOKUP(K329,'Basic Moves'!B$2:C$60,2,FALSE)</f>
        <v>Normal</v>
      </c>
      <c r="N329" s="54">
        <f>IF(OR(VLOOKUP(K329,'Basic Moves'!B$2:C$60,2,FALSE)=E329,VLOOKUP(K329,'Basic Moves'!B$2:C$60,2,FALSE)=F329),1,0)</f>
        <v>1</v>
      </c>
      <c r="O329" s="54">
        <f>VLOOKUP(K329,'Basic Moves'!B$2:J$60,5,FALSE)</f>
        <v>600</v>
      </c>
      <c r="P329" s="54">
        <f>VLOOKUP(K329,'Basic Moves'!B$2:J$60,9,FALSE)</f>
        <v>6</v>
      </c>
      <c r="Q329" s="34">
        <f t="shared" si="229"/>
        <v>3</v>
      </c>
      <c r="R329" s="24">
        <f t="shared" si="2"/>
        <v>5</v>
      </c>
      <c r="S329" s="56">
        <f t="shared" si="230"/>
        <v>11.66666667</v>
      </c>
      <c r="T329" s="56">
        <f t="shared" si="231"/>
        <v>10</v>
      </c>
      <c r="U329" s="56">
        <f t="shared" si="232"/>
        <v>0.8571428571</v>
      </c>
      <c r="V329" s="48" t="s">
        <v>412</v>
      </c>
      <c r="W329" s="54">
        <f>VLOOKUP(V329,'Charged Moves'!B$2:K$119,3,FALSE)</f>
        <v>35</v>
      </c>
      <c r="X329" s="57" t="str">
        <f>VLOOKUP(V329,'Charged Moves'!B$2:C$119,2,FALSE)</f>
        <v>Normal</v>
      </c>
      <c r="Y329" s="54">
        <f>IF(OR(VLOOKUP(V329,'Charged Moves'!B$2:C$119,2,FALSE)=E329,VLOOKUP(V329,'Charged Moves'!B$2:C$119,2,FALSE)=F329),1,0)</f>
        <v>1</v>
      </c>
      <c r="Z329" s="54">
        <f>VLOOKUP(V329,'Charged Moves'!B$2:K$119,10,FALSE)*100</f>
        <v>0</v>
      </c>
      <c r="AA329" s="54">
        <f>VLOOKUP(V329,'Charged Moves'!B$2:K$119,6,FALSE)</f>
        <v>2200</v>
      </c>
      <c r="AB329" s="54">
        <f>VLOOKUP(V329,'Charged Moves'!B$2:L$119,11,FALSE)</f>
        <v>0</v>
      </c>
      <c r="AC329" s="62">
        <f t="shared" si="233"/>
        <v>11</v>
      </c>
      <c r="AD329" s="24">
        <f t="shared" si="3"/>
        <v>5</v>
      </c>
      <c r="AE329" s="63">
        <f t="shared" si="4"/>
        <v>0</v>
      </c>
      <c r="AF329" s="64">
        <f t="shared" si="5"/>
        <v>0</v>
      </c>
      <c r="AG329" s="65">
        <f t="shared" si="6"/>
        <v>5</v>
      </c>
      <c r="AH329" s="15">
        <f t="shared" si="234"/>
        <v>0.2871912694</v>
      </c>
      <c r="AI329" s="15">
        <f t="shared" si="235"/>
        <v>0.03936890776</v>
      </c>
      <c r="AJ329" s="15">
        <f t="shared" si="236"/>
        <v>0.06269029883</v>
      </c>
      <c r="AK329" s="65">
        <f t="shared" si="7"/>
        <v>2.619047619</v>
      </c>
      <c r="AL329" s="65">
        <f t="shared" si="8"/>
        <v>43680</v>
      </c>
      <c r="AM329" s="65">
        <f t="shared" si="9"/>
        <v>22880</v>
      </c>
    </row>
    <row r="330" ht="14.25" customHeight="1">
      <c r="A330" s="11">
        <v>614.0</v>
      </c>
      <c r="B330" s="11">
        <f>VLOOKUP(D330,'Species Data'!A$2:E$252,2,FALSE)</f>
        <v>85</v>
      </c>
      <c r="C330" s="11"/>
      <c r="D330" s="11" t="s">
        <v>287</v>
      </c>
      <c r="E330" s="98" t="s">
        <v>481</v>
      </c>
      <c r="F330" s="67" t="s">
        <v>174</v>
      </c>
      <c r="G330" s="11">
        <f>VLOOKUP(D330,'Species Data'!A$2:E$252,3,FALSE)</f>
        <v>120</v>
      </c>
      <c r="H330" s="52">
        <f>VLOOKUP(D330,'Species Data'!A$2:E$252,4,FALSE)</f>
        <v>218</v>
      </c>
      <c r="I330" s="52">
        <f>VLOOKUP(D330,'Species Data'!A$2:E$252,5,FALSE)</f>
        <v>145</v>
      </c>
      <c r="J330" s="53">
        <f t="shared" si="1"/>
        <v>17400</v>
      </c>
      <c r="K330" s="48" t="s">
        <v>158</v>
      </c>
      <c r="L330" s="54">
        <f>VLOOKUP(K330,'Basic Moves'!B$2:J$60,3,FALSE)</f>
        <v>10</v>
      </c>
      <c r="M330" s="54" t="str">
        <f>VLOOKUP(K330,'Basic Moves'!B$2:C$60,2,FALSE)</f>
        <v>Dark</v>
      </c>
      <c r="N330" s="54">
        <f>IF(OR(VLOOKUP(K330,'Basic Moves'!B$2:C$60,2,FALSE)=E330,VLOOKUP(K330,'Basic Moves'!B$2:C$60,2,FALSE)=F330),1,0)</f>
        <v>0</v>
      </c>
      <c r="O330" s="54">
        <f>VLOOKUP(K330,'Basic Moves'!B$2:J$60,5,FALSE)</f>
        <v>900</v>
      </c>
      <c r="P330" s="54">
        <f>VLOOKUP(K330,'Basic Moves'!B$2:J$60,9,FALSE)</f>
        <v>9</v>
      </c>
      <c r="Q330" s="34">
        <f t="shared" si="229"/>
        <v>7</v>
      </c>
      <c r="R330" s="24">
        <f t="shared" si="2"/>
        <v>7.777777778</v>
      </c>
      <c r="S330" s="56">
        <f t="shared" si="230"/>
        <v>11.11111111</v>
      </c>
      <c r="T330" s="56">
        <f t="shared" si="231"/>
        <v>10</v>
      </c>
      <c r="U330" s="56">
        <f t="shared" si="232"/>
        <v>0.9</v>
      </c>
      <c r="V330" s="48" t="s">
        <v>288</v>
      </c>
      <c r="W330" s="54">
        <f>VLOOKUP(V330,'Charged Moves'!B$2:K$119,3,FALSE)</f>
        <v>60</v>
      </c>
      <c r="X330" s="57" t="str">
        <f>VLOOKUP(V330,'Charged Moves'!B$2:C$119,2,FALSE)</f>
        <v>Flying</v>
      </c>
      <c r="Y330" s="54">
        <f>IF(OR(VLOOKUP(V330,'Charged Moves'!B$2:C$119,2,FALSE)=E330,VLOOKUP(V330,'Charged Moves'!B$2:C$119,2,FALSE)=F330),1,0)</f>
        <v>1</v>
      </c>
      <c r="Z330" s="54">
        <f>VLOOKUP(V330,'Charged Moves'!B$2:K$119,10,FALSE)*100</f>
        <v>5</v>
      </c>
      <c r="AA330" s="54">
        <f>VLOOKUP(V330,'Charged Moves'!B$2:K$119,6,FALSE)</f>
        <v>2300</v>
      </c>
      <c r="AB330" s="54">
        <f>VLOOKUP(V330,'Charged Moves'!B$2:L$119,11,FALSE)</f>
        <v>33</v>
      </c>
      <c r="AC330" s="62">
        <f t="shared" si="233"/>
        <v>44</v>
      </c>
      <c r="AD330" s="24">
        <f t="shared" si="3"/>
        <v>19.13043478</v>
      </c>
      <c r="AE330" s="63">
        <f t="shared" si="4"/>
        <v>4</v>
      </c>
      <c r="AF330" s="64">
        <f t="shared" si="5"/>
        <v>3600</v>
      </c>
      <c r="AG330" s="65">
        <f t="shared" si="6"/>
        <v>12.20338983</v>
      </c>
      <c r="AH330" s="15">
        <f t="shared" si="234"/>
        <v>0.7009414032</v>
      </c>
      <c r="AI330" s="15">
        <f t="shared" si="235"/>
        <v>0.191381727</v>
      </c>
      <c r="AJ330" s="15">
        <f t="shared" si="236"/>
        <v>0.2158882174</v>
      </c>
      <c r="AK330" s="65">
        <f t="shared" si="7"/>
        <v>4.528301887</v>
      </c>
      <c r="AL330" s="65">
        <f t="shared" si="8"/>
        <v>212338.9831</v>
      </c>
      <c r="AM330" s="65">
        <f t="shared" si="9"/>
        <v>78792.45283</v>
      </c>
    </row>
    <row r="331" ht="14.25" customHeight="1">
      <c r="A331" s="11">
        <v>611.0</v>
      </c>
      <c r="B331" s="11">
        <f>VLOOKUP(D331,'Species Data'!A$2:E$252,2,FALSE)</f>
        <v>85</v>
      </c>
      <c r="C331" s="11"/>
      <c r="D331" s="11" t="s">
        <v>287</v>
      </c>
      <c r="E331" s="98" t="s">
        <v>481</v>
      </c>
      <c r="F331" s="67" t="s">
        <v>174</v>
      </c>
      <c r="G331" s="11">
        <f>VLOOKUP(D331,'Species Data'!A$2:E$252,3,FALSE)</f>
        <v>120</v>
      </c>
      <c r="H331" s="52">
        <f>VLOOKUP(D331,'Species Data'!A$2:E$252,4,FALSE)</f>
        <v>218</v>
      </c>
      <c r="I331" s="52">
        <f>VLOOKUP(D331,'Species Data'!A$2:E$252,5,FALSE)</f>
        <v>145</v>
      </c>
      <c r="J331" s="53">
        <f t="shared" si="1"/>
        <v>17400</v>
      </c>
      <c r="K331" s="48" t="s">
        <v>158</v>
      </c>
      <c r="L331" s="54">
        <f>VLOOKUP(K331,'Basic Moves'!B$2:J$60,3,FALSE)</f>
        <v>10</v>
      </c>
      <c r="M331" s="54" t="str">
        <f>VLOOKUP(K331,'Basic Moves'!B$2:C$60,2,FALSE)</f>
        <v>Dark</v>
      </c>
      <c r="N331" s="54">
        <f>IF(OR(VLOOKUP(K331,'Basic Moves'!B$2:C$60,2,FALSE)=E331,VLOOKUP(K331,'Basic Moves'!B$2:C$60,2,FALSE)=F331),1,0)</f>
        <v>0</v>
      </c>
      <c r="O331" s="54">
        <f>VLOOKUP(K331,'Basic Moves'!B$2:J$60,5,FALSE)</f>
        <v>900</v>
      </c>
      <c r="P331" s="54">
        <f>VLOOKUP(K331,'Basic Moves'!B$2:J$60,9,FALSE)</f>
        <v>9</v>
      </c>
      <c r="Q331" s="34">
        <f t="shared" si="229"/>
        <v>7</v>
      </c>
      <c r="R331" s="24">
        <f t="shared" si="2"/>
        <v>7.777777778</v>
      </c>
      <c r="S331" s="56">
        <f t="shared" si="230"/>
        <v>11.11111111</v>
      </c>
      <c r="T331" s="56">
        <f t="shared" si="231"/>
        <v>10</v>
      </c>
      <c r="U331" s="56">
        <f t="shared" si="232"/>
        <v>0.9</v>
      </c>
      <c r="V331" s="48" t="s">
        <v>239</v>
      </c>
      <c r="W331" s="54">
        <f>VLOOKUP(V331,'Charged Moves'!B$2:K$119,3,FALSE)</f>
        <v>55</v>
      </c>
      <c r="X331" s="57" t="str">
        <f>VLOOKUP(V331,'Charged Moves'!B$2:C$119,2,FALSE)</f>
        <v>Flying</v>
      </c>
      <c r="Y331" s="54">
        <f>IF(OR(VLOOKUP(V331,'Charged Moves'!B$2:C$119,2,FALSE)=E331,VLOOKUP(V331,'Charged Moves'!B$2:C$119,2,FALSE)=F331),1,0)</f>
        <v>1</v>
      </c>
      <c r="Z331" s="54">
        <f>VLOOKUP(V331,'Charged Moves'!B$2:K$119,10,FALSE)*100</f>
        <v>5</v>
      </c>
      <c r="AA331" s="54">
        <f>VLOOKUP(V331,'Charged Moves'!B$2:K$119,6,FALSE)</f>
        <v>2400</v>
      </c>
      <c r="AB331" s="54">
        <f>VLOOKUP(V331,'Charged Moves'!B$2:L$119,11,FALSE)</f>
        <v>33</v>
      </c>
      <c r="AC331" s="62">
        <f t="shared" si="233"/>
        <v>40</v>
      </c>
      <c r="AD331" s="24">
        <f t="shared" si="3"/>
        <v>16.66666667</v>
      </c>
      <c r="AE331" s="63">
        <f t="shared" si="4"/>
        <v>4</v>
      </c>
      <c r="AF331" s="64">
        <f t="shared" si="5"/>
        <v>3600</v>
      </c>
      <c r="AG331" s="65">
        <f t="shared" si="6"/>
        <v>11.33333333</v>
      </c>
      <c r="AH331" s="15">
        <f t="shared" si="234"/>
        <v>0.6509668773</v>
      </c>
      <c r="AI331" s="15">
        <f t="shared" si="235"/>
        <v>0.1777369187</v>
      </c>
      <c r="AJ331" s="15">
        <f t="shared" si="236"/>
        <v>0.2026200873</v>
      </c>
      <c r="AK331" s="65">
        <f t="shared" si="7"/>
        <v>4.25</v>
      </c>
      <c r="AL331" s="65">
        <f t="shared" si="8"/>
        <v>197200</v>
      </c>
      <c r="AM331" s="65">
        <f t="shared" si="9"/>
        <v>73950</v>
      </c>
    </row>
    <row r="332" ht="14.25" customHeight="1">
      <c r="A332" s="11">
        <v>618.0</v>
      </c>
      <c r="B332" s="11">
        <f>VLOOKUP(D332,'Species Data'!A$2:E$252,2,FALSE)</f>
        <v>85</v>
      </c>
      <c r="C332" s="11"/>
      <c r="D332" s="11" t="s">
        <v>287</v>
      </c>
      <c r="E332" s="98" t="s">
        <v>481</v>
      </c>
      <c r="F332" s="67" t="s">
        <v>174</v>
      </c>
      <c r="G332" s="11">
        <f>VLOOKUP(D332,'Species Data'!A$2:E$252,3,FALSE)</f>
        <v>120</v>
      </c>
      <c r="H332" s="52">
        <f>VLOOKUP(D332,'Species Data'!A$2:E$252,4,FALSE)</f>
        <v>218</v>
      </c>
      <c r="I332" s="52">
        <f>VLOOKUP(D332,'Species Data'!A$2:E$252,5,FALSE)</f>
        <v>145</v>
      </c>
      <c r="J332" s="53">
        <f t="shared" si="1"/>
        <v>17400</v>
      </c>
      <c r="K332" s="48" t="s">
        <v>25</v>
      </c>
      <c r="L332" s="54">
        <f>VLOOKUP(K332,'Basic Moves'!B$2:J$60,3,FALSE)</f>
        <v>11</v>
      </c>
      <c r="M332" s="54" t="str">
        <f>VLOOKUP(K332,'Basic Moves'!B$2:C$60,2,FALSE)</f>
        <v>Steel</v>
      </c>
      <c r="N332" s="54">
        <f>IF(OR(VLOOKUP(K332,'Basic Moves'!B$2:C$60,2,FALSE)=E332,VLOOKUP(K332,'Basic Moves'!B$2:C$60,2,FALSE)=F332),1,0)</f>
        <v>0</v>
      </c>
      <c r="O332" s="54">
        <f>VLOOKUP(K332,'Basic Moves'!B$2:J$60,5,FALSE)</f>
        <v>800</v>
      </c>
      <c r="P332" s="54">
        <f>VLOOKUP(K332,'Basic Moves'!B$2:J$60,9,FALSE)</f>
        <v>6</v>
      </c>
      <c r="Q332" s="34">
        <f t="shared" si="229"/>
        <v>7</v>
      </c>
      <c r="R332" s="24">
        <f t="shared" si="2"/>
        <v>8.75</v>
      </c>
      <c r="S332" s="56">
        <f t="shared" si="230"/>
        <v>13.75</v>
      </c>
      <c r="T332" s="56">
        <f t="shared" si="231"/>
        <v>7.5</v>
      </c>
      <c r="U332" s="56">
        <f t="shared" si="232"/>
        <v>0.5454545455</v>
      </c>
      <c r="V332" s="48" t="s">
        <v>288</v>
      </c>
      <c r="W332" s="54">
        <f>VLOOKUP(V332,'Charged Moves'!B$2:K$119,3,FALSE)</f>
        <v>60</v>
      </c>
      <c r="X332" s="57" t="str">
        <f>VLOOKUP(V332,'Charged Moves'!B$2:C$119,2,FALSE)</f>
        <v>Flying</v>
      </c>
      <c r="Y332" s="54">
        <f>IF(OR(VLOOKUP(V332,'Charged Moves'!B$2:C$119,2,FALSE)=E332,VLOOKUP(V332,'Charged Moves'!B$2:C$119,2,FALSE)=F332),1,0)</f>
        <v>1</v>
      </c>
      <c r="Z332" s="54">
        <f>VLOOKUP(V332,'Charged Moves'!B$2:K$119,10,FALSE)*100</f>
        <v>5</v>
      </c>
      <c r="AA332" s="54">
        <f>VLOOKUP(V332,'Charged Moves'!B$2:K$119,6,FALSE)</f>
        <v>2300</v>
      </c>
      <c r="AB332" s="54">
        <f>VLOOKUP(V332,'Charged Moves'!B$2:L$119,11,FALSE)</f>
        <v>33</v>
      </c>
      <c r="AC332" s="62">
        <f t="shared" si="233"/>
        <v>44</v>
      </c>
      <c r="AD332" s="24">
        <f t="shared" si="3"/>
        <v>19.13043478</v>
      </c>
      <c r="AE332" s="63">
        <f t="shared" si="4"/>
        <v>6</v>
      </c>
      <c r="AF332" s="64">
        <f t="shared" si="5"/>
        <v>4800</v>
      </c>
      <c r="AG332" s="65">
        <f t="shared" si="6"/>
        <v>12.11267606</v>
      </c>
      <c r="AH332" s="15">
        <f t="shared" si="234"/>
        <v>0.6957309625</v>
      </c>
      <c r="AI332" s="15">
        <f t="shared" si="235"/>
        <v>0.1899590929</v>
      </c>
      <c r="AJ332" s="15">
        <f t="shared" si="236"/>
        <v>0.1943164484</v>
      </c>
      <c r="AK332" s="65">
        <f t="shared" si="7"/>
        <v>4.075829384</v>
      </c>
      <c r="AL332" s="65">
        <f t="shared" si="8"/>
        <v>210760.5634</v>
      </c>
      <c r="AM332" s="65">
        <f t="shared" si="9"/>
        <v>70919.43128</v>
      </c>
    </row>
    <row r="333" ht="14.25" customHeight="1">
      <c r="A333" s="11">
        <v>612.0</v>
      </c>
      <c r="B333" s="32">
        <f>VLOOKUP(D333,'Species Data'!A$2:E$252,2,FALSE)</f>
        <v>85</v>
      </c>
      <c r="C333" s="32"/>
      <c r="D333" s="32" t="s">
        <v>287</v>
      </c>
      <c r="E333" s="125" t="s">
        <v>481</v>
      </c>
      <c r="F333" s="114" t="s">
        <v>174</v>
      </c>
      <c r="G333" s="32">
        <f>VLOOKUP(D333,'Species Data'!A$2:E$252,3,FALSE)</f>
        <v>120</v>
      </c>
      <c r="H333" s="104">
        <f>VLOOKUP(D333,'Species Data'!A$2:E$252,4,FALSE)</f>
        <v>218</v>
      </c>
      <c r="I333" s="104">
        <f>VLOOKUP(D333,'Species Data'!A$2:E$252,5,FALSE)</f>
        <v>145</v>
      </c>
      <c r="J333" s="105">
        <f t="shared" si="1"/>
        <v>17400</v>
      </c>
      <c r="K333" s="36" t="s">
        <v>158</v>
      </c>
      <c r="L333" s="106">
        <f>VLOOKUP(K333,'Basic Moves'!B$2:J$60,3,FALSE)</f>
        <v>10</v>
      </c>
      <c r="M333" s="106" t="str">
        <f>VLOOKUP(K333,'Basic Moves'!B$2:C$60,2,FALSE)</f>
        <v>Dark</v>
      </c>
      <c r="N333" s="106">
        <f>IF(OR(VLOOKUP(K333,'Basic Moves'!B$2:C$60,2,FALSE)=E333,VLOOKUP(K333,'Basic Moves'!B$2:C$60,2,FALSE)=F333),1,0)</f>
        <v>0</v>
      </c>
      <c r="O333" s="106">
        <f>VLOOKUP(K333,'Basic Moves'!B$2:J$60,5,FALSE)</f>
        <v>900</v>
      </c>
      <c r="P333" s="106">
        <f>VLOOKUP(K333,'Basic Moves'!B$2:J$60,9,FALSE)</f>
        <v>9</v>
      </c>
      <c r="Q333" s="34">
        <f t="shared" si="229"/>
        <v>7</v>
      </c>
      <c r="R333" s="24">
        <f t="shared" si="2"/>
        <v>7.777777778</v>
      </c>
      <c r="S333" s="56">
        <f t="shared" si="230"/>
        <v>11.11111111</v>
      </c>
      <c r="T333" s="56">
        <f t="shared" si="231"/>
        <v>10</v>
      </c>
      <c r="U333" s="56">
        <f t="shared" si="232"/>
        <v>0.9</v>
      </c>
      <c r="V333" s="36" t="s">
        <v>225</v>
      </c>
      <c r="W333" s="106">
        <f>VLOOKUP(V333,'Charged Moves'!B$2:K$119,3,FALSE)</f>
        <v>60</v>
      </c>
      <c r="X333" s="107" t="str">
        <f>VLOOKUP(V333,'Charged Moves'!B$2:C$119,2,FALSE)</f>
        <v>Flying</v>
      </c>
      <c r="Y333" s="106">
        <f>IF(OR(VLOOKUP(V333,'Charged Moves'!B$2:C$119,2,FALSE)=E333,VLOOKUP(V333,'Charged Moves'!B$2:C$119,2,FALSE)=F333),1,0)</f>
        <v>1</v>
      </c>
      <c r="Z333" s="106">
        <f>VLOOKUP(V333,'Charged Moves'!B$2:K$119,10,FALSE)*100</f>
        <v>25</v>
      </c>
      <c r="AA333" s="106">
        <f>VLOOKUP(V333,'Charged Moves'!B$2:K$119,6,FALSE)</f>
        <v>2700</v>
      </c>
      <c r="AB333" s="106">
        <f>VLOOKUP(V333,'Charged Moves'!B$2:L$119,11,FALSE)</f>
        <v>50</v>
      </c>
      <c r="AC333" s="62">
        <f t="shared" si="233"/>
        <v>44</v>
      </c>
      <c r="AD333" s="24">
        <f t="shared" si="3"/>
        <v>16.2962963</v>
      </c>
      <c r="AE333" s="63">
        <f t="shared" si="4"/>
        <v>6</v>
      </c>
      <c r="AF333" s="64">
        <f t="shared" si="5"/>
        <v>5400</v>
      </c>
      <c r="AG333" s="65">
        <f t="shared" si="6"/>
        <v>10.61728395</v>
      </c>
      <c r="AH333" s="15">
        <f t="shared" si="234"/>
        <v>0.609838251</v>
      </c>
      <c r="AI333" s="15">
        <f t="shared" si="235"/>
        <v>0.166507353</v>
      </c>
      <c r="AJ333" s="15">
        <f t="shared" si="236"/>
        <v>0.1855238489</v>
      </c>
      <c r="AK333" s="65">
        <f t="shared" si="7"/>
        <v>3.891402715</v>
      </c>
      <c r="AL333" s="65">
        <f t="shared" si="8"/>
        <v>184740.7407</v>
      </c>
      <c r="AM333" s="65">
        <f t="shared" si="9"/>
        <v>67710.40724</v>
      </c>
    </row>
    <row r="334" ht="14.25" customHeight="1">
      <c r="A334" s="11">
        <v>615.0</v>
      </c>
      <c r="B334" s="11">
        <f>VLOOKUP(D334,'Species Data'!A$2:E$252,2,FALSE)</f>
        <v>85</v>
      </c>
      <c r="C334" s="11"/>
      <c r="D334" s="11" t="s">
        <v>287</v>
      </c>
      <c r="E334" s="98" t="s">
        <v>481</v>
      </c>
      <c r="F334" s="67" t="s">
        <v>174</v>
      </c>
      <c r="G334" s="11">
        <f>VLOOKUP(D334,'Species Data'!A$2:E$252,3,FALSE)</f>
        <v>120</v>
      </c>
      <c r="H334" s="52">
        <f>VLOOKUP(D334,'Species Data'!A$2:E$252,4,FALSE)</f>
        <v>218</v>
      </c>
      <c r="I334" s="52">
        <f>VLOOKUP(D334,'Species Data'!A$2:E$252,5,FALSE)</f>
        <v>145</v>
      </c>
      <c r="J334" s="53">
        <f t="shared" si="1"/>
        <v>17400</v>
      </c>
      <c r="K334" s="48" t="s">
        <v>25</v>
      </c>
      <c r="L334" s="54">
        <f>VLOOKUP(K334,'Basic Moves'!B$2:J$60,3,FALSE)</f>
        <v>11</v>
      </c>
      <c r="M334" s="54" t="str">
        <f>VLOOKUP(K334,'Basic Moves'!B$2:C$60,2,FALSE)</f>
        <v>Steel</v>
      </c>
      <c r="N334" s="54">
        <f>IF(OR(VLOOKUP(K334,'Basic Moves'!B$2:C$60,2,FALSE)=E334,VLOOKUP(K334,'Basic Moves'!B$2:C$60,2,FALSE)=F334),1,0)</f>
        <v>0</v>
      </c>
      <c r="O334" s="54">
        <f>VLOOKUP(K334,'Basic Moves'!B$2:J$60,5,FALSE)</f>
        <v>800</v>
      </c>
      <c r="P334" s="54">
        <f>VLOOKUP(K334,'Basic Moves'!B$2:J$60,9,FALSE)</f>
        <v>6</v>
      </c>
      <c r="Q334" s="34">
        <f t="shared" si="229"/>
        <v>7</v>
      </c>
      <c r="R334" s="24">
        <f t="shared" si="2"/>
        <v>8.75</v>
      </c>
      <c r="S334" s="56">
        <f t="shared" si="230"/>
        <v>13.75</v>
      </c>
      <c r="T334" s="56">
        <f t="shared" si="231"/>
        <v>7.5</v>
      </c>
      <c r="U334" s="56">
        <f t="shared" si="232"/>
        <v>0.5454545455</v>
      </c>
      <c r="V334" s="48" t="s">
        <v>239</v>
      </c>
      <c r="W334" s="54">
        <f>VLOOKUP(V334,'Charged Moves'!B$2:K$119,3,FALSE)</f>
        <v>55</v>
      </c>
      <c r="X334" s="57" t="str">
        <f>VLOOKUP(V334,'Charged Moves'!B$2:C$119,2,FALSE)</f>
        <v>Flying</v>
      </c>
      <c r="Y334" s="54">
        <f>IF(OR(VLOOKUP(V334,'Charged Moves'!B$2:C$119,2,FALSE)=E334,VLOOKUP(V334,'Charged Moves'!B$2:C$119,2,FALSE)=F334),1,0)</f>
        <v>1</v>
      </c>
      <c r="Z334" s="54">
        <f>VLOOKUP(V334,'Charged Moves'!B$2:K$119,10,FALSE)*100</f>
        <v>5</v>
      </c>
      <c r="AA334" s="54">
        <f>VLOOKUP(V334,'Charged Moves'!B$2:K$119,6,FALSE)</f>
        <v>2400</v>
      </c>
      <c r="AB334" s="54">
        <f>VLOOKUP(V334,'Charged Moves'!B$2:L$119,11,FALSE)</f>
        <v>33</v>
      </c>
      <c r="AC334" s="62">
        <f t="shared" si="233"/>
        <v>40</v>
      </c>
      <c r="AD334" s="24">
        <f t="shared" si="3"/>
        <v>16.66666667</v>
      </c>
      <c r="AE334" s="63">
        <f t="shared" si="4"/>
        <v>6</v>
      </c>
      <c r="AF334" s="64">
        <f t="shared" si="5"/>
        <v>4800</v>
      </c>
      <c r="AG334" s="65">
        <f t="shared" si="6"/>
        <v>11.38888889</v>
      </c>
      <c r="AH334" s="15">
        <f t="shared" si="234"/>
        <v>0.6541578914</v>
      </c>
      <c r="AI334" s="15">
        <f t="shared" si="235"/>
        <v>0.1786081781</v>
      </c>
      <c r="AJ334" s="15">
        <f t="shared" si="236"/>
        <v>0.184404519</v>
      </c>
      <c r="AK334" s="65">
        <f t="shared" si="7"/>
        <v>3.867924528</v>
      </c>
      <c r="AL334" s="65">
        <f t="shared" si="8"/>
        <v>198166.6667</v>
      </c>
      <c r="AM334" s="65">
        <f t="shared" si="9"/>
        <v>67301.88679</v>
      </c>
    </row>
    <row r="335" ht="14.25" customHeight="1">
      <c r="A335" s="11">
        <v>613.0</v>
      </c>
      <c r="B335" s="11">
        <f>VLOOKUP(D335,'Species Data'!A$2:E$252,2,FALSE)</f>
        <v>85</v>
      </c>
      <c r="C335" s="11"/>
      <c r="D335" s="11" t="s">
        <v>287</v>
      </c>
      <c r="E335" s="98" t="s">
        <v>481</v>
      </c>
      <c r="F335" s="67" t="s">
        <v>174</v>
      </c>
      <c r="G335" s="11">
        <f>VLOOKUP(D335,'Species Data'!A$2:E$252,3,FALSE)</f>
        <v>120</v>
      </c>
      <c r="H335" s="52">
        <f>VLOOKUP(D335,'Species Data'!A$2:E$252,4,FALSE)</f>
        <v>218</v>
      </c>
      <c r="I335" s="52">
        <f>VLOOKUP(D335,'Species Data'!A$2:E$252,5,FALSE)</f>
        <v>145</v>
      </c>
      <c r="J335" s="53">
        <f t="shared" si="1"/>
        <v>17400</v>
      </c>
      <c r="K335" s="12" t="s">
        <v>158</v>
      </c>
      <c r="L335" s="54">
        <f>VLOOKUP(K335,'Basic Moves'!B$2:J$60,3,FALSE)</f>
        <v>10</v>
      </c>
      <c r="M335" s="54" t="str">
        <f>VLOOKUP(K335,'Basic Moves'!B$2:C$60,2,FALSE)</f>
        <v>Dark</v>
      </c>
      <c r="N335" s="54">
        <f>IF(OR(VLOOKUP(K335,'Basic Moves'!B$2:C$60,2,FALSE)=E335,VLOOKUP(K335,'Basic Moves'!B$2:C$60,2,FALSE)=F335),1,0)</f>
        <v>0</v>
      </c>
      <c r="O335" s="54">
        <f>VLOOKUP(K335,'Basic Moves'!B$2:J$60,5,FALSE)</f>
        <v>900</v>
      </c>
      <c r="P335" s="54">
        <f>VLOOKUP(K335,'Basic Moves'!B$2:J$60,9,FALSE)</f>
        <v>9</v>
      </c>
      <c r="Q335" s="34">
        <f t="shared" si="229"/>
        <v>7</v>
      </c>
      <c r="R335" s="24">
        <f t="shared" si="2"/>
        <v>7.777777778</v>
      </c>
      <c r="S335" s="56">
        <f t="shared" si="230"/>
        <v>11.11111111</v>
      </c>
      <c r="T335" s="56">
        <f t="shared" si="231"/>
        <v>10</v>
      </c>
      <c r="U335" s="56">
        <f t="shared" si="232"/>
        <v>0.9</v>
      </c>
      <c r="V335" s="12" t="s">
        <v>43</v>
      </c>
      <c r="W335" s="54">
        <f>VLOOKUP(V335,'Charged Moves'!B$2:K$119,3,FALSE)</f>
        <v>90</v>
      </c>
      <c r="X335" s="57" t="str">
        <f>VLOOKUP(V335,'Charged Moves'!B$2:C$119,2,FALSE)</f>
        <v>Flying</v>
      </c>
      <c r="Y335" s="54">
        <f>IF(OR(VLOOKUP(V335,'Charged Moves'!B$2:C$119,2,FALSE)=E335,VLOOKUP(V335,'Charged Moves'!B$2:C$119,2,FALSE)=F335),1,0)</f>
        <v>1</v>
      </c>
      <c r="Z335" s="54">
        <f>VLOOKUP(V335,'Charged Moves'!B$2:K$119,10,FALSE)*100</f>
        <v>5</v>
      </c>
      <c r="AA335" s="54">
        <f>VLOOKUP(V335,'Charged Moves'!B$2:K$119,6,FALSE)</f>
        <v>2000</v>
      </c>
      <c r="AB335" s="54">
        <f>VLOOKUP(V335,'Charged Moves'!B$2:L$119,11,FALSE)</f>
        <v>100</v>
      </c>
      <c r="AC335" s="62">
        <f t="shared" si="233"/>
        <v>66</v>
      </c>
      <c r="AD335" s="24">
        <f t="shared" si="3"/>
        <v>33</v>
      </c>
      <c r="AE335" s="63">
        <f t="shared" si="4"/>
        <v>12</v>
      </c>
      <c r="AF335" s="64">
        <f t="shared" si="5"/>
        <v>10800</v>
      </c>
      <c r="AG335" s="65">
        <f t="shared" si="6"/>
        <v>11.71875</v>
      </c>
      <c r="AH335" s="15">
        <f t="shared" si="234"/>
        <v>0.6731045376</v>
      </c>
      <c r="AI335" s="15">
        <f t="shared" si="235"/>
        <v>0.1837812808</v>
      </c>
      <c r="AJ335" s="15">
        <f t="shared" si="236"/>
        <v>0.1843117835</v>
      </c>
      <c r="AK335" s="65">
        <f t="shared" si="7"/>
        <v>3.865979381</v>
      </c>
      <c r="AL335" s="65">
        <f t="shared" si="8"/>
        <v>203906.25</v>
      </c>
      <c r="AM335" s="65">
        <f t="shared" si="9"/>
        <v>67268.04124</v>
      </c>
    </row>
    <row r="336" ht="14.25" customHeight="1">
      <c r="A336" s="11">
        <v>617.0</v>
      </c>
      <c r="B336" s="11">
        <f>VLOOKUP(D336,'Species Data'!A$2:E$252,2,FALSE)</f>
        <v>85</v>
      </c>
      <c r="C336" s="11"/>
      <c r="D336" s="11" t="s">
        <v>287</v>
      </c>
      <c r="E336" s="98" t="s">
        <v>481</v>
      </c>
      <c r="F336" s="67" t="s">
        <v>174</v>
      </c>
      <c r="G336" s="11">
        <f>VLOOKUP(D336,'Species Data'!A$2:E$252,3,FALSE)</f>
        <v>120</v>
      </c>
      <c r="H336" s="52">
        <f>VLOOKUP(D336,'Species Data'!A$2:E$252,4,FALSE)</f>
        <v>218</v>
      </c>
      <c r="I336" s="52">
        <f>VLOOKUP(D336,'Species Data'!A$2:E$252,5,FALSE)</f>
        <v>145</v>
      </c>
      <c r="J336" s="53">
        <f t="shared" si="1"/>
        <v>17400</v>
      </c>
      <c r="K336" s="48" t="s">
        <v>25</v>
      </c>
      <c r="L336" s="54">
        <f>VLOOKUP(K336,'Basic Moves'!B$2:J$60,3,FALSE)</f>
        <v>11</v>
      </c>
      <c r="M336" s="54" t="str">
        <f>VLOOKUP(K336,'Basic Moves'!B$2:C$60,2,FALSE)</f>
        <v>Steel</v>
      </c>
      <c r="N336" s="54">
        <f>IF(OR(VLOOKUP(K336,'Basic Moves'!B$2:C$60,2,FALSE)=E336,VLOOKUP(K336,'Basic Moves'!B$2:C$60,2,FALSE)=F336),1,0)</f>
        <v>0</v>
      </c>
      <c r="O336" s="54">
        <f>VLOOKUP(K336,'Basic Moves'!B$2:J$60,5,FALSE)</f>
        <v>800</v>
      </c>
      <c r="P336" s="54">
        <f>VLOOKUP(K336,'Basic Moves'!B$2:J$60,9,FALSE)</f>
        <v>6</v>
      </c>
      <c r="Q336" s="34">
        <f t="shared" si="229"/>
        <v>7</v>
      </c>
      <c r="R336" s="24">
        <f t="shared" si="2"/>
        <v>8.75</v>
      </c>
      <c r="S336" s="56">
        <f t="shared" si="230"/>
        <v>13.75</v>
      </c>
      <c r="T336" s="56">
        <f t="shared" si="231"/>
        <v>7.5</v>
      </c>
      <c r="U336" s="56">
        <f t="shared" si="232"/>
        <v>0.5454545455</v>
      </c>
      <c r="V336" s="12" t="s">
        <v>43</v>
      </c>
      <c r="W336" s="54">
        <f>VLOOKUP(V336,'Charged Moves'!B$2:K$119,3,FALSE)</f>
        <v>90</v>
      </c>
      <c r="X336" s="57" t="str">
        <f>VLOOKUP(V336,'Charged Moves'!B$2:C$119,2,FALSE)</f>
        <v>Flying</v>
      </c>
      <c r="Y336" s="54">
        <f>IF(OR(VLOOKUP(V336,'Charged Moves'!B$2:C$119,2,FALSE)=E336,VLOOKUP(V336,'Charged Moves'!B$2:C$119,2,FALSE)=F336),1,0)</f>
        <v>1</v>
      </c>
      <c r="Z336" s="54">
        <f>VLOOKUP(V336,'Charged Moves'!B$2:K$119,10,FALSE)*100</f>
        <v>5</v>
      </c>
      <c r="AA336" s="54">
        <f>VLOOKUP(V336,'Charged Moves'!B$2:K$119,6,FALSE)</f>
        <v>2000</v>
      </c>
      <c r="AB336" s="54">
        <f>VLOOKUP(V336,'Charged Moves'!B$2:L$119,11,FALSE)</f>
        <v>100</v>
      </c>
      <c r="AC336" s="62">
        <f t="shared" si="233"/>
        <v>66</v>
      </c>
      <c r="AD336" s="24">
        <f t="shared" si="3"/>
        <v>33</v>
      </c>
      <c r="AE336" s="63">
        <f t="shared" si="4"/>
        <v>17</v>
      </c>
      <c r="AF336" s="64">
        <f t="shared" si="5"/>
        <v>13600</v>
      </c>
      <c r="AG336" s="65">
        <f t="shared" si="6"/>
        <v>11.85897436</v>
      </c>
      <c r="AH336" s="15">
        <f t="shared" si="234"/>
        <v>0.68115878</v>
      </c>
      <c r="AI336" s="15">
        <f t="shared" si="235"/>
        <v>0.1859803731</v>
      </c>
      <c r="AJ336" s="15">
        <f t="shared" si="236"/>
        <v>0.1709289382</v>
      </c>
      <c r="AK336" s="65">
        <f t="shared" si="7"/>
        <v>3.585271318</v>
      </c>
      <c r="AL336" s="65">
        <f t="shared" si="8"/>
        <v>206346.1538</v>
      </c>
      <c r="AM336" s="65">
        <f t="shared" si="9"/>
        <v>62383.72093</v>
      </c>
    </row>
    <row r="337" ht="14.25" customHeight="1">
      <c r="A337" s="11">
        <v>616.0</v>
      </c>
      <c r="B337" s="32">
        <f>VLOOKUP(D337,'Species Data'!A$2:E$252,2,FALSE)</f>
        <v>85</v>
      </c>
      <c r="C337" s="32"/>
      <c r="D337" s="32" t="s">
        <v>287</v>
      </c>
      <c r="E337" s="125" t="s">
        <v>481</v>
      </c>
      <c r="F337" s="114" t="s">
        <v>174</v>
      </c>
      <c r="G337" s="32">
        <f>VLOOKUP(D337,'Species Data'!A$2:E$252,3,FALSE)</f>
        <v>120</v>
      </c>
      <c r="H337" s="104">
        <f>VLOOKUP(D337,'Species Data'!A$2:E$252,4,FALSE)</f>
        <v>218</v>
      </c>
      <c r="I337" s="104">
        <f>VLOOKUP(D337,'Species Data'!A$2:E$252,5,FALSE)</f>
        <v>145</v>
      </c>
      <c r="J337" s="105">
        <f t="shared" si="1"/>
        <v>17400</v>
      </c>
      <c r="K337" s="36" t="s">
        <v>25</v>
      </c>
      <c r="L337" s="106">
        <f>VLOOKUP(K337,'Basic Moves'!B$2:J$60,3,FALSE)</f>
        <v>11</v>
      </c>
      <c r="M337" s="106" t="str">
        <f>VLOOKUP(K337,'Basic Moves'!B$2:C$60,2,FALSE)</f>
        <v>Steel</v>
      </c>
      <c r="N337" s="106">
        <f>IF(OR(VLOOKUP(K337,'Basic Moves'!B$2:C$60,2,FALSE)=E337,VLOOKUP(K337,'Basic Moves'!B$2:C$60,2,FALSE)=F337),1,0)</f>
        <v>0</v>
      </c>
      <c r="O337" s="106">
        <f>VLOOKUP(K337,'Basic Moves'!B$2:J$60,5,FALSE)</f>
        <v>800</v>
      </c>
      <c r="P337" s="106">
        <f>VLOOKUP(K337,'Basic Moves'!B$2:J$60,9,FALSE)</f>
        <v>6</v>
      </c>
      <c r="Q337" s="34">
        <f t="shared" si="229"/>
        <v>7</v>
      </c>
      <c r="R337" s="24">
        <f t="shared" si="2"/>
        <v>8.75</v>
      </c>
      <c r="S337" s="56">
        <f t="shared" si="230"/>
        <v>13.75</v>
      </c>
      <c r="T337" s="56">
        <f t="shared" si="231"/>
        <v>7.5</v>
      </c>
      <c r="U337" s="56">
        <f t="shared" si="232"/>
        <v>0.5454545455</v>
      </c>
      <c r="V337" s="36" t="s">
        <v>225</v>
      </c>
      <c r="W337" s="106">
        <f>VLOOKUP(V337,'Charged Moves'!B$2:K$119,3,FALSE)</f>
        <v>60</v>
      </c>
      <c r="X337" s="107" t="str">
        <f>VLOOKUP(V337,'Charged Moves'!B$2:C$119,2,FALSE)</f>
        <v>Flying</v>
      </c>
      <c r="Y337" s="106">
        <f>IF(OR(VLOOKUP(V337,'Charged Moves'!B$2:C$119,2,FALSE)=E337,VLOOKUP(V337,'Charged Moves'!B$2:C$119,2,FALSE)=F337),1,0)</f>
        <v>1</v>
      </c>
      <c r="Z337" s="106">
        <f>VLOOKUP(V337,'Charged Moves'!B$2:K$119,10,FALSE)*100</f>
        <v>25</v>
      </c>
      <c r="AA337" s="106">
        <f>VLOOKUP(V337,'Charged Moves'!B$2:K$119,6,FALSE)</f>
        <v>2700</v>
      </c>
      <c r="AB337" s="106">
        <f>VLOOKUP(V337,'Charged Moves'!B$2:L$119,11,FALSE)</f>
        <v>50</v>
      </c>
      <c r="AC337" s="62">
        <f t="shared" si="233"/>
        <v>44</v>
      </c>
      <c r="AD337" s="24">
        <f t="shared" si="3"/>
        <v>16.2962963</v>
      </c>
      <c r="AE337" s="63">
        <f t="shared" si="4"/>
        <v>9</v>
      </c>
      <c r="AF337" s="64">
        <f t="shared" si="5"/>
        <v>7200</v>
      </c>
      <c r="AG337" s="65">
        <f t="shared" si="6"/>
        <v>10.80808081</v>
      </c>
      <c r="AH337" s="15">
        <f t="shared" si="234"/>
        <v>0.6207972894</v>
      </c>
      <c r="AI337" s="15">
        <f t="shared" si="235"/>
        <v>0.1694995571</v>
      </c>
      <c r="AJ337" s="15">
        <f t="shared" si="236"/>
        <v>0.1706106578</v>
      </c>
      <c r="AK337" s="65">
        <f t="shared" si="7"/>
        <v>3.578595318</v>
      </c>
      <c r="AL337" s="65">
        <f t="shared" si="8"/>
        <v>188060.6061</v>
      </c>
      <c r="AM337" s="65">
        <f t="shared" si="9"/>
        <v>62267.55853</v>
      </c>
    </row>
    <row r="338" ht="14.25" customHeight="1">
      <c r="A338" s="11">
        <v>605.0</v>
      </c>
      <c r="B338" s="11">
        <f>VLOOKUP(D338,'Species Data'!A$2:E$252,2,FALSE)</f>
        <v>84</v>
      </c>
      <c r="C338" s="11"/>
      <c r="D338" s="11" t="s">
        <v>376</v>
      </c>
      <c r="E338" s="98" t="s">
        <v>481</v>
      </c>
      <c r="F338" s="67" t="s">
        <v>174</v>
      </c>
      <c r="G338" s="11">
        <f>VLOOKUP(D338,'Species Data'!A$2:E$252,3,FALSE)</f>
        <v>70</v>
      </c>
      <c r="H338" s="52">
        <f>VLOOKUP(D338,'Species Data'!A$2:E$252,4,FALSE)</f>
        <v>158</v>
      </c>
      <c r="I338" s="52">
        <f>VLOOKUP(D338,'Species Data'!A$2:E$252,5,FALSE)</f>
        <v>88</v>
      </c>
      <c r="J338" s="53">
        <f t="shared" si="1"/>
        <v>6160</v>
      </c>
      <c r="K338" s="48" t="s">
        <v>296</v>
      </c>
      <c r="L338" s="54">
        <f>VLOOKUP(K338,'Basic Moves'!B$2:J$60,3,FALSE)</f>
        <v>10</v>
      </c>
      <c r="M338" s="54" t="str">
        <f>VLOOKUP(K338,'Basic Moves'!B$2:C$60,2,FALSE)</f>
        <v>Flying</v>
      </c>
      <c r="N338" s="54">
        <f>IF(OR(VLOOKUP(K338,'Basic Moves'!B$2:C$60,2,FALSE)=E338,VLOOKUP(K338,'Basic Moves'!B$2:C$60,2,FALSE)=F338),1,0)</f>
        <v>1</v>
      </c>
      <c r="O338" s="54">
        <f>VLOOKUP(K338,'Basic Moves'!B$2:J$60,5,FALSE)</f>
        <v>1000</v>
      </c>
      <c r="P338" s="54">
        <f>VLOOKUP(K338,'Basic Moves'!B$2:J$60,9,FALSE)</f>
        <v>10</v>
      </c>
      <c r="Q338" s="34">
        <f t="shared" si="229"/>
        <v>6</v>
      </c>
      <c r="R338" s="24">
        <f t="shared" si="2"/>
        <v>6</v>
      </c>
      <c r="S338" s="56">
        <f t="shared" si="230"/>
        <v>10</v>
      </c>
      <c r="T338" s="56">
        <f t="shared" si="231"/>
        <v>10</v>
      </c>
      <c r="U338" s="56">
        <f t="shared" si="232"/>
        <v>1</v>
      </c>
      <c r="V338" s="48" t="s">
        <v>288</v>
      </c>
      <c r="W338" s="54">
        <f>VLOOKUP(V338,'Charged Moves'!B$2:K$119,3,FALSE)</f>
        <v>60</v>
      </c>
      <c r="X338" s="57" t="str">
        <f>VLOOKUP(V338,'Charged Moves'!B$2:C$119,2,FALSE)</f>
        <v>Flying</v>
      </c>
      <c r="Y338" s="54">
        <f>IF(OR(VLOOKUP(V338,'Charged Moves'!B$2:C$119,2,FALSE)=E338,VLOOKUP(V338,'Charged Moves'!B$2:C$119,2,FALSE)=F338),1,0)</f>
        <v>1</v>
      </c>
      <c r="Z338" s="54">
        <f>VLOOKUP(V338,'Charged Moves'!B$2:K$119,10,FALSE)*100</f>
        <v>5</v>
      </c>
      <c r="AA338" s="54">
        <f>VLOOKUP(V338,'Charged Moves'!B$2:K$119,6,FALSE)</f>
        <v>2300</v>
      </c>
      <c r="AB338" s="54">
        <f>VLOOKUP(V338,'Charged Moves'!B$2:L$119,11,FALSE)</f>
        <v>33</v>
      </c>
      <c r="AC338" s="62">
        <f t="shared" si="233"/>
        <v>32</v>
      </c>
      <c r="AD338" s="24">
        <f t="shared" si="3"/>
        <v>13.91304348</v>
      </c>
      <c r="AE338" s="63">
        <f t="shared" si="4"/>
        <v>4</v>
      </c>
      <c r="AF338" s="64">
        <f t="shared" si="5"/>
        <v>4000</v>
      </c>
      <c r="AG338" s="65">
        <f t="shared" si="6"/>
        <v>8.888888889</v>
      </c>
      <c r="AH338" s="15">
        <f t="shared" si="234"/>
        <v>0.5105622567</v>
      </c>
      <c r="AI338" s="15">
        <f t="shared" si="235"/>
        <v>0.04935133736</v>
      </c>
      <c r="AJ338" s="15">
        <f t="shared" si="236"/>
        <v>0.05798630755</v>
      </c>
      <c r="AK338" s="65">
        <f t="shared" si="7"/>
        <v>3.435582822</v>
      </c>
      <c r="AL338" s="65">
        <f t="shared" si="8"/>
        <v>54755.55556</v>
      </c>
      <c r="AM338" s="65">
        <f t="shared" si="9"/>
        <v>21163.19018</v>
      </c>
    </row>
    <row r="339" ht="14.25" customHeight="1">
      <c r="A339" s="11">
        <v>609.0</v>
      </c>
      <c r="B339" s="11">
        <f>VLOOKUP(D339,'Species Data'!A$2:E$252,2,FALSE)</f>
        <v>84</v>
      </c>
      <c r="C339" s="11"/>
      <c r="D339" s="11" t="s">
        <v>376</v>
      </c>
      <c r="E339" s="98" t="s">
        <v>481</v>
      </c>
      <c r="F339" s="67" t="s">
        <v>174</v>
      </c>
      <c r="G339" s="11">
        <f>VLOOKUP(D339,'Species Data'!A$2:E$252,3,FALSE)</f>
        <v>70</v>
      </c>
      <c r="H339" s="52">
        <f>VLOOKUP(D339,'Species Data'!A$2:E$252,4,FALSE)</f>
        <v>158</v>
      </c>
      <c r="I339" s="52">
        <f>VLOOKUP(D339,'Species Data'!A$2:E$252,5,FALSE)</f>
        <v>88</v>
      </c>
      <c r="J339" s="53">
        <f t="shared" si="1"/>
        <v>6160</v>
      </c>
      <c r="K339" s="48" t="s">
        <v>246</v>
      </c>
      <c r="L339" s="54">
        <f>VLOOKUP(K339,'Basic Moves'!B$2:J$60,3,FALSE)</f>
        <v>8</v>
      </c>
      <c r="M339" s="54" t="str">
        <f>VLOOKUP(K339,'Basic Moves'!B$2:C$60,2,FALSE)</f>
        <v>Normal</v>
      </c>
      <c r="N339" s="54">
        <f>IF(OR(VLOOKUP(K339,'Basic Moves'!B$2:C$60,2,FALSE)=E339,VLOOKUP(K339,'Basic Moves'!B$2:C$60,2,FALSE)=F339),1,0)</f>
        <v>1</v>
      </c>
      <c r="O339" s="54">
        <f>VLOOKUP(K339,'Basic Moves'!B$2:J$60,5,FALSE)</f>
        <v>800</v>
      </c>
      <c r="P339" s="54">
        <f>VLOOKUP(K339,'Basic Moves'!B$2:J$60,9,FALSE)</f>
        <v>10</v>
      </c>
      <c r="Q339" s="34">
        <f t="shared" si="229"/>
        <v>5</v>
      </c>
      <c r="R339" s="24">
        <f t="shared" si="2"/>
        <v>6.25</v>
      </c>
      <c r="S339" s="56">
        <f t="shared" si="230"/>
        <v>10</v>
      </c>
      <c r="T339" s="56">
        <f t="shared" si="231"/>
        <v>12.5</v>
      </c>
      <c r="U339" s="56">
        <f t="shared" si="232"/>
        <v>1.25</v>
      </c>
      <c r="V339" s="48" t="s">
        <v>288</v>
      </c>
      <c r="W339" s="54">
        <f>VLOOKUP(V339,'Charged Moves'!B$2:K$119,3,FALSE)</f>
        <v>60</v>
      </c>
      <c r="X339" s="57" t="str">
        <f>VLOOKUP(V339,'Charged Moves'!B$2:C$119,2,FALSE)</f>
        <v>Flying</v>
      </c>
      <c r="Y339" s="54">
        <f>IF(OR(VLOOKUP(V339,'Charged Moves'!B$2:C$119,2,FALSE)=E339,VLOOKUP(V339,'Charged Moves'!B$2:C$119,2,FALSE)=F339),1,0)</f>
        <v>1</v>
      </c>
      <c r="Z339" s="54">
        <f>VLOOKUP(V339,'Charged Moves'!B$2:K$119,10,FALSE)*100</f>
        <v>5</v>
      </c>
      <c r="AA339" s="54">
        <f>VLOOKUP(V339,'Charged Moves'!B$2:K$119,6,FALSE)</f>
        <v>2300</v>
      </c>
      <c r="AB339" s="54">
        <f>VLOOKUP(V339,'Charged Moves'!B$2:L$119,11,FALSE)</f>
        <v>33</v>
      </c>
      <c r="AC339" s="62">
        <f t="shared" si="233"/>
        <v>32</v>
      </c>
      <c r="AD339" s="24">
        <f t="shared" si="3"/>
        <v>13.91304348</v>
      </c>
      <c r="AE339" s="63">
        <f t="shared" si="4"/>
        <v>4</v>
      </c>
      <c r="AF339" s="64">
        <f t="shared" si="5"/>
        <v>3200</v>
      </c>
      <c r="AG339" s="65">
        <f t="shared" si="6"/>
        <v>9.454545455</v>
      </c>
      <c r="AH339" s="15">
        <f t="shared" si="234"/>
        <v>0.5430525821</v>
      </c>
      <c r="AI339" s="15">
        <f t="shared" si="235"/>
        <v>0.05249187701</v>
      </c>
      <c r="AJ339" s="15">
        <f t="shared" si="236"/>
        <v>0.05662349571</v>
      </c>
      <c r="AK339" s="65">
        <f t="shared" si="7"/>
        <v>3.35483871</v>
      </c>
      <c r="AL339" s="65">
        <f t="shared" si="8"/>
        <v>58240</v>
      </c>
      <c r="AM339" s="65">
        <f t="shared" si="9"/>
        <v>20665.80645</v>
      </c>
    </row>
    <row r="340" ht="14.25" customHeight="1">
      <c r="A340" s="11">
        <v>603.0</v>
      </c>
      <c r="B340" s="11">
        <f>VLOOKUP(D340,'Species Data'!A$2:E$252,2,FALSE)</f>
        <v>84</v>
      </c>
      <c r="C340" s="11"/>
      <c r="D340" s="11" t="s">
        <v>376</v>
      </c>
      <c r="E340" s="98" t="s">
        <v>481</v>
      </c>
      <c r="F340" s="67" t="s">
        <v>174</v>
      </c>
      <c r="G340" s="11">
        <f>VLOOKUP(D340,'Species Data'!A$2:E$252,3,FALSE)</f>
        <v>70</v>
      </c>
      <c r="H340" s="52">
        <f>VLOOKUP(D340,'Species Data'!A$2:E$252,4,FALSE)</f>
        <v>158</v>
      </c>
      <c r="I340" s="52">
        <f>VLOOKUP(D340,'Species Data'!A$2:E$252,5,FALSE)</f>
        <v>88</v>
      </c>
      <c r="J340" s="53">
        <f t="shared" si="1"/>
        <v>6160</v>
      </c>
      <c r="K340" s="48" t="s">
        <v>296</v>
      </c>
      <c r="L340" s="54">
        <f>VLOOKUP(K340,'Basic Moves'!B$2:J$60,3,FALSE)</f>
        <v>10</v>
      </c>
      <c r="M340" s="54" t="str">
        <f>VLOOKUP(K340,'Basic Moves'!B$2:C$60,2,FALSE)</f>
        <v>Flying</v>
      </c>
      <c r="N340" s="54">
        <f>IF(OR(VLOOKUP(K340,'Basic Moves'!B$2:C$60,2,FALSE)=E340,VLOOKUP(K340,'Basic Moves'!B$2:C$60,2,FALSE)=F340),1,0)</f>
        <v>1</v>
      </c>
      <c r="O340" s="54">
        <f>VLOOKUP(K340,'Basic Moves'!B$2:J$60,5,FALSE)</f>
        <v>1000</v>
      </c>
      <c r="P340" s="54">
        <f>VLOOKUP(K340,'Basic Moves'!B$2:J$60,9,FALSE)</f>
        <v>10</v>
      </c>
      <c r="Q340" s="34">
        <f t="shared" si="229"/>
        <v>6</v>
      </c>
      <c r="R340" s="24">
        <f t="shared" si="2"/>
        <v>6</v>
      </c>
      <c r="S340" s="56">
        <f t="shared" si="230"/>
        <v>10</v>
      </c>
      <c r="T340" s="56">
        <f t="shared" si="231"/>
        <v>10</v>
      </c>
      <c r="U340" s="56">
        <f t="shared" si="232"/>
        <v>1</v>
      </c>
      <c r="V340" s="48" t="s">
        <v>239</v>
      </c>
      <c r="W340" s="54">
        <f>VLOOKUP(V340,'Charged Moves'!B$2:K$119,3,FALSE)</f>
        <v>55</v>
      </c>
      <c r="X340" s="57" t="str">
        <f>VLOOKUP(V340,'Charged Moves'!B$2:C$119,2,FALSE)</f>
        <v>Flying</v>
      </c>
      <c r="Y340" s="54">
        <f>IF(OR(VLOOKUP(V340,'Charged Moves'!B$2:C$119,2,FALSE)=E340,VLOOKUP(V340,'Charged Moves'!B$2:C$119,2,FALSE)=F340),1,0)</f>
        <v>1</v>
      </c>
      <c r="Z340" s="54">
        <f>VLOOKUP(V340,'Charged Moves'!B$2:K$119,10,FALSE)*100</f>
        <v>5</v>
      </c>
      <c r="AA340" s="54">
        <f>VLOOKUP(V340,'Charged Moves'!B$2:K$119,6,FALSE)</f>
        <v>2400</v>
      </c>
      <c r="AB340" s="54">
        <f>VLOOKUP(V340,'Charged Moves'!B$2:L$119,11,FALSE)</f>
        <v>33</v>
      </c>
      <c r="AC340" s="62">
        <f t="shared" si="233"/>
        <v>29</v>
      </c>
      <c r="AD340" s="24">
        <f t="shared" si="3"/>
        <v>12.08333333</v>
      </c>
      <c r="AE340" s="63">
        <f t="shared" si="4"/>
        <v>4</v>
      </c>
      <c r="AF340" s="64">
        <f t="shared" si="5"/>
        <v>4000</v>
      </c>
      <c r="AG340" s="65">
        <f t="shared" si="6"/>
        <v>8.28125</v>
      </c>
      <c r="AH340" s="15">
        <f t="shared" si="234"/>
        <v>0.4756605399</v>
      </c>
      <c r="AI340" s="15">
        <f t="shared" si="235"/>
        <v>0.04597771078</v>
      </c>
      <c r="AJ340" s="15">
        <f t="shared" si="236"/>
        <v>0.05454526469</v>
      </c>
      <c r="AK340" s="65">
        <f t="shared" si="7"/>
        <v>3.231707317</v>
      </c>
      <c r="AL340" s="65">
        <f t="shared" si="8"/>
        <v>51012.5</v>
      </c>
      <c r="AM340" s="65">
        <f t="shared" si="9"/>
        <v>19907.31707</v>
      </c>
    </row>
    <row r="341" ht="14.25" customHeight="1">
      <c r="A341" s="11">
        <v>604.0</v>
      </c>
      <c r="B341" s="11">
        <f>VLOOKUP(D341,'Species Data'!A$2:E$252,2,FALSE)</f>
        <v>84</v>
      </c>
      <c r="C341" s="11"/>
      <c r="D341" s="11" t="s">
        <v>376</v>
      </c>
      <c r="E341" s="98" t="s">
        <v>481</v>
      </c>
      <c r="F341" s="67" t="s">
        <v>174</v>
      </c>
      <c r="G341" s="11">
        <f>VLOOKUP(D341,'Species Data'!A$2:E$252,3,FALSE)</f>
        <v>70</v>
      </c>
      <c r="H341" s="52">
        <f>VLOOKUP(D341,'Species Data'!A$2:E$252,4,FALSE)</f>
        <v>158</v>
      </c>
      <c r="I341" s="52">
        <f>VLOOKUP(D341,'Species Data'!A$2:E$252,5,FALSE)</f>
        <v>88</v>
      </c>
      <c r="J341" s="53">
        <f t="shared" si="1"/>
        <v>6160</v>
      </c>
      <c r="K341" s="12" t="s">
        <v>296</v>
      </c>
      <c r="L341" s="54">
        <f>VLOOKUP(K341,'Basic Moves'!B$2:J$60,3,FALSE)</f>
        <v>10</v>
      </c>
      <c r="M341" s="54" t="str">
        <f>VLOOKUP(K341,'Basic Moves'!B$2:C$60,2,FALSE)</f>
        <v>Flying</v>
      </c>
      <c r="N341" s="54">
        <f>IF(OR(VLOOKUP(K341,'Basic Moves'!B$2:C$60,2,FALSE)=E341,VLOOKUP(K341,'Basic Moves'!B$2:C$60,2,FALSE)=F341),1,0)</f>
        <v>1</v>
      </c>
      <c r="O341" s="54">
        <f>VLOOKUP(K341,'Basic Moves'!B$2:J$60,5,FALSE)</f>
        <v>1000</v>
      </c>
      <c r="P341" s="54">
        <f>VLOOKUP(K341,'Basic Moves'!B$2:J$60,9,FALSE)</f>
        <v>10</v>
      </c>
      <c r="Q341" s="34">
        <f t="shared" si="229"/>
        <v>6</v>
      </c>
      <c r="R341" s="24">
        <f t="shared" si="2"/>
        <v>6</v>
      </c>
      <c r="S341" s="56">
        <f t="shared" si="230"/>
        <v>10</v>
      </c>
      <c r="T341" s="56">
        <f t="shared" si="231"/>
        <v>10</v>
      </c>
      <c r="U341" s="56">
        <f t="shared" si="232"/>
        <v>1</v>
      </c>
      <c r="V341" s="12" t="s">
        <v>43</v>
      </c>
      <c r="W341" s="54">
        <f>VLOOKUP(V341,'Charged Moves'!B$2:K$119,3,FALSE)</f>
        <v>90</v>
      </c>
      <c r="X341" s="57" t="str">
        <f>VLOOKUP(V341,'Charged Moves'!B$2:C$119,2,FALSE)</f>
        <v>Flying</v>
      </c>
      <c r="Y341" s="54">
        <f>IF(OR(VLOOKUP(V341,'Charged Moves'!B$2:C$119,2,FALSE)=E341,VLOOKUP(V341,'Charged Moves'!B$2:C$119,2,FALSE)=F341),1,0)</f>
        <v>1</v>
      </c>
      <c r="Z341" s="54">
        <f>VLOOKUP(V341,'Charged Moves'!B$2:K$119,10,FALSE)*100</f>
        <v>5</v>
      </c>
      <c r="AA341" s="54">
        <f>VLOOKUP(V341,'Charged Moves'!B$2:K$119,6,FALSE)</f>
        <v>2000</v>
      </c>
      <c r="AB341" s="54">
        <f>VLOOKUP(V341,'Charged Moves'!B$2:L$119,11,FALSE)</f>
        <v>100</v>
      </c>
      <c r="AC341" s="62">
        <f t="shared" si="233"/>
        <v>48</v>
      </c>
      <c r="AD341" s="24">
        <f t="shared" si="3"/>
        <v>24</v>
      </c>
      <c r="AE341" s="63">
        <f t="shared" si="4"/>
        <v>10</v>
      </c>
      <c r="AF341" s="64">
        <f t="shared" si="5"/>
        <v>10000</v>
      </c>
      <c r="AG341" s="65">
        <f t="shared" si="6"/>
        <v>9</v>
      </c>
      <c r="AH341" s="15">
        <f t="shared" si="234"/>
        <v>0.5169442849</v>
      </c>
      <c r="AI341" s="15">
        <f t="shared" si="235"/>
        <v>0.04996822908</v>
      </c>
      <c r="AJ341" s="15">
        <f t="shared" si="236"/>
        <v>0.05361297049</v>
      </c>
      <c r="AK341" s="65">
        <f t="shared" si="7"/>
        <v>3.176470588</v>
      </c>
      <c r="AL341" s="65">
        <f t="shared" si="8"/>
        <v>55440</v>
      </c>
      <c r="AM341" s="65">
        <f t="shared" si="9"/>
        <v>19567.05882</v>
      </c>
    </row>
    <row r="342" ht="14.25" customHeight="1">
      <c r="A342" s="11">
        <v>607.0</v>
      </c>
      <c r="B342" s="11">
        <f>VLOOKUP(D342,'Species Data'!A$2:E$252,2,FALSE)</f>
        <v>84</v>
      </c>
      <c r="C342" s="11"/>
      <c r="D342" s="11" t="s">
        <v>376</v>
      </c>
      <c r="E342" s="98" t="s">
        <v>481</v>
      </c>
      <c r="F342" s="67" t="s">
        <v>174</v>
      </c>
      <c r="G342" s="11">
        <f>VLOOKUP(D342,'Species Data'!A$2:E$252,3,FALSE)</f>
        <v>70</v>
      </c>
      <c r="H342" s="52">
        <f>VLOOKUP(D342,'Species Data'!A$2:E$252,4,FALSE)</f>
        <v>158</v>
      </c>
      <c r="I342" s="52">
        <f>VLOOKUP(D342,'Species Data'!A$2:E$252,5,FALSE)</f>
        <v>88</v>
      </c>
      <c r="J342" s="53">
        <f t="shared" si="1"/>
        <v>6160</v>
      </c>
      <c r="K342" s="48" t="s">
        <v>246</v>
      </c>
      <c r="L342" s="54">
        <f>VLOOKUP(K342,'Basic Moves'!B$2:J$60,3,FALSE)</f>
        <v>8</v>
      </c>
      <c r="M342" s="54" t="str">
        <f>VLOOKUP(K342,'Basic Moves'!B$2:C$60,2,FALSE)</f>
        <v>Normal</v>
      </c>
      <c r="N342" s="54">
        <f>IF(OR(VLOOKUP(K342,'Basic Moves'!B$2:C$60,2,FALSE)=E342,VLOOKUP(K342,'Basic Moves'!B$2:C$60,2,FALSE)=F342),1,0)</f>
        <v>1</v>
      </c>
      <c r="O342" s="54">
        <f>VLOOKUP(K342,'Basic Moves'!B$2:J$60,5,FALSE)</f>
        <v>800</v>
      </c>
      <c r="P342" s="54">
        <f>VLOOKUP(K342,'Basic Moves'!B$2:J$60,9,FALSE)</f>
        <v>10</v>
      </c>
      <c r="Q342" s="34">
        <f t="shared" si="229"/>
        <v>5</v>
      </c>
      <c r="R342" s="24">
        <f t="shared" si="2"/>
        <v>6.25</v>
      </c>
      <c r="S342" s="56">
        <f t="shared" si="230"/>
        <v>10</v>
      </c>
      <c r="T342" s="56">
        <f t="shared" si="231"/>
        <v>12.5</v>
      </c>
      <c r="U342" s="56">
        <f t="shared" si="232"/>
        <v>1.25</v>
      </c>
      <c r="V342" s="48" t="s">
        <v>239</v>
      </c>
      <c r="W342" s="54">
        <f>VLOOKUP(V342,'Charged Moves'!B$2:K$119,3,FALSE)</f>
        <v>55</v>
      </c>
      <c r="X342" s="57" t="str">
        <f>VLOOKUP(V342,'Charged Moves'!B$2:C$119,2,FALSE)</f>
        <v>Flying</v>
      </c>
      <c r="Y342" s="54">
        <f>IF(OR(VLOOKUP(V342,'Charged Moves'!B$2:C$119,2,FALSE)=E342,VLOOKUP(V342,'Charged Moves'!B$2:C$119,2,FALSE)=F342),1,0)</f>
        <v>1</v>
      </c>
      <c r="Z342" s="54">
        <f>VLOOKUP(V342,'Charged Moves'!B$2:K$119,10,FALSE)*100</f>
        <v>5</v>
      </c>
      <c r="AA342" s="54">
        <f>VLOOKUP(V342,'Charged Moves'!B$2:K$119,6,FALSE)</f>
        <v>2400</v>
      </c>
      <c r="AB342" s="54">
        <f>VLOOKUP(V342,'Charged Moves'!B$2:L$119,11,FALSE)</f>
        <v>33</v>
      </c>
      <c r="AC342" s="62">
        <f t="shared" si="233"/>
        <v>29</v>
      </c>
      <c r="AD342" s="24">
        <f t="shared" si="3"/>
        <v>12.08333333</v>
      </c>
      <c r="AE342" s="63">
        <f t="shared" si="4"/>
        <v>4</v>
      </c>
      <c r="AF342" s="64">
        <f t="shared" si="5"/>
        <v>3200</v>
      </c>
      <c r="AG342" s="65">
        <f t="shared" si="6"/>
        <v>8.75</v>
      </c>
      <c r="AH342" s="15">
        <f t="shared" si="234"/>
        <v>0.5025847214</v>
      </c>
      <c r="AI342" s="15">
        <f t="shared" si="235"/>
        <v>0.04858022271</v>
      </c>
      <c r="AJ342" s="15">
        <f t="shared" si="236"/>
        <v>0.05301472509</v>
      </c>
      <c r="AK342" s="65">
        <f t="shared" si="7"/>
        <v>3.141025641</v>
      </c>
      <c r="AL342" s="65">
        <f t="shared" si="8"/>
        <v>53900</v>
      </c>
      <c r="AM342" s="65">
        <f t="shared" si="9"/>
        <v>19348.71795</v>
      </c>
    </row>
    <row r="343" ht="14.25" customHeight="1">
      <c r="A343" s="11">
        <v>606.0</v>
      </c>
      <c r="B343" s="32">
        <f>VLOOKUP(D343,'Species Data'!A$2:E$252,2,FALSE)</f>
        <v>84</v>
      </c>
      <c r="C343" s="32"/>
      <c r="D343" s="32" t="s">
        <v>376</v>
      </c>
      <c r="E343" s="125" t="s">
        <v>481</v>
      </c>
      <c r="F343" s="114" t="s">
        <v>174</v>
      </c>
      <c r="G343" s="32">
        <f>VLOOKUP(D343,'Species Data'!A$2:E$252,3,FALSE)</f>
        <v>70</v>
      </c>
      <c r="H343" s="104">
        <f>VLOOKUP(D343,'Species Data'!A$2:E$252,4,FALSE)</f>
        <v>158</v>
      </c>
      <c r="I343" s="104">
        <f>VLOOKUP(D343,'Species Data'!A$2:E$252,5,FALSE)</f>
        <v>88</v>
      </c>
      <c r="J343" s="105">
        <f t="shared" si="1"/>
        <v>6160</v>
      </c>
      <c r="K343" s="36" t="s">
        <v>296</v>
      </c>
      <c r="L343" s="106">
        <f>VLOOKUP(K343,'Basic Moves'!B$2:J$60,3,FALSE)</f>
        <v>10</v>
      </c>
      <c r="M343" s="106" t="str">
        <f>VLOOKUP(K343,'Basic Moves'!B$2:C$60,2,FALSE)</f>
        <v>Flying</v>
      </c>
      <c r="N343" s="106">
        <f>IF(OR(VLOOKUP(K343,'Basic Moves'!B$2:C$60,2,FALSE)=E343,VLOOKUP(K343,'Basic Moves'!B$2:C$60,2,FALSE)=F343),1,0)</f>
        <v>1</v>
      </c>
      <c r="O343" s="106">
        <f>VLOOKUP(K343,'Basic Moves'!B$2:J$60,5,FALSE)</f>
        <v>1000</v>
      </c>
      <c r="P343" s="106">
        <f>VLOOKUP(K343,'Basic Moves'!B$2:J$60,9,FALSE)</f>
        <v>10</v>
      </c>
      <c r="Q343" s="34">
        <f t="shared" si="229"/>
        <v>6</v>
      </c>
      <c r="R343" s="24">
        <f t="shared" si="2"/>
        <v>6</v>
      </c>
      <c r="S343" s="56">
        <f t="shared" si="230"/>
        <v>10</v>
      </c>
      <c r="T343" s="56">
        <f t="shared" si="231"/>
        <v>10</v>
      </c>
      <c r="U343" s="56">
        <f t="shared" si="232"/>
        <v>1</v>
      </c>
      <c r="V343" s="36" t="s">
        <v>379</v>
      </c>
      <c r="W343" s="106">
        <f>VLOOKUP(V343,'Charged Moves'!B$2:K$119,3,FALSE)</f>
        <v>60</v>
      </c>
      <c r="X343" s="107" t="str">
        <f>VLOOKUP(V343,'Charged Moves'!B$2:C$119,2,FALSE)</f>
        <v>Normal</v>
      </c>
      <c r="Y343" s="106">
        <f>IF(OR(VLOOKUP(V343,'Charged Moves'!B$2:C$119,2,FALSE)=E343,VLOOKUP(V343,'Charged Moves'!B$2:C$119,2,FALSE)=F343),1,0)</f>
        <v>1</v>
      </c>
      <c r="Z343" s="106">
        <f>VLOOKUP(V343,'Charged Moves'!B$2:K$119,10,FALSE)*100</f>
        <v>5</v>
      </c>
      <c r="AA343" s="106">
        <f>VLOOKUP(V343,'Charged Moves'!B$2:K$119,6,FALSE)</f>
        <v>2800</v>
      </c>
      <c r="AB343" s="106">
        <f>VLOOKUP(V343,'Charged Moves'!B$2:L$119,11,FALSE)</f>
        <v>50</v>
      </c>
      <c r="AC343" s="62">
        <f t="shared" si="233"/>
        <v>32</v>
      </c>
      <c r="AD343" s="24">
        <f t="shared" si="3"/>
        <v>11.42857143</v>
      </c>
      <c r="AE343" s="63">
        <f t="shared" si="4"/>
        <v>5</v>
      </c>
      <c r="AF343" s="64">
        <f t="shared" si="5"/>
        <v>5000</v>
      </c>
      <c r="AG343" s="65">
        <f t="shared" si="6"/>
        <v>7.948717949</v>
      </c>
      <c r="AH343" s="15">
        <f t="shared" si="234"/>
        <v>0.4565604795</v>
      </c>
      <c r="AI343" s="15">
        <f t="shared" si="235"/>
        <v>0.04413148437</v>
      </c>
      <c r="AJ343" s="15">
        <f t="shared" si="236"/>
        <v>0.05285079583</v>
      </c>
      <c r="AK343" s="65">
        <f t="shared" si="7"/>
        <v>3.131313131</v>
      </c>
      <c r="AL343" s="65">
        <f t="shared" si="8"/>
        <v>48964.10256</v>
      </c>
      <c r="AM343" s="65">
        <f t="shared" si="9"/>
        <v>19288.88889</v>
      </c>
    </row>
    <row r="344" ht="14.25" customHeight="1">
      <c r="A344" s="11">
        <v>608.0</v>
      </c>
      <c r="B344" s="11">
        <f>VLOOKUP(D344,'Species Data'!A$2:E$252,2,FALSE)</f>
        <v>84</v>
      </c>
      <c r="C344" s="11"/>
      <c r="D344" s="11" t="s">
        <v>376</v>
      </c>
      <c r="E344" s="98" t="s">
        <v>481</v>
      </c>
      <c r="F344" s="67" t="s">
        <v>174</v>
      </c>
      <c r="G344" s="11">
        <f>VLOOKUP(D344,'Species Data'!A$2:E$252,3,FALSE)</f>
        <v>70</v>
      </c>
      <c r="H344" s="52">
        <f>VLOOKUP(D344,'Species Data'!A$2:E$252,4,FALSE)</f>
        <v>158</v>
      </c>
      <c r="I344" s="52">
        <f>VLOOKUP(D344,'Species Data'!A$2:E$252,5,FALSE)</f>
        <v>88</v>
      </c>
      <c r="J344" s="53">
        <f t="shared" si="1"/>
        <v>6160</v>
      </c>
      <c r="K344" s="48" t="s">
        <v>246</v>
      </c>
      <c r="L344" s="54">
        <f>VLOOKUP(K344,'Basic Moves'!B$2:J$60,3,FALSE)</f>
        <v>8</v>
      </c>
      <c r="M344" s="54" t="str">
        <f>VLOOKUP(K344,'Basic Moves'!B$2:C$60,2,FALSE)</f>
        <v>Normal</v>
      </c>
      <c r="N344" s="54">
        <f>IF(OR(VLOOKUP(K344,'Basic Moves'!B$2:C$60,2,FALSE)=E344,VLOOKUP(K344,'Basic Moves'!B$2:C$60,2,FALSE)=F344),1,0)</f>
        <v>1</v>
      </c>
      <c r="O344" s="54">
        <f>VLOOKUP(K344,'Basic Moves'!B$2:J$60,5,FALSE)</f>
        <v>800</v>
      </c>
      <c r="P344" s="54">
        <f>VLOOKUP(K344,'Basic Moves'!B$2:J$60,9,FALSE)</f>
        <v>10</v>
      </c>
      <c r="Q344" s="34">
        <f t="shared" si="229"/>
        <v>5</v>
      </c>
      <c r="R344" s="24">
        <f t="shared" si="2"/>
        <v>6.25</v>
      </c>
      <c r="S344" s="56">
        <f t="shared" si="230"/>
        <v>10</v>
      </c>
      <c r="T344" s="56">
        <f t="shared" si="231"/>
        <v>12.5</v>
      </c>
      <c r="U344" s="56">
        <f t="shared" si="232"/>
        <v>1.25</v>
      </c>
      <c r="V344" s="12" t="s">
        <v>43</v>
      </c>
      <c r="W344" s="54">
        <f>VLOOKUP(V344,'Charged Moves'!B$2:K$119,3,FALSE)</f>
        <v>90</v>
      </c>
      <c r="X344" s="57" t="str">
        <f>VLOOKUP(V344,'Charged Moves'!B$2:C$119,2,FALSE)</f>
        <v>Flying</v>
      </c>
      <c r="Y344" s="54">
        <f>IF(OR(VLOOKUP(V344,'Charged Moves'!B$2:C$119,2,FALSE)=E344,VLOOKUP(V344,'Charged Moves'!B$2:C$119,2,FALSE)=F344),1,0)</f>
        <v>1</v>
      </c>
      <c r="Z344" s="54">
        <f>VLOOKUP(V344,'Charged Moves'!B$2:K$119,10,FALSE)*100</f>
        <v>5</v>
      </c>
      <c r="AA344" s="54">
        <f>VLOOKUP(V344,'Charged Moves'!B$2:K$119,6,FALSE)</f>
        <v>2000</v>
      </c>
      <c r="AB344" s="54">
        <f>VLOOKUP(V344,'Charged Moves'!B$2:L$119,11,FALSE)</f>
        <v>100</v>
      </c>
      <c r="AC344" s="62">
        <f t="shared" si="233"/>
        <v>48</v>
      </c>
      <c r="AD344" s="24">
        <f t="shared" si="3"/>
        <v>24</v>
      </c>
      <c r="AE344" s="63">
        <f t="shared" si="4"/>
        <v>10</v>
      </c>
      <c r="AF344" s="64">
        <f t="shared" si="5"/>
        <v>8000</v>
      </c>
      <c r="AG344" s="65">
        <f t="shared" si="6"/>
        <v>9.8</v>
      </c>
      <c r="AH344" s="15">
        <f t="shared" si="234"/>
        <v>0.562894888</v>
      </c>
      <c r="AI344" s="15">
        <f t="shared" si="235"/>
        <v>0.05440984944</v>
      </c>
      <c r="AJ344" s="15">
        <f t="shared" si="236"/>
        <v>0.05168935697</v>
      </c>
      <c r="AK344" s="65">
        <f t="shared" si="7"/>
        <v>3.0625</v>
      </c>
      <c r="AL344" s="65">
        <f t="shared" si="8"/>
        <v>60368</v>
      </c>
      <c r="AM344" s="65">
        <f t="shared" si="9"/>
        <v>18865</v>
      </c>
    </row>
    <row r="345" ht="14.25" customHeight="1">
      <c r="A345" s="11">
        <v>610.0</v>
      </c>
      <c r="B345" s="32">
        <f>VLOOKUP(D345,'Species Data'!A$2:E$252,2,FALSE)</f>
        <v>84</v>
      </c>
      <c r="C345" s="32"/>
      <c r="D345" s="32" t="s">
        <v>376</v>
      </c>
      <c r="E345" s="125" t="s">
        <v>481</v>
      </c>
      <c r="F345" s="114" t="s">
        <v>174</v>
      </c>
      <c r="G345" s="32">
        <f>VLOOKUP(D345,'Species Data'!A$2:E$252,3,FALSE)</f>
        <v>70</v>
      </c>
      <c r="H345" s="104">
        <f>VLOOKUP(D345,'Species Data'!A$2:E$252,4,FALSE)</f>
        <v>158</v>
      </c>
      <c r="I345" s="104">
        <f>VLOOKUP(D345,'Species Data'!A$2:E$252,5,FALSE)</f>
        <v>88</v>
      </c>
      <c r="J345" s="105">
        <f t="shared" si="1"/>
        <v>6160</v>
      </c>
      <c r="K345" s="36" t="s">
        <v>246</v>
      </c>
      <c r="L345" s="106">
        <f>VLOOKUP(K345,'Basic Moves'!B$2:J$60,3,FALSE)</f>
        <v>8</v>
      </c>
      <c r="M345" s="106" t="str">
        <f>VLOOKUP(K345,'Basic Moves'!B$2:C$60,2,FALSE)</f>
        <v>Normal</v>
      </c>
      <c r="N345" s="106">
        <f>IF(OR(VLOOKUP(K345,'Basic Moves'!B$2:C$60,2,FALSE)=E345,VLOOKUP(K345,'Basic Moves'!B$2:C$60,2,FALSE)=F345),1,0)</f>
        <v>1</v>
      </c>
      <c r="O345" s="106">
        <f>VLOOKUP(K345,'Basic Moves'!B$2:J$60,5,FALSE)</f>
        <v>800</v>
      </c>
      <c r="P345" s="106">
        <f>VLOOKUP(K345,'Basic Moves'!B$2:J$60,9,FALSE)</f>
        <v>10</v>
      </c>
      <c r="Q345" s="34">
        <f t="shared" si="229"/>
        <v>5</v>
      </c>
      <c r="R345" s="24">
        <f t="shared" si="2"/>
        <v>6.25</v>
      </c>
      <c r="S345" s="56">
        <f t="shared" si="230"/>
        <v>10</v>
      </c>
      <c r="T345" s="56">
        <f t="shared" si="231"/>
        <v>12.5</v>
      </c>
      <c r="U345" s="56">
        <f t="shared" si="232"/>
        <v>1.25</v>
      </c>
      <c r="V345" s="36" t="s">
        <v>379</v>
      </c>
      <c r="W345" s="106">
        <f>VLOOKUP(V345,'Charged Moves'!B$2:K$119,3,FALSE)</f>
        <v>60</v>
      </c>
      <c r="X345" s="107" t="str">
        <f>VLOOKUP(V345,'Charged Moves'!B$2:C$119,2,FALSE)</f>
        <v>Normal</v>
      </c>
      <c r="Y345" s="106">
        <f>IF(OR(VLOOKUP(V345,'Charged Moves'!B$2:C$119,2,FALSE)=E345,VLOOKUP(V345,'Charged Moves'!B$2:C$119,2,FALSE)=F345),1,0)</f>
        <v>1</v>
      </c>
      <c r="Z345" s="106">
        <f>VLOOKUP(V345,'Charged Moves'!B$2:K$119,10,FALSE)*100</f>
        <v>5</v>
      </c>
      <c r="AA345" s="106">
        <f>VLOOKUP(V345,'Charged Moves'!B$2:K$119,6,FALSE)</f>
        <v>2800</v>
      </c>
      <c r="AB345" s="106">
        <f>VLOOKUP(V345,'Charged Moves'!B$2:L$119,11,FALSE)</f>
        <v>50</v>
      </c>
      <c r="AC345" s="62">
        <f t="shared" si="233"/>
        <v>32</v>
      </c>
      <c r="AD345" s="24">
        <f t="shared" si="3"/>
        <v>11.42857143</v>
      </c>
      <c r="AE345" s="63">
        <f t="shared" si="4"/>
        <v>5</v>
      </c>
      <c r="AF345" s="64">
        <f t="shared" si="5"/>
        <v>4000</v>
      </c>
      <c r="AG345" s="65">
        <f t="shared" si="6"/>
        <v>8.382352941</v>
      </c>
      <c r="AH345" s="15">
        <f t="shared" si="234"/>
        <v>0.4814677163</v>
      </c>
      <c r="AI345" s="15">
        <f t="shared" si="235"/>
        <v>0.04653903688</v>
      </c>
      <c r="AJ345" s="15">
        <f t="shared" si="236"/>
        <v>0.05117313673</v>
      </c>
      <c r="AK345" s="65">
        <f t="shared" si="7"/>
        <v>3.031914894</v>
      </c>
      <c r="AL345" s="65">
        <f t="shared" si="8"/>
        <v>51635.29412</v>
      </c>
      <c r="AM345" s="65">
        <f t="shared" si="9"/>
        <v>18676.59574</v>
      </c>
    </row>
    <row r="346" ht="14.25" customHeight="1">
      <c r="A346" s="11">
        <v>1630.0</v>
      </c>
      <c r="B346" s="11">
        <f>VLOOKUP(D346,'Species Data'!A$2:E$252,2,FALSE)</f>
        <v>232</v>
      </c>
      <c r="C346" s="11"/>
      <c r="D346" s="20" t="s">
        <v>114</v>
      </c>
      <c r="E346" s="132" t="s">
        <v>485</v>
      </c>
      <c r="F346" s="132"/>
      <c r="G346" s="11">
        <f>VLOOKUP(D346,'Species Data'!A$2:E$252,3,FALSE)</f>
        <v>180</v>
      </c>
      <c r="H346" s="52">
        <f>VLOOKUP(D346,'Species Data'!A$2:E$252,4,FALSE)</f>
        <v>214</v>
      </c>
      <c r="I346" s="52">
        <f>VLOOKUP(D346,'Species Data'!A$2:E$252,5,FALSE)</f>
        <v>214</v>
      </c>
      <c r="J346" s="53">
        <f t="shared" si="1"/>
        <v>38520</v>
      </c>
      <c r="K346" s="21" t="s">
        <v>115</v>
      </c>
      <c r="L346" s="54">
        <f>VLOOKUP(K346,'Basic Moves'!B$2:J$60,3,FALSE)</f>
        <v>12</v>
      </c>
      <c r="M346" s="54" t="str">
        <f>VLOOKUP(K346,'Basic Moves'!B$2:C$60,2,FALSE)</f>
        <v>Fighting</v>
      </c>
      <c r="N346" s="54">
        <f>IF(OR(VLOOKUP(K346,'Basic Moves'!B$2:C$60,2,FALSE)=E346,VLOOKUP(K346,'Basic Moves'!B$2:C$60,2,FALSE)=F346),1,0)</f>
        <v>0</v>
      </c>
      <c r="O346" s="54">
        <f>VLOOKUP(K346,'Basic Moves'!B$2:J$60,5,FALSE)</f>
        <v>900</v>
      </c>
      <c r="P346" s="54">
        <f>VLOOKUP(K346,'Basic Moves'!B$2:J$60,9,FALSE)</f>
        <v>8</v>
      </c>
      <c r="Q346" s="34">
        <f t="shared" si="229"/>
        <v>8</v>
      </c>
      <c r="R346" s="24">
        <f t="shared" si="2"/>
        <v>8.888888889</v>
      </c>
      <c r="S346" s="56">
        <f t="shared" si="230"/>
        <v>13.33333333</v>
      </c>
      <c r="T346" s="56">
        <f t="shared" si="231"/>
        <v>8.888888889</v>
      </c>
      <c r="U346" s="56">
        <f t="shared" si="232"/>
        <v>0.6666666667</v>
      </c>
      <c r="V346" s="21" t="s">
        <v>85</v>
      </c>
      <c r="W346" s="54">
        <f>VLOOKUP(V346,'Charged Moves'!B$2:K$119,3,FALSE)</f>
        <v>120</v>
      </c>
      <c r="X346" s="57" t="str">
        <f>VLOOKUP(V346,'Charged Moves'!B$2:C$119,2,FALSE)</f>
        <v>Ground</v>
      </c>
      <c r="Y346" s="54">
        <f>IF(OR(VLOOKUP(V346,'Charged Moves'!B$2:C$119,2,FALSE)=E346,VLOOKUP(V346,'Charged Moves'!B$2:C$119,2,FALSE)=F346),1,0)</f>
        <v>1</v>
      </c>
      <c r="Z346" s="54">
        <f>VLOOKUP(V346,'Charged Moves'!B$2:K$119,10,FALSE)*100</f>
        <v>5</v>
      </c>
      <c r="AA346" s="54">
        <f>VLOOKUP(V346,'Charged Moves'!B$2:K$119,6,FALSE)</f>
        <v>3600</v>
      </c>
      <c r="AB346" s="54">
        <f>VLOOKUP(V346,'Charged Moves'!B$2:L$119,11,FALSE)</f>
        <v>100</v>
      </c>
      <c r="AC346" s="62">
        <f t="shared" si="233"/>
        <v>86</v>
      </c>
      <c r="AD346" s="24">
        <f t="shared" si="3"/>
        <v>23.88888889</v>
      </c>
      <c r="AE346" s="63">
        <f t="shared" si="4"/>
        <v>13</v>
      </c>
      <c r="AF346" s="64">
        <f t="shared" si="5"/>
        <v>11700</v>
      </c>
      <c r="AG346" s="65">
        <f t="shared" si="6"/>
        <v>12.41830065</v>
      </c>
      <c r="AH346" s="15">
        <f t="shared" si="234"/>
        <v>0.7132855057</v>
      </c>
      <c r="AI346" s="15">
        <f t="shared" si="235"/>
        <v>0.4311408612</v>
      </c>
      <c r="AJ346" s="15">
        <f t="shared" si="236"/>
        <v>0.46312295</v>
      </c>
      <c r="AK346" s="65">
        <f t="shared" si="7"/>
        <v>4.387990762</v>
      </c>
      <c r="AL346" s="65">
        <f t="shared" si="8"/>
        <v>478352.9412</v>
      </c>
      <c r="AM346" s="65">
        <f t="shared" si="9"/>
        <v>169025.4042</v>
      </c>
    </row>
    <row r="347" ht="14.25" customHeight="1">
      <c r="A347" s="11">
        <v>1632.0</v>
      </c>
      <c r="B347" s="11">
        <f>VLOOKUP(D347,'Species Data'!A$2:E$252,2,FALSE)</f>
        <v>232</v>
      </c>
      <c r="C347" s="11"/>
      <c r="D347" s="20" t="s">
        <v>114</v>
      </c>
      <c r="E347" s="132" t="s">
        <v>485</v>
      </c>
      <c r="F347" s="132"/>
      <c r="G347" s="11">
        <f>VLOOKUP(D347,'Species Data'!A$2:E$252,3,FALSE)</f>
        <v>180</v>
      </c>
      <c r="H347" s="52">
        <f>VLOOKUP(D347,'Species Data'!A$2:E$252,4,FALSE)</f>
        <v>214</v>
      </c>
      <c r="I347" s="52">
        <f>VLOOKUP(D347,'Species Data'!A$2:E$252,5,FALSE)</f>
        <v>214</v>
      </c>
      <c r="J347" s="53">
        <f t="shared" si="1"/>
        <v>38520</v>
      </c>
      <c r="K347" s="21" t="s">
        <v>115</v>
      </c>
      <c r="L347" s="54">
        <f>VLOOKUP(K347,'Basic Moves'!B$2:J$60,3,FALSE)</f>
        <v>12</v>
      </c>
      <c r="M347" s="54" t="str">
        <f>VLOOKUP(K347,'Basic Moves'!B$2:C$60,2,FALSE)</f>
        <v>Fighting</v>
      </c>
      <c r="N347" s="54">
        <f>IF(OR(VLOOKUP(K347,'Basic Moves'!B$2:C$60,2,FALSE)=E347,VLOOKUP(K347,'Basic Moves'!B$2:C$60,2,FALSE)=F347),1,0)</f>
        <v>0</v>
      </c>
      <c r="O347" s="54">
        <f>VLOOKUP(K347,'Basic Moves'!B$2:J$60,5,FALSE)</f>
        <v>900</v>
      </c>
      <c r="P347" s="54">
        <f>VLOOKUP(K347,'Basic Moves'!B$2:J$60,9,FALSE)</f>
        <v>8</v>
      </c>
      <c r="Q347" s="34">
        <f t="shared" si="229"/>
        <v>8</v>
      </c>
      <c r="R347" s="24">
        <f t="shared" si="2"/>
        <v>8.888888889</v>
      </c>
      <c r="S347" s="56">
        <f t="shared" si="230"/>
        <v>13.33333333</v>
      </c>
      <c r="T347" s="56">
        <f t="shared" si="231"/>
        <v>8.888888889</v>
      </c>
      <c r="U347" s="56">
        <f t="shared" si="232"/>
        <v>0.6666666667</v>
      </c>
      <c r="V347" s="21" t="s">
        <v>120</v>
      </c>
      <c r="W347" s="54">
        <f>VLOOKUP(V347,'Charged Moves'!B$2:K$119,3,FALSE)</f>
        <v>90</v>
      </c>
      <c r="X347" s="57" t="str">
        <f>VLOOKUP(V347,'Charged Moves'!B$2:C$119,2,FALSE)</f>
        <v>Fairy</v>
      </c>
      <c r="Y347" s="54">
        <f>IF(OR(VLOOKUP(V347,'Charged Moves'!B$2:C$119,2,FALSE)=E347,VLOOKUP(V347,'Charged Moves'!B$2:C$119,2,FALSE)=F347),1,0)</f>
        <v>0</v>
      </c>
      <c r="Z347" s="54">
        <f>VLOOKUP(V347,'Charged Moves'!B$2:K$119,10,FALSE)*100</f>
        <v>5</v>
      </c>
      <c r="AA347" s="54">
        <f>VLOOKUP(V347,'Charged Moves'!B$2:K$119,6,FALSE)</f>
        <v>2900</v>
      </c>
      <c r="AB347" s="54">
        <f>VLOOKUP(V347,'Charged Moves'!B$2:L$119,11,FALSE)</f>
        <v>50</v>
      </c>
      <c r="AC347" s="62">
        <f t="shared" si="233"/>
        <v>54</v>
      </c>
      <c r="AD347" s="24">
        <f t="shared" si="3"/>
        <v>18.62068966</v>
      </c>
      <c r="AE347" s="63">
        <f t="shared" si="4"/>
        <v>7</v>
      </c>
      <c r="AF347" s="64">
        <f t="shared" si="5"/>
        <v>6300</v>
      </c>
      <c r="AG347" s="65">
        <f t="shared" si="6"/>
        <v>11.95652174</v>
      </c>
      <c r="AH347" s="15">
        <f t="shared" si="234"/>
        <v>0.6867617311</v>
      </c>
      <c r="AI347" s="15">
        <f t="shared" si="235"/>
        <v>0.4151087353</v>
      </c>
      <c r="AJ347" s="15">
        <f t="shared" si="236"/>
        <v>0.4607048059</v>
      </c>
      <c r="AK347" s="65">
        <f t="shared" si="7"/>
        <v>4.365079365</v>
      </c>
      <c r="AL347" s="65">
        <f t="shared" si="8"/>
        <v>460565.2174</v>
      </c>
      <c r="AM347" s="65">
        <f t="shared" si="9"/>
        <v>168142.8571</v>
      </c>
    </row>
    <row r="348" ht="14.25" customHeight="1">
      <c r="A348" s="11">
        <v>1631.0</v>
      </c>
      <c r="B348" s="11">
        <f>VLOOKUP(D348,'Species Data'!A$2:E$252,2,FALSE)</f>
        <v>232</v>
      </c>
      <c r="C348" s="11"/>
      <c r="D348" s="20" t="s">
        <v>114</v>
      </c>
      <c r="E348" s="132" t="s">
        <v>485</v>
      </c>
      <c r="F348" s="132"/>
      <c r="G348" s="11">
        <f>VLOOKUP(D348,'Species Data'!A$2:E$252,3,FALSE)</f>
        <v>180</v>
      </c>
      <c r="H348" s="52">
        <f>VLOOKUP(D348,'Species Data'!A$2:E$252,4,FALSE)</f>
        <v>214</v>
      </c>
      <c r="I348" s="52">
        <f>VLOOKUP(D348,'Species Data'!A$2:E$252,5,FALSE)</f>
        <v>214</v>
      </c>
      <c r="J348" s="53">
        <f t="shared" si="1"/>
        <v>38520</v>
      </c>
      <c r="K348" s="21" t="s">
        <v>115</v>
      </c>
      <c r="L348" s="54">
        <f>VLOOKUP(K348,'Basic Moves'!B$2:J$60,3,FALSE)</f>
        <v>12</v>
      </c>
      <c r="M348" s="54" t="str">
        <f>VLOOKUP(K348,'Basic Moves'!B$2:C$60,2,FALSE)</f>
        <v>Fighting</v>
      </c>
      <c r="N348" s="54">
        <f>IF(OR(VLOOKUP(K348,'Basic Moves'!B$2:C$60,2,FALSE)=E348,VLOOKUP(K348,'Basic Moves'!B$2:C$60,2,FALSE)=F348),1,0)</f>
        <v>0</v>
      </c>
      <c r="O348" s="54">
        <f>VLOOKUP(K348,'Basic Moves'!B$2:J$60,5,FALSE)</f>
        <v>900</v>
      </c>
      <c r="P348" s="54">
        <f>VLOOKUP(K348,'Basic Moves'!B$2:J$60,9,FALSE)</f>
        <v>8</v>
      </c>
      <c r="Q348" s="34">
        <f t="shared" si="229"/>
        <v>8</v>
      </c>
      <c r="R348" s="24">
        <f t="shared" si="2"/>
        <v>8.888888889</v>
      </c>
      <c r="S348" s="56">
        <f t="shared" si="230"/>
        <v>13.33333333</v>
      </c>
      <c r="T348" s="56">
        <f t="shared" si="231"/>
        <v>8.888888889</v>
      </c>
      <c r="U348" s="56">
        <f t="shared" si="232"/>
        <v>0.6666666667</v>
      </c>
      <c r="V348" s="21" t="s">
        <v>77</v>
      </c>
      <c r="W348" s="54">
        <f>VLOOKUP(V348,'Charged Moves'!B$2:K$119,3,FALSE)</f>
        <v>70</v>
      </c>
      <c r="X348" s="57" t="str">
        <f>VLOOKUP(V348,'Charged Moves'!B$2:C$119,2,FALSE)</f>
        <v>Steel</v>
      </c>
      <c r="Y348" s="54">
        <f>IF(OR(VLOOKUP(V348,'Charged Moves'!B$2:C$119,2,FALSE)=E348,VLOOKUP(V348,'Charged Moves'!B$2:C$119,2,FALSE)=F348),1,0)</f>
        <v>0</v>
      </c>
      <c r="Z348" s="54">
        <f>VLOOKUP(V348,'Charged Moves'!B$2:K$119,10,FALSE)*100</f>
        <v>5</v>
      </c>
      <c r="AA348" s="54">
        <f>VLOOKUP(V348,'Charged Moves'!B$2:K$119,6,FALSE)</f>
        <v>2100</v>
      </c>
      <c r="AB348" s="54">
        <f>VLOOKUP(V348,'Charged Moves'!B$2:L$119,11,FALSE)</f>
        <v>50</v>
      </c>
      <c r="AC348" s="62">
        <f t="shared" si="233"/>
        <v>42</v>
      </c>
      <c r="AD348" s="24">
        <f t="shared" si="3"/>
        <v>20</v>
      </c>
      <c r="AE348" s="63">
        <f t="shared" si="4"/>
        <v>7</v>
      </c>
      <c r="AF348" s="64">
        <f t="shared" si="5"/>
        <v>6300</v>
      </c>
      <c r="AG348" s="65">
        <f t="shared" si="6"/>
        <v>11.66666667</v>
      </c>
      <c r="AH348" s="15">
        <f t="shared" si="234"/>
        <v>0.6701129619</v>
      </c>
      <c r="AI348" s="15">
        <f t="shared" si="235"/>
        <v>0.4050454933</v>
      </c>
      <c r="AJ348" s="15">
        <f t="shared" si="236"/>
        <v>0.423903349</v>
      </c>
      <c r="AK348" s="65">
        <f t="shared" si="7"/>
        <v>4.016393443</v>
      </c>
      <c r="AL348" s="65">
        <f t="shared" si="8"/>
        <v>449400</v>
      </c>
      <c r="AM348" s="65">
        <f t="shared" si="9"/>
        <v>154711.4754</v>
      </c>
    </row>
    <row r="349" ht="14.25" customHeight="1">
      <c r="A349" s="11">
        <v>1635.0</v>
      </c>
      <c r="B349" s="11">
        <f>VLOOKUP(D349,'Species Data'!A$2:E$252,2,FALSE)</f>
        <v>232</v>
      </c>
      <c r="C349" s="11"/>
      <c r="D349" s="20" t="s">
        <v>114</v>
      </c>
      <c r="E349" s="132" t="s">
        <v>485</v>
      </c>
      <c r="F349" s="132"/>
      <c r="G349" s="11">
        <f>VLOOKUP(D349,'Species Data'!A$2:E$252,3,FALSE)</f>
        <v>180</v>
      </c>
      <c r="H349" s="52">
        <f>VLOOKUP(D349,'Species Data'!A$2:E$252,4,FALSE)</f>
        <v>214</v>
      </c>
      <c r="I349" s="52">
        <f>VLOOKUP(D349,'Species Data'!A$2:E$252,5,FALSE)</f>
        <v>214</v>
      </c>
      <c r="J349" s="53">
        <f t="shared" si="1"/>
        <v>38520</v>
      </c>
      <c r="K349" s="21" t="s">
        <v>139</v>
      </c>
      <c r="L349" s="54">
        <f>VLOOKUP(K349,'Basic Moves'!B$2:J$60,3,FALSE)</f>
        <v>5</v>
      </c>
      <c r="M349" s="54" t="str">
        <f>VLOOKUP(K349,'Basic Moves'!B$2:C$60,2,FALSE)</f>
        <v>Normal</v>
      </c>
      <c r="N349" s="54">
        <f>IF(OR(VLOOKUP(K349,'Basic Moves'!B$2:C$60,2,FALSE)=E349,VLOOKUP(K349,'Basic Moves'!B$2:C$60,2,FALSE)=F349),1,0)</f>
        <v>0</v>
      </c>
      <c r="O349" s="54">
        <f>VLOOKUP(K349,'Basic Moves'!B$2:J$60,5,FALSE)</f>
        <v>500</v>
      </c>
      <c r="P349" s="54">
        <f>VLOOKUP(K349,'Basic Moves'!B$2:J$60,9,FALSE)</f>
        <v>5</v>
      </c>
      <c r="Q349" s="34">
        <f t="shared" si="229"/>
        <v>3</v>
      </c>
      <c r="R349" s="24">
        <f t="shared" si="2"/>
        <v>6</v>
      </c>
      <c r="S349" s="56">
        <f t="shared" si="230"/>
        <v>10</v>
      </c>
      <c r="T349" s="56">
        <f t="shared" si="231"/>
        <v>10</v>
      </c>
      <c r="U349" s="56">
        <f t="shared" si="232"/>
        <v>1</v>
      </c>
      <c r="V349" s="21" t="s">
        <v>120</v>
      </c>
      <c r="W349" s="54">
        <f>VLOOKUP(V349,'Charged Moves'!B$2:K$119,3,FALSE)</f>
        <v>90</v>
      </c>
      <c r="X349" s="57" t="str">
        <f>VLOOKUP(V349,'Charged Moves'!B$2:C$119,2,FALSE)</f>
        <v>Fairy</v>
      </c>
      <c r="Y349" s="54">
        <f>IF(OR(VLOOKUP(V349,'Charged Moves'!B$2:C$119,2,FALSE)=E349,VLOOKUP(V349,'Charged Moves'!B$2:C$119,2,FALSE)=F349),1,0)</f>
        <v>0</v>
      </c>
      <c r="Z349" s="54">
        <f>VLOOKUP(V349,'Charged Moves'!B$2:K$119,10,FALSE)*100</f>
        <v>5</v>
      </c>
      <c r="AA349" s="54">
        <f>VLOOKUP(V349,'Charged Moves'!B$2:K$119,6,FALSE)</f>
        <v>2900</v>
      </c>
      <c r="AB349" s="54">
        <f>VLOOKUP(V349,'Charged Moves'!B$2:L$119,11,FALSE)</f>
        <v>50</v>
      </c>
      <c r="AC349" s="62">
        <f t="shared" si="233"/>
        <v>54</v>
      </c>
      <c r="AD349" s="24">
        <f t="shared" si="3"/>
        <v>18.62068966</v>
      </c>
      <c r="AE349" s="63">
        <f t="shared" si="4"/>
        <v>10</v>
      </c>
      <c r="AF349" s="64">
        <f t="shared" si="5"/>
        <v>5000</v>
      </c>
      <c r="AG349" s="65">
        <f t="shared" si="6"/>
        <v>10.63291139</v>
      </c>
      <c r="AH349" s="15">
        <f t="shared" si="234"/>
        <v>0.610735864</v>
      </c>
      <c r="AI349" s="15">
        <f t="shared" si="235"/>
        <v>0.3691553863</v>
      </c>
      <c r="AJ349" s="15">
        <f t="shared" si="236"/>
        <v>0.2965095571</v>
      </c>
      <c r="AK349" s="65">
        <f t="shared" si="7"/>
        <v>2.809364548</v>
      </c>
      <c r="AL349" s="65">
        <f t="shared" si="8"/>
        <v>409579.7468</v>
      </c>
      <c r="AM349" s="65">
        <f t="shared" si="9"/>
        <v>108216.7224</v>
      </c>
    </row>
    <row r="350" ht="14.25" customHeight="1">
      <c r="A350" s="11">
        <v>1633.0</v>
      </c>
      <c r="B350" s="11">
        <f>VLOOKUP(D350,'Species Data'!A$2:E$252,2,FALSE)</f>
        <v>232</v>
      </c>
      <c r="C350" s="11"/>
      <c r="D350" s="20" t="s">
        <v>114</v>
      </c>
      <c r="E350" s="132" t="s">
        <v>485</v>
      </c>
      <c r="F350" s="132"/>
      <c r="G350" s="11">
        <f>VLOOKUP(D350,'Species Data'!A$2:E$252,3,FALSE)</f>
        <v>180</v>
      </c>
      <c r="H350" s="52">
        <f>VLOOKUP(D350,'Species Data'!A$2:E$252,4,FALSE)</f>
        <v>214</v>
      </c>
      <c r="I350" s="52">
        <f>VLOOKUP(D350,'Species Data'!A$2:E$252,5,FALSE)</f>
        <v>214</v>
      </c>
      <c r="J350" s="53">
        <f t="shared" si="1"/>
        <v>38520</v>
      </c>
      <c r="K350" s="21" t="s">
        <v>139</v>
      </c>
      <c r="L350" s="54">
        <f>VLOOKUP(K350,'Basic Moves'!B$2:J$60,3,FALSE)</f>
        <v>5</v>
      </c>
      <c r="M350" s="54" t="str">
        <f>VLOOKUP(K350,'Basic Moves'!B$2:C$60,2,FALSE)</f>
        <v>Normal</v>
      </c>
      <c r="N350" s="54">
        <f>IF(OR(VLOOKUP(K350,'Basic Moves'!B$2:C$60,2,FALSE)=E350,VLOOKUP(K350,'Basic Moves'!B$2:C$60,2,FALSE)=F350),1,0)</f>
        <v>0</v>
      </c>
      <c r="O350" s="54">
        <f>VLOOKUP(K350,'Basic Moves'!B$2:J$60,5,FALSE)</f>
        <v>500</v>
      </c>
      <c r="P350" s="54">
        <f>VLOOKUP(K350,'Basic Moves'!B$2:J$60,9,FALSE)</f>
        <v>5</v>
      </c>
      <c r="Q350" s="34">
        <f t="shared" si="229"/>
        <v>3</v>
      </c>
      <c r="R350" s="24">
        <f t="shared" si="2"/>
        <v>6</v>
      </c>
      <c r="S350" s="56">
        <f t="shared" si="230"/>
        <v>10</v>
      </c>
      <c r="T350" s="56">
        <f t="shared" si="231"/>
        <v>10</v>
      </c>
      <c r="U350" s="56">
        <f t="shared" si="232"/>
        <v>1</v>
      </c>
      <c r="V350" s="21" t="s">
        <v>85</v>
      </c>
      <c r="W350" s="54">
        <f>VLOOKUP(V350,'Charged Moves'!B$2:K$119,3,FALSE)</f>
        <v>120</v>
      </c>
      <c r="X350" s="57" t="str">
        <f>VLOOKUP(V350,'Charged Moves'!B$2:C$119,2,FALSE)</f>
        <v>Ground</v>
      </c>
      <c r="Y350" s="54">
        <f>IF(OR(VLOOKUP(V350,'Charged Moves'!B$2:C$119,2,FALSE)=E350,VLOOKUP(V350,'Charged Moves'!B$2:C$119,2,FALSE)=F350),1,0)</f>
        <v>1</v>
      </c>
      <c r="Z350" s="54">
        <f>VLOOKUP(V350,'Charged Moves'!B$2:K$119,10,FALSE)*100</f>
        <v>5</v>
      </c>
      <c r="AA350" s="54">
        <f>VLOOKUP(V350,'Charged Moves'!B$2:K$119,6,FALSE)</f>
        <v>3600</v>
      </c>
      <c r="AB350" s="54">
        <f>VLOOKUP(V350,'Charged Moves'!B$2:L$119,11,FALSE)</f>
        <v>100</v>
      </c>
      <c r="AC350" s="62">
        <f t="shared" si="233"/>
        <v>86</v>
      </c>
      <c r="AD350" s="24">
        <f t="shared" si="3"/>
        <v>23.88888889</v>
      </c>
      <c r="AE350" s="63">
        <f t="shared" si="4"/>
        <v>20</v>
      </c>
      <c r="AF350" s="64">
        <f t="shared" si="5"/>
        <v>10000</v>
      </c>
      <c r="AG350" s="65">
        <f t="shared" si="6"/>
        <v>10.73529412</v>
      </c>
      <c r="AH350" s="15">
        <f t="shared" si="234"/>
        <v>0.616616549</v>
      </c>
      <c r="AI350" s="15">
        <f t="shared" si="235"/>
        <v>0.3727099287</v>
      </c>
      <c r="AJ350" s="15">
        <f t="shared" si="236"/>
        <v>0.2771460304</v>
      </c>
      <c r="AK350" s="65">
        <f t="shared" si="7"/>
        <v>2.625899281</v>
      </c>
      <c r="AL350" s="65">
        <f t="shared" si="8"/>
        <v>413523.5294</v>
      </c>
      <c r="AM350" s="65">
        <f t="shared" si="9"/>
        <v>101149.6403</v>
      </c>
    </row>
    <row r="351" ht="14.25" customHeight="1">
      <c r="A351" s="11">
        <v>1634.0</v>
      </c>
      <c r="B351" s="11">
        <f>VLOOKUP(D351,'Species Data'!A$2:E$252,2,FALSE)</f>
        <v>232</v>
      </c>
      <c r="C351" s="11"/>
      <c r="D351" s="20" t="s">
        <v>114</v>
      </c>
      <c r="E351" s="132" t="s">
        <v>485</v>
      </c>
      <c r="F351" s="132"/>
      <c r="G351" s="11">
        <f>VLOOKUP(D351,'Species Data'!A$2:E$252,3,FALSE)</f>
        <v>180</v>
      </c>
      <c r="H351" s="52">
        <f>VLOOKUP(D351,'Species Data'!A$2:E$252,4,FALSE)</f>
        <v>214</v>
      </c>
      <c r="I351" s="52">
        <f>VLOOKUP(D351,'Species Data'!A$2:E$252,5,FALSE)</f>
        <v>214</v>
      </c>
      <c r="J351" s="53">
        <f t="shared" si="1"/>
        <v>38520</v>
      </c>
      <c r="K351" s="21" t="s">
        <v>139</v>
      </c>
      <c r="L351" s="54">
        <f>VLOOKUP(K351,'Basic Moves'!B$2:J$60,3,FALSE)</f>
        <v>5</v>
      </c>
      <c r="M351" s="54" t="str">
        <f>VLOOKUP(K351,'Basic Moves'!B$2:C$60,2,FALSE)</f>
        <v>Normal</v>
      </c>
      <c r="N351" s="54">
        <f>IF(OR(VLOOKUP(K351,'Basic Moves'!B$2:C$60,2,FALSE)=E351,VLOOKUP(K351,'Basic Moves'!B$2:C$60,2,FALSE)=F351),1,0)</f>
        <v>0</v>
      </c>
      <c r="O351" s="54">
        <f>VLOOKUP(K351,'Basic Moves'!B$2:J$60,5,FALSE)</f>
        <v>500</v>
      </c>
      <c r="P351" s="54">
        <f>VLOOKUP(K351,'Basic Moves'!B$2:J$60,9,FALSE)</f>
        <v>5</v>
      </c>
      <c r="Q351" s="34">
        <f t="shared" si="229"/>
        <v>3</v>
      </c>
      <c r="R351" s="24">
        <f t="shared" si="2"/>
        <v>6</v>
      </c>
      <c r="S351" s="56">
        <f t="shared" si="230"/>
        <v>10</v>
      </c>
      <c r="T351" s="56">
        <f t="shared" si="231"/>
        <v>10</v>
      </c>
      <c r="U351" s="56">
        <f t="shared" si="232"/>
        <v>1</v>
      </c>
      <c r="V351" s="21" t="s">
        <v>77</v>
      </c>
      <c r="W351" s="54">
        <f>VLOOKUP(V351,'Charged Moves'!B$2:K$119,3,FALSE)</f>
        <v>70</v>
      </c>
      <c r="X351" s="57" t="str">
        <f>VLOOKUP(V351,'Charged Moves'!B$2:C$119,2,FALSE)</f>
        <v>Steel</v>
      </c>
      <c r="Y351" s="54">
        <f>IF(OR(VLOOKUP(V351,'Charged Moves'!B$2:C$119,2,FALSE)=E351,VLOOKUP(V351,'Charged Moves'!B$2:C$119,2,FALSE)=F351),1,0)</f>
        <v>0</v>
      </c>
      <c r="Z351" s="54">
        <f>VLOOKUP(V351,'Charged Moves'!B$2:K$119,10,FALSE)*100</f>
        <v>5</v>
      </c>
      <c r="AA351" s="54">
        <f>VLOOKUP(V351,'Charged Moves'!B$2:K$119,6,FALSE)</f>
        <v>2100</v>
      </c>
      <c r="AB351" s="54">
        <f>VLOOKUP(V351,'Charged Moves'!B$2:L$119,11,FALSE)</f>
        <v>50</v>
      </c>
      <c r="AC351" s="62">
        <f t="shared" si="233"/>
        <v>42</v>
      </c>
      <c r="AD351" s="24">
        <f t="shared" si="3"/>
        <v>20</v>
      </c>
      <c r="AE351" s="63">
        <f t="shared" si="4"/>
        <v>10</v>
      </c>
      <c r="AF351" s="64">
        <f t="shared" si="5"/>
        <v>5000</v>
      </c>
      <c r="AG351" s="65">
        <f t="shared" si="6"/>
        <v>10.14084507</v>
      </c>
      <c r="AH351" s="15">
        <f t="shared" si="234"/>
        <v>0.5824724337</v>
      </c>
      <c r="AI351" s="15">
        <f t="shared" si="235"/>
        <v>0.3520717366</v>
      </c>
      <c r="AJ351" s="15">
        <f t="shared" si="236"/>
        <v>0.2611380193</v>
      </c>
      <c r="AK351" s="65">
        <f t="shared" si="7"/>
        <v>2.474226804</v>
      </c>
      <c r="AL351" s="65">
        <f t="shared" si="8"/>
        <v>390625.3521</v>
      </c>
      <c r="AM351" s="65">
        <f t="shared" si="9"/>
        <v>95307.21649</v>
      </c>
    </row>
    <row r="352" ht="14.25" customHeight="1">
      <c r="A352" s="11">
        <v>1123.0</v>
      </c>
      <c r="B352" s="11">
        <f>VLOOKUP(D352,'Species Data'!A$2:E$252,2,FALSE)</f>
        <v>148</v>
      </c>
      <c r="C352" s="11"/>
      <c r="D352" s="11" t="s">
        <v>320</v>
      </c>
      <c r="E352" s="136" t="s">
        <v>483</v>
      </c>
      <c r="F352" s="137"/>
      <c r="G352" s="11">
        <f>VLOOKUP(D352,'Species Data'!A$2:E$252,3,FALSE)</f>
        <v>122</v>
      </c>
      <c r="H352" s="52">
        <f>VLOOKUP(D352,'Species Data'!A$2:E$252,4,FALSE)</f>
        <v>163</v>
      </c>
      <c r="I352" s="52">
        <f>VLOOKUP(D352,'Species Data'!A$2:E$252,5,FALSE)</f>
        <v>138</v>
      </c>
      <c r="J352" s="53">
        <f t="shared" si="1"/>
        <v>16836</v>
      </c>
      <c r="K352" s="12" t="s">
        <v>96</v>
      </c>
      <c r="L352" s="54">
        <f>VLOOKUP(K352,'Basic Moves'!B$2:J$60,3,FALSE)</f>
        <v>15</v>
      </c>
      <c r="M352" s="54" t="str">
        <f>VLOOKUP(K352,'Basic Moves'!B$2:C$60,2,FALSE)</f>
        <v>Steel</v>
      </c>
      <c r="N352" s="54">
        <f>IF(OR(VLOOKUP(K352,'Basic Moves'!B$2:C$60,2,FALSE)=E352,VLOOKUP(K352,'Basic Moves'!B$2:C$60,2,FALSE)=F352),1,0)</f>
        <v>0</v>
      </c>
      <c r="O352" s="54">
        <f>VLOOKUP(K352,'Basic Moves'!B$2:J$60,5,FALSE)</f>
        <v>1100</v>
      </c>
      <c r="P352" s="54">
        <f>VLOOKUP(K352,'Basic Moves'!B$2:J$60,9,FALSE)</f>
        <v>7</v>
      </c>
      <c r="Q352" s="34">
        <f t="shared" si="229"/>
        <v>7</v>
      </c>
      <c r="R352" s="24">
        <f t="shared" si="2"/>
        <v>6.363636364</v>
      </c>
      <c r="S352" s="56">
        <f t="shared" si="230"/>
        <v>13.63636364</v>
      </c>
      <c r="T352" s="56">
        <f t="shared" si="231"/>
        <v>6.363636364</v>
      </c>
      <c r="U352" s="56">
        <f t="shared" si="232"/>
        <v>0.4666666667</v>
      </c>
      <c r="V352" s="48" t="s">
        <v>89</v>
      </c>
      <c r="W352" s="54">
        <f>VLOOKUP(V352,'Charged Moves'!B$2:K$119,3,FALSE)</f>
        <v>90</v>
      </c>
      <c r="X352" s="57" t="str">
        <f>VLOOKUP(V352,'Charged Moves'!B$2:C$119,2,FALSE)</f>
        <v>Dragon</v>
      </c>
      <c r="Y352" s="54">
        <f>IF(OR(VLOOKUP(V352,'Charged Moves'!B$2:C$119,2,FALSE)=E352,VLOOKUP(V352,'Charged Moves'!B$2:C$119,2,FALSE)=F352),1,0)</f>
        <v>1</v>
      </c>
      <c r="Z352" s="54">
        <f>VLOOKUP(V352,'Charged Moves'!B$2:K$119,10,FALSE)*100</f>
        <v>5</v>
      </c>
      <c r="AA352" s="54">
        <f>VLOOKUP(V352,'Charged Moves'!B$2:K$119,6,FALSE)</f>
        <v>3600</v>
      </c>
      <c r="AB352" s="54">
        <f>VLOOKUP(V352,'Charged Moves'!B$2:L$119,11,FALSE)</f>
        <v>50</v>
      </c>
      <c r="AC352" s="62">
        <f t="shared" si="233"/>
        <v>49</v>
      </c>
      <c r="AD352" s="24">
        <f t="shared" si="3"/>
        <v>13.61111111</v>
      </c>
      <c r="AE352" s="63">
        <f t="shared" si="4"/>
        <v>8</v>
      </c>
      <c r="AF352" s="64">
        <f t="shared" si="5"/>
        <v>8800</v>
      </c>
      <c r="AG352" s="65">
        <f t="shared" si="6"/>
        <v>8.467741935</v>
      </c>
      <c r="AH352" s="15">
        <f t="shared" si="234"/>
        <v>0.4863723111</v>
      </c>
      <c r="AI352" s="15">
        <f t="shared" si="235"/>
        <v>0.1284923486</v>
      </c>
      <c r="AJ352" s="15">
        <f t="shared" si="236"/>
        <v>0.1593305123</v>
      </c>
      <c r="AK352" s="65">
        <f t="shared" si="7"/>
        <v>3.453947368</v>
      </c>
      <c r="AL352" s="65">
        <f t="shared" si="8"/>
        <v>142562.9032</v>
      </c>
      <c r="AM352" s="65">
        <f t="shared" si="9"/>
        <v>58150.65789</v>
      </c>
    </row>
    <row r="353" ht="14.25" customHeight="1">
      <c r="A353" s="11">
        <v>1124.0</v>
      </c>
      <c r="B353" s="11">
        <f>VLOOKUP(D353,'Species Data'!A$2:E$252,2,FALSE)</f>
        <v>148</v>
      </c>
      <c r="C353" s="11"/>
      <c r="D353" s="11" t="s">
        <v>320</v>
      </c>
      <c r="E353" s="136" t="s">
        <v>483</v>
      </c>
      <c r="F353" s="137"/>
      <c r="G353" s="11">
        <f>VLOOKUP(D353,'Species Data'!A$2:E$252,3,FALSE)</f>
        <v>122</v>
      </c>
      <c r="H353" s="52">
        <f>VLOOKUP(D353,'Species Data'!A$2:E$252,4,FALSE)</f>
        <v>163</v>
      </c>
      <c r="I353" s="52">
        <f>VLOOKUP(D353,'Species Data'!A$2:E$252,5,FALSE)</f>
        <v>138</v>
      </c>
      <c r="J353" s="53">
        <f t="shared" si="1"/>
        <v>16836</v>
      </c>
      <c r="K353" s="12" t="s">
        <v>96</v>
      </c>
      <c r="L353" s="54">
        <f>VLOOKUP(K353,'Basic Moves'!B$2:J$60,3,FALSE)</f>
        <v>15</v>
      </c>
      <c r="M353" s="54" t="str">
        <f>VLOOKUP(K353,'Basic Moves'!B$2:C$60,2,FALSE)</f>
        <v>Steel</v>
      </c>
      <c r="N353" s="54">
        <f>IF(OR(VLOOKUP(K353,'Basic Moves'!B$2:C$60,2,FALSE)=E353,VLOOKUP(K353,'Basic Moves'!B$2:C$60,2,FALSE)=F353),1,0)</f>
        <v>0</v>
      </c>
      <c r="O353" s="54">
        <f>VLOOKUP(K353,'Basic Moves'!B$2:J$60,5,FALSE)</f>
        <v>1100</v>
      </c>
      <c r="P353" s="54">
        <f>VLOOKUP(K353,'Basic Moves'!B$2:J$60,9,FALSE)</f>
        <v>7</v>
      </c>
      <c r="Q353" s="34">
        <f t="shared" si="229"/>
        <v>7</v>
      </c>
      <c r="R353" s="24">
        <f t="shared" si="2"/>
        <v>6.363636364</v>
      </c>
      <c r="S353" s="56">
        <f t="shared" si="230"/>
        <v>13.63636364</v>
      </c>
      <c r="T353" s="56">
        <f t="shared" si="231"/>
        <v>6.363636364</v>
      </c>
      <c r="U353" s="56">
        <f t="shared" si="232"/>
        <v>0.4666666667</v>
      </c>
      <c r="V353" s="48" t="s">
        <v>334</v>
      </c>
      <c r="W353" s="54">
        <f>VLOOKUP(V353,'Charged Moves'!B$2:K$119,3,FALSE)</f>
        <v>60</v>
      </c>
      <c r="X353" s="57" t="str">
        <f>VLOOKUP(V353,'Charged Moves'!B$2:C$119,2,FALSE)</f>
        <v>Normal</v>
      </c>
      <c r="Y353" s="54">
        <f>IF(OR(VLOOKUP(V353,'Charged Moves'!B$2:C$119,2,FALSE)=E353,VLOOKUP(V353,'Charged Moves'!B$2:C$119,2,FALSE)=F353),1,0)</f>
        <v>0</v>
      </c>
      <c r="Z353" s="54">
        <f>VLOOKUP(V353,'Charged Moves'!B$2:K$119,10,FALSE)*100</f>
        <v>5</v>
      </c>
      <c r="AA353" s="54">
        <f>VLOOKUP(V353,'Charged Moves'!B$2:K$119,6,FALSE)</f>
        <v>2900</v>
      </c>
      <c r="AB353" s="54">
        <f>VLOOKUP(V353,'Charged Moves'!B$2:L$119,11,FALSE)</f>
        <v>33</v>
      </c>
      <c r="AC353" s="62">
        <f t="shared" si="233"/>
        <v>28</v>
      </c>
      <c r="AD353" s="24">
        <f t="shared" si="3"/>
        <v>9.655172414</v>
      </c>
      <c r="AE353" s="63">
        <f t="shared" si="4"/>
        <v>5</v>
      </c>
      <c r="AF353" s="64">
        <f t="shared" si="5"/>
        <v>5500</v>
      </c>
      <c r="AG353" s="65">
        <f t="shared" si="6"/>
        <v>7.5</v>
      </c>
      <c r="AH353" s="15">
        <f t="shared" si="234"/>
        <v>0.4307869041</v>
      </c>
      <c r="AI353" s="15">
        <f t="shared" si="235"/>
        <v>0.1138075088</v>
      </c>
      <c r="AJ353" s="15">
        <f t="shared" si="236"/>
        <v>0.1424602227</v>
      </c>
      <c r="AK353" s="65">
        <f t="shared" si="7"/>
        <v>3.088235294</v>
      </c>
      <c r="AL353" s="65">
        <f t="shared" si="8"/>
        <v>126270</v>
      </c>
      <c r="AM353" s="65">
        <f t="shared" si="9"/>
        <v>51993.52941</v>
      </c>
    </row>
    <row r="354" ht="14.25" customHeight="1">
      <c r="A354" s="11">
        <v>1122.0</v>
      </c>
      <c r="B354" s="11">
        <f>VLOOKUP(D354,'Species Data'!A$2:E$252,2,FALSE)</f>
        <v>148</v>
      </c>
      <c r="C354" s="11"/>
      <c r="D354" s="11" t="s">
        <v>320</v>
      </c>
      <c r="E354" s="136" t="s">
        <v>483</v>
      </c>
      <c r="F354" s="137"/>
      <c r="G354" s="11">
        <f>VLOOKUP(D354,'Species Data'!A$2:E$252,3,FALSE)</f>
        <v>122</v>
      </c>
      <c r="H354" s="52">
        <f>VLOOKUP(D354,'Species Data'!A$2:E$252,4,FALSE)</f>
        <v>163</v>
      </c>
      <c r="I354" s="52">
        <f>VLOOKUP(D354,'Species Data'!A$2:E$252,5,FALSE)</f>
        <v>138</v>
      </c>
      <c r="J354" s="53">
        <f t="shared" si="1"/>
        <v>16836</v>
      </c>
      <c r="K354" s="12" t="s">
        <v>96</v>
      </c>
      <c r="L354" s="54">
        <f>VLOOKUP(K354,'Basic Moves'!B$2:J$60,3,FALSE)</f>
        <v>15</v>
      </c>
      <c r="M354" s="54" t="str">
        <f>VLOOKUP(K354,'Basic Moves'!B$2:C$60,2,FALSE)</f>
        <v>Steel</v>
      </c>
      <c r="N354" s="54">
        <f>IF(OR(VLOOKUP(K354,'Basic Moves'!B$2:C$60,2,FALSE)=E354,VLOOKUP(K354,'Basic Moves'!B$2:C$60,2,FALSE)=F354),1,0)</f>
        <v>0</v>
      </c>
      <c r="O354" s="54">
        <f>VLOOKUP(K354,'Basic Moves'!B$2:J$60,5,FALSE)</f>
        <v>1100</v>
      </c>
      <c r="P354" s="54">
        <f>VLOOKUP(K354,'Basic Moves'!B$2:J$60,9,FALSE)</f>
        <v>7</v>
      </c>
      <c r="Q354" s="34">
        <f t="shared" si="229"/>
        <v>7</v>
      </c>
      <c r="R354" s="24">
        <f t="shared" si="2"/>
        <v>6.363636364</v>
      </c>
      <c r="S354" s="56">
        <f t="shared" si="230"/>
        <v>13.63636364</v>
      </c>
      <c r="T354" s="56">
        <f t="shared" si="231"/>
        <v>6.363636364</v>
      </c>
      <c r="U354" s="56">
        <f t="shared" si="232"/>
        <v>0.4666666667</v>
      </c>
      <c r="V354" s="48" t="s">
        <v>101</v>
      </c>
      <c r="W354" s="54">
        <f>VLOOKUP(V354,'Charged Moves'!B$2:K$119,3,FALSE)</f>
        <v>50</v>
      </c>
      <c r="X354" s="57" t="str">
        <f>VLOOKUP(V354,'Charged Moves'!B$2:C$119,2,FALSE)</f>
        <v>Water</v>
      </c>
      <c r="Y354" s="54">
        <f>IF(OR(VLOOKUP(V354,'Charged Moves'!B$2:C$119,2,FALSE)=E354,VLOOKUP(V354,'Charged Moves'!B$2:C$119,2,FALSE)=F354),1,0)</f>
        <v>0</v>
      </c>
      <c r="Z354" s="54">
        <f>VLOOKUP(V354,'Charged Moves'!B$2:K$119,10,FALSE)*100</f>
        <v>5</v>
      </c>
      <c r="AA354" s="54">
        <f>VLOOKUP(V354,'Charged Moves'!B$2:K$119,6,FALSE)</f>
        <v>1900</v>
      </c>
      <c r="AB354" s="54">
        <f>VLOOKUP(V354,'Charged Moves'!B$2:L$119,11,FALSE)</f>
        <v>33</v>
      </c>
      <c r="AC354" s="62">
        <f t="shared" si="233"/>
        <v>23</v>
      </c>
      <c r="AD354" s="24">
        <f t="shared" si="3"/>
        <v>12.10526316</v>
      </c>
      <c r="AE354" s="63">
        <f t="shared" si="4"/>
        <v>5</v>
      </c>
      <c r="AF354" s="64">
        <f t="shared" si="5"/>
        <v>5500</v>
      </c>
      <c r="AG354" s="65">
        <f t="shared" si="6"/>
        <v>7.837837838</v>
      </c>
      <c r="AH354" s="15">
        <f t="shared" si="234"/>
        <v>0.4501917196</v>
      </c>
      <c r="AI354" s="15">
        <f t="shared" si="235"/>
        <v>0.1189339731</v>
      </c>
      <c r="AJ354" s="15">
        <f t="shared" si="236"/>
        <v>0.1379143639</v>
      </c>
      <c r="AK354" s="65">
        <f t="shared" si="7"/>
        <v>2.989690722</v>
      </c>
      <c r="AL354" s="65">
        <f t="shared" si="8"/>
        <v>131957.8378</v>
      </c>
      <c r="AM354" s="65">
        <f t="shared" si="9"/>
        <v>50334.43299</v>
      </c>
    </row>
    <row r="355" ht="14.25" customHeight="1">
      <c r="A355" s="11">
        <v>1120.0</v>
      </c>
      <c r="B355" s="11">
        <f>VLOOKUP(D355,'Species Data'!A$2:E$252,2,FALSE)</f>
        <v>148</v>
      </c>
      <c r="C355" s="11"/>
      <c r="D355" s="11" t="s">
        <v>320</v>
      </c>
      <c r="E355" s="136" t="s">
        <v>483</v>
      </c>
      <c r="F355" s="137"/>
      <c r="G355" s="11">
        <f>VLOOKUP(D355,'Species Data'!A$2:E$252,3,FALSE)</f>
        <v>122</v>
      </c>
      <c r="H355" s="52">
        <f>VLOOKUP(D355,'Species Data'!A$2:E$252,4,FALSE)</f>
        <v>163</v>
      </c>
      <c r="I355" s="52">
        <f>VLOOKUP(D355,'Species Data'!A$2:E$252,5,FALSE)</f>
        <v>138</v>
      </c>
      <c r="J355" s="53">
        <f t="shared" si="1"/>
        <v>16836</v>
      </c>
      <c r="K355" s="48" t="s">
        <v>83</v>
      </c>
      <c r="L355" s="54">
        <f>VLOOKUP(K355,'Basic Moves'!B$2:J$60,3,FALSE)</f>
        <v>6</v>
      </c>
      <c r="M355" s="54" t="str">
        <f>VLOOKUP(K355,'Basic Moves'!B$2:C$60,2,FALSE)</f>
        <v>Dragon</v>
      </c>
      <c r="N355" s="54">
        <f>IF(OR(VLOOKUP(K355,'Basic Moves'!B$2:C$60,2,FALSE)=E355,VLOOKUP(K355,'Basic Moves'!B$2:C$60,2,FALSE)=F355),1,0)</f>
        <v>1</v>
      </c>
      <c r="O355" s="54">
        <f>VLOOKUP(K355,'Basic Moves'!B$2:J$60,5,FALSE)</f>
        <v>500</v>
      </c>
      <c r="P355" s="54">
        <f>VLOOKUP(K355,'Basic Moves'!B$2:J$60,9,FALSE)</f>
        <v>4</v>
      </c>
      <c r="Q355" s="34">
        <f t="shared" si="229"/>
        <v>4</v>
      </c>
      <c r="R355" s="24">
        <f t="shared" si="2"/>
        <v>8</v>
      </c>
      <c r="S355" s="56">
        <f t="shared" si="230"/>
        <v>12</v>
      </c>
      <c r="T355" s="56">
        <f t="shared" si="231"/>
        <v>8</v>
      </c>
      <c r="U355" s="56">
        <f t="shared" si="232"/>
        <v>0.6666666667</v>
      </c>
      <c r="V355" s="48" t="s">
        <v>89</v>
      </c>
      <c r="W355" s="54">
        <f>VLOOKUP(V355,'Charged Moves'!B$2:K$119,3,FALSE)</f>
        <v>90</v>
      </c>
      <c r="X355" s="57" t="str">
        <f>VLOOKUP(V355,'Charged Moves'!B$2:C$119,2,FALSE)</f>
        <v>Dragon</v>
      </c>
      <c r="Y355" s="54">
        <f>IF(OR(VLOOKUP(V355,'Charged Moves'!B$2:C$119,2,FALSE)=E355,VLOOKUP(V355,'Charged Moves'!B$2:C$119,2,FALSE)=F355),1,0)</f>
        <v>1</v>
      </c>
      <c r="Z355" s="54">
        <f>VLOOKUP(V355,'Charged Moves'!B$2:K$119,10,FALSE)*100</f>
        <v>5</v>
      </c>
      <c r="AA355" s="54">
        <f>VLOOKUP(V355,'Charged Moves'!B$2:K$119,6,FALSE)</f>
        <v>3600</v>
      </c>
      <c r="AB355" s="54">
        <f>VLOOKUP(V355,'Charged Moves'!B$2:L$119,11,FALSE)</f>
        <v>50</v>
      </c>
      <c r="AC355" s="62">
        <f t="shared" si="233"/>
        <v>49</v>
      </c>
      <c r="AD355" s="24">
        <f t="shared" si="3"/>
        <v>13.61111111</v>
      </c>
      <c r="AE355" s="63">
        <f t="shared" si="4"/>
        <v>13</v>
      </c>
      <c r="AF355" s="64">
        <f t="shared" si="5"/>
        <v>6500</v>
      </c>
      <c r="AG355" s="65">
        <f t="shared" si="6"/>
        <v>10</v>
      </c>
      <c r="AH355" s="15">
        <f t="shared" si="234"/>
        <v>0.5743825388</v>
      </c>
      <c r="AI355" s="15">
        <f t="shared" si="235"/>
        <v>0.151743345</v>
      </c>
      <c r="AJ355" s="15">
        <f t="shared" si="236"/>
        <v>0.1222868154</v>
      </c>
      <c r="AK355" s="65">
        <f t="shared" si="7"/>
        <v>2.650918635</v>
      </c>
      <c r="AL355" s="65">
        <f t="shared" si="8"/>
        <v>168360</v>
      </c>
      <c r="AM355" s="65">
        <f t="shared" si="9"/>
        <v>44630.86614</v>
      </c>
    </row>
    <row r="356" ht="14.25" customHeight="1">
      <c r="A356" s="11">
        <v>1121.0</v>
      </c>
      <c r="B356" s="11">
        <f>VLOOKUP(D356,'Species Data'!A$2:E$252,2,FALSE)</f>
        <v>148</v>
      </c>
      <c r="C356" s="11"/>
      <c r="D356" s="11" t="s">
        <v>320</v>
      </c>
      <c r="E356" s="136" t="s">
        <v>483</v>
      </c>
      <c r="F356" s="137"/>
      <c r="G356" s="11">
        <f>VLOOKUP(D356,'Species Data'!A$2:E$252,3,FALSE)</f>
        <v>122</v>
      </c>
      <c r="H356" s="52">
        <f>VLOOKUP(D356,'Species Data'!A$2:E$252,4,FALSE)</f>
        <v>163</v>
      </c>
      <c r="I356" s="52">
        <f>VLOOKUP(D356,'Species Data'!A$2:E$252,5,FALSE)</f>
        <v>138</v>
      </c>
      <c r="J356" s="53">
        <f t="shared" si="1"/>
        <v>16836</v>
      </c>
      <c r="K356" s="48" t="s">
        <v>83</v>
      </c>
      <c r="L356" s="54">
        <f>VLOOKUP(K356,'Basic Moves'!B$2:J$60,3,FALSE)</f>
        <v>6</v>
      </c>
      <c r="M356" s="54" t="str">
        <f>VLOOKUP(K356,'Basic Moves'!B$2:C$60,2,FALSE)</f>
        <v>Dragon</v>
      </c>
      <c r="N356" s="54">
        <f>IF(OR(VLOOKUP(K356,'Basic Moves'!B$2:C$60,2,FALSE)=E356,VLOOKUP(K356,'Basic Moves'!B$2:C$60,2,FALSE)=F356),1,0)</f>
        <v>1</v>
      </c>
      <c r="O356" s="54">
        <f>VLOOKUP(K356,'Basic Moves'!B$2:J$60,5,FALSE)</f>
        <v>500</v>
      </c>
      <c r="P356" s="54">
        <f>VLOOKUP(K356,'Basic Moves'!B$2:J$60,9,FALSE)</f>
        <v>4</v>
      </c>
      <c r="Q356" s="34">
        <f t="shared" si="229"/>
        <v>4</v>
      </c>
      <c r="R356" s="24">
        <f t="shared" si="2"/>
        <v>8</v>
      </c>
      <c r="S356" s="56">
        <f t="shared" si="230"/>
        <v>12</v>
      </c>
      <c r="T356" s="56">
        <f t="shared" si="231"/>
        <v>8</v>
      </c>
      <c r="U356" s="56">
        <f t="shared" si="232"/>
        <v>0.6666666667</v>
      </c>
      <c r="V356" s="48" t="s">
        <v>334</v>
      </c>
      <c r="W356" s="54">
        <f>VLOOKUP(V356,'Charged Moves'!B$2:K$119,3,FALSE)</f>
        <v>60</v>
      </c>
      <c r="X356" s="57" t="str">
        <f>VLOOKUP(V356,'Charged Moves'!B$2:C$119,2,FALSE)</f>
        <v>Normal</v>
      </c>
      <c r="Y356" s="54">
        <f>IF(OR(VLOOKUP(V356,'Charged Moves'!B$2:C$119,2,FALSE)=E356,VLOOKUP(V356,'Charged Moves'!B$2:C$119,2,FALSE)=F356),1,0)</f>
        <v>0</v>
      </c>
      <c r="Z356" s="54">
        <f>VLOOKUP(V356,'Charged Moves'!B$2:K$119,10,FALSE)*100</f>
        <v>5</v>
      </c>
      <c r="AA356" s="54">
        <f>VLOOKUP(V356,'Charged Moves'!B$2:K$119,6,FALSE)</f>
        <v>2900</v>
      </c>
      <c r="AB356" s="54">
        <f>VLOOKUP(V356,'Charged Moves'!B$2:L$119,11,FALSE)</f>
        <v>33</v>
      </c>
      <c r="AC356" s="62">
        <f t="shared" si="233"/>
        <v>28</v>
      </c>
      <c r="AD356" s="24">
        <f t="shared" si="3"/>
        <v>9.655172414</v>
      </c>
      <c r="AE356" s="63">
        <f t="shared" si="4"/>
        <v>9</v>
      </c>
      <c r="AF356" s="64">
        <f t="shared" si="5"/>
        <v>4500</v>
      </c>
      <c r="AG356" s="65">
        <f t="shared" si="6"/>
        <v>8.648648649</v>
      </c>
      <c r="AH356" s="15">
        <f t="shared" si="234"/>
        <v>0.4967632768</v>
      </c>
      <c r="AI356" s="15">
        <f t="shared" si="235"/>
        <v>0.1312374876</v>
      </c>
      <c r="AJ356" s="15">
        <f t="shared" si="236"/>
        <v>0.1077488511</v>
      </c>
      <c r="AK356" s="65">
        <f t="shared" si="7"/>
        <v>2.335766423</v>
      </c>
      <c r="AL356" s="65">
        <f t="shared" si="8"/>
        <v>145608.6486</v>
      </c>
      <c r="AM356" s="65">
        <f t="shared" si="9"/>
        <v>39324.9635</v>
      </c>
    </row>
    <row r="357" ht="14.25" customHeight="1">
      <c r="A357" s="11">
        <v>1119.0</v>
      </c>
      <c r="B357" s="11">
        <f>VLOOKUP(D357,'Species Data'!A$2:E$252,2,FALSE)</f>
        <v>148</v>
      </c>
      <c r="C357" s="11"/>
      <c r="D357" s="11" t="s">
        <v>320</v>
      </c>
      <c r="E357" s="136" t="s">
        <v>483</v>
      </c>
      <c r="F357" s="137"/>
      <c r="G357" s="11">
        <f>VLOOKUP(D357,'Species Data'!A$2:E$252,3,FALSE)</f>
        <v>122</v>
      </c>
      <c r="H357" s="52">
        <f>VLOOKUP(D357,'Species Data'!A$2:E$252,4,FALSE)</f>
        <v>163</v>
      </c>
      <c r="I357" s="52">
        <f>VLOOKUP(D357,'Species Data'!A$2:E$252,5,FALSE)</f>
        <v>138</v>
      </c>
      <c r="J357" s="53">
        <f t="shared" si="1"/>
        <v>16836</v>
      </c>
      <c r="K357" s="48" t="s">
        <v>83</v>
      </c>
      <c r="L357" s="54">
        <f>VLOOKUP(K357,'Basic Moves'!B$2:J$60,3,FALSE)</f>
        <v>6</v>
      </c>
      <c r="M357" s="54" t="str">
        <f>VLOOKUP(K357,'Basic Moves'!B$2:C$60,2,FALSE)</f>
        <v>Dragon</v>
      </c>
      <c r="N357" s="54">
        <f>IF(OR(VLOOKUP(K357,'Basic Moves'!B$2:C$60,2,FALSE)=E357,VLOOKUP(K357,'Basic Moves'!B$2:C$60,2,FALSE)=F357),1,0)</f>
        <v>1</v>
      </c>
      <c r="O357" s="54">
        <f>VLOOKUP(K357,'Basic Moves'!B$2:J$60,5,FALSE)</f>
        <v>500</v>
      </c>
      <c r="P357" s="54">
        <f>VLOOKUP(K357,'Basic Moves'!B$2:J$60,9,FALSE)</f>
        <v>4</v>
      </c>
      <c r="Q357" s="34">
        <f t="shared" si="229"/>
        <v>4</v>
      </c>
      <c r="R357" s="24">
        <f t="shared" si="2"/>
        <v>8</v>
      </c>
      <c r="S357" s="56">
        <f t="shared" si="230"/>
        <v>12</v>
      </c>
      <c r="T357" s="56">
        <f t="shared" si="231"/>
        <v>8</v>
      </c>
      <c r="U357" s="56">
        <f t="shared" si="232"/>
        <v>0.6666666667</v>
      </c>
      <c r="V357" s="48" t="s">
        <v>101</v>
      </c>
      <c r="W357" s="54">
        <f>VLOOKUP(V357,'Charged Moves'!B$2:K$119,3,FALSE)</f>
        <v>50</v>
      </c>
      <c r="X357" s="57" t="str">
        <f>VLOOKUP(V357,'Charged Moves'!B$2:C$119,2,FALSE)</f>
        <v>Water</v>
      </c>
      <c r="Y357" s="54">
        <f>IF(OR(VLOOKUP(V357,'Charged Moves'!B$2:C$119,2,FALSE)=E357,VLOOKUP(V357,'Charged Moves'!B$2:C$119,2,FALSE)=F357),1,0)</f>
        <v>0</v>
      </c>
      <c r="Z357" s="54">
        <f>VLOOKUP(V357,'Charged Moves'!B$2:K$119,10,FALSE)*100</f>
        <v>5</v>
      </c>
      <c r="AA357" s="54">
        <f>VLOOKUP(V357,'Charged Moves'!B$2:K$119,6,FALSE)</f>
        <v>1900</v>
      </c>
      <c r="AB357" s="54">
        <f>VLOOKUP(V357,'Charged Moves'!B$2:L$119,11,FALSE)</f>
        <v>33</v>
      </c>
      <c r="AC357" s="62">
        <f t="shared" si="233"/>
        <v>23</v>
      </c>
      <c r="AD357" s="24">
        <f t="shared" si="3"/>
        <v>12.10526316</v>
      </c>
      <c r="AE357" s="63">
        <f t="shared" si="4"/>
        <v>9</v>
      </c>
      <c r="AF357" s="64">
        <f t="shared" si="5"/>
        <v>4500</v>
      </c>
      <c r="AG357" s="65">
        <f t="shared" si="6"/>
        <v>9.21875</v>
      </c>
      <c r="AH357" s="15">
        <f t="shared" si="234"/>
        <v>0.5295089029</v>
      </c>
      <c r="AI357" s="15">
        <f t="shared" si="235"/>
        <v>0.1398883962</v>
      </c>
      <c r="AJ357" s="15">
        <f t="shared" si="236"/>
        <v>0.1030935089</v>
      </c>
      <c r="AK357" s="65">
        <f t="shared" si="7"/>
        <v>2.234848485</v>
      </c>
      <c r="AL357" s="65">
        <f t="shared" si="8"/>
        <v>155206.875</v>
      </c>
      <c r="AM357" s="65">
        <f t="shared" si="9"/>
        <v>37625.90909</v>
      </c>
    </row>
    <row r="358" ht="14.25" customHeight="1">
      <c r="A358" s="11">
        <v>1130.0</v>
      </c>
      <c r="B358" s="11">
        <f>VLOOKUP(D358,'Species Data'!A$2:E$252,2,FALSE)</f>
        <v>149</v>
      </c>
      <c r="C358" s="11"/>
      <c r="D358" s="11" t="s">
        <v>49</v>
      </c>
      <c r="E358" s="136" t="s">
        <v>483</v>
      </c>
      <c r="F358" s="67" t="s">
        <v>174</v>
      </c>
      <c r="G358" s="11">
        <f>VLOOKUP(D358,'Species Data'!A$2:E$252,3,FALSE)</f>
        <v>182</v>
      </c>
      <c r="H358" s="52">
        <f>VLOOKUP(D358,'Species Data'!A$2:E$252,4,FALSE)</f>
        <v>263</v>
      </c>
      <c r="I358" s="52">
        <f>VLOOKUP(D358,'Species Data'!A$2:E$252,5,FALSE)</f>
        <v>201</v>
      </c>
      <c r="J358" s="53">
        <f t="shared" si="1"/>
        <v>36582</v>
      </c>
      <c r="K358" s="12" t="s">
        <v>50</v>
      </c>
      <c r="L358" s="54">
        <f>VLOOKUP(K358,'Basic Moves'!B$2:J$60,3,FALSE)</f>
        <v>15</v>
      </c>
      <c r="M358" s="54" t="str">
        <f>VLOOKUP(K358,'Basic Moves'!B$2:C$60,2,FALSE)</f>
        <v>Dragon</v>
      </c>
      <c r="N358" s="54">
        <f>IF(OR(VLOOKUP(K358,'Basic Moves'!B$2:C$60,2,FALSE)=E358,VLOOKUP(K358,'Basic Moves'!B$2:C$60,2,FALSE)=F358),1,0)</f>
        <v>1</v>
      </c>
      <c r="O358" s="54">
        <f>VLOOKUP(K358,'Basic Moves'!B$2:J$60,5,FALSE)</f>
        <v>1100</v>
      </c>
      <c r="P358" s="54">
        <f>VLOOKUP(K358,'Basic Moves'!B$2:J$60,9,FALSE)</f>
        <v>9</v>
      </c>
      <c r="Q358" s="34">
        <f t="shared" si="229"/>
        <v>14</v>
      </c>
      <c r="R358" s="24">
        <f t="shared" si="2"/>
        <v>12.72727273</v>
      </c>
      <c r="S358" s="56">
        <f t="shared" si="230"/>
        <v>13.63636364</v>
      </c>
      <c r="T358" s="56">
        <f t="shared" si="231"/>
        <v>8.181818182</v>
      </c>
      <c r="U358" s="56">
        <f t="shared" si="232"/>
        <v>0.6</v>
      </c>
      <c r="V358" s="12" t="s">
        <v>51</v>
      </c>
      <c r="W358" s="54">
        <f>VLOOKUP(V358,'Charged Moves'!B$2:K$119,3,FALSE)</f>
        <v>110</v>
      </c>
      <c r="X358" s="57" t="str">
        <f>VLOOKUP(V358,'Charged Moves'!B$2:C$119,2,FALSE)</f>
        <v>Dragon</v>
      </c>
      <c r="Y358" s="54">
        <f>IF(OR(VLOOKUP(V358,'Charged Moves'!B$2:C$119,2,FALSE)=E358,VLOOKUP(V358,'Charged Moves'!B$2:C$119,2,FALSE)=F358),1,0)</f>
        <v>1</v>
      </c>
      <c r="Z358" s="54">
        <f>VLOOKUP(V358,'Charged Moves'!B$2:K$119,10,FALSE)*100</f>
        <v>5</v>
      </c>
      <c r="AA358" s="54">
        <f>VLOOKUP(V358,'Charged Moves'!B$2:K$119,6,FALSE)</f>
        <v>3900</v>
      </c>
      <c r="AB358" s="54">
        <f>VLOOKUP(V358,'Charged Moves'!B$2:L$119,11,FALSE)</f>
        <v>50</v>
      </c>
      <c r="AC358" s="62">
        <f t="shared" si="233"/>
        <v>97</v>
      </c>
      <c r="AD358" s="24">
        <f t="shared" si="3"/>
        <v>24.87179487</v>
      </c>
      <c r="AE358" s="63">
        <f t="shared" si="4"/>
        <v>6</v>
      </c>
      <c r="AF358" s="64">
        <f t="shared" si="5"/>
        <v>6600</v>
      </c>
      <c r="AG358" s="65">
        <f t="shared" si="6"/>
        <v>17.23809524</v>
      </c>
      <c r="AH358" s="15">
        <f t="shared" si="234"/>
        <v>0.9901260906</v>
      </c>
      <c r="AI358" s="15">
        <f t="shared" si="235"/>
        <v>0.5683651719</v>
      </c>
      <c r="AJ358" s="15">
        <f t="shared" si="236"/>
        <v>0.7404986239</v>
      </c>
      <c r="AK358" s="65">
        <f t="shared" si="7"/>
        <v>7.387755102</v>
      </c>
      <c r="AL358" s="65">
        <f t="shared" si="8"/>
        <v>630604</v>
      </c>
      <c r="AM358" s="65">
        <f t="shared" si="9"/>
        <v>270258.8571</v>
      </c>
    </row>
    <row r="359" ht="14.25" customHeight="1">
      <c r="A359" s="11">
        <v>1129.0</v>
      </c>
      <c r="B359" s="11">
        <f>VLOOKUP(D359,'Species Data'!A$2:E$252,2,FALSE)</f>
        <v>149</v>
      </c>
      <c r="C359" s="11"/>
      <c r="D359" s="11" t="s">
        <v>49</v>
      </c>
      <c r="E359" s="136" t="s">
        <v>483</v>
      </c>
      <c r="F359" s="67" t="s">
        <v>174</v>
      </c>
      <c r="G359" s="11">
        <f>VLOOKUP(D359,'Species Data'!A$2:E$252,3,FALSE)</f>
        <v>182</v>
      </c>
      <c r="H359" s="52">
        <f>VLOOKUP(D359,'Species Data'!A$2:E$252,4,FALSE)</f>
        <v>263</v>
      </c>
      <c r="I359" s="52">
        <f>VLOOKUP(D359,'Species Data'!A$2:E$252,5,FALSE)</f>
        <v>201</v>
      </c>
      <c r="J359" s="53">
        <f t="shared" si="1"/>
        <v>36582</v>
      </c>
      <c r="K359" s="12" t="s">
        <v>50</v>
      </c>
      <c r="L359" s="54">
        <f>VLOOKUP(K359,'Basic Moves'!B$2:J$60,3,FALSE)</f>
        <v>15</v>
      </c>
      <c r="M359" s="54" t="str">
        <f>VLOOKUP(K359,'Basic Moves'!B$2:C$60,2,FALSE)</f>
        <v>Dragon</v>
      </c>
      <c r="N359" s="54">
        <f>IF(OR(VLOOKUP(K359,'Basic Moves'!B$2:C$60,2,FALSE)=E359,VLOOKUP(K359,'Basic Moves'!B$2:C$60,2,FALSE)=F359),1,0)</f>
        <v>1</v>
      </c>
      <c r="O359" s="54">
        <f>VLOOKUP(K359,'Basic Moves'!B$2:J$60,5,FALSE)</f>
        <v>1100</v>
      </c>
      <c r="P359" s="54">
        <f>VLOOKUP(K359,'Basic Moves'!B$2:J$60,9,FALSE)</f>
        <v>9</v>
      </c>
      <c r="Q359" s="34">
        <f t="shared" si="229"/>
        <v>14</v>
      </c>
      <c r="R359" s="24">
        <f t="shared" si="2"/>
        <v>12.72727273</v>
      </c>
      <c r="S359" s="56">
        <f t="shared" si="230"/>
        <v>13.63636364</v>
      </c>
      <c r="T359" s="56">
        <f t="shared" si="231"/>
        <v>8.181818182</v>
      </c>
      <c r="U359" s="56">
        <f t="shared" si="232"/>
        <v>0.6</v>
      </c>
      <c r="V359" s="48" t="s">
        <v>29</v>
      </c>
      <c r="W359" s="54">
        <f>VLOOKUP(V359,'Charged Moves'!B$2:K$119,3,FALSE)</f>
        <v>150</v>
      </c>
      <c r="X359" s="57" t="str">
        <f>VLOOKUP(V359,'Charged Moves'!B$2:C$119,2,FALSE)</f>
        <v>Normal</v>
      </c>
      <c r="Y359" s="54">
        <f>IF(OR(VLOOKUP(V359,'Charged Moves'!B$2:C$119,2,FALSE)=E359,VLOOKUP(V359,'Charged Moves'!B$2:C$119,2,FALSE)=F359),1,0)</f>
        <v>0</v>
      </c>
      <c r="Z359" s="54">
        <f>VLOOKUP(V359,'Charged Moves'!B$2:K$119,10,FALSE)*100</f>
        <v>5</v>
      </c>
      <c r="AA359" s="54">
        <f>VLOOKUP(V359,'Charged Moves'!B$2:K$119,6,FALSE)</f>
        <v>3800</v>
      </c>
      <c r="AB359" s="54">
        <f>VLOOKUP(V359,'Charged Moves'!B$2:L$119,11,FALSE)</f>
        <v>100</v>
      </c>
      <c r="AC359" s="62">
        <f t="shared" si="233"/>
        <v>110</v>
      </c>
      <c r="AD359" s="24">
        <f t="shared" si="3"/>
        <v>28.94736842</v>
      </c>
      <c r="AE359" s="63">
        <f t="shared" si="4"/>
        <v>12</v>
      </c>
      <c r="AF359" s="64">
        <f t="shared" si="5"/>
        <v>13200</v>
      </c>
      <c r="AG359" s="65">
        <f t="shared" si="6"/>
        <v>16.35294118</v>
      </c>
      <c r="AH359" s="15">
        <f t="shared" si="234"/>
        <v>0.9392843869</v>
      </c>
      <c r="AI359" s="15">
        <f t="shared" si="235"/>
        <v>0.5391803499</v>
      </c>
      <c r="AJ359" s="15">
        <f t="shared" si="236"/>
        <v>0.6480195461</v>
      </c>
      <c r="AK359" s="65">
        <f t="shared" si="7"/>
        <v>6.465116279</v>
      </c>
      <c r="AL359" s="65">
        <f t="shared" si="8"/>
        <v>598223.2941</v>
      </c>
      <c r="AM359" s="65">
        <f t="shared" si="9"/>
        <v>236506.8837</v>
      </c>
    </row>
    <row r="360" ht="14.25" customHeight="1">
      <c r="A360" s="11">
        <v>1128.0</v>
      </c>
      <c r="B360" s="11">
        <f>VLOOKUP(D360,'Species Data'!A$2:E$252,2,FALSE)</f>
        <v>149</v>
      </c>
      <c r="C360" s="11"/>
      <c r="D360" s="11" t="s">
        <v>49</v>
      </c>
      <c r="E360" s="136" t="s">
        <v>483</v>
      </c>
      <c r="F360" s="67" t="s">
        <v>174</v>
      </c>
      <c r="G360" s="11">
        <f>VLOOKUP(D360,'Species Data'!A$2:E$252,3,FALSE)</f>
        <v>182</v>
      </c>
      <c r="H360" s="52">
        <f>VLOOKUP(D360,'Species Data'!A$2:E$252,4,FALSE)</f>
        <v>263</v>
      </c>
      <c r="I360" s="52">
        <f>VLOOKUP(D360,'Species Data'!A$2:E$252,5,FALSE)</f>
        <v>201</v>
      </c>
      <c r="J360" s="53">
        <f t="shared" si="1"/>
        <v>36582</v>
      </c>
      <c r="K360" s="12" t="s">
        <v>50</v>
      </c>
      <c r="L360" s="54">
        <f>VLOOKUP(K360,'Basic Moves'!B$2:J$60,3,FALSE)</f>
        <v>15</v>
      </c>
      <c r="M360" s="54" t="str">
        <f>VLOOKUP(K360,'Basic Moves'!B$2:C$60,2,FALSE)</f>
        <v>Dragon</v>
      </c>
      <c r="N360" s="54">
        <f>IF(OR(VLOOKUP(K360,'Basic Moves'!B$2:C$60,2,FALSE)=E360,VLOOKUP(K360,'Basic Moves'!B$2:C$60,2,FALSE)=F360),1,0)</f>
        <v>1</v>
      </c>
      <c r="O360" s="54">
        <f>VLOOKUP(K360,'Basic Moves'!B$2:J$60,5,FALSE)</f>
        <v>1100</v>
      </c>
      <c r="P360" s="54">
        <f>VLOOKUP(K360,'Basic Moves'!B$2:J$60,9,FALSE)</f>
        <v>9</v>
      </c>
      <c r="Q360" s="34">
        <f t="shared" si="229"/>
        <v>14</v>
      </c>
      <c r="R360" s="24">
        <f t="shared" si="2"/>
        <v>12.72727273</v>
      </c>
      <c r="S360" s="56">
        <f t="shared" si="230"/>
        <v>13.63636364</v>
      </c>
      <c r="T360" s="56">
        <f t="shared" si="231"/>
        <v>8.181818182</v>
      </c>
      <c r="U360" s="56">
        <f t="shared" si="232"/>
        <v>0.6</v>
      </c>
      <c r="V360" s="12" t="s">
        <v>68</v>
      </c>
      <c r="W360" s="54">
        <f>VLOOKUP(V360,'Charged Moves'!B$2:K$119,3,FALSE)</f>
        <v>110</v>
      </c>
      <c r="X360" s="57" t="str">
        <f>VLOOKUP(V360,'Charged Moves'!B$2:C$119,2,FALSE)</f>
        <v>Flying</v>
      </c>
      <c r="Y360" s="54">
        <f>IF(OR(VLOOKUP(V360,'Charged Moves'!B$2:C$119,2,FALSE)=E360,VLOOKUP(V360,'Charged Moves'!B$2:C$119,2,FALSE)=F360),1,0)</f>
        <v>1</v>
      </c>
      <c r="Z360" s="54">
        <f>VLOOKUP(V360,'Charged Moves'!B$2:K$119,10,FALSE)*100</f>
        <v>5</v>
      </c>
      <c r="AA360" s="54">
        <f>VLOOKUP(V360,'Charged Moves'!B$2:K$119,6,FALSE)</f>
        <v>2700</v>
      </c>
      <c r="AB360" s="54">
        <f>VLOOKUP(V360,'Charged Moves'!B$2:L$119,11,FALSE)</f>
        <v>100</v>
      </c>
      <c r="AC360" s="62">
        <f t="shared" si="233"/>
        <v>97</v>
      </c>
      <c r="AD360" s="24">
        <f t="shared" si="3"/>
        <v>35.92592593</v>
      </c>
      <c r="AE360" s="63">
        <f t="shared" si="4"/>
        <v>12</v>
      </c>
      <c r="AF360" s="64">
        <f t="shared" si="5"/>
        <v>13200</v>
      </c>
      <c r="AG360" s="65">
        <f t="shared" si="6"/>
        <v>16.66666667</v>
      </c>
      <c r="AH360" s="15">
        <f t="shared" si="234"/>
        <v>0.9573042313</v>
      </c>
      <c r="AI360" s="15">
        <f t="shared" si="235"/>
        <v>0.5495243374</v>
      </c>
      <c r="AJ360" s="15">
        <f t="shared" si="236"/>
        <v>0.6339333741</v>
      </c>
      <c r="AK360" s="65">
        <f t="shared" si="7"/>
        <v>6.324582339</v>
      </c>
      <c r="AL360" s="65">
        <f t="shared" si="8"/>
        <v>609700</v>
      </c>
      <c r="AM360" s="65">
        <f t="shared" si="9"/>
        <v>231365.8711</v>
      </c>
    </row>
    <row r="361" ht="14.25" customHeight="1">
      <c r="A361" s="11">
        <v>1135.0</v>
      </c>
      <c r="B361" s="11">
        <f>VLOOKUP(D361,'Species Data'!A$2:E$252,2,FALSE)</f>
        <v>149</v>
      </c>
      <c r="C361" s="11"/>
      <c r="D361" s="11" t="s">
        <v>49</v>
      </c>
      <c r="E361" s="136" t="s">
        <v>483</v>
      </c>
      <c r="F361" s="67" t="s">
        <v>174</v>
      </c>
      <c r="G361" s="11">
        <f>VLOOKUP(D361,'Species Data'!A$2:E$252,3,FALSE)</f>
        <v>182</v>
      </c>
      <c r="H361" s="52">
        <f>VLOOKUP(D361,'Species Data'!A$2:E$252,4,FALSE)</f>
        <v>263</v>
      </c>
      <c r="I361" s="52">
        <f>VLOOKUP(D361,'Species Data'!A$2:E$252,5,FALSE)</f>
        <v>201</v>
      </c>
      <c r="J361" s="53">
        <f t="shared" si="1"/>
        <v>36582</v>
      </c>
      <c r="K361" s="48" t="s">
        <v>25</v>
      </c>
      <c r="L361" s="54">
        <f>VLOOKUP(K361,'Basic Moves'!B$2:J$60,3,FALSE)</f>
        <v>11</v>
      </c>
      <c r="M361" s="54" t="str">
        <f>VLOOKUP(K361,'Basic Moves'!B$2:C$60,2,FALSE)</f>
        <v>Steel</v>
      </c>
      <c r="N361" s="54">
        <f>IF(OR(VLOOKUP(K361,'Basic Moves'!B$2:C$60,2,FALSE)=E361,VLOOKUP(K361,'Basic Moves'!B$2:C$60,2,FALSE)=F361),1,0)</f>
        <v>0</v>
      </c>
      <c r="O361" s="54">
        <f>VLOOKUP(K361,'Basic Moves'!B$2:J$60,5,FALSE)</f>
        <v>800</v>
      </c>
      <c r="P361" s="54">
        <f>VLOOKUP(K361,'Basic Moves'!B$2:J$60,9,FALSE)</f>
        <v>6</v>
      </c>
      <c r="Q361" s="34">
        <f t="shared" si="229"/>
        <v>9</v>
      </c>
      <c r="R361" s="24">
        <f t="shared" si="2"/>
        <v>11.25</v>
      </c>
      <c r="S361" s="56">
        <f t="shared" si="230"/>
        <v>13.75</v>
      </c>
      <c r="T361" s="56">
        <f t="shared" si="231"/>
        <v>7.5</v>
      </c>
      <c r="U361" s="56">
        <f t="shared" si="232"/>
        <v>0.5454545455</v>
      </c>
      <c r="V361" s="12" t="s">
        <v>51</v>
      </c>
      <c r="W361" s="54">
        <f>VLOOKUP(V361,'Charged Moves'!B$2:K$119,3,FALSE)</f>
        <v>110</v>
      </c>
      <c r="X361" s="57" t="str">
        <f>VLOOKUP(V361,'Charged Moves'!B$2:C$119,2,FALSE)</f>
        <v>Dragon</v>
      </c>
      <c r="Y361" s="54">
        <f>IF(OR(VLOOKUP(V361,'Charged Moves'!B$2:C$119,2,FALSE)=E361,VLOOKUP(V361,'Charged Moves'!B$2:C$119,2,FALSE)=F361),1,0)</f>
        <v>1</v>
      </c>
      <c r="Z361" s="54">
        <f>VLOOKUP(V361,'Charged Moves'!B$2:K$119,10,FALSE)*100</f>
        <v>5</v>
      </c>
      <c r="AA361" s="54">
        <f>VLOOKUP(V361,'Charged Moves'!B$2:K$119,6,FALSE)</f>
        <v>3900</v>
      </c>
      <c r="AB361" s="54">
        <f>VLOOKUP(V361,'Charged Moves'!B$2:L$119,11,FALSE)</f>
        <v>50</v>
      </c>
      <c r="AC361" s="62">
        <f t="shared" si="233"/>
        <v>97</v>
      </c>
      <c r="AD361" s="24">
        <f t="shared" si="3"/>
        <v>24.87179487</v>
      </c>
      <c r="AE361" s="63">
        <f t="shared" si="4"/>
        <v>9</v>
      </c>
      <c r="AF361" s="64">
        <f t="shared" si="5"/>
        <v>7200</v>
      </c>
      <c r="AG361" s="65">
        <f t="shared" si="6"/>
        <v>16.03603604</v>
      </c>
      <c r="AH361" s="15">
        <f t="shared" si="234"/>
        <v>0.921081909</v>
      </c>
      <c r="AI361" s="15">
        <f t="shared" si="235"/>
        <v>0.5287315247</v>
      </c>
      <c r="AJ361" s="15">
        <f t="shared" si="236"/>
        <v>0.5736822048</v>
      </c>
      <c r="AK361" s="65">
        <f t="shared" si="7"/>
        <v>5.723472669</v>
      </c>
      <c r="AL361" s="65">
        <f t="shared" si="8"/>
        <v>586630.2703</v>
      </c>
      <c r="AM361" s="65">
        <f t="shared" si="9"/>
        <v>209376.0772</v>
      </c>
    </row>
    <row r="362" ht="14.25" customHeight="1">
      <c r="A362" s="11">
        <v>1132.0</v>
      </c>
      <c r="B362" s="32">
        <f>VLOOKUP(D362,'Species Data'!A$2:E$252,2,FALSE)</f>
        <v>149</v>
      </c>
      <c r="C362" s="32"/>
      <c r="D362" s="32" t="s">
        <v>49</v>
      </c>
      <c r="E362" s="138" t="s">
        <v>483</v>
      </c>
      <c r="F362" s="114" t="s">
        <v>174</v>
      </c>
      <c r="G362" s="32">
        <f>VLOOKUP(D362,'Species Data'!A$2:E$252,3,FALSE)</f>
        <v>182</v>
      </c>
      <c r="H362" s="104">
        <f>VLOOKUP(D362,'Species Data'!A$2:E$252,4,FALSE)</f>
        <v>263</v>
      </c>
      <c r="I362" s="104">
        <f>VLOOKUP(D362,'Species Data'!A$2:E$252,5,FALSE)</f>
        <v>201</v>
      </c>
      <c r="J362" s="105">
        <f t="shared" si="1"/>
        <v>36582</v>
      </c>
      <c r="K362" s="36" t="s">
        <v>25</v>
      </c>
      <c r="L362" s="106">
        <f>VLOOKUP(K362,'Basic Moves'!B$2:J$60,3,FALSE)</f>
        <v>11</v>
      </c>
      <c r="M362" s="106" t="str">
        <f>VLOOKUP(K362,'Basic Moves'!B$2:C$60,2,FALSE)</f>
        <v>Steel</v>
      </c>
      <c r="N362" s="106">
        <f>IF(OR(VLOOKUP(K362,'Basic Moves'!B$2:C$60,2,FALSE)=E362,VLOOKUP(K362,'Basic Moves'!B$2:C$60,2,FALSE)=F362),1,0)</f>
        <v>0</v>
      </c>
      <c r="O362" s="106">
        <f>VLOOKUP(K362,'Basic Moves'!B$2:J$60,5,FALSE)</f>
        <v>800</v>
      </c>
      <c r="P362" s="106">
        <f>VLOOKUP(K362,'Basic Moves'!B$2:J$60,9,FALSE)</f>
        <v>6</v>
      </c>
      <c r="Q362" s="34">
        <f t="shared" si="229"/>
        <v>9</v>
      </c>
      <c r="R362" s="24">
        <f t="shared" si="2"/>
        <v>11.25</v>
      </c>
      <c r="S362" s="56">
        <f t="shared" si="230"/>
        <v>13.75</v>
      </c>
      <c r="T362" s="56">
        <f t="shared" si="231"/>
        <v>7.5</v>
      </c>
      <c r="U362" s="56">
        <f t="shared" si="232"/>
        <v>0.5454545455</v>
      </c>
      <c r="V362" s="36" t="s">
        <v>89</v>
      </c>
      <c r="W362" s="106">
        <f>VLOOKUP(V362,'Charged Moves'!B$2:K$119,3,FALSE)</f>
        <v>90</v>
      </c>
      <c r="X362" s="107" t="str">
        <f>VLOOKUP(V362,'Charged Moves'!B$2:C$119,2,FALSE)</f>
        <v>Dragon</v>
      </c>
      <c r="Y362" s="106">
        <f>IF(OR(VLOOKUP(V362,'Charged Moves'!B$2:C$119,2,FALSE)=E362,VLOOKUP(V362,'Charged Moves'!B$2:C$119,2,FALSE)=F362),1,0)</f>
        <v>1</v>
      </c>
      <c r="Z362" s="106">
        <f>VLOOKUP(V362,'Charged Moves'!B$2:K$119,10,FALSE)*100</f>
        <v>5</v>
      </c>
      <c r="AA362" s="106">
        <f>VLOOKUP(V362,'Charged Moves'!B$2:K$119,6,FALSE)</f>
        <v>3600</v>
      </c>
      <c r="AB362" s="106">
        <f>VLOOKUP(V362,'Charged Moves'!B$2:L$119,11,FALSE)</f>
        <v>50</v>
      </c>
      <c r="AC362" s="62">
        <f t="shared" si="233"/>
        <v>79</v>
      </c>
      <c r="AD362" s="24">
        <f t="shared" si="3"/>
        <v>21.94444444</v>
      </c>
      <c r="AE362" s="63">
        <f t="shared" si="4"/>
        <v>9</v>
      </c>
      <c r="AF362" s="64">
        <f t="shared" si="5"/>
        <v>7200</v>
      </c>
      <c r="AG362" s="65">
        <f t="shared" si="6"/>
        <v>14.81481481</v>
      </c>
      <c r="AH362" s="15">
        <f t="shared" si="234"/>
        <v>0.8509370945</v>
      </c>
      <c r="AI362" s="15">
        <f t="shared" si="235"/>
        <v>0.4884660777</v>
      </c>
      <c r="AJ362" s="15">
        <f t="shared" si="236"/>
        <v>0.5206921514</v>
      </c>
      <c r="AK362" s="65">
        <f t="shared" si="7"/>
        <v>5.194805195</v>
      </c>
      <c r="AL362" s="65">
        <f t="shared" si="8"/>
        <v>541955.5556</v>
      </c>
      <c r="AM362" s="65">
        <f t="shared" si="9"/>
        <v>190036.3636</v>
      </c>
    </row>
    <row r="363" ht="14.25" customHeight="1">
      <c r="A363" s="11">
        <v>1134.0</v>
      </c>
      <c r="B363" s="11">
        <f>VLOOKUP(D363,'Species Data'!A$2:E$252,2,FALSE)</f>
        <v>149</v>
      </c>
      <c r="C363" s="11"/>
      <c r="D363" s="11" t="s">
        <v>49</v>
      </c>
      <c r="E363" s="136" t="s">
        <v>483</v>
      </c>
      <c r="F363" s="67" t="s">
        <v>174</v>
      </c>
      <c r="G363" s="11">
        <f>VLOOKUP(D363,'Species Data'!A$2:E$252,3,FALSE)</f>
        <v>182</v>
      </c>
      <c r="H363" s="52">
        <f>VLOOKUP(D363,'Species Data'!A$2:E$252,4,FALSE)</f>
        <v>263</v>
      </c>
      <c r="I363" s="52">
        <f>VLOOKUP(D363,'Species Data'!A$2:E$252,5,FALSE)</f>
        <v>201</v>
      </c>
      <c r="J363" s="53">
        <f t="shared" si="1"/>
        <v>36582</v>
      </c>
      <c r="K363" s="48" t="s">
        <v>25</v>
      </c>
      <c r="L363" s="54">
        <f>VLOOKUP(K363,'Basic Moves'!B$2:J$60,3,FALSE)</f>
        <v>11</v>
      </c>
      <c r="M363" s="54" t="str">
        <f>VLOOKUP(K363,'Basic Moves'!B$2:C$60,2,FALSE)</f>
        <v>Steel</v>
      </c>
      <c r="N363" s="54">
        <f>IF(OR(VLOOKUP(K363,'Basic Moves'!B$2:C$60,2,FALSE)=E363,VLOOKUP(K363,'Basic Moves'!B$2:C$60,2,FALSE)=F363),1,0)</f>
        <v>0</v>
      </c>
      <c r="O363" s="54">
        <f>VLOOKUP(K363,'Basic Moves'!B$2:J$60,5,FALSE)</f>
        <v>800</v>
      </c>
      <c r="P363" s="54">
        <f>VLOOKUP(K363,'Basic Moves'!B$2:J$60,9,FALSE)</f>
        <v>6</v>
      </c>
      <c r="Q363" s="34">
        <f t="shared" si="229"/>
        <v>9</v>
      </c>
      <c r="R363" s="24">
        <f t="shared" si="2"/>
        <v>11.25</v>
      </c>
      <c r="S363" s="56">
        <f t="shared" si="230"/>
        <v>13.75</v>
      </c>
      <c r="T363" s="56">
        <f t="shared" si="231"/>
        <v>7.5</v>
      </c>
      <c r="U363" s="56">
        <f t="shared" si="232"/>
        <v>0.5454545455</v>
      </c>
      <c r="V363" s="48" t="s">
        <v>29</v>
      </c>
      <c r="W363" s="54">
        <f>VLOOKUP(V363,'Charged Moves'!B$2:K$119,3,FALSE)</f>
        <v>150</v>
      </c>
      <c r="X363" s="57" t="str">
        <f>VLOOKUP(V363,'Charged Moves'!B$2:C$119,2,FALSE)</f>
        <v>Normal</v>
      </c>
      <c r="Y363" s="54">
        <f>IF(OR(VLOOKUP(V363,'Charged Moves'!B$2:C$119,2,FALSE)=E363,VLOOKUP(V363,'Charged Moves'!B$2:C$119,2,FALSE)=F363),1,0)</f>
        <v>0</v>
      </c>
      <c r="Z363" s="54">
        <f>VLOOKUP(V363,'Charged Moves'!B$2:K$119,10,FALSE)*100</f>
        <v>5</v>
      </c>
      <c r="AA363" s="54">
        <f>VLOOKUP(V363,'Charged Moves'!B$2:K$119,6,FALSE)</f>
        <v>3800</v>
      </c>
      <c r="AB363" s="54">
        <f>VLOOKUP(V363,'Charged Moves'!B$2:L$119,11,FALSE)</f>
        <v>100</v>
      </c>
      <c r="AC363" s="62">
        <f t="shared" si="233"/>
        <v>110</v>
      </c>
      <c r="AD363" s="24">
        <f t="shared" si="3"/>
        <v>28.94736842</v>
      </c>
      <c r="AE363" s="63">
        <f t="shared" si="4"/>
        <v>17</v>
      </c>
      <c r="AF363" s="64">
        <f t="shared" si="5"/>
        <v>13600</v>
      </c>
      <c r="AG363" s="65">
        <f t="shared" si="6"/>
        <v>15.11494253</v>
      </c>
      <c r="AH363" s="15">
        <f t="shared" si="234"/>
        <v>0.8681759063</v>
      </c>
      <c r="AI363" s="15">
        <f t="shared" si="235"/>
        <v>0.4983617267</v>
      </c>
      <c r="AJ363" s="15">
        <f t="shared" si="236"/>
        <v>0.4936580879</v>
      </c>
      <c r="AK363" s="65">
        <f t="shared" si="7"/>
        <v>4.925093633</v>
      </c>
      <c r="AL363" s="65">
        <f t="shared" si="8"/>
        <v>552934.8276</v>
      </c>
      <c r="AM363" s="65">
        <f t="shared" si="9"/>
        <v>180169.7753</v>
      </c>
    </row>
    <row r="364" ht="14.25" customHeight="1">
      <c r="A364" s="11">
        <v>1131.0</v>
      </c>
      <c r="B364" s="32">
        <f>VLOOKUP(D364,'Species Data'!A$2:E$252,2,FALSE)</f>
        <v>149</v>
      </c>
      <c r="C364" s="32"/>
      <c r="D364" s="32" t="s">
        <v>49</v>
      </c>
      <c r="E364" s="138" t="s">
        <v>483</v>
      </c>
      <c r="F364" s="114" t="s">
        <v>174</v>
      </c>
      <c r="G364" s="32">
        <f>VLOOKUP(D364,'Species Data'!A$2:E$252,3,FALSE)</f>
        <v>182</v>
      </c>
      <c r="H364" s="104">
        <f>VLOOKUP(D364,'Species Data'!A$2:E$252,4,FALSE)</f>
        <v>263</v>
      </c>
      <c r="I364" s="104">
        <f>VLOOKUP(D364,'Species Data'!A$2:E$252,5,FALSE)</f>
        <v>201</v>
      </c>
      <c r="J364" s="105">
        <f t="shared" si="1"/>
        <v>36582</v>
      </c>
      <c r="K364" s="36" t="s">
        <v>25</v>
      </c>
      <c r="L364" s="106">
        <f>VLOOKUP(K364,'Basic Moves'!B$2:J$60,3,FALSE)</f>
        <v>11</v>
      </c>
      <c r="M364" s="106" t="str">
        <f>VLOOKUP(K364,'Basic Moves'!B$2:C$60,2,FALSE)</f>
        <v>Steel</v>
      </c>
      <c r="N364" s="106">
        <f>IF(OR(VLOOKUP(K364,'Basic Moves'!B$2:C$60,2,FALSE)=E364,VLOOKUP(K364,'Basic Moves'!B$2:C$60,2,FALSE)=F364),1,0)</f>
        <v>0</v>
      </c>
      <c r="O364" s="106">
        <f>VLOOKUP(K364,'Basic Moves'!B$2:J$60,5,FALSE)</f>
        <v>800</v>
      </c>
      <c r="P364" s="106">
        <f>VLOOKUP(K364,'Basic Moves'!B$2:J$60,9,FALSE)</f>
        <v>6</v>
      </c>
      <c r="Q364" s="34">
        <f t="shared" si="229"/>
        <v>9</v>
      </c>
      <c r="R364" s="24">
        <f t="shared" si="2"/>
        <v>11.25</v>
      </c>
      <c r="S364" s="56">
        <f t="shared" si="230"/>
        <v>13.75</v>
      </c>
      <c r="T364" s="56">
        <f t="shared" si="231"/>
        <v>7.5</v>
      </c>
      <c r="U364" s="56">
        <f t="shared" si="232"/>
        <v>0.5454545455</v>
      </c>
      <c r="V364" s="36" t="s">
        <v>84</v>
      </c>
      <c r="W364" s="106">
        <f>VLOOKUP(V364,'Charged Moves'!B$2:K$119,3,FALSE)</f>
        <v>50</v>
      </c>
      <c r="X364" s="107" t="str">
        <f>VLOOKUP(V364,'Charged Moves'!B$2:C$119,2,FALSE)</f>
        <v>Dragon</v>
      </c>
      <c r="Y364" s="106">
        <f>IF(OR(VLOOKUP(V364,'Charged Moves'!B$2:C$119,2,FALSE)=E364,VLOOKUP(V364,'Charged Moves'!B$2:C$119,2,FALSE)=F364),1,0)</f>
        <v>1</v>
      </c>
      <c r="Z364" s="106">
        <f>VLOOKUP(V364,'Charged Moves'!B$2:K$119,10,FALSE)*100</f>
        <v>25</v>
      </c>
      <c r="AA364" s="106">
        <f>VLOOKUP(V364,'Charged Moves'!B$2:K$119,6,FALSE)</f>
        <v>1700</v>
      </c>
      <c r="AB364" s="106">
        <f>VLOOKUP(V364,'Charged Moves'!B$2:L$119,11,FALSE)</f>
        <v>33</v>
      </c>
      <c r="AC364" s="62">
        <f t="shared" si="233"/>
        <v>44</v>
      </c>
      <c r="AD364" s="24">
        <f t="shared" si="3"/>
        <v>25.88235294</v>
      </c>
      <c r="AE364" s="63">
        <f t="shared" si="4"/>
        <v>6</v>
      </c>
      <c r="AF364" s="64">
        <f t="shared" si="5"/>
        <v>4800</v>
      </c>
      <c r="AG364" s="65">
        <f t="shared" si="6"/>
        <v>15.07692308</v>
      </c>
      <c r="AH364" s="15">
        <f t="shared" si="234"/>
        <v>0.8659921354</v>
      </c>
      <c r="AI364" s="15">
        <f t="shared" si="235"/>
        <v>0.4971081699</v>
      </c>
      <c r="AJ364" s="15">
        <f t="shared" si="236"/>
        <v>0.4791637774</v>
      </c>
      <c r="AK364" s="65">
        <f t="shared" si="7"/>
        <v>4.780487805</v>
      </c>
      <c r="AL364" s="65">
        <f t="shared" si="8"/>
        <v>551544</v>
      </c>
      <c r="AM364" s="65">
        <f t="shared" si="9"/>
        <v>174879.8049</v>
      </c>
    </row>
    <row r="365" ht="14.25" customHeight="1">
      <c r="A365" s="11">
        <v>1133.0</v>
      </c>
      <c r="B365" s="11">
        <f>VLOOKUP(D365,'Species Data'!A$2:E$252,2,FALSE)</f>
        <v>149</v>
      </c>
      <c r="C365" s="11"/>
      <c r="D365" s="11" t="s">
        <v>49</v>
      </c>
      <c r="E365" s="136" t="s">
        <v>483</v>
      </c>
      <c r="F365" s="67" t="s">
        <v>174</v>
      </c>
      <c r="G365" s="11">
        <f>VLOOKUP(D365,'Species Data'!A$2:E$252,3,FALSE)</f>
        <v>182</v>
      </c>
      <c r="H365" s="52">
        <f>VLOOKUP(D365,'Species Data'!A$2:E$252,4,FALSE)</f>
        <v>263</v>
      </c>
      <c r="I365" s="52">
        <f>VLOOKUP(D365,'Species Data'!A$2:E$252,5,FALSE)</f>
        <v>201</v>
      </c>
      <c r="J365" s="53">
        <f t="shared" si="1"/>
        <v>36582</v>
      </c>
      <c r="K365" s="48" t="s">
        <v>25</v>
      </c>
      <c r="L365" s="54">
        <f>VLOOKUP(K365,'Basic Moves'!B$2:J$60,3,FALSE)</f>
        <v>11</v>
      </c>
      <c r="M365" s="54" t="str">
        <f>VLOOKUP(K365,'Basic Moves'!B$2:C$60,2,FALSE)</f>
        <v>Steel</v>
      </c>
      <c r="N365" s="54">
        <f>IF(OR(VLOOKUP(K365,'Basic Moves'!B$2:C$60,2,FALSE)=E365,VLOOKUP(K365,'Basic Moves'!B$2:C$60,2,FALSE)=F365),1,0)</f>
        <v>0</v>
      </c>
      <c r="O365" s="54">
        <f>VLOOKUP(K365,'Basic Moves'!B$2:J$60,5,FALSE)</f>
        <v>800</v>
      </c>
      <c r="P365" s="54">
        <f>VLOOKUP(K365,'Basic Moves'!B$2:J$60,9,FALSE)</f>
        <v>6</v>
      </c>
      <c r="Q365" s="34">
        <f t="shared" si="229"/>
        <v>9</v>
      </c>
      <c r="R365" s="24">
        <f t="shared" si="2"/>
        <v>11.25</v>
      </c>
      <c r="S365" s="56">
        <f t="shared" si="230"/>
        <v>13.75</v>
      </c>
      <c r="T365" s="56">
        <f t="shared" si="231"/>
        <v>7.5</v>
      </c>
      <c r="U365" s="56">
        <f t="shared" si="232"/>
        <v>0.5454545455</v>
      </c>
      <c r="V365" s="12" t="s">
        <v>68</v>
      </c>
      <c r="W365" s="54">
        <f>VLOOKUP(V365,'Charged Moves'!B$2:K$119,3,FALSE)</f>
        <v>110</v>
      </c>
      <c r="X365" s="57" t="str">
        <f>VLOOKUP(V365,'Charged Moves'!B$2:C$119,2,FALSE)</f>
        <v>Flying</v>
      </c>
      <c r="Y365" s="54">
        <f>IF(OR(VLOOKUP(V365,'Charged Moves'!B$2:C$119,2,FALSE)=E365,VLOOKUP(V365,'Charged Moves'!B$2:C$119,2,FALSE)=F365),1,0)</f>
        <v>1</v>
      </c>
      <c r="Z365" s="54">
        <f>VLOOKUP(V365,'Charged Moves'!B$2:K$119,10,FALSE)*100</f>
        <v>5</v>
      </c>
      <c r="AA365" s="54">
        <f>VLOOKUP(V365,'Charged Moves'!B$2:K$119,6,FALSE)</f>
        <v>2700</v>
      </c>
      <c r="AB365" s="54">
        <f>VLOOKUP(V365,'Charged Moves'!B$2:L$119,11,FALSE)</f>
        <v>100</v>
      </c>
      <c r="AC365" s="62">
        <f t="shared" si="233"/>
        <v>97</v>
      </c>
      <c r="AD365" s="24">
        <f t="shared" si="3"/>
        <v>35.92592593</v>
      </c>
      <c r="AE365" s="63">
        <f t="shared" si="4"/>
        <v>17</v>
      </c>
      <c r="AF365" s="64">
        <f t="shared" si="5"/>
        <v>13600</v>
      </c>
      <c r="AG365" s="65">
        <f t="shared" si="6"/>
        <v>15.33742331</v>
      </c>
      <c r="AH365" s="15">
        <f t="shared" si="234"/>
        <v>0.8809548141</v>
      </c>
      <c r="AI365" s="15">
        <f t="shared" si="235"/>
        <v>0.505697243</v>
      </c>
      <c r="AJ365" s="15">
        <f t="shared" si="236"/>
        <v>0.4791263822</v>
      </c>
      <c r="AK365" s="65">
        <f t="shared" si="7"/>
        <v>4.780114723</v>
      </c>
      <c r="AL365" s="65">
        <f t="shared" si="8"/>
        <v>561073.6196</v>
      </c>
      <c r="AM365" s="65">
        <f t="shared" si="9"/>
        <v>174866.1568</v>
      </c>
    </row>
    <row r="366" ht="14.25" customHeight="1">
      <c r="A366" s="11">
        <v>1126.0</v>
      </c>
      <c r="B366" s="32">
        <f>VLOOKUP(D366,'Species Data'!A$2:E$252,2,FALSE)</f>
        <v>149</v>
      </c>
      <c r="C366" s="32"/>
      <c r="D366" s="32" t="s">
        <v>49</v>
      </c>
      <c r="E366" s="138" t="s">
        <v>483</v>
      </c>
      <c r="F366" s="114" t="s">
        <v>174</v>
      </c>
      <c r="G366" s="32">
        <f>VLOOKUP(D366,'Species Data'!A$2:E$252,3,FALSE)</f>
        <v>182</v>
      </c>
      <c r="H366" s="104">
        <f>VLOOKUP(D366,'Species Data'!A$2:E$252,4,FALSE)</f>
        <v>263</v>
      </c>
      <c r="I366" s="104">
        <f>VLOOKUP(D366,'Species Data'!A$2:E$252,5,FALSE)</f>
        <v>201</v>
      </c>
      <c r="J366" s="105">
        <f t="shared" si="1"/>
        <v>36582</v>
      </c>
      <c r="K366" s="36" t="s">
        <v>83</v>
      </c>
      <c r="L366" s="106">
        <f>VLOOKUP(K366,'Basic Moves'!B$2:J$60,3,FALSE)</f>
        <v>6</v>
      </c>
      <c r="M366" s="106" t="str">
        <f>VLOOKUP(K366,'Basic Moves'!B$2:C$60,2,FALSE)</f>
        <v>Dragon</v>
      </c>
      <c r="N366" s="106">
        <f>IF(OR(VLOOKUP(K366,'Basic Moves'!B$2:C$60,2,FALSE)=E366,VLOOKUP(K366,'Basic Moves'!B$2:C$60,2,FALSE)=F366),1,0)</f>
        <v>1</v>
      </c>
      <c r="O366" s="106">
        <f>VLOOKUP(K366,'Basic Moves'!B$2:J$60,5,FALSE)</f>
        <v>500</v>
      </c>
      <c r="P366" s="106">
        <f>VLOOKUP(K366,'Basic Moves'!B$2:J$60,9,FALSE)</f>
        <v>4</v>
      </c>
      <c r="Q366" s="34">
        <f t="shared" si="229"/>
        <v>6</v>
      </c>
      <c r="R366" s="24">
        <f t="shared" si="2"/>
        <v>12</v>
      </c>
      <c r="S366" s="56">
        <f t="shared" si="230"/>
        <v>12</v>
      </c>
      <c r="T366" s="56">
        <f t="shared" si="231"/>
        <v>8</v>
      </c>
      <c r="U366" s="56">
        <f t="shared" si="232"/>
        <v>0.6666666667</v>
      </c>
      <c r="V366" s="36" t="s">
        <v>89</v>
      </c>
      <c r="W366" s="106">
        <f>VLOOKUP(V366,'Charged Moves'!B$2:K$119,3,FALSE)</f>
        <v>90</v>
      </c>
      <c r="X366" s="107" t="str">
        <f>VLOOKUP(V366,'Charged Moves'!B$2:C$119,2,FALSE)</f>
        <v>Dragon</v>
      </c>
      <c r="Y366" s="106">
        <f>IF(OR(VLOOKUP(V366,'Charged Moves'!B$2:C$119,2,FALSE)=E366,VLOOKUP(V366,'Charged Moves'!B$2:C$119,2,FALSE)=F366),1,0)</f>
        <v>1</v>
      </c>
      <c r="Z366" s="106">
        <f>VLOOKUP(V366,'Charged Moves'!B$2:K$119,10,FALSE)*100</f>
        <v>5</v>
      </c>
      <c r="AA366" s="106">
        <f>VLOOKUP(V366,'Charged Moves'!B$2:K$119,6,FALSE)</f>
        <v>3600</v>
      </c>
      <c r="AB366" s="106">
        <f>VLOOKUP(V366,'Charged Moves'!B$2:L$119,11,FALSE)</f>
        <v>50</v>
      </c>
      <c r="AC366" s="62">
        <f t="shared" si="233"/>
        <v>79</v>
      </c>
      <c r="AD366" s="24">
        <f t="shared" si="3"/>
        <v>21.94444444</v>
      </c>
      <c r="AE366" s="63">
        <f t="shared" si="4"/>
        <v>13</v>
      </c>
      <c r="AF366" s="64">
        <f t="shared" si="5"/>
        <v>6500</v>
      </c>
      <c r="AG366" s="65">
        <f t="shared" si="6"/>
        <v>15.54455446</v>
      </c>
      <c r="AH366" s="15">
        <f t="shared" si="234"/>
        <v>0.8928520652</v>
      </c>
      <c r="AI366" s="15">
        <f t="shared" si="235"/>
        <v>0.5125266593</v>
      </c>
      <c r="AJ366" s="15">
        <f t="shared" si="236"/>
        <v>0.4130346075</v>
      </c>
      <c r="AK366" s="65">
        <f t="shared" si="7"/>
        <v>4.120734908</v>
      </c>
      <c r="AL366" s="65">
        <f t="shared" si="8"/>
        <v>568650.8911</v>
      </c>
      <c r="AM366" s="65">
        <f t="shared" si="9"/>
        <v>150744.7244</v>
      </c>
    </row>
    <row r="367" ht="14.25" customHeight="1">
      <c r="A367" s="11">
        <v>1127.0</v>
      </c>
      <c r="B367" s="32">
        <f>VLOOKUP(D367,'Species Data'!A$2:E$252,2,FALSE)</f>
        <v>149</v>
      </c>
      <c r="C367" s="32"/>
      <c r="D367" s="32" t="s">
        <v>49</v>
      </c>
      <c r="E367" s="138" t="s">
        <v>483</v>
      </c>
      <c r="F367" s="114" t="s">
        <v>174</v>
      </c>
      <c r="G367" s="32">
        <f>VLOOKUP(D367,'Species Data'!A$2:E$252,3,FALSE)</f>
        <v>182</v>
      </c>
      <c r="H367" s="104">
        <f>VLOOKUP(D367,'Species Data'!A$2:E$252,4,FALSE)</f>
        <v>263</v>
      </c>
      <c r="I367" s="104">
        <f>VLOOKUP(D367,'Species Data'!A$2:E$252,5,FALSE)</f>
        <v>201</v>
      </c>
      <c r="J367" s="105">
        <f t="shared" si="1"/>
        <v>36582</v>
      </c>
      <c r="K367" s="36" t="s">
        <v>83</v>
      </c>
      <c r="L367" s="106">
        <f>VLOOKUP(K367,'Basic Moves'!B$2:J$60,3,FALSE)</f>
        <v>6</v>
      </c>
      <c r="M367" s="106" t="str">
        <f>VLOOKUP(K367,'Basic Moves'!B$2:C$60,2,FALSE)</f>
        <v>Dragon</v>
      </c>
      <c r="N367" s="106">
        <f>IF(OR(VLOOKUP(K367,'Basic Moves'!B$2:C$60,2,FALSE)=E367,VLOOKUP(K367,'Basic Moves'!B$2:C$60,2,FALSE)=F367),1,0)</f>
        <v>1</v>
      </c>
      <c r="O367" s="106">
        <f>VLOOKUP(K367,'Basic Moves'!B$2:J$60,5,FALSE)</f>
        <v>500</v>
      </c>
      <c r="P367" s="106">
        <f>VLOOKUP(K367,'Basic Moves'!B$2:J$60,9,FALSE)</f>
        <v>4</v>
      </c>
      <c r="Q367" s="34">
        <f t="shared" si="229"/>
        <v>6</v>
      </c>
      <c r="R367" s="24">
        <f t="shared" si="2"/>
        <v>12</v>
      </c>
      <c r="S367" s="56">
        <f t="shared" si="230"/>
        <v>12</v>
      </c>
      <c r="T367" s="56">
        <f t="shared" si="231"/>
        <v>8</v>
      </c>
      <c r="U367" s="56">
        <f t="shared" si="232"/>
        <v>0.6666666667</v>
      </c>
      <c r="V367" s="36" t="s">
        <v>29</v>
      </c>
      <c r="W367" s="106">
        <f>VLOOKUP(V367,'Charged Moves'!B$2:K$119,3,FALSE)</f>
        <v>150</v>
      </c>
      <c r="X367" s="107" t="str">
        <f>VLOOKUP(V367,'Charged Moves'!B$2:C$119,2,FALSE)</f>
        <v>Normal</v>
      </c>
      <c r="Y367" s="106">
        <f>IF(OR(VLOOKUP(V367,'Charged Moves'!B$2:C$119,2,FALSE)=E367,VLOOKUP(V367,'Charged Moves'!B$2:C$119,2,FALSE)=F367),1,0)</f>
        <v>0</v>
      </c>
      <c r="Z367" s="106">
        <f>VLOOKUP(V367,'Charged Moves'!B$2:K$119,10,FALSE)*100</f>
        <v>5</v>
      </c>
      <c r="AA367" s="106">
        <f>VLOOKUP(V367,'Charged Moves'!B$2:K$119,6,FALSE)</f>
        <v>3800</v>
      </c>
      <c r="AB367" s="106">
        <f>VLOOKUP(V367,'Charged Moves'!B$2:L$119,11,FALSE)</f>
        <v>100</v>
      </c>
      <c r="AC367" s="62">
        <f t="shared" si="233"/>
        <v>110</v>
      </c>
      <c r="AD367" s="24">
        <f t="shared" si="3"/>
        <v>28.94736842</v>
      </c>
      <c r="AE367" s="63">
        <f t="shared" si="4"/>
        <v>25</v>
      </c>
      <c r="AF367" s="64">
        <f t="shared" si="5"/>
        <v>12500</v>
      </c>
      <c r="AG367" s="65">
        <f t="shared" si="6"/>
        <v>15.95092025</v>
      </c>
      <c r="AH367" s="15">
        <f t="shared" si="234"/>
        <v>0.9161930066</v>
      </c>
      <c r="AI367" s="15">
        <f t="shared" si="235"/>
        <v>0.5259251328</v>
      </c>
      <c r="AJ367" s="15">
        <f t="shared" si="236"/>
        <v>0.3815613789</v>
      </c>
      <c r="AK367" s="65">
        <f t="shared" si="7"/>
        <v>3.806734993</v>
      </c>
      <c r="AL367" s="65">
        <f t="shared" si="8"/>
        <v>583516.5644</v>
      </c>
      <c r="AM367" s="65">
        <f t="shared" si="9"/>
        <v>139257.9795</v>
      </c>
    </row>
    <row r="368" ht="14.25" customHeight="1">
      <c r="A368" s="11">
        <v>1125.0</v>
      </c>
      <c r="B368" s="32">
        <f>VLOOKUP(D368,'Species Data'!A$2:E$252,2,FALSE)</f>
        <v>149</v>
      </c>
      <c r="C368" s="32"/>
      <c r="D368" s="32" t="s">
        <v>49</v>
      </c>
      <c r="E368" s="138" t="s">
        <v>483</v>
      </c>
      <c r="F368" s="114" t="s">
        <v>174</v>
      </c>
      <c r="G368" s="32">
        <f>VLOOKUP(D368,'Species Data'!A$2:E$252,3,FALSE)</f>
        <v>182</v>
      </c>
      <c r="H368" s="104">
        <f>VLOOKUP(D368,'Species Data'!A$2:E$252,4,FALSE)</f>
        <v>263</v>
      </c>
      <c r="I368" s="104">
        <f>VLOOKUP(D368,'Species Data'!A$2:E$252,5,FALSE)</f>
        <v>201</v>
      </c>
      <c r="J368" s="105">
        <f t="shared" si="1"/>
        <v>36582</v>
      </c>
      <c r="K368" s="36" t="s">
        <v>83</v>
      </c>
      <c r="L368" s="106">
        <f>VLOOKUP(K368,'Basic Moves'!B$2:J$60,3,FALSE)</f>
        <v>6</v>
      </c>
      <c r="M368" s="106" t="str">
        <f>VLOOKUP(K368,'Basic Moves'!B$2:C$60,2,FALSE)</f>
        <v>Dragon</v>
      </c>
      <c r="N368" s="106">
        <f>IF(OR(VLOOKUP(K368,'Basic Moves'!B$2:C$60,2,FALSE)=E368,VLOOKUP(K368,'Basic Moves'!B$2:C$60,2,FALSE)=F368),1,0)</f>
        <v>1</v>
      </c>
      <c r="O368" s="106">
        <f>VLOOKUP(K368,'Basic Moves'!B$2:J$60,5,FALSE)</f>
        <v>500</v>
      </c>
      <c r="P368" s="106">
        <f>VLOOKUP(K368,'Basic Moves'!B$2:J$60,9,FALSE)</f>
        <v>4</v>
      </c>
      <c r="Q368" s="34">
        <f t="shared" si="229"/>
        <v>6</v>
      </c>
      <c r="R368" s="24">
        <f t="shared" si="2"/>
        <v>12</v>
      </c>
      <c r="S368" s="56">
        <f t="shared" si="230"/>
        <v>12</v>
      </c>
      <c r="T368" s="56">
        <f t="shared" si="231"/>
        <v>8</v>
      </c>
      <c r="U368" s="56">
        <f t="shared" si="232"/>
        <v>0.6666666667</v>
      </c>
      <c r="V368" s="36" t="s">
        <v>84</v>
      </c>
      <c r="W368" s="106">
        <f>VLOOKUP(V368,'Charged Moves'!B$2:K$119,3,FALSE)</f>
        <v>50</v>
      </c>
      <c r="X368" s="107" t="str">
        <f>VLOOKUP(V368,'Charged Moves'!B$2:C$119,2,FALSE)</f>
        <v>Dragon</v>
      </c>
      <c r="Y368" s="106">
        <f>IF(OR(VLOOKUP(V368,'Charged Moves'!B$2:C$119,2,FALSE)=E368,VLOOKUP(V368,'Charged Moves'!B$2:C$119,2,FALSE)=F368),1,0)</f>
        <v>1</v>
      </c>
      <c r="Z368" s="106">
        <f>VLOOKUP(V368,'Charged Moves'!B$2:K$119,10,FALSE)*100</f>
        <v>25</v>
      </c>
      <c r="AA368" s="106">
        <f>VLOOKUP(V368,'Charged Moves'!B$2:K$119,6,FALSE)</f>
        <v>1700</v>
      </c>
      <c r="AB368" s="106">
        <f>VLOOKUP(V368,'Charged Moves'!B$2:L$119,11,FALSE)</f>
        <v>33</v>
      </c>
      <c r="AC368" s="62">
        <f t="shared" si="233"/>
        <v>44</v>
      </c>
      <c r="AD368" s="24">
        <f t="shared" si="3"/>
        <v>25.88235294</v>
      </c>
      <c r="AE368" s="63">
        <f t="shared" si="4"/>
        <v>9</v>
      </c>
      <c r="AF368" s="64">
        <f t="shared" si="5"/>
        <v>4500</v>
      </c>
      <c r="AG368" s="65">
        <f t="shared" si="6"/>
        <v>15.80645161</v>
      </c>
      <c r="AH368" s="15">
        <f t="shared" si="234"/>
        <v>0.9078949806</v>
      </c>
      <c r="AI368" s="15">
        <f t="shared" si="235"/>
        <v>0.521161791</v>
      </c>
      <c r="AJ368" s="15">
        <f t="shared" si="236"/>
        <v>0.3749182228</v>
      </c>
      <c r="AK368" s="65">
        <f t="shared" si="7"/>
        <v>3.740458015</v>
      </c>
      <c r="AL368" s="65">
        <f t="shared" si="8"/>
        <v>578231.6129</v>
      </c>
      <c r="AM368" s="65">
        <f t="shared" si="9"/>
        <v>136833.4351</v>
      </c>
    </row>
    <row r="369" ht="14.25" customHeight="1">
      <c r="A369" s="11">
        <v>1118.0</v>
      </c>
      <c r="B369" s="11">
        <f>VLOOKUP(D369,'Species Data'!A$2:E$252,2,FALSE)</f>
        <v>147</v>
      </c>
      <c r="C369" s="11"/>
      <c r="D369" s="11" t="s">
        <v>416</v>
      </c>
      <c r="E369" s="136" t="s">
        <v>483</v>
      </c>
      <c r="F369" s="137"/>
      <c r="G369" s="11">
        <f>VLOOKUP(D369,'Species Data'!A$2:E$252,3,FALSE)</f>
        <v>82</v>
      </c>
      <c r="H369" s="52">
        <f>VLOOKUP(D369,'Species Data'!A$2:E$252,4,FALSE)</f>
        <v>119</v>
      </c>
      <c r="I369" s="52">
        <f>VLOOKUP(D369,'Species Data'!A$2:E$252,5,FALSE)</f>
        <v>94</v>
      </c>
      <c r="J369" s="53">
        <f t="shared" si="1"/>
        <v>7708</v>
      </c>
      <c r="K369" s="12" t="s">
        <v>96</v>
      </c>
      <c r="L369" s="54">
        <f>VLOOKUP(K369,'Basic Moves'!B$2:J$60,3,FALSE)</f>
        <v>15</v>
      </c>
      <c r="M369" s="54" t="str">
        <f>VLOOKUP(K369,'Basic Moves'!B$2:C$60,2,FALSE)</f>
        <v>Steel</v>
      </c>
      <c r="N369" s="54">
        <f>IF(OR(VLOOKUP(K369,'Basic Moves'!B$2:C$60,2,FALSE)=E369,VLOOKUP(K369,'Basic Moves'!B$2:C$60,2,FALSE)=F369),1,0)</f>
        <v>0</v>
      </c>
      <c r="O369" s="54">
        <f>VLOOKUP(K369,'Basic Moves'!B$2:J$60,5,FALSE)</f>
        <v>1100</v>
      </c>
      <c r="P369" s="54">
        <f>VLOOKUP(K369,'Basic Moves'!B$2:J$60,9,FALSE)</f>
        <v>7</v>
      </c>
      <c r="Q369" s="34">
        <f t="shared" si="229"/>
        <v>5</v>
      </c>
      <c r="R369" s="24">
        <f t="shared" si="2"/>
        <v>4.545454545</v>
      </c>
      <c r="S369" s="56">
        <f t="shared" si="230"/>
        <v>13.63636364</v>
      </c>
      <c r="T369" s="56">
        <f t="shared" si="231"/>
        <v>6.363636364</v>
      </c>
      <c r="U369" s="56">
        <f t="shared" si="232"/>
        <v>0.4666666667</v>
      </c>
      <c r="V369" s="48" t="s">
        <v>334</v>
      </c>
      <c r="W369" s="54">
        <f>VLOOKUP(V369,'Charged Moves'!B$2:K$119,3,FALSE)</f>
        <v>60</v>
      </c>
      <c r="X369" s="57" t="str">
        <f>VLOOKUP(V369,'Charged Moves'!B$2:C$119,2,FALSE)</f>
        <v>Normal</v>
      </c>
      <c r="Y369" s="54">
        <f>IF(OR(VLOOKUP(V369,'Charged Moves'!B$2:C$119,2,FALSE)=E369,VLOOKUP(V369,'Charged Moves'!B$2:C$119,2,FALSE)=F369),1,0)</f>
        <v>0</v>
      </c>
      <c r="Z369" s="54">
        <f>VLOOKUP(V369,'Charged Moves'!B$2:K$119,10,FALSE)*100</f>
        <v>5</v>
      </c>
      <c r="AA369" s="54">
        <f>VLOOKUP(V369,'Charged Moves'!B$2:K$119,6,FALSE)</f>
        <v>2900</v>
      </c>
      <c r="AB369" s="54">
        <f>VLOOKUP(V369,'Charged Moves'!B$2:L$119,11,FALSE)</f>
        <v>33</v>
      </c>
      <c r="AC369" s="62">
        <f t="shared" si="233"/>
        <v>20</v>
      </c>
      <c r="AD369" s="24">
        <f t="shared" si="3"/>
        <v>6.896551724</v>
      </c>
      <c r="AE369" s="63">
        <f t="shared" si="4"/>
        <v>5</v>
      </c>
      <c r="AF369" s="64">
        <f t="shared" si="5"/>
        <v>5500</v>
      </c>
      <c r="AG369" s="65">
        <f t="shared" si="6"/>
        <v>5.357142857</v>
      </c>
      <c r="AH369" s="15">
        <f t="shared" si="234"/>
        <v>0.3077049315</v>
      </c>
      <c r="AI369" s="15">
        <f t="shared" si="235"/>
        <v>0.03721736914</v>
      </c>
      <c r="AJ369" s="15">
        <f t="shared" si="236"/>
        <v>0.04658738913</v>
      </c>
      <c r="AK369" s="65">
        <f t="shared" si="7"/>
        <v>2.205882353</v>
      </c>
      <c r="AL369" s="65">
        <f t="shared" si="8"/>
        <v>41292.85714</v>
      </c>
      <c r="AM369" s="65">
        <f t="shared" si="9"/>
        <v>17002.94118</v>
      </c>
    </row>
    <row r="370" ht="14.25" customHeight="1">
      <c r="A370" s="11">
        <v>1116.0</v>
      </c>
      <c r="B370" s="11">
        <f>VLOOKUP(D370,'Species Data'!A$2:E$252,2,FALSE)</f>
        <v>147</v>
      </c>
      <c r="C370" s="11"/>
      <c r="D370" s="11" t="s">
        <v>416</v>
      </c>
      <c r="E370" s="136" t="s">
        <v>483</v>
      </c>
      <c r="F370" s="137"/>
      <c r="G370" s="11">
        <f>VLOOKUP(D370,'Species Data'!A$2:E$252,3,FALSE)</f>
        <v>82</v>
      </c>
      <c r="H370" s="52">
        <f>VLOOKUP(D370,'Species Data'!A$2:E$252,4,FALSE)</f>
        <v>119</v>
      </c>
      <c r="I370" s="52">
        <f>VLOOKUP(D370,'Species Data'!A$2:E$252,5,FALSE)</f>
        <v>94</v>
      </c>
      <c r="J370" s="53">
        <f t="shared" si="1"/>
        <v>7708</v>
      </c>
      <c r="K370" s="12" t="s">
        <v>96</v>
      </c>
      <c r="L370" s="54">
        <f>VLOOKUP(K370,'Basic Moves'!B$2:J$60,3,FALSE)</f>
        <v>15</v>
      </c>
      <c r="M370" s="54" t="str">
        <f>VLOOKUP(K370,'Basic Moves'!B$2:C$60,2,FALSE)</f>
        <v>Steel</v>
      </c>
      <c r="N370" s="54">
        <f>IF(OR(VLOOKUP(K370,'Basic Moves'!B$2:C$60,2,FALSE)=E370,VLOOKUP(K370,'Basic Moves'!B$2:C$60,2,FALSE)=F370),1,0)</f>
        <v>0</v>
      </c>
      <c r="O370" s="54">
        <f>VLOOKUP(K370,'Basic Moves'!B$2:J$60,5,FALSE)</f>
        <v>1100</v>
      </c>
      <c r="P370" s="54">
        <f>VLOOKUP(K370,'Basic Moves'!B$2:J$60,9,FALSE)</f>
        <v>7</v>
      </c>
      <c r="Q370" s="34">
        <f t="shared" si="229"/>
        <v>5</v>
      </c>
      <c r="R370" s="24">
        <f t="shared" si="2"/>
        <v>4.545454545</v>
      </c>
      <c r="S370" s="56">
        <f t="shared" si="230"/>
        <v>13.63636364</v>
      </c>
      <c r="T370" s="56">
        <f t="shared" si="231"/>
        <v>6.363636364</v>
      </c>
      <c r="U370" s="56">
        <f t="shared" si="232"/>
        <v>0.4666666667</v>
      </c>
      <c r="V370" s="48" t="s">
        <v>101</v>
      </c>
      <c r="W370" s="54">
        <f>VLOOKUP(V370,'Charged Moves'!B$2:K$119,3,FALSE)</f>
        <v>50</v>
      </c>
      <c r="X370" s="57" t="str">
        <f>VLOOKUP(V370,'Charged Moves'!B$2:C$119,2,FALSE)</f>
        <v>Water</v>
      </c>
      <c r="Y370" s="54">
        <f>IF(OR(VLOOKUP(V370,'Charged Moves'!B$2:C$119,2,FALSE)=E370,VLOOKUP(V370,'Charged Moves'!B$2:C$119,2,FALSE)=F370),1,0)</f>
        <v>0</v>
      </c>
      <c r="Z370" s="54">
        <f>VLOOKUP(V370,'Charged Moves'!B$2:K$119,10,FALSE)*100</f>
        <v>5</v>
      </c>
      <c r="AA370" s="54">
        <f>VLOOKUP(V370,'Charged Moves'!B$2:K$119,6,FALSE)</f>
        <v>1900</v>
      </c>
      <c r="AB370" s="54">
        <f>VLOOKUP(V370,'Charged Moves'!B$2:L$119,11,FALSE)</f>
        <v>33</v>
      </c>
      <c r="AC370" s="62">
        <f t="shared" si="233"/>
        <v>17</v>
      </c>
      <c r="AD370" s="24">
        <f t="shared" si="3"/>
        <v>8.947368421</v>
      </c>
      <c r="AE370" s="63">
        <f t="shared" si="4"/>
        <v>5</v>
      </c>
      <c r="AF370" s="64">
        <f t="shared" si="5"/>
        <v>5500</v>
      </c>
      <c r="AG370" s="65">
        <f t="shared" si="6"/>
        <v>5.675675676</v>
      </c>
      <c r="AH370" s="15">
        <f t="shared" si="234"/>
        <v>0.3260009004</v>
      </c>
      <c r="AI370" s="15">
        <f t="shared" si="235"/>
        <v>0.03943029379</v>
      </c>
      <c r="AJ370" s="15">
        <f t="shared" si="236"/>
        <v>0.04572288088</v>
      </c>
      <c r="AK370" s="65">
        <f t="shared" si="7"/>
        <v>2.164948454</v>
      </c>
      <c r="AL370" s="65">
        <f t="shared" si="8"/>
        <v>43748.10811</v>
      </c>
      <c r="AM370" s="65">
        <f t="shared" si="9"/>
        <v>16687.42268</v>
      </c>
    </row>
    <row r="371" ht="14.25" customHeight="1">
      <c r="A371" s="11">
        <v>1117.0</v>
      </c>
      <c r="B371" s="11">
        <f>VLOOKUP(D371,'Species Data'!A$2:E$252,2,FALSE)</f>
        <v>147</v>
      </c>
      <c r="C371" s="11"/>
      <c r="D371" s="11" t="s">
        <v>416</v>
      </c>
      <c r="E371" s="136" t="s">
        <v>483</v>
      </c>
      <c r="F371" s="137"/>
      <c r="G371" s="11">
        <f>VLOOKUP(D371,'Species Data'!A$2:E$252,3,FALSE)</f>
        <v>82</v>
      </c>
      <c r="H371" s="52">
        <f>VLOOKUP(D371,'Species Data'!A$2:E$252,4,FALSE)</f>
        <v>119</v>
      </c>
      <c r="I371" s="52">
        <f>VLOOKUP(D371,'Species Data'!A$2:E$252,5,FALSE)</f>
        <v>94</v>
      </c>
      <c r="J371" s="53">
        <f t="shared" si="1"/>
        <v>7708</v>
      </c>
      <c r="K371" s="12" t="s">
        <v>96</v>
      </c>
      <c r="L371" s="54">
        <f>VLOOKUP(K371,'Basic Moves'!B$2:J$60,3,FALSE)</f>
        <v>15</v>
      </c>
      <c r="M371" s="54" t="str">
        <f>VLOOKUP(K371,'Basic Moves'!B$2:C$60,2,FALSE)</f>
        <v>Steel</v>
      </c>
      <c r="N371" s="54">
        <f>IF(OR(VLOOKUP(K371,'Basic Moves'!B$2:C$60,2,FALSE)=E371,VLOOKUP(K371,'Basic Moves'!B$2:C$60,2,FALSE)=F371),1,0)</f>
        <v>0</v>
      </c>
      <c r="O371" s="54">
        <f>VLOOKUP(K371,'Basic Moves'!B$2:J$60,5,FALSE)</f>
        <v>1100</v>
      </c>
      <c r="P371" s="54">
        <f>VLOOKUP(K371,'Basic Moves'!B$2:J$60,9,FALSE)</f>
        <v>7</v>
      </c>
      <c r="Q371" s="34">
        <f t="shared" si="229"/>
        <v>5</v>
      </c>
      <c r="R371" s="24">
        <f t="shared" si="2"/>
        <v>4.545454545</v>
      </c>
      <c r="S371" s="56">
        <f t="shared" si="230"/>
        <v>13.63636364</v>
      </c>
      <c r="T371" s="56">
        <f t="shared" si="231"/>
        <v>6.363636364</v>
      </c>
      <c r="U371" s="56">
        <f t="shared" si="232"/>
        <v>0.4666666667</v>
      </c>
      <c r="V371" s="48" t="s">
        <v>202</v>
      </c>
      <c r="W371" s="54">
        <f>VLOOKUP(V371,'Charged Moves'!B$2:K$119,3,FALSE)</f>
        <v>45</v>
      </c>
      <c r="X371" s="57" t="str">
        <f>VLOOKUP(V371,'Charged Moves'!B$2:C$119,2,FALSE)</f>
        <v>Dragon</v>
      </c>
      <c r="Y371" s="54">
        <f>IF(OR(VLOOKUP(V371,'Charged Moves'!B$2:C$119,2,FALSE)=E371,VLOOKUP(V371,'Charged Moves'!B$2:C$119,2,FALSE)=F371),1,0)</f>
        <v>1</v>
      </c>
      <c r="Z371" s="54">
        <f>VLOOKUP(V371,'Charged Moves'!B$2:K$119,10,FALSE)*100</f>
        <v>5</v>
      </c>
      <c r="AA371" s="54">
        <f>VLOOKUP(V371,'Charged Moves'!B$2:K$119,6,FALSE)</f>
        <v>2800</v>
      </c>
      <c r="AB371" s="54">
        <f>VLOOKUP(V371,'Charged Moves'!B$2:L$119,11,FALSE)</f>
        <v>33</v>
      </c>
      <c r="AC371" s="62">
        <f t="shared" si="233"/>
        <v>18</v>
      </c>
      <c r="AD371" s="24">
        <f t="shared" si="3"/>
        <v>6.428571429</v>
      </c>
      <c r="AE371" s="63">
        <f t="shared" si="4"/>
        <v>5</v>
      </c>
      <c r="AF371" s="64">
        <f t="shared" si="5"/>
        <v>5500</v>
      </c>
      <c r="AG371" s="65">
        <f t="shared" si="6"/>
        <v>5.180722892</v>
      </c>
      <c r="AH371" s="15">
        <f t="shared" si="234"/>
        <v>0.2975716767</v>
      </c>
      <c r="AI371" s="15">
        <f t="shared" si="235"/>
        <v>0.0359917369</v>
      </c>
      <c r="AJ371" s="15">
        <f t="shared" si="236"/>
        <v>0.04473613327</v>
      </c>
      <c r="AK371" s="65">
        <f t="shared" si="7"/>
        <v>2.118226601</v>
      </c>
      <c r="AL371" s="65">
        <f t="shared" si="8"/>
        <v>39933.01205</v>
      </c>
      <c r="AM371" s="65">
        <f t="shared" si="9"/>
        <v>16327.29064</v>
      </c>
    </row>
    <row r="372" ht="14.25" customHeight="1">
      <c r="A372" s="11">
        <v>1115.0</v>
      </c>
      <c r="B372" s="11">
        <f>VLOOKUP(D372,'Species Data'!A$2:E$252,2,FALSE)</f>
        <v>147</v>
      </c>
      <c r="C372" s="11"/>
      <c r="D372" s="11" t="s">
        <v>416</v>
      </c>
      <c r="E372" s="136" t="s">
        <v>483</v>
      </c>
      <c r="F372" s="137"/>
      <c r="G372" s="11">
        <f>VLOOKUP(D372,'Species Data'!A$2:E$252,3,FALSE)</f>
        <v>82</v>
      </c>
      <c r="H372" s="52">
        <f>VLOOKUP(D372,'Species Data'!A$2:E$252,4,FALSE)</f>
        <v>119</v>
      </c>
      <c r="I372" s="52">
        <f>VLOOKUP(D372,'Species Data'!A$2:E$252,5,FALSE)</f>
        <v>94</v>
      </c>
      <c r="J372" s="53">
        <f t="shared" si="1"/>
        <v>7708</v>
      </c>
      <c r="K372" s="48" t="s">
        <v>83</v>
      </c>
      <c r="L372" s="54">
        <f>VLOOKUP(K372,'Basic Moves'!B$2:J$60,3,FALSE)</f>
        <v>6</v>
      </c>
      <c r="M372" s="54" t="str">
        <f>VLOOKUP(K372,'Basic Moves'!B$2:C$60,2,FALSE)</f>
        <v>Dragon</v>
      </c>
      <c r="N372" s="54">
        <f>IF(OR(VLOOKUP(K372,'Basic Moves'!B$2:C$60,2,FALSE)=E372,VLOOKUP(K372,'Basic Moves'!B$2:C$60,2,FALSE)=F372),1,0)</f>
        <v>1</v>
      </c>
      <c r="O372" s="54">
        <f>VLOOKUP(K372,'Basic Moves'!B$2:J$60,5,FALSE)</f>
        <v>500</v>
      </c>
      <c r="P372" s="54">
        <f>VLOOKUP(K372,'Basic Moves'!B$2:J$60,9,FALSE)</f>
        <v>4</v>
      </c>
      <c r="Q372" s="34">
        <f t="shared" si="229"/>
        <v>3</v>
      </c>
      <c r="R372" s="24">
        <f t="shared" si="2"/>
        <v>6</v>
      </c>
      <c r="S372" s="56">
        <f t="shared" si="230"/>
        <v>12</v>
      </c>
      <c r="T372" s="56">
        <f t="shared" si="231"/>
        <v>8</v>
      </c>
      <c r="U372" s="56">
        <f t="shared" si="232"/>
        <v>0.6666666667</v>
      </c>
      <c r="V372" s="48" t="s">
        <v>334</v>
      </c>
      <c r="W372" s="54">
        <f>VLOOKUP(V372,'Charged Moves'!B$2:K$119,3,FALSE)</f>
        <v>60</v>
      </c>
      <c r="X372" s="57" t="str">
        <f>VLOOKUP(V372,'Charged Moves'!B$2:C$119,2,FALSE)</f>
        <v>Normal</v>
      </c>
      <c r="Y372" s="54">
        <f>IF(OR(VLOOKUP(V372,'Charged Moves'!B$2:C$119,2,FALSE)=E372,VLOOKUP(V372,'Charged Moves'!B$2:C$119,2,FALSE)=F372),1,0)</f>
        <v>0</v>
      </c>
      <c r="Z372" s="54">
        <f>VLOOKUP(V372,'Charged Moves'!B$2:K$119,10,FALSE)*100</f>
        <v>5</v>
      </c>
      <c r="AA372" s="54">
        <f>VLOOKUP(V372,'Charged Moves'!B$2:K$119,6,FALSE)</f>
        <v>2900</v>
      </c>
      <c r="AB372" s="54">
        <f>VLOOKUP(V372,'Charged Moves'!B$2:L$119,11,FALSE)</f>
        <v>33</v>
      </c>
      <c r="AC372" s="62">
        <f t="shared" si="233"/>
        <v>20</v>
      </c>
      <c r="AD372" s="24">
        <f t="shared" si="3"/>
        <v>6.896551724</v>
      </c>
      <c r="AE372" s="63">
        <f t="shared" si="4"/>
        <v>9</v>
      </c>
      <c r="AF372" s="64">
        <f t="shared" si="5"/>
        <v>4500</v>
      </c>
      <c r="AG372" s="65">
        <f t="shared" si="6"/>
        <v>6.351351351</v>
      </c>
      <c r="AH372" s="15">
        <f t="shared" si="234"/>
        <v>0.3648105314</v>
      </c>
      <c r="AI372" s="15">
        <f t="shared" si="235"/>
        <v>0.04412437638</v>
      </c>
      <c r="AJ372" s="15">
        <f t="shared" si="236"/>
        <v>0.03622707924</v>
      </c>
      <c r="AK372" s="65">
        <f t="shared" si="7"/>
        <v>1.715328467</v>
      </c>
      <c r="AL372" s="65">
        <f t="shared" si="8"/>
        <v>48956.21622</v>
      </c>
      <c r="AM372" s="65">
        <f t="shared" si="9"/>
        <v>13221.75182</v>
      </c>
    </row>
    <row r="373" ht="14.25" customHeight="1">
      <c r="A373" s="11">
        <v>1113.0</v>
      </c>
      <c r="B373" s="11">
        <f>VLOOKUP(D373,'Species Data'!A$2:E$252,2,FALSE)</f>
        <v>147</v>
      </c>
      <c r="C373" s="11"/>
      <c r="D373" s="11" t="s">
        <v>416</v>
      </c>
      <c r="E373" s="136" t="s">
        <v>483</v>
      </c>
      <c r="F373" s="137"/>
      <c r="G373" s="11">
        <f>VLOOKUP(D373,'Species Data'!A$2:E$252,3,FALSE)</f>
        <v>82</v>
      </c>
      <c r="H373" s="52">
        <f>VLOOKUP(D373,'Species Data'!A$2:E$252,4,FALSE)</f>
        <v>119</v>
      </c>
      <c r="I373" s="52">
        <f>VLOOKUP(D373,'Species Data'!A$2:E$252,5,FALSE)</f>
        <v>94</v>
      </c>
      <c r="J373" s="53">
        <f t="shared" si="1"/>
        <v>7708</v>
      </c>
      <c r="K373" s="48" t="s">
        <v>83</v>
      </c>
      <c r="L373" s="54">
        <f>VLOOKUP(K373,'Basic Moves'!B$2:J$60,3,FALSE)</f>
        <v>6</v>
      </c>
      <c r="M373" s="54" t="str">
        <f>VLOOKUP(K373,'Basic Moves'!B$2:C$60,2,FALSE)</f>
        <v>Dragon</v>
      </c>
      <c r="N373" s="54">
        <f>IF(OR(VLOOKUP(K373,'Basic Moves'!B$2:C$60,2,FALSE)=E373,VLOOKUP(K373,'Basic Moves'!B$2:C$60,2,FALSE)=F373),1,0)</f>
        <v>1</v>
      </c>
      <c r="O373" s="54">
        <f>VLOOKUP(K373,'Basic Moves'!B$2:J$60,5,FALSE)</f>
        <v>500</v>
      </c>
      <c r="P373" s="54">
        <f>VLOOKUP(K373,'Basic Moves'!B$2:J$60,9,FALSE)</f>
        <v>4</v>
      </c>
      <c r="Q373" s="34">
        <f t="shared" si="229"/>
        <v>3</v>
      </c>
      <c r="R373" s="24">
        <f t="shared" si="2"/>
        <v>6</v>
      </c>
      <c r="S373" s="56">
        <f t="shared" si="230"/>
        <v>12</v>
      </c>
      <c r="T373" s="56">
        <f t="shared" si="231"/>
        <v>8</v>
      </c>
      <c r="U373" s="56">
        <f t="shared" si="232"/>
        <v>0.6666666667</v>
      </c>
      <c r="V373" s="48" t="s">
        <v>101</v>
      </c>
      <c r="W373" s="54">
        <f>VLOOKUP(V373,'Charged Moves'!B$2:K$119,3,FALSE)</f>
        <v>50</v>
      </c>
      <c r="X373" s="57" t="str">
        <f>VLOOKUP(V373,'Charged Moves'!B$2:C$119,2,FALSE)</f>
        <v>Water</v>
      </c>
      <c r="Y373" s="54">
        <f>IF(OR(VLOOKUP(V373,'Charged Moves'!B$2:C$119,2,FALSE)=E373,VLOOKUP(V373,'Charged Moves'!B$2:C$119,2,FALSE)=F373),1,0)</f>
        <v>0</v>
      </c>
      <c r="Z373" s="54">
        <f>VLOOKUP(V373,'Charged Moves'!B$2:K$119,10,FALSE)*100</f>
        <v>5</v>
      </c>
      <c r="AA373" s="54">
        <f>VLOOKUP(V373,'Charged Moves'!B$2:K$119,6,FALSE)</f>
        <v>1900</v>
      </c>
      <c r="AB373" s="54">
        <f>VLOOKUP(V373,'Charged Moves'!B$2:L$119,11,FALSE)</f>
        <v>33</v>
      </c>
      <c r="AC373" s="62">
        <f t="shared" si="233"/>
        <v>17</v>
      </c>
      <c r="AD373" s="24">
        <f t="shared" si="3"/>
        <v>8.947368421</v>
      </c>
      <c r="AE373" s="63">
        <f t="shared" si="4"/>
        <v>9</v>
      </c>
      <c r="AF373" s="64">
        <f t="shared" si="5"/>
        <v>4500</v>
      </c>
      <c r="AG373" s="65">
        <f t="shared" si="6"/>
        <v>6.875</v>
      </c>
      <c r="AH373" s="15">
        <f t="shared" si="234"/>
        <v>0.3948879954</v>
      </c>
      <c r="AI373" s="15">
        <f t="shared" si="235"/>
        <v>0.04776229039</v>
      </c>
      <c r="AJ373" s="15">
        <f t="shared" si="236"/>
        <v>0.03519936068</v>
      </c>
      <c r="AK373" s="65">
        <f t="shared" si="7"/>
        <v>1.666666667</v>
      </c>
      <c r="AL373" s="65">
        <f t="shared" si="8"/>
        <v>52992.5</v>
      </c>
      <c r="AM373" s="65">
        <f t="shared" si="9"/>
        <v>12846.66667</v>
      </c>
    </row>
    <row r="374" ht="14.25" customHeight="1">
      <c r="A374" s="11">
        <v>1114.0</v>
      </c>
      <c r="B374" s="11">
        <f>VLOOKUP(D374,'Species Data'!A$2:E$252,2,FALSE)</f>
        <v>147</v>
      </c>
      <c r="C374" s="11"/>
      <c r="D374" s="11" t="s">
        <v>416</v>
      </c>
      <c r="E374" s="136" t="s">
        <v>483</v>
      </c>
      <c r="F374" s="137"/>
      <c r="G374" s="11">
        <f>VLOOKUP(D374,'Species Data'!A$2:E$252,3,FALSE)</f>
        <v>82</v>
      </c>
      <c r="H374" s="52">
        <f>VLOOKUP(D374,'Species Data'!A$2:E$252,4,FALSE)</f>
        <v>119</v>
      </c>
      <c r="I374" s="52">
        <f>VLOOKUP(D374,'Species Data'!A$2:E$252,5,FALSE)</f>
        <v>94</v>
      </c>
      <c r="J374" s="53">
        <f t="shared" si="1"/>
        <v>7708</v>
      </c>
      <c r="K374" s="48" t="s">
        <v>83</v>
      </c>
      <c r="L374" s="54">
        <f>VLOOKUP(K374,'Basic Moves'!B$2:J$60,3,FALSE)</f>
        <v>6</v>
      </c>
      <c r="M374" s="54" t="str">
        <f>VLOOKUP(K374,'Basic Moves'!B$2:C$60,2,FALSE)</f>
        <v>Dragon</v>
      </c>
      <c r="N374" s="54">
        <f>IF(OR(VLOOKUP(K374,'Basic Moves'!B$2:C$60,2,FALSE)=E374,VLOOKUP(K374,'Basic Moves'!B$2:C$60,2,FALSE)=F374),1,0)</f>
        <v>1</v>
      </c>
      <c r="O374" s="54">
        <f>VLOOKUP(K374,'Basic Moves'!B$2:J$60,5,FALSE)</f>
        <v>500</v>
      </c>
      <c r="P374" s="54">
        <f>VLOOKUP(K374,'Basic Moves'!B$2:J$60,9,FALSE)</f>
        <v>4</v>
      </c>
      <c r="Q374" s="34">
        <f t="shared" si="229"/>
        <v>3</v>
      </c>
      <c r="R374" s="24">
        <f t="shared" si="2"/>
        <v>6</v>
      </c>
      <c r="S374" s="56">
        <f t="shared" si="230"/>
        <v>12</v>
      </c>
      <c r="T374" s="56">
        <f t="shared" si="231"/>
        <v>8</v>
      </c>
      <c r="U374" s="56">
        <f t="shared" si="232"/>
        <v>0.6666666667</v>
      </c>
      <c r="V374" s="48" t="s">
        <v>202</v>
      </c>
      <c r="W374" s="54">
        <f>VLOOKUP(V374,'Charged Moves'!B$2:K$119,3,FALSE)</f>
        <v>45</v>
      </c>
      <c r="X374" s="57" t="str">
        <f>VLOOKUP(V374,'Charged Moves'!B$2:C$119,2,FALSE)</f>
        <v>Dragon</v>
      </c>
      <c r="Y374" s="54">
        <f>IF(OR(VLOOKUP(V374,'Charged Moves'!B$2:C$119,2,FALSE)=E374,VLOOKUP(V374,'Charged Moves'!B$2:C$119,2,FALSE)=F374),1,0)</f>
        <v>1</v>
      </c>
      <c r="Z374" s="54">
        <f>VLOOKUP(V374,'Charged Moves'!B$2:K$119,10,FALSE)*100</f>
        <v>5</v>
      </c>
      <c r="AA374" s="54">
        <f>VLOOKUP(V374,'Charged Moves'!B$2:K$119,6,FALSE)</f>
        <v>2800</v>
      </c>
      <c r="AB374" s="54">
        <f>VLOOKUP(V374,'Charged Moves'!B$2:L$119,11,FALSE)</f>
        <v>33</v>
      </c>
      <c r="AC374" s="62">
        <f t="shared" si="233"/>
        <v>18</v>
      </c>
      <c r="AD374" s="24">
        <f t="shared" si="3"/>
        <v>6.428571429</v>
      </c>
      <c r="AE374" s="63">
        <f t="shared" si="4"/>
        <v>9</v>
      </c>
      <c r="AF374" s="64">
        <f t="shared" si="5"/>
        <v>4500</v>
      </c>
      <c r="AG374" s="65">
        <f t="shared" si="6"/>
        <v>6.164383562</v>
      </c>
      <c r="AH374" s="15">
        <f t="shared" si="234"/>
        <v>0.354071428</v>
      </c>
      <c r="AI374" s="15">
        <f t="shared" si="235"/>
        <v>0.04282546585</v>
      </c>
      <c r="AJ374" s="15">
        <f t="shared" si="236"/>
        <v>0.03481255451</v>
      </c>
      <c r="AK374" s="65">
        <f t="shared" si="7"/>
        <v>1.648351648</v>
      </c>
      <c r="AL374" s="65">
        <f t="shared" si="8"/>
        <v>47515.06849</v>
      </c>
      <c r="AM374" s="65">
        <f t="shared" si="9"/>
        <v>12705.49451</v>
      </c>
    </row>
    <row r="375" ht="14.25" customHeight="1">
      <c r="A375" s="11">
        <v>722.0</v>
      </c>
      <c r="B375" s="11">
        <f>VLOOKUP(D375,'Species Data'!A$2:E$252,2,FALSE)</f>
        <v>96</v>
      </c>
      <c r="C375" s="11"/>
      <c r="D375" s="11" t="s">
        <v>367</v>
      </c>
      <c r="E375" s="50" t="s">
        <v>36</v>
      </c>
      <c r="F375" s="51"/>
      <c r="G375" s="11">
        <f>VLOOKUP(D375,'Species Data'!A$2:E$252,3,FALSE)</f>
        <v>120</v>
      </c>
      <c r="H375" s="52">
        <f>VLOOKUP(D375,'Species Data'!A$2:E$252,4,FALSE)</f>
        <v>89</v>
      </c>
      <c r="I375" s="52">
        <f>VLOOKUP(D375,'Species Data'!A$2:E$252,5,FALSE)</f>
        <v>158</v>
      </c>
      <c r="J375" s="53">
        <f t="shared" si="1"/>
        <v>18960</v>
      </c>
      <c r="K375" s="48" t="s">
        <v>18</v>
      </c>
      <c r="L375" s="54">
        <f>VLOOKUP(K375,'Basic Moves'!B$2:J$60,3,FALSE)</f>
        <v>20</v>
      </c>
      <c r="M375" s="54" t="str">
        <f>VLOOKUP(K375,'Basic Moves'!B$2:C$60,2,FALSE)</f>
        <v>Psychic</v>
      </c>
      <c r="N375" s="54">
        <f>IF(OR(VLOOKUP(K375,'Basic Moves'!B$2:C$60,2,FALSE)=E375,VLOOKUP(K375,'Basic Moves'!B$2:C$60,2,FALSE)=F375),1,0)</f>
        <v>1</v>
      </c>
      <c r="O375" s="54">
        <f>VLOOKUP(K375,'Basic Moves'!B$2:J$60,5,FALSE)</f>
        <v>1600</v>
      </c>
      <c r="P375" s="54">
        <f>VLOOKUP(K375,'Basic Moves'!B$2:J$60,9,FALSE)</f>
        <v>15</v>
      </c>
      <c r="Q375" s="34">
        <f t="shared" si="229"/>
        <v>6</v>
      </c>
      <c r="R375" s="24">
        <f t="shared" si="2"/>
        <v>3.75</v>
      </c>
      <c r="S375" s="56">
        <f t="shared" si="230"/>
        <v>12.5</v>
      </c>
      <c r="T375" s="56">
        <f t="shared" si="231"/>
        <v>9.375</v>
      </c>
      <c r="U375" s="56">
        <f t="shared" si="232"/>
        <v>0.75</v>
      </c>
      <c r="V375" s="48" t="s">
        <v>233</v>
      </c>
      <c r="W375" s="54">
        <f>VLOOKUP(V375,'Charged Moves'!B$2:K$119,3,FALSE)</f>
        <v>65</v>
      </c>
      <c r="X375" s="57" t="str">
        <f>VLOOKUP(V375,'Charged Moves'!B$2:C$119,2,FALSE)</f>
        <v>Psychic</v>
      </c>
      <c r="Y375" s="54">
        <f>IF(OR(VLOOKUP(V375,'Charged Moves'!B$2:C$119,2,FALSE)=E375,VLOOKUP(V375,'Charged Moves'!B$2:C$119,2,FALSE)=F375),1,0)</f>
        <v>1</v>
      </c>
      <c r="Z375" s="54">
        <f>VLOOKUP(V375,'Charged Moves'!B$2:K$119,10,FALSE)*100</f>
        <v>5</v>
      </c>
      <c r="AA375" s="54">
        <f>VLOOKUP(V375,'Charged Moves'!B$2:K$119,6,FALSE)</f>
        <v>2700</v>
      </c>
      <c r="AB375" s="54">
        <f>VLOOKUP(V375,'Charged Moves'!B$2:L$119,11,FALSE)</f>
        <v>33</v>
      </c>
      <c r="AC375" s="62">
        <f t="shared" si="233"/>
        <v>20</v>
      </c>
      <c r="AD375" s="24">
        <f t="shared" si="3"/>
        <v>7.407407407</v>
      </c>
      <c r="AE375" s="63">
        <f t="shared" si="4"/>
        <v>3</v>
      </c>
      <c r="AF375" s="64">
        <f t="shared" si="5"/>
        <v>4800</v>
      </c>
      <c r="AG375" s="65">
        <f t="shared" si="6"/>
        <v>5.066666667</v>
      </c>
      <c r="AH375" s="15">
        <f t="shared" si="234"/>
        <v>0.2910204863</v>
      </c>
      <c r="AI375" s="15">
        <f t="shared" si="235"/>
        <v>0.08658275537</v>
      </c>
      <c r="AJ375" s="15">
        <f t="shared" si="236"/>
        <v>0.1273604402</v>
      </c>
      <c r="AK375" s="65">
        <f t="shared" si="7"/>
        <v>2.451612903</v>
      </c>
      <c r="AL375" s="65">
        <f t="shared" si="8"/>
        <v>96064</v>
      </c>
      <c r="AM375" s="65">
        <f t="shared" si="9"/>
        <v>46482.58065</v>
      </c>
    </row>
    <row r="376" ht="14.25" customHeight="1">
      <c r="A376" s="11">
        <v>721.0</v>
      </c>
      <c r="B376" s="11">
        <f>VLOOKUP(D376,'Species Data'!A$2:E$252,2,FALSE)</f>
        <v>96</v>
      </c>
      <c r="C376" s="11"/>
      <c r="D376" s="11" t="s">
        <v>367</v>
      </c>
      <c r="E376" s="50" t="s">
        <v>36</v>
      </c>
      <c r="F376" s="51"/>
      <c r="G376" s="11">
        <f>VLOOKUP(D376,'Species Data'!A$2:E$252,3,FALSE)</f>
        <v>120</v>
      </c>
      <c r="H376" s="52">
        <f>VLOOKUP(D376,'Species Data'!A$2:E$252,4,FALSE)</f>
        <v>89</v>
      </c>
      <c r="I376" s="52">
        <f>VLOOKUP(D376,'Species Data'!A$2:E$252,5,FALSE)</f>
        <v>158</v>
      </c>
      <c r="J376" s="53">
        <f t="shared" si="1"/>
        <v>18960</v>
      </c>
      <c r="K376" s="48" t="s">
        <v>18</v>
      </c>
      <c r="L376" s="54">
        <f>VLOOKUP(K376,'Basic Moves'!B$2:J$60,3,FALSE)</f>
        <v>20</v>
      </c>
      <c r="M376" s="54" t="str">
        <f>VLOOKUP(K376,'Basic Moves'!B$2:C$60,2,FALSE)</f>
        <v>Psychic</v>
      </c>
      <c r="N376" s="54">
        <f>IF(OR(VLOOKUP(K376,'Basic Moves'!B$2:C$60,2,FALSE)=E376,VLOOKUP(K376,'Basic Moves'!B$2:C$60,2,FALSE)=F376),1,0)</f>
        <v>1</v>
      </c>
      <c r="O376" s="54">
        <f>VLOOKUP(K376,'Basic Moves'!B$2:J$60,5,FALSE)</f>
        <v>1600</v>
      </c>
      <c r="P376" s="54">
        <f>VLOOKUP(K376,'Basic Moves'!B$2:J$60,9,FALSE)</f>
        <v>15</v>
      </c>
      <c r="Q376" s="34">
        <f t="shared" si="229"/>
        <v>6</v>
      </c>
      <c r="R376" s="24">
        <f t="shared" si="2"/>
        <v>3.75</v>
      </c>
      <c r="S376" s="56">
        <f t="shared" si="230"/>
        <v>12.5</v>
      </c>
      <c r="T376" s="56">
        <f t="shared" si="231"/>
        <v>9.375</v>
      </c>
      <c r="U376" s="56">
        <f t="shared" si="232"/>
        <v>0.75</v>
      </c>
      <c r="V376" s="48" t="s">
        <v>36</v>
      </c>
      <c r="W376" s="54">
        <f>VLOOKUP(V376,'Charged Moves'!B$2:K$119,3,FALSE)</f>
        <v>100</v>
      </c>
      <c r="X376" s="57" t="str">
        <f>VLOOKUP(V376,'Charged Moves'!B$2:C$119,2,FALSE)</f>
        <v>Psychic</v>
      </c>
      <c r="Y376" s="54">
        <f>IF(OR(VLOOKUP(V376,'Charged Moves'!B$2:C$119,2,FALSE)=E376,VLOOKUP(V376,'Charged Moves'!B$2:C$119,2,FALSE)=F376),1,0)</f>
        <v>1</v>
      </c>
      <c r="Z376" s="54">
        <f>VLOOKUP(V376,'Charged Moves'!B$2:K$119,10,FALSE)*100</f>
        <v>5</v>
      </c>
      <c r="AA376" s="54">
        <f>VLOOKUP(V376,'Charged Moves'!B$2:K$119,6,FALSE)</f>
        <v>2800</v>
      </c>
      <c r="AB376" s="54">
        <f>VLOOKUP(V376,'Charged Moves'!B$2:L$119,11,FALSE)</f>
        <v>100</v>
      </c>
      <c r="AC376" s="62">
        <f t="shared" si="233"/>
        <v>30</v>
      </c>
      <c r="AD376" s="24">
        <f t="shared" si="3"/>
        <v>10.71428571</v>
      </c>
      <c r="AE376" s="63">
        <f t="shared" si="4"/>
        <v>7</v>
      </c>
      <c r="AF376" s="64">
        <f t="shared" si="5"/>
        <v>11200</v>
      </c>
      <c r="AG376" s="65">
        <f t="shared" si="6"/>
        <v>5.142857143</v>
      </c>
      <c r="AH376" s="15">
        <f t="shared" si="234"/>
        <v>0.2953967342</v>
      </c>
      <c r="AI376" s="15">
        <f t="shared" si="235"/>
        <v>0.08788475169</v>
      </c>
      <c r="AJ376" s="15">
        <f t="shared" si="236"/>
        <v>0.1246791677</v>
      </c>
      <c r="AK376" s="65">
        <f t="shared" si="7"/>
        <v>2.4</v>
      </c>
      <c r="AL376" s="65">
        <f t="shared" si="8"/>
        <v>97508.57143</v>
      </c>
      <c r="AM376" s="65">
        <f t="shared" si="9"/>
        <v>45504</v>
      </c>
    </row>
    <row r="377" ht="14.25" customHeight="1">
      <c r="A377" s="11">
        <v>720.0</v>
      </c>
      <c r="B377" s="11">
        <f>VLOOKUP(D377,'Species Data'!A$2:E$252,2,FALSE)</f>
        <v>96</v>
      </c>
      <c r="C377" s="11"/>
      <c r="D377" s="11" t="s">
        <v>367</v>
      </c>
      <c r="E377" s="50" t="s">
        <v>36</v>
      </c>
      <c r="F377" s="51"/>
      <c r="G377" s="11">
        <f>VLOOKUP(D377,'Species Data'!A$2:E$252,3,FALSE)</f>
        <v>120</v>
      </c>
      <c r="H377" s="52">
        <f>VLOOKUP(D377,'Species Data'!A$2:E$252,4,FALSE)</f>
        <v>89</v>
      </c>
      <c r="I377" s="52">
        <f>VLOOKUP(D377,'Species Data'!A$2:E$252,5,FALSE)</f>
        <v>158</v>
      </c>
      <c r="J377" s="53">
        <f t="shared" si="1"/>
        <v>18960</v>
      </c>
      <c r="K377" s="48" t="s">
        <v>18</v>
      </c>
      <c r="L377" s="54">
        <f>VLOOKUP(K377,'Basic Moves'!B$2:J$60,3,FALSE)</f>
        <v>20</v>
      </c>
      <c r="M377" s="54" t="str">
        <f>VLOOKUP(K377,'Basic Moves'!B$2:C$60,2,FALSE)</f>
        <v>Psychic</v>
      </c>
      <c r="N377" s="54">
        <f>IF(OR(VLOOKUP(K377,'Basic Moves'!B$2:C$60,2,FALSE)=E377,VLOOKUP(K377,'Basic Moves'!B$2:C$60,2,FALSE)=F377),1,0)</f>
        <v>1</v>
      </c>
      <c r="O377" s="54">
        <f>VLOOKUP(K377,'Basic Moves'!B$2:J$60,5,FALSE)</f>
        <v>1600</v>
      </c>
      <c r="P377" s="54">
        <f>VLOOKUP(K377,'Basic Moves'!B$2:J$60,9,FALSE)</f>
        <v>15</v>
      </c>
      <c r="Q377" s="34">
        <f t="shared" si="229"/>
        <v>6</v>
      </c>
      <c r="R377" s="24">
        <f t="shared" si="2"/>
        <v>3.75</v>
      </c>
      <c r="S377" s="56">
        <f t="shared" si="230"/>
        <v>12.5</v>
      </c>
      <c r="T377" s="56">
        <f t="shared" si="231"/>
        <v>9.375</v>
      </c>
      <c r="U377" s="56">
        <f t="shared" si="232"/>
        <v>0.75</v>
      </c>
      <c r="V377" s="48" t="s">
        <v>193</v>
      </c>
      <c r="W377" s="54">
        <f>VLOOKUP(V377,'Charged Moves'!B$2:K$119,3,FALSE)</f>
        <v>70</v>
      </c>
      <c r="X377" s="57" t="str">
        <f>VLOOKUP(V377,'Charged Moves'!B$2:C$119,2,FALSE)</f>
        <v>Psychic</v>
      </c>
      <c r="Y377" s="54">
        <f>IF(OR(VLOOKUP(V377,'Charged Moves'!B$2:C$119,2,FALSE)=E377,VLOOKUP(V377,'Charged Moves'!B$2:C$119,2,FALSE)=F377),1,0)</f>
        <v>1</v>
      </c>
      <c r="Z377" s="54">
        <f>VLOOKUP(V377,'Charged Moves'!B$2:K$119,10,FALSE)*100</f>
        <v>5</v>
      </c>
      <c r="AA377" s="54">
        <f>VLOOKUP(V377,'Charged Moves'!B$2:K$119,6,FALSE)</f>
        <v>3200</v>
      </c>
      <c r="AB377" s="54">
        <f>VLOOKUP(V377,'Charged Moves'!B$2:L$119,11,FALSE)</f>
        <v>50</v>
      </c>
      <c r="AC377" s="62">
        <f t="shared" si="233"/>
        <v>21</v>
      </c>
      <c r="AD377" s="24">
        <f t="shared" si="3"/>
        <v>6.5625</v>
      </c>
      <c r="AE377" s="63">
        <f t="shared" si="4"/>
        <v>4</v>
      </c>
      <c r="AF377" s="64">
        <f t="shared" si="5"/>
        <v>6400</v>
      </c>
      <c r="AG377" s="65">
        <f t="shared" si="6"/>
        <v>4.6875</v>
      </c>
      <c r="AH377" s="15">
        <f t="shared" si="234"/>
        <v>0.269241815</v>
      </c>
      <c r="AI377" s="15">
        <f t="shared" si="235"/>
        <v>0.0801032893</v>
      </c>
      <c r="AJ377" s="15">
        <f t="shared" si="236"/>
        <v>0.119272163</v>
      </c>
      <c r="AK377" s="65">
        <f t="shared" si="7"/>
        <v>2.295918367</v>
      </c>
      <c r="AL377" s="65">
        <f t="shared" si="8"/>
        <v>88875</v>
      </c>
      <c r="AM377" s="65">
        <f t="shared" si="9"/>
        <v>43530.61224</v>
      </c>
    </row>
    <row r="378" ht="14.25" customHeight="1">
      <c r="A378" s="11">
        <v>725.0</v>
      </c>
      <c r="B378" s="11">
        <f>VLOOKUP(D378,'Species Data'!A$2:E$252,2,FALSE)</f>
        <v>96</v>
      </c>
      <c r="C378" s="11"/>
      <c r="D378" s="11" t="s">
        <v>367</v>
      </c>
      <c r="E378" s="50" t="s">
        <v>36</v>
      </c>
      <c r="F378" s="51"/>
      <c r="G378" s="11">
        <f>VLOOKUP(D378,'Species Data'!A$2:E$252,3,FALSE)</f>
        <v>120</v>
      </c>
      <c r="H378" s="52">
        <f>VLOOKUP(D378,'Species Data'!A$2:E$252,4,FALSE)</f>
        <v>89</v>
      </c>
      <c r="I378" s="52">
        <f>VLOOKUP(D378,'Species Data'!A$2:E$252,5,FALSE)</f>
        <v>158</v>
      </c>
      <c r="J378" s="53">
        <f t="shared" si="1"/>
        <v>18960</v>
      </c>
      <c r="K378" s="48" t="s">
        <v>42</v>
      </c>
      <c r="L378" s="54">
        <f>VLOOKUP(K378,'Basic Moves'!B$2:J$60,3,FALSE)</f>
        <v>7</v>
      </c>
      <c r="M378" s="54" t="str">
        <f>VLOOKUP(K378,'Basic Moves'!B$2:C$60,2,FALSE)</f>
        <v>Normal</v>
      </c>
      <c r="N378" s="54">
        <f>IF(OR(VLOOKUP(K378,'Basic Moves'!B$2:C$60,2,FALSE)=E378,VLOOKUP(K378,'Basic Moves'!B$2:C$60,2,FALSE)=F378),1,0)</f>
        <v>0</v>
      </c>
      <c r="O378" s="54">
        <f>VLOOKUP(K378,'Basic Moves'!B$2:J$60,5,FALSE)</f>
        <v>600</v>
      </c>
      <c r="P378" s="54">
        <f>VLOOKUP(K378,'Basic Moves'!B$2:J$60,9,FALSE)</f>
        <v>6</v>
      </c>
      <c r="Q378" s="34">
        <f t="shared" si="229"/>
        <v>2</v>
      </c>
      <c r="R378" s="24">
        <f t="shared" si="2"/>
        <v>3.333333333</v>
      </c>
      <c r="S378" s="56">
        <f t="shared" si="230"/>
        <v>11.66666667</v>
      </c>
      <c r="T378" s="56">
        <f t="shared" si="231"/>
        <v>10</v>
      </c>
      <c r="U378" s="56">
        <f t="shared" si="232"/>
        <v>0.8571428571</v>
      </c>
      <c r="V378" s="48" t="s">
        <v>233</v>
      </c>
      <c r="W378" s="54">
        <f>VLOOKUP(V378,'Charged Moves'!B$2:K$119,3,FALSE)</f>
        <v>65</v>
      </c>
      <c r="X378" s="57" t="str">
        <f>VLOOKUP(V378,'Charged Moves'!B$2:C$119,2,FALSE)</f>
        <v>Psychic</v>
      </c>
      <c r="Y378" s="54">
        <f>IF(OR(VLOOKUP(V378,'Charged Moves'!B$2:C$119,2,FALSE)=E378,VLOOKUP(V378,'Charged Moves'!B$2:C$119,2,FALSE)=F378),1,0)</f>
        <v>1</v>
      </c>
      <c r="Z378" s="54">
        <f>VLOOKUP(V378,'Charged Moves'!B$2:K$119,10,FALSE)*100</f>
        <v>5</v>
      </c>
      <c r="AA378" s="54">
        <f>VLOOKUP(V378,'Charged Moves'!B$2:K$119,6,FALSE)</f>
        <v>2700</v>
      </c>
      <c r="AB378" s="54">
        <f>VLOOKUP(V378,'Charged Moves'!B$2:L$119,11,FALSE)</f>
        <v>33</v>
      </c>
      <c r="AC378" s="62">
        <f t="shared" si="233"/>
        <v>20</v>
      </c>
      <c r="AD378" s="24">
        <f t="shared" si="3"/>
        <v>7.407407407</v>
      </c>
      <c r="AE378" s="63">
        <f t="shared" si="4"/>
        <v>6</v>
      </c>
      <c r="AF378" s="64">
        <f t="shared" si="5"/>
        <v>3600</v>
      </c>
      <c r="AG378" s="65">
        <f t="shared" si="6"/>
        <v>5.079365079</v>
      </c>
      <c r="AH378" s="15">
        <f t="shared" si="234"/>
        <v>0.291749861</v>
      </c>
      <c r="AI378" s="15">
        <f t="shared" si="235"/>
        <v>0.08679975476</v>
      </c>
      <c r="AJ378" s="15">
        <f t="shared" si="236"/>
        <v>0.08189107897</v>
      </c>
      <c r="AK378" s="65">
        <f t="shared" si="7"/>
        <v>1.57635468</v>
      </c>
      <c r="AL378" s="65">
        <f t="shared" si="8"/>
        <v>96304.7619</v>
      </c>
      <c r="AM378" s="65">
        <f t="shared" si="9"/>
        <v>29887.68473</v>
      </c>
    </row>
    <row r="379" ht="14.25" customHeight="1">
      <c r="A379" s="11">
        <v>723.0</v>
      </c>
      <c r="B379" s="11">
        <f>VLOOKUP(D379,'Species Data'!A$2:E$252,2,FALSE)</f>
        <v>96</v>
      </c>
      <c r="C379" s="11"/>
      <c r="D379" s="11" t="s">
        <v>367</v>
      </c>
      <c r="E379" s="50" t="s">
        <v>36</v>
      </c>
      <c r="F379" s="51"/>
      <c r="G379" s="11">
        <f>VLOOKUP(D379,'Species Data'!A$2:E$252,3,FALSE)</f>
        <v>120</v>
      </c>
      <c r="H379" s="52">
        <f>VLOOKUP(D379,'Species Data'!A$2:E$252,4,FALSE)</f>
        <v>89</v>
      </c>
      <c r="I379" s="52">
        <f>VLOOKUP(D379,'Species Data'!A$2:E$252,5,FALSE)</f>
        <v>158</v>
      </c>
      <c r="J379" s="53">
        <f t="shared" si="1"/>
        <v>18960</v>
      </c>
      <c r="K379" s="48" t="s">
        <v>42</v>
      </c>
      <c r="L379" s="54">
        <f>VLOOKUP(K379,'Basic Moves'!B$2:J$60,3,FALSE)</f>
        <v>7</v>
      </c>
      <c r="M379" s="54" t="str">
        <f>VLOOKUP(K379,'Basic Moves'!B$2:C$60,2,FALSE)</f>
        <v>Normal</v>
      </c>
      <c r="N379" s="54">
        <f>IF(OR(VLOOKUP(K379,'Basic Moves'!B$2:C$60,2,FALSE)=E379,VLOOKUP(K379,'Basic Moves'!B$2:C$60,2,FALSE)=F379),1,0)</f>
        <v>0</v>
      </c>
      <c r="O379" s="54">
        <f>VLOOKUP(K379,'Basic Moves'!B$2:J$60,5,FALSE)</f>
        <v>600</v>
      </c>
      <c r="P379" s="54">
        <f>VLOOKUP(K379,'Basic Moves'!B$2:J$60,9,FALSE)</f>
        <v>6</v>
      </c>
      <c r="Q379" s="34">
        <f t="shared" si="229"/>
        <v>2</v>
      </c>
      <c r="R379" s="24">
        <f t="shared" si="2"/>
        <v>3.333333333</v>
      </c>
      <c r="S379" s="56">
        <f t="shared" si="230"/>
        <v>11.66666667</v>
      </c>
      <c r="T379" s="56">
        <f t="shared" si="231"/>
        <v>10</v>
      </c>
      <c r="U379" s="56">
        <f t="shared" si="232"/>
        <v>0.8571428571</v>
      </c>
      <c r="V379" s="48" t="s">
        <v>193</v>
      </c>
      <c r="W379" s="54">
        <f>VLOOKUP(V379,'Charged Moves'!B$2:K$119,3,FALSE)</f>
        <v>70</v>
      </c>
      <c r="X379" s="57" t="str">
        <f>VLOOKUP(V379,'Charged Moves'!B$2:C$119,2,FALSE)</f>
        <v>Psychic</v>
      </c>
      <c r="Y379" s="54">
        <f>IF(OR(VLOOKUP(V379,'Charged Moves'!B$2:C$119,2,FALSE)=E379,VLOOKUP(V379,'Charged Moves'!B$2:C$119,2,FALSE)=F379),1,0)</f>
        <v>1</v>
      </c>
      <c r="Z379" s="54">
        <f>VLOOKUP(V379,'Charged Moves'!B$2:K$119,10,FALSE)*100</f>
        <v>5</v>
      </c>
      <c r="AA379" s="54">
        <f>VLOOKUP(V379,'Charged Moves'!B$2:K$119,6,FALSE)</f>
        <v>3200</v>
      </c>
      <c r="AB379" s="54">
        <f>VLOOKUP(V379,'Charged Moves'!B$2:L$119,11,FALSE)</f>
        <v>50</v>
      </c>
      <c r="AC379" s="62">
        <f t="shared" si="233"/>
        <v>21</v>
      </c>
      <c r="AD379" s="24">
        <f t="shared" si="3"/>
        <v>6.5625</v>
      </c>
      <c r="AE379" s="63">
        <f t="shared" si="4"/>
        <v>9</v>
      </c>
      <c r="AF379" s="64">
        <f t="shared" si="5"/>
        <v>5400</v>
      </c>
      <c r="AG379" s="65">
        <f t="shared" si="6"/>
        <v>4.534883721</v>
      </c>
      <c r="AH379" s="15">
        <f t="shared" si="234"/>
        <v>0.2604758025</v>
      </c>
      <c r="AI379" s="15">
        <f t="shared" si="235"/>
        <v>0.07749527523</v>
      </c>
      <c r="AJ379" s="15">
        <f t="shared" si="236"/>
        <v>0.07084043621</v>
      </c>
      <c r="AK379" s="65">
        <f t="shared" si="7"/>
        <v>1.363636364</v>
      </c>
      <c r="AL379" s="65">
        <f t="shared" si="8"/>
        <v>85981.39535</v>
      </c>
      <c r="AM379" s="65">
        <f t="shared" si="9"/>
        <v>25854.54545</v>
      </c>
    </row>
    <row r="380" ht="14.25" customHeight="1">
      <c r="A380" s="11">
        <v>724.0</v>
      </c>
      <c r="B380" s="11">
        <f>VLOOKUP(D380,'Species Data'!A$2:E$252,2,FALSE)</f>
        <v>96</v>
      </c>
      <c r="C380" s="11"/>
      <c r="D380" s="11" t="s">
        <v>367</v>
      </c>
      <c r="E380" s="50" t="s">
        <v>36</v>
      </c>
      <c r="F380" s="51"/>
      <c r="G380" s="11">
        <f>VLOOKUP(D380,'Species Data'!A$2:E$252,3,FALSE)</f>
        <v>120</v>
      </c>
      <c r="H380" s="52">
        <f>VLOOKUP(D380,'Species Data'!A$2:E$252,4,FALSE)</f>
        <v>89</v>
      </c>
      <c r="I380" s="52">
        <f>VLOOKUP(D380,'Species Data'!A$2:E$252,5,FALSE)</f>
        <v>158</v>
      </c>
      <c r="J380" s="53">
        <f t="shared" si="1"/>
        <v>18960</v>
      </c>
      <c r="K380" s="48" t="s">
        <v>42</v>
      </c>
      <c r="L380" s="54">
        <f>VLOOKUP(K380,'Basic Moves'!B$2:J$60,3,FALSE)</f>
        <v>7</v>
      </c>
      <c r="M380" s="54" t="str">
        <f>VLOOKUP(K380,'Basic Moves'!B$2:C$60,2,FALSE)</f>
        <v>Normal</v>
      </c>
      <c r="N380" s="54">
        <f>IF(OR(VLOOKUP(K380,'Basic Moves'!B$2:C$60,2,FALSE)=E380,VLOOKUP(K380,'Basic Moves'!B$2:C$60,2,FALSE)=F380),1,0)</f>
        <v>0</v>
      </c>
      <c r="O380" s="54">
        <f>VLOOKUP(K380,'Basic Moves'!B$2:J$60,5,FALSE)</f>
        <v>600</v>
      </c>
      <c r="P380" s="54">
        <f>VLOOKUP(K380,'Basic Moves'!B$2:J$60,9,FALSE)</f>
        <v>6</v>
      </c>
      <c r="Q380" s="34">
        <f t="shared" si="229"/>
        <v>2</v>
      </c>
      <c r="R380" s="24">
        <f t="shared" si="2"/>
        <v>3.333333333</v>
      </c>
      <c r="S380" s="56">
        <f t="shared" si="230"/>
        <v>11.66666667</v>
      </c>
      <c r="T380" s="56">
        <f t="shared" si="231"/>
        <v>10</v>
      </c>
      <c r="U380" s="56">
        <f t="shared" si="232"/>
        <v>0.8571428571</v>
      </c>
      <c r="V380" s="48" t="s">
        <v>36</v>
      </c>
      <c r="W380" s="54">
        <f>VLOOKUP(V380,'Charged Moves'!B$2:K$119,3,FALSE)</f>
        <v>100</v>
      </c>
      <c r="X380" s="57" t="str">
        <f>VLOOKUP(V380,'Charged Moves'!B$2:C$119,2,FALSE)</f>
        <v>Psychic</v>
      </c>
      <c r="Y380" s="54">
        <f>IF(OR(VLOOKUP(V380,'Charged Moves'!B$2:C$119,2,FALSE)=E380,VLOOKUP(V380,'Charged Moves'!B$2:C$119,2,FALSE)=F380),1,0)</f>
        <v>1</v>
      </c>
      <c r="Z380" s="54">
        <f>VLOOKUP(V380,'Charged Moves'!B$2:K$119,10,FALSE)*100</f>
        <v>5</v>
      </c>
      <c r="AA380" s="54">
        <f>VLOOKUP(V380,'Charged Moves'!B$2:K$119,6,FALSE)</f>
        <v>2800</v>
      </c>
      <c r="AB380" s="54">
        <f>VLOOKUP(V380,'Charged Moves'!B$2:L$119,11,FALSE)</f>
        <v>100</v>
      </c>
      <c r="AC380" s="62">
        <f t="shared" si="233"/>
        <v>30</v>
      </c>
      <c r="AD380" s="24">
        <f t="shared" si="3"/>
        <v>10.71428571</v>
      </c>
      <c r="AE380" s="63">
        <f t="shared" si="4"/>
        <v>17</v>
      </c>
      <c r="AF380" s="64">
        <f t="shared" si="5"/>
        <v>10200</v>
      </c>
      <c r="AG380" s="65">
        <f t="shared" si="6"/>
        <v>4.923076923</v>
      </c>
      <c r="AH380" s="15">
        <f t="shared" si="234"/>
        <v>0.2827729422</v>
      </c>
      <c r="AI380" s="15">
        <f t="shared" si="235"/>
        <v>0.08412899307</v>
      </c>
      <c r="AJ380" s="15">
        <f t="shared" si="236"/>
        <v>0.06785260829</v>
      </c>
      <c r="AK380" s="65">
        <f t="shared" si="7"/>
        <v>1.306122449</v>
      </c>
      <c r="AL380" s="65">
        <f t="shared" si="8"/>
        <v>93341.53846</v>
      </c>
      <c r="AM380" s="65">
        <f t="shared" si="9"/>
        <v>24764.08163</v>
      </c>
    </row>
    <row r="381" ht="14.25" customHeight="1">
      <c r="A381" s="11">
        <v>348.0</v>
      </c>
      <c r="B381" s="11">
        <f>VLOOKUP(D381,'Species Data'!A$2:E$252,2,FALSE)</f>
        <v>51</v>
      </c>
      <c r="C381" s="11"/>
      <c r="D381" s="11" t="s">
        <v>368</v>
      </c>
      <c r="E381" s="132" t="s">
        <v>485</v>
      </c>
      <c r="F381" s="133"/>
      <c r="G381" s="11">
        <f>VLOOKUP(D381,'Species Data'!A$2:E$252,3,FALSE)</f>
        <v>70</v>
      </c>
      <c r="H381" s="52">
        <f>VLOOKUP(D381,'Species Data'!A$2:E$252,4,FALSE)</f>
        <v>167</v>
      </c>
      <c r="I381" s="52">
        <f>VLOOKUP(D381,'Species Data'!A$2:E$252,5,FALSE)</f>
        <v>147</v>
      </c>
      <c r="J381" s="53">
        <f t="shared" si="1"/>
        <v>10290</v>
      </c>
      <c r="K381" s="12" t="s">
        <v>103</v>
      </c>
      <c r="L381" s="54">
        <f>VLOOKUP(K381,'Basic Moves'!B$2:J$60,3,FALSE)</f>
        <v>15</v>
      </c>
      <c r="M381" s="54" t="str">
        <f>VLOOKUP(K381,'Basic Moves'!B$2:C$60,2,FALSE)</f>
        <v>Ground</v>
      </c>
      <c r="N381" s="54">
        <f>IF(OR(VLOOKUP(K381,'Basic Moves'!B$2:C$60,2,FALSE)=E381,VLOOKUP(K381,'Basic Moves'!B$2:C$60,2,FALSE)=F381),1,0)</f>
        <v>1</v>
      </c>
      <c r="O381" s="54">
        <f>VLOOKUP(K381,'Basic Moves'!B$2:J$60,5,FALSE)</f>
        <v>1400</v>
      </c>
      <c r="P381" s="54">
        <f>VLOOKUP(K381,'Basic Moves'!B$2:J$60,9,FALSE)</f>
        <v>12</v>
      </c>
      <c r="Q381" s="34">
        <f t="shared" si="229"/>
        <v>9</v>
      </c>
      <c r="R381" s="24">
        <f t="shared" si="2"/>
        <v>6.428571429</v>
      </c>
      <c r="S381" s="56">
        <f t="shared" si="230"/>
        <v>10.71428571</v>
      </c>
      <c r="T381" s="56">
        <f t="shared" si="231"/>
        <v>8.571428571</v>
      </c>
      <c r="U381" s="56">
        <f t="shared" si="232"/>
        <v>0.8</v>
      </c>
      <c r="V381" s="48" t="s">
        <v>85</v>
      </c>
      <c r="W381" s="54">
        <f>VLOOKUP(V381,'Charged Moves'!B$2:K$119,3,FALSE)</f>
        <v>120</v>
      </c>
      <c r="X381" s="57" t="str">
        <f>VLOOKUP(V381,'Charged Moves'!B$2:C$119,2,FALSE)</f>
        <v>Ground</v>
      </c>
      <c r="Y381" s="54">
        <f>IF(OR(VLOOKUP(V381,'Charged Moves'!B$2:C$119,2,FALSE)=E381,VLOOKUP(V381,'Charged Moves'!B$2:C$119,2,FALSE)=F381),1,0)</f>
        <v>1</v>
      </c>
      <c r="Z381" s="54">
        <f>VLOOKUP(V381,'Charged Moves'!B$2:K$119,10,FALSE)*100</f>
        <v>5</v>
      </c>
      <c r="AA381" s="54">
        <f>VLOOKUP(V381,'Charged Moves'!B$2:K$119,6,FALSE)</f>
        <v>3600</v>
      </c>
      <c r="AB381" s="54">
        <f>VLOOKUP(V381,'Charged Moves'!B$2:L$119,11,FALSE)</f>
        <v>100</v>
      </c>
      <c r="AC381" s="62">
        <f t="shared" si="233"/>
        <v>67</v>
      </c>
      <c r="AD381" s="24">
        <f t="shared" si="3"/>
        <v>18.61111111</v>
      </c>
      <c r="AE381" s="63">
        <f t="shared" si="4"/>
        <v>9</v>
      </c>
      <c r="AF381" s="64">
        <f t="shared" si="5"/>
        <v>12600</v>
      </c>
      <c r="AG381" s="65">
        <f t="shared" si="6"/>
        <v>9.135802469</v>
      </c>
      <c r="AH381" s="15">
        <f t="shared" si="234"/>
        <v>0.5247445416</v>
      </c>
      <c r="AI381" s="15">
        <f t="shared" si="235"/>
        <v>0.08472914264</v>
      </c>
      <c r="AJ381" s="15">
        <f t="shared" si="236"/>
        <v>0.1152690833</v>
      </c>
      <c r="AK381" s="65">
        <f t="shared" si="7"/>
        <v>4.08839779</v>
      </c>
      <c r="AL381" s="65">
        <f t="shared" si="8"/>
        <v>94007.40741</v>
      </c>
      <c r="AM381" s="65">
        <f t="shared" si="9"/>
        <v>42069.61326</v>
      </c>
    </row>
    <row r="382" ht="14.25" customHeight="1">
      <c r="A382" s="11">
        <v>349.0</v>
      </c>
      <c r="B382" s="11">
        <f>VLOOKUP(D382,'Species Data'!A$2:E$252,2,FALSE)</f>
        <v>51</v>
      </c>
      <c r="C382" s="11"/>
      <c r="D382" s="11" t="s">
        <v>368</v>
      </c>
      <c r="E382" s="132" t="s">
        <v>485</v>
      </c>
      <c r="F382" s="133"/>
      <c r="G382" s="11">
        <f>VLOOKUP(D382,'Species Data'!A$2:E$252,3,FALSE)</f>
        <v>70</v>
      </c>
      <c r="H382" s="52">
        <f>VLOOKUP(D382,'Species Data'!A$2:E$252,4,FALSE)</f>
        <v>167</v>
      </c>
      <c r="I382" s="52">
        <f>VLOOKUP(D382,'Species Data'!A$2:E$252,5,FALSE)</f>
        <v>147</v>
      </c>
      <c r="J382" s="53">
        <f t="shared" si="1"/>
        <v>10290</v>
      </c>
      <c r="K382" s="12" t="s">
        <v>103</v>
      </c>
      <c r="L382" s="54">
        <f>VLOOKUP(K382,'Basic Moves'!B$2:J$60,3,FALSE)</f>
        <v>15</v>
      </c>
      <c r="M382" s="54" t="str">
        <f>VLOOKUP(K382,'Basic Moves'!B$2:C$60,2,FALSE)</f>
        <v>Ground</v>
      </c>
      <c r="N382" s="54">
        <f>IF(OR(VLOOKUP(K382,'Basic Moves'!B$2:C$60,2,FALSE)=E382,VLOOKUP(K382,'Basic Moves'!B$2:C$60,2,FALSE)=F382),1,0)</f>
        <v>1</v>
      </c>
      <c r="O382" s="54">
        <f>VLOOKUP(K382,'Basic Moves'!B$2:J$60,5,FALSE)</f>
        <v>1400</v>
      </c>
      <c r="P382" s="54">
        <f>VLOOKUP(K382,'Basic Moves'!B$2:J$60,9,FALSE)</f>
        <v>12</v>
      </c>
      <c r="Q382" s="34">
        <f t="shared" si="229"/>
        <v>9</v>
      </c>
      <c r="R382" s="24">
        <f t="shared" si="2"/>
        <v>6.428571429</v>
      </c>
      <c r="S382" s="56">
        <f t="shared" si="230"/>
        <v>10.71428571</v>
      </c>
      <c r="T382" s="56">
        <f t="shared" si="231"/>
        <v>8.571428571</v>
      </c>
      <c r="U382" s="56">
        <f t="shared" si="232"/>
        <v>0.8</v>
      </c>
      <c r="V382" s="48" t="s">
        <v>360</v>
      </c>
      <c r="W382" s="54">
        <f>VLOOKUP(V382,'Charged Moves'!B$2:K$119,3,FALSE)</f>
        <v>55</v>
      </c>
      <c r="X382" s="57" t="str">
        <f>VLOOKUP(V382,'Charged Moves'!B$2:C$119,2,FALSE)</f>
        <v>Ground</v>
      </c>
      <c r="Y382" s="54">
        <f>IF(OR(VLOOKUP(V382,'Charged Moves'!B$2:C$119,2,FALSE)=E382,VLOOKUP(V382,'Charged Moves'!B$2:C$119,2,FALSE)=F382),1,0)</f>
        <v>1</v>
      </c>
      <c r="Z382" s="54">
        <f>VLOOKUP(V382,'Charged Moves'!B$2:K$119,10,FALSE)*100</f>
        <v>5</v>
      </c>
      <c r="AA382" s="54">
        <f>VLOOKUP(V382,'Charged Moves'!B$2:K$119,6,FALSE)</f>
        <v>2300</v>
      </c>
      <c r="AB382" s="54">
        <f>VLOOKUP(V382,'Charged Moves'!B$2:L$119,11,FALSE)</f>
        <v>33</v>
      </c>
      <c r="AC382" s="62">
        <f t="shared" si="233"/>
        <v>31</v>
      </c>
      <c r="AD382" s="24">
        <f t="shared" si="3"/>
        <v>13.47826087</v>
      </c>
      <c r="AE382" s="63">
        <f t="shared" si="4"/>
        <v>3</v>
      </c>
      <c r="AF382" s="64">
        <f t="shared" si="5"/>
        <v>4200</v>
      </c>
      <c r="AG382" s="65">
        <f t="shared" si="6"/>
        <v>8.923076923</v>
      </c>
      <c r="AH382" s="15">
        <f t="shared" si="234"/>
        <v>0.5125259577</v>
      </c>
      <c r="AI382" s="15">
        <f t="shared" si="235"/>
        <v>0.08275623953</v>
      </c>
      <c r="AJ382" s="15">
        <f t="shared" si="236"/>
        <v>0.1127767788</v>
      </c>
      <c r="AK382" s="65">
        <f t="shared" si="7"/>
        <v>4</v>
      </c>
      <c r="AL382" s="65">
        <f t="shared" si="8"/>
        <v>91818.46154</v>
      </c>
      <c r="AM382" s="65">
        <f t="shared" si="9"/>
        <v>41160</v>
      </c>
    </row>
    <row r="383" ht="14.25" customHeight="1">
      <c r="A383" s="11">
        <v>350.0</v>
      </c>
      <c r="B383" s="11">
        <f>VLOOKUP(D383,'Species Data'!A$2:E$252,2,FALSE)</f>
        <v>51</v>
      </c>
      <c r="C383" s="11"/>
      <c r="D383" s="11" t="s">
        <v>368</v>
      </c>
      <c r="E383" s="132" t="s">
        <v>485</v>
      </c>
      <c r="F383" s="133"/>
      <c r="G383" s="11">
        <f>VLOOKUP(D383,'Species Data'!A$2:E$252,3,FALSE)</f>
        <v>70</v>
      </c>
      <c r="H383" s="52">
        <f>VLOOKUP(D383,'Species Data'!A$2:E$252,4,FALSE)</f>
        <v>167</v>
      </c>
      <c r="I383" s="52">
        <f>VLOOKUP(D383,'Species Data'!A$2:E$252,5,FALSE)</f>
        <v>147</v>
      </c>
      <c r="J383" s="53">
        <f t="shared" si="1"/>
        <v>10290</v>
      </c>
      <c r="K383" s="12" t="s">
        <v>103</v>
      </c>
      <c r="L383" s="54">
        <f>VLOOKUP(K383,'Basic Moves'!B$2:J$60,3,FALSE)</f>
        <v>15</v>
      </c>
      <c r="M383" s="54" t="str">
        <f>VLOOKUP(K383,'Basic Moves'!B$2:C$60,2,FALSE)</f>
        <v>Ground</v>
      </c>
      <c r="N383" s="54">
        <f>IF(OR(VLOOKUP(K383,'Basic Moves'!B$2:C$60,2,FALSE)=E383,VLOOKUP(K383,'Basic Moves'!B$2:C$60,2,FALSE)=F383),1,0)</f>
        <v>1</v>
      </c>
      <c r="O383" s="54">
        <f>VLOOKUP(K383,'Basic Moves'!B$2:J$60,5,FALSE)</f>
        <v>1400</v>
      </c>
      <c r="P383" s="54">
        <f>VLOOKUP(K383,'Basic Moves'!B$2:J$60,9,FALSE)</f>
        <v>12</v>
      </c>
      <c r="Q383" s="34">
        <f t="shared" si="229"/>
        <v>9</v>
      </c>
      <c r="R383" s="24">
        <f t="shared" si="2"/>
        <v>6.428571429</v>
      </c>
      <c r="S383" s="56">
        <f t="shared" si="230"/>
        <v>10.71428571</v>
      </c>
      <c r="T383" s="56">
        <f t="shared" si="231"/>
        <v>8.571428571</v>
      </c>
      <c r="U383" s="56">
        <f t="shared" si="232"/>
        <v>0.8</v>
      </c>
      <c r="V383" s="48" t="s">
        <v>61</v>
      </c>
      <c r="W383" s="54">
        <f>VLOOKUP(V383,'Charged Moves'!B$2:K$119,3,FALSE)</f>
        <v>100</v>
      </c>
      <c r="X383" s="57" t="str">
        <f>VLOOKUP(V383,'Charged Moves'!B$2:C$119,2,FALSE)</f>
        <v>Rock</v>
      </c>
      <c r="Y383" s="54">
        <f>IF(OR(VLOOKUP(V383,'Charged Moves'!B$2:C$119,2,FALSE)=E383,VLOOKUP(V383,'Charged Moves'!B$2:C$119,2,FALSE)=F383),1,0)</f>
        <v>0</v>
      </c>
      <c r="Z383" s="54">
        <f>VLOOKUP(V383,'Charged Moves'!B$2:K$119,10,FALSE)*100</f>
        <v>50</v>
      </c>
      <c r="AA383" s="54">
        <f>VLOOKUP(V383,'Charged Moves'!B$2:K$119,6,FALSE)</f>
        <v>2300</v>
      </c>
      <c r="AB383" s="54">
        <f>VLOOKUP(V383,'Charged Moves'!B$2:L$119,11,FALSE)</f>
        <v>100</v>
      </c>
      <c r="AC383" s="62">
        <f t="shared" si="233"/>
        <v>47</v>
      </c>
      <c r="AD383" s="24">
        <f t="shared" si="3"/>
        <v>20.43478261</v>
      </c>
      <c r="AE383" s="63">
        <f t="shared" si="4"/>
        <v>9</v>
      </c>
      <c r="AF383" s="64">
        <f t="shared" si="5"/>
        <v>12600</v>
      </c>
      <c r="AG383" s="65">
        <f t="shared" si="6"/>
        <v>8.590604027</v>
      </c>
      <c r="AH383" s="15">
        <f t="shared" si="234"/>
        <v>0.4934292951</v>
      </c>
      <c r="AI383" s="15">
        <f t="shared" si="235"/>
        <v>0.07967275085</v>
      </c>
      <c r="AJ383" s="15">
        <f t="shared" si="236"/>
        <v>0.1034056425</v>
      </c>
      <c r="AK383" s="65">
        <f t="shared" si="7"/>
        <v>3.667621777</v>
      </c>
      <c r="AL383" s="65">
        <f t="shared" si="8"/>
        <v>88397.31544</v>
      </c>
      <c r="AM383" s="65">
        <f t="shared" si="9"/>
        <v>37739.82808</v>
      </c>
    </row>
    <row r="384" ht="14.25" customHeight="1">
      <c r="A384" s="11">
        <v>351.0</v>
      </c>
      <c r="B384" s="11">
        <f>VLOOKUP(D384,'Species Data'!A$2:E$252,2,FALSE)</f>
        <v>51</v>
      </c>
      <c r="C384" s="11"/>
      <c r="D384" s="11" t="s">
        <v>368</v>
      </c>
      <c r="E384" s="132" t="s">
        <v>485</v>
      </c>
      <c r="F384" s="133"/>
      <c r="G384" s="11">
        <f>VLOOKUP(D384,'Species Data'!A$2:E$252,3,FALSE)</f>
        <v>70</v>
      </c>
      <c r="H384" s="52">
        <f>VLOOKUP(D384,'Species Data'!A$2:E$252,4,FALSE)</f>
        <v>167</v>
      </c>
      <c r="I384" s="52">
        <f>VLOOKUP(D384,'Species Data'!A$2:E$252,5,FALSE)</f>
        <v>147</v>
      </c>
      <c r="J384" s="53">
        <f t="shared" si="1"/>
        <v>10290</v>
      </c>
      <c r="K384" s="48" t="s">
        <v>147</v>
      </c>
      <c r="L384" s="54">
        <f>VLOOKUP(K384,'Basic Moves'!B$2:J$60,3,FALSE)</f>
        <v>7</v>
      </c>
      <c r="M384" s="54" t="str">
        <f>VLOOKUP(K384,'Basic Moves'!B$2:C$60,2,FALSE)</f>
        <v>Dark</v>
      </c>
      <c r="N384" s="54">
        <f>IF(OR(VLOOKUP(K384,'Basic Moves'!B$2:C$60,2,FALSE)=E384,VLOOKUP(K384,'Basic Moves'!B$2:C$60,2,FALSE)=F384),1,0)</f>
        <v>0</v>
      </c>
      <c r="O384" s="54">
        <f>VLOOKUP(K384,'Basic Moves'!B$2:J$60,5,FALSE)</f>
        <v>700</v>
      </c>
      <c r="P384" s="54">
        <f>VLOOKUP(K384,'Basic Moves'!B$2:J$60,9,FALSE)</f>
        <v>8</v>
      </c>
      <c r="Q384" s="34">
        <f t="shared" si="229"/>
        <v>4</v>
      </c>
      <c r="R384" s="24">
        <f t="shared" si="2"/>
        <v>5.714285714</v>
      </c>
      <c r="S384" s="56">
        <f t="shared" si="230"/>
        <v>10</v>
      </c>
      <c r="T384" s="56">
        <f t="shared" si="231"/>
        <v>11.42857143</v>
      </c>
      <c r="U384" s="56">
        <f t="shared" si="232"/>
        <v>1.142857143</v>
      </c>
      <c r="V384" s="48" t="s">
        <v>85</v>
      </c>
      <c r="W384" s="54">
        <f>VLOOKUP(V384,'Charged Moves'!B$2:K$119,3,FALSE)</f>
        <v>120</v>
      </c>
      <c r="X384" s="57" t="str">
        <f>VLOOKUP(V384,'Charged Moves'!B$2:C$119,2,FALSE)</f>
        <v>Ground</v>
      </c>
      <c r="Y384" s="54">
        <f>IF(OR(VLOOKUP(V384,'Charged Moves'!B$2:C$119,2,FALSE)=E384,VLOOKUP(V384,'Charged Moves'!B$2:C$119,2,FALSE)=F384),1,0)</f>
        <v>1</v>
      </c>
      <c r="Z384" s="54">
        <f>VLOOKUP(V384,'Charged Moves'!B$2:K$119,10,FALSE)*100</f>
        <v>5</v>
      </c>
      <c r="AA384" s="54">
        <f>VLOOKUP(V384,'Charged Moves'!B$2:K$119,6,FALSE)</f>
        <v>3600</v>
      </c>
      <c r="AB384" s="54">
        <f>VLOOKUP(V384,'Charged Moves'!B$2:L$119,11,FALSE)</f>
        <v>100</v>
      </c>
      <c r="AC384" s="62">
        <f t="shared" si="233"/>
        <v>67</v>
      </c>
      <c r="AD384" s="24">
        <f t="shared" si="3"/>
        <v>18.61111111</v>
      </c>
      <c r="AE384" s="63">
        <f t="shared" si="4"/>
        <v>13</v>
      </c>
      <c r="AF384" s="64">
        <f t="shared" si="5"/>
        <v>9100</v>
      </c>
      <c r="AG384" s="65">
        <f t="shared" si="6"/>
        <v>9.37007874</v>
      </c>
      <c r="AH384" s="15">
        <f t="shared" si="234"/>
        <v>0.5382009615</v>
      </c>
      <c r="AI384" s="15">
        <f t="shared" si="235"/>
        <v>0.08690191593</v>
      </c>
      <c r="AJ384" s="15">
        <f t="shared" si="236"/>
        <v>0.08243511475</v>
      </c>
      <c r="AK384" s="65">
        <f t="shared" si="7"/>
        <v>2.923832924</v>
      </c>
      <c r="AL384" s="65">
        <f t="shared" si="8"/>
        <v>96418.11024</v>
      </c>
      <c r="AM384" s="65">
        <f t="shared" si="9"/>
        <v>30086.24079</v>
      </c>
    </row>
    <row r="385" ht="14.25" customHeight="1">
      <c r="A385" s="11">
        <v>352.0</v>
      </c>
      <c r="B385" s="11">
        <f>VLOOKUP(D385,'Species Data'!A$2:E$252,2,FALSE)</f>
        <v>51</v>
      </c>
      <c r="C385" s="11"/>
      <c r="D385" s="11" t="s">
        <v>368</v>
      </c>
      <c r="E385" s="132" t="s">
        <v>485</v>
      </c>
      <c r="F385" s="133"/>
      <c r="G385" s="11">
        <f>VLOOKUP(D385,'Species Data'!A$2:E$252,3,FALSE)</f>
        <v>70</v>
      </c>
      <c r="H385" s="52">
        <f>VLOOKUP(D385,'Species Data'!A$2:E$252,4,FALSE)</f>
        <v>167</v>
      </c>
      <c r="I385" s="52">
        <f>VLOOKUP(D385,'Species Data'!A$2:E$252,5,FALSE)</f>
        <v>147</v>
      </c>
      <c r="J385" s="53">
        <f t="shared" si="1"/>
        <v>10290</v>
      </c>
      <c r="K385" s="48" t="s">
        <v>147</v>
      </c>
      <c r="L385" s="54">
        <f>VLOOKUP(K385,'Basic Moves'!B$2:J$60,3,FALSE)</f>
        <v>7</v>
      </c>
      <c r="M385" s="54" t="str">
        <f>VLOOKUP(K385,'Basic Moves'!B$2:C$60,2,FALSE)</f>
        <v>Dark</v>
      </c>
      <c r="N385" s="54">
        <f>IF(OR(VLOOKUP(K385,'Basic Moves'!B$2:C$60,2,FALSE)=E385,VLOOKUP(K385,'Basic Moves'!B$2:C$60,2,FALSE)=F385),1,0)</f>
        <v>0</v>
      </c>
      <c r="O385" s="54">
        <f>VLOOKUP(K385,'Basic Moves'!B$2:J$60,5,FALSE)</f>
        <v>700</v>
      </c>
      <c r="P385" s="54">
        <f>VLOOKUP(K385,'Basic Moves'!B$2:J$60,9,FALSE)</f>
        <v>8</v>
      </c>
      <c r="Q385" s="34">
        <f t="shared" si="229"/>
        <v>4</v>
      </c>
      <c r="R385" s="24">
        <f t="shared" si="2"/>
        <v>5.714285714</v>
      </c>
      <c r="S385" s="56">
        <f t="shared" si="230"/>
        <v>10</v>
      </c>
      <c r="T385" s="56">
        <f t="shared" si="231"/>
        <v>11.42857143</v>
      </c>
      <c r="U385" s="56">
        <f t="shared" si="232"/>
        <v>1.142857143</v>
      </c>
      <c r="V385" s="48" t="s">
        <v>360</v>
      </c>
      <c r="W385" s="54">
        <f>VLOOKUP(V385,'Charged Moves'!B$2:K$119,3,FALSE)</f>
        <v>55</v>
      </c>
      <c r="X385" s="57" t="str">
        <f>VLOOKUP(V385,'Charged Moves'!B$2:C$119,2,FALSE)</f>
        <v>Ground</v>
      </c>
      <c r="Y385" s="54">
        <f>IF(OR(VLOOKUP(V385,'Charged Moves'!B$2:C$119,2,FALSE)=E385,VLOOKUP(V385,'Charged Moves'!B$2:C$119,2,FALSE)=F385),1,0)</f>
        <v>1</v>
      </c>
      <c r="Z385" s="54">
        <f>VLOOKUP(V385,'Charged Moves'!B$2:K$119,10,FALSE)*100</f>
        <v>5</v>
      </c>
      <c r="AA385" s="54">
        <f>VLOOKUP(V385,'Charged Moves'!B$2:K$119,6,FALSE)</f>
        <v>2300</v>
      </c>
      <c r="AB385" s="54">
        <f>VLOOKUP(V385,'Charged Moves'!B$2:L$119,11,FALSE)</f>
        <v>33</v>
      </c>
      <c r="AC385" s="62">
        <f t="shared" si="233"/>
        <v>31</v>
      </c>
      <c r="AD385" s="24">
        <f t="shared" si="3"/>
        <v>13.47826087</v>
      </c>
      <c r="AE385" s="63">
        <f t="shared" si="4"/>
        <v>5</v>
      </c>
      <c r="AF385" s="64">
        <f t="shared" si="5"/>
        <v>3500</v>
      </c>
      <c r="AG385" s="65">
        <f t="shared" si="6"/>
        <v>8.793103448</v>
      </c>
      <c r="AH385" s="15">
        <f t="shared" si="234"/>
        <v>0.5050605082</v>
      </c>
      <c r="AI385" s="15">
        <f t="shared" si="235"/>
        <v>0.08155081273</v>
      </c>
      <c r="AJ385" s="15">
        <f t="shared" si="236"/>
        <v>0.08078111967</v>
      </c>
      <c r="AK385" s="65">
        <f t="shared" si="7"/>
        <v>2.865168539</v>
      </c>
      <c r="AL385" s="65">
        <f t="shared" si="8"/>
        <v>90481.03448</v>
      </c>
      <c r="AM385" s="65">
        <f t="shared" si="9"/>
        <v>29482.58427</v>
      </c>
    </row>
    <row r="386" ht="14.25" customHeight="1">
      <c r="A386" s="11">
        <v>346.0</v>
      </c>
      <c r="B386" s="32">
        <f>VLOOKUP(D386,'Species Data'!A$2:E$252,2,FALSE)</f>
        <v>51</v>
      </c>
      <c r="C386" s="32"/>
      <c r="D386" s="32" t="s">
        <v>368</v>
      </c>
      <c r="E386" s="134" t="s">
        <v>485</v>
      </c>
      <c r="F386" s="135"/>
      <c r="G386" s="32">
        <f>VLOOKUP(D386,'Species Data'!A$2:E$252,3,FALSE)</f>
        <v>70</v>
      </c>
      <c r="H386" s="104">
        <f>VLOOKUP(D386,'Species Data'!A$2:E$252,4,FALSE)</f>
        <v>167</v>
      </c>
      <c r="I386" s="104">
        <f>VLOOKUP(D386,'Species Data'!A$2:E$252,5,FALSE)</f>
        <v>147</v>
      </c>
      <c r="J386" s="105">
        <f t="shared" si="1"/>
        <v>10290</v>
      </c>
      <c r="K386" s="36" t="s">
        <v>136</v>
      </c>
      <c r="L386" s="106">
        <f>VLOOKUP(K386,'Basic Moves'!B$2:J$60,3,FALSE)</f>
        <v>5</v>
      </c>
      <c r="M386" s="54" t="str">
        <f>VLOOKUP(K386,'Basic Moves'!B$2:C$60,2,FALSE)</f>
        <v>Ground</v>
      </c>
      <c r="N386" s="106">
        <f>IF(OR(VLOOKUP(K386,'Basic Moves'!B$2:C$60,2,FALSE)=E386,VLOOKUP(K386,'Basic Moves'!B$2:C$60,2,FALSE)=F386),1,0)</f>
        <v>1</v>
      </c>
      <c r="O386" s="106">
        <f>VLOOKUP(K386,'Basic Moves'!B$2:J$60,5,FALSE)</f>
        <v>600</v>
      </c>
      <c r="P386" s="54">
        <f>VLOOKUP(K386,'Basic Moves'!B$2:J$60,9,FALSE)</f>
        <v>7</v>
      </c>
      <c r="Q386" s="34">
        <f t="shared" si="229"/>
        <v>3</v>
      </c>
      <c r="R386" s="24">
        <f t="shared" si="2"/>
        <v>5</v>
      </c>
      <c r="S386" s="56">
        <f t="shared" si="230"/>
        <v>8.333333333</v>
      </c>
      <c r="T386" s="56">
        <f t="shared" si="231"/>
        <v>11.66666667</v>
      </c>
      <c r="U386" s="56">
        <f t="shared" si="232"/>
        <v>1.4</v>
      </c>
      <c r="V386" s="36" t="s">
        <v>360</v>
      </c>
      <c r="W386" s="106">
        <f>VLOOKUP(V386,'Charged Moves'!B$2:K$119,3,FALSE)</f>
        <v>55</v>
      </c>
      <c r="X386" s="57" t="str">
        <f>VLOOKUP(V386,'Charged Moves'!B$2:C$119,2,FALSE)</f>
        <v>Ground</v>
      </c>
      <c r="Y386" s="106">
        <f>IF(OR(VLOOKUP(V386,'Charged Moves'!B$2:C$119,2,FALSE)=E386,VLOOKUP(V386,'Charged Moves'!B$2:C$119,2,FALSE)=F386),1,0)</f>
        <v>1</v>
      </c>
      <c r="Z386" s="54">
        <f>VLOOKUP(V386,'Charged Moves'!B$2:K$119,10,FALSE)*100</f>
        <v>5</v>
      </c>
      <c r="AA386" s="106">
        <f>VLOOKUP(V386,'Charged Moves'!B$2:K$119,6,FALSE)</f>
        <v>2300</v>
      </c>
      <c r="AB386" s="54">
        <f>VLOOKUP(V386,'Charged Moves'!B$2:L$119,11,FALSE)</f>
        <v>33</v>
      </c>
      <c r="AC386" s="62">
        <f t="shared" si="233"/>
        <v>31</v>
      </c>
      <c r="AD386" s="24">
        <f t="shared" si="3"/>
        <v>13.47826087</v>
      </c>
      <c r="AE386" s="63">
        <f t="shared" si="4"/>
        <v>5</v>
      </c>
      <c r="AF386" s="64">
        <f t="shared" si="5"/>
        <v>3000</v>
      </c>
      <c r="AG386" s="65">
        <f t="shared" si="6"/>
        <v>8.679245283</v>
      </c>
      <c r="AH386" s="15">
        <f t="shared" si="234"/>
        <v>0.498520694</v>
      </c>
      <c r="AI386" s="15">
        <f t="shared" si="235"/>
        <v>0.08049484587</v>
      </c>
      <c r="AJ386" s="15">
        <f t="shared" si="236"/>
        <v>0.07496722292</v>
      </c>
      <c r="AK386" s="65">
        <f t="shared" si="7"/>
        <v>2.658959538</v>
      </c>
      <c r="AL386" s="65">
        <f t="shared" si="8"/>
        <v>89309.43396</v>
      </c>
      <c r="AM386" s="65">
        <f t="shared" si="9"/>
        <v>27360.69364</v>
      </c>
    </row>
    <row r="387" ht="14.25" customHeight="1">
      <c r="A387" s="11">
        <v>353.0</v>
      </c>
      <c r="B387" s="11">
        <f>VLOOKUP(D387,'Species Data'!A$2:E$252,2,FALSE)</f>
        <v>51</v>
      </c>
      <c r="C387" s="11"/>
      <c r="D387" s="11" t="s">
        <v>368</v>
      </c>
      <c r="E387" s="132" t="s">
        <v>485</v>
      </c>
      <c r="F387" s="133"/>
      <c r="G387" s="11">
        <f>VLOOKUP(D387,'Species Data'!A$2:E$252,3,FALSE)</f>
        <v>70</v>
      </c>
      <c r="H387" s="52">
        <f>VLOOKUP(D387,'Species Data'!A$2:E$252,4,FALSE)</f>
        <v>167</v>
      </c>
      <c r="I387" s="52">
        <f>VLOOKUP(D387,'Species Data'!A$2:E$252,5,FALSE)</f>
        <v>147</v>
      </c>
      <c r="J387" s="53">
        <f t="shared" si="1"/>
        <v>10290</v>
      </c>
      <c r="K387" s="48" t="s">
        <v>147</v>
      </c>
      <c r="L387" s="54">
        <f>VLOOKUP(K387,'Basic Moves'!B$2:J$60,3,FALSE)</f>
        <v>7</v>
      </c>
      <c r="M387" s="54" t="str">
        <f>VLOOKUP(K387,'Basic Moves'!B$2:C$60,2,FALSE)</f>
        <v>Dark</v>
      </c>
      <c r="N387" s="54">
        <f>IF(OR(VLOOKUP(K387,'Basic Moves'!B$2:C$60,2,FALSE)=E387,VLOOKUP(K387,'Basic Moves'!B$2:C$60,2,FALSE)=F387),1,0)</f>
        <v>0</v>
      </c>
      <c r="O387" s="54">
        <f>VLOOKUP(K387,'Basic Moves'!B$2:J$60,5,FALSE)</f>
        <v>700</v>
      </c>
      <c r="P387" s="54">
        <f>VLOOKUP(K387,'Basic Moves'!B$2:J$60,9,FALSE)</f>
        <v>8</v>
      </c>
      <c r="Q387" s="34">
        <f t="shared" si="229"/>
        <v>4</v>
      </c>
      <c r="R387" s="24">
        <f t="shared" si="2"/>
        <v>5.714285714</v>
      </c>
      <c r="S387" s="56">
        <f t="shared" si="230"/>
        <v>10</v>
      </c>
      <c r="T387" s="56">
        <f t="shared" si="231"/>
        <v>11.42857143</v>
      </c>
      <c r="U387" s="56">
        <f t="shared" si="232"/>
        <v>1.142857143</v>
      </c>
      <c r="V387" s="48" t="s">
        <v>61</v>
      </c>
      <c r="W387" s="54">
        <f>VLOOKUP(V387,'Charged Moves'!B$2:K$119,3,FALSE)</f>
        <v>100</v>
      </c>
      <c r="X387" s="57" t="str">
        <f>VLOOKUP(V387,'Charged Moves'!B$2:C$119,2,FALSE)</f>
        <v>Rock</v>
      </c>
      <c r="Y387" s="54">
        <f>IF(OR(VLOOKUP(V387,'Charged Moves'!B$2:C$119,2,FALSE)=E387,VLOOKUP(V387,'Charged Moves'!B$2:C$119,2,FALSE)=F387),1,0)</f>
        <v>0</v>
      </c>
      <c r="Z387" s="54">
        <f>VLOOKUP(V387,'Charged Moves'!B$2:K$119,10,FALSE)*100</f>
        <v>50</v>
      </c>
      <c r="AA387" s="54">
        <f>VLOOKUP(V387,'Charged Moves'!B$2:K$119,6,FALSE)</f>
        <v>2300</v>
      </c>
      <c r="AB387" s="54">
        <f>VLOOKUP(V387,'Charged Moves'!B$2:L$119,11,FALSE)</f>
        <v>100</v>
      </c>
      <c r="AC387" s="62">
        <f t="shared" si="233"/>
        <v>47</v>
      </c>
      <c r="AD387" s="24">
        <f t="shared" si="3"/>
        <v>20.43478261</v>
      </c>
      <c r="AE387" s="63">
        <f t="shared" si="4"/>
        <v>13</v>
      </c>
      <c r="AF387" s="64">
        <f t="shared" si="5"/>
        <v>9100</v>
      </c>
      <c r="AG387" s="65">
        <f t="shared" si="6"/>
        <v>8.684210526</v>
      </c>
      <c r="AH387" s="15">
        <f t="shared" si="234"/>
        <v>0.4988058889</v>
      </c>
      <c r="AI387" s="15">
        <f t="shared" si="235"/>
        <v>0.08054089555</v>
      </c>
      <c r="AJ387" s="15">
        <f t="shared" si="236"/>
        <v>0.07084328112</v>
      </c>
      <c r="AK387" s="65">
        <f t="shared" si="7"/>
        <v>2.512690355</v>
      </c>
      <c r="AL387" s="65">
        <f t="shared" si="8"/>
        <v>89360.52632</v>
      </c>
      <c r="AM387" s="65">
        <f t="shared" si="9"/>
        <v>25855.58376</v>
      </c>
    </row>
    <row r="388" ht="14.25" customHeight="1">
      <c r="A388" s="11">
        <v>345.0</v>
      </c>
      <c r="B388" s="32">
        <f>VLOOKUP(D388,'Species Data'!A$2:E$252,2,FALSE)</f>
        <v>51</v>
      </c>
      <c r="C388" s="32"/>
      <c r="D388" s="32" t="s">
        <v>368</v>
      </c>
      <c r="E388" s="134" t="s">
        <v>485</v>
      </c>
      <c r="F388" s="135"/>
      <c r="G388" s="32">
        <f>VLOOKUP(D388,'Species Data'!A$2:E$252,3,FALSE)</f>
        <v>70</v>
      </c>
      <c r="H388" s="104">
        <f>VLOOKUP(D388,'Species Data'!A$2:E$252,4,FALSE)</f>
        <v>167</v>
      </c>
      <c r="I388" s="104">
        <f>VLOOKUP(D388,'Species Data'!A$2:E$252,5,FALSE)</f>
        <v>147</v>
      </c>
      <c r="J388" s="105">
        <f t="shared" si="1"/>
        <v>10290</v>
      </c>
      <c r="K388" s="36" t="s">
        <v>136</v>
      </c>
      <c r="L388" s="106">
        <f>VLOOKUP(K388,'Basic Moves'!B$2:J$60,3,FALSE)</f>
        <v>5</v>
      </c>
      <c r="M388" s="54" t="str">
        <f>VLOOKUP(K388,'Basic Moves'!B$2:C$60,2,FALSE)</f>
        <v>Ground</v>
      </c>
      <c r="N388" s="106">
        <f>IF(OR(VLOOKUP(K388,'Basic Moves'!B$2:C$60,2,FALSE)=E388,VLOOKUP(K388,'Basic Moves'!B$2:C$60,2,FALSE)=F388),1,0)</f>
        <v>1</v>
      </c>
      <c r="O388" s="106">
        <f>VLOOKUP(K388,'Basic Moves'!B$2:J$60,5,FALSE)</f>
        <v>600</v>
      </c>
      <c r="P388" s="54">
        <f>VLOOKUP(K388,'Basic Moves'!B$2:J$60,9,FALSE)</f>
        <v>7</v>
      </c>
      <c r="Q388" s="34">
        <f t="shared" si="229"/>
        <v>3</v>
      </c>
      <c r="R388" s="24">
        <f t="shared" si="2"/>
        <v>5</v>
      </c>
      <c r="S388" s="56">
        <f t="shared" si="230"/>
        <v>8.333333333</v>
      </c>
      <c r="T388" s="56">
        <f t="shared" si="231"/>
        <v>11.66666667</v>
      </c>
      <c r="U388" s="56">
        <f t="shared" si="232"/>
        <v>1.4</v>
      </c>
      <c r="V388" s="36" t="s">
        <v>85</v>
      </c>
      <c r="W388" s="106">
        <f>VLOOKUP(V388,'Charged Moves'!B$2:K$119,3,FALSE)</f>
        <v>120</v>
      </c>
      <c r="X388" s="57" t="str">
        <f>VLOOKUP(V388,'Charged Moves'!B$2:C$119,2,FALSE)</f>
        <v>Ground</v>
      </c>
      <c r="Y388" s="106">
        <f>IF(OR(VLOOKUP(V388,'Charged Moves'!B$2:C$119,2,FALSE)=E388,VLOOKUP(V388,'Charged Moves'!B$2:C$119,2,FALSE)=F388),1,0)</f>
        <v>1</v>
      </c>
      <c r="Z388" s="54">
        <f>VLOOKUP(V388,'Charged Moves'!B$2:K$119,10,FALSE)*100</f>
        <v>5</v>
      </c>
      <c r="AA388" s="106">
        <f>VLOOKUP(V388,'Charged Moves'!B$2:K$119,6,FALSE)</f>
        <v>3600</v>
      </c>
      <c r="AB388" s="54">
        <f>VLOOKUP(V388,'Charged Moves'!B$2:L$119,11,FALSE)</f>
        <v>100</v>
      </c>
      <c r="AC388" s="62">
        <f t="shared" si="233"/>
        <v>67</v>
      </c>
      <c r="AD388" s="24">
        <f t="shared" si="3"/>
        <v>18.61111111</v>
      </c>
      <c r="AE388" s="63">
        <f t="shared" si="4"/>
        <v>15</v>
      </c>
      <c r="AF388" s="64">
        <f t="shared" si="5"/>
        <v>9000</v>
      </c>
      <c r="AG388" s="65">
        <f t="shared" si="6"/>
        <v>8.888888889</v>
      </c>
      <c r="AH388" s="15">
        <f t="shared" si="234"/>
        <v>0.5105622567</v>
      </c>
      <c r="AI388" s="15">
        <f t="shared" si="235"/>
        <v>0.08243916581</v>
      </c>
      <c r="AJ388" s="15">
        <f t="shared" si="236"/>
        <v>0.07080156519</v>
      </c>
      <c r="AK388" s="65">
        <f t="shared" si="7"/>
        <v>2.511210762</v>
      </c>
      <c r="AL388" s="65">
        <f t="shared" si="8"/>
        <v>91466.66667</v>
      </c>
      <c r="AM388" s="65">
        <f t="shared" si="9"/>
        <v>25840.35874</v>
      </c>
    </row>
    <row r="389" ht="14.25" customHeight="1">
      <c r="A389" s="11">
        <v>347.0</v>
      </c>
      <c r="B389" s="32">
        <f>VLOOKUP(D389,'Species Data'!A$2:E$252,2,FALSE)</f>
        <v>51</v>
      </c>
      <c r="C389" s="32"/>
      <c r="D389" s="32" t="s">
        <v>368</v>
      </c>
      <c r="E389" s="134" t="s">
        <v>485</v>
      </c>
      <c r="F389" s="135"/>
      <c r="G389" s="32">
        <f>VLOOKUP(D389,'Species Data'!A$2:E$252,3,FALSE)</f>
        <v>70</v>
      </c>
      <c r="H389" s="104">
        <f>VLOOKUP(D389,'Species Data'!A$2:E$252,4,FALSE)</f>
        <v>167</v>
      </c>
      <c r="I389" s="104">
        <f>VLOOKUP(D389,'Species Data'!A$2:E$252,5,FALSE)</f>
        <v>147</v>
      </c>
      <c r="J389" s="105">
        <f t="shared" si="1"/>
        <v>10290</v>
      </c>
      <c r="K389" s="36" t="s">
        <v>136</v>
      </c>
      <c r="L389" s="106">
        <f>VLOOKUP(K389,'Basic Moves'!B$2:J$60,3,FALSE)</f>
        <v>5</v>
      </c>
      <c r="M389" s="54" t="str">
        <f>VLOOKUP(K389,'Basic Moves'!B$2:C$60,2,FALSE)</f>
        <v>Ground</v>
      </c>
      <c r="N389" s="106">
        <f>IF(OR(VLOOKUP(K389,'Basic Moves'!B$2:C$60,2,FALSE)=E389,VLOOKUP(K389,'Basic Moves'!B$2:C$60,2,FALSE)=F389),1,0)</f>
        <v>1</v>
      </c>
      <c r="O389" s="106">
        <f>VLOOKUP(K389,'Basic Moves'!B$2:J$60,5,FALSE)</f>
        <v>600</v>
      </c>
      <c r="P389" s="54">
        <f>VLOOKUP(K389,'Basic Moves'!B$2:J$60,9,FALSE)</f>
        <v>7</v>
      </c>
      <c r="Q389" s="34">
        <f t="shared" si="229"/>
        <v>3</v>
      </c>
      <c r="R389" s="24">
        <f t="shared" si="2"/>
        <v>5</v>
      </c>
      <c r="S389" s="56">
        <f t="shared" si="230"/>
        <v>8.333333333</v>
      </c>
      <c r="T389" s="56">
        <f t="shared" si="231"/>
        <v>11.66666667</v>
      </c>
      <c r="U389" s="56">
        <f t="shared" si="232"/>
        <v>1.4</v>
      </c>
      <c r="V389" s="36" t="s">
        <v>61</v>
      </c>
      <c r="W389" s="106">
        <f>VLOOKUP(V389,'Charged Moves'!B$2:K$119,3,FALSE)</f>
        <v>100</v>
      </c>
      <c r="X389" s="57" t="str">
        <f>VLOOKUP(V389,'Charged Moves'!B$2:C$119,2,FALSE)</f>
        <v>Rock</v>
      </c>
      <c r="Y389" s="106">
        <f>IF(OR(VLOOKUP(V389,'Charged Moves'!B$2:C$119,2,FALSE)=E389,VLOOKUP(V389,'Charged Moves'!B$2:C$119,2,FALSE)=F389),1,0)</f>
        <v>0</v>
      </c>
      <c r="Z389" s="54">
        <f>VLOOKUP(V389,'Charged Moves'!B$2:K$119,10,FALSE)*100</f>
        <v>50</v>
      </c>
      <c r="AA389" s="106">
        <f>VLOOKUP(V389,'Charged Moves'!B$2:K$119,6,FALSE)</f>
        <v>2300</v>
      </c>
      <c r="AB389" s="54">
        <f>VLOOKUP(V389,'Charged Moves'!B$2:L$119,11,FALSE)</f>
        <v>100</v>
      </c>
      <c r="AC389" s="62">
        <f t="shared" si="233"/>
        <v>47</v>
      </c>
      <c r="AD389" s="24">
        <f t="shared" si="3"/>
        <v>20.43478261</v>
      </c>
      <c r="AE389" s="63">
        <f t="shared" si="4"/>
        <v>15</v>
      </c>
      <c r="AF389" s="64">
        <f t="shared" si="5"/>
        <v>9000</v>
      </c>
      <c r="AG389" s="65">
        <f t="shared" si="6"/>
        <v>8.14159292</v>
      </c>
      <c r="AH389" s="15">
        <f t="shared" si="234"/>
        <v>0.4676388811</v>
      </c>
      <c r="AI389" s="15">
        <f t="shared" si="235"/>
        <v>0.07550843948</v>
      </c>
      <c r="AJ389" s="15">
        <f t="shared" si="236"/>
        <v>0.05990452455</v>
      </c>
      <c r="AK389" s="65">
        <f t="shared" si="7"/>
        <v>2.124711316</v>
      </c>
      <c r="AL389" s="65">
        <f t="shared" si="8"/>
        <v>83776.99115</v>
      </c>
      <c r="AM389" s="65">
        <f t="shared" si="9"/>
        <v>21863.27945</v>
      </c>
    </row>
    <row r="390" ht="14.25" customHeight="1">
      <c r="A390" s="11">
        <v>1474.0</v>
      </c>
      <c r="B390" s="11">
        <f>VLOOKUP(D390,'Species Data'!A$2:E$252,2,FALSE)</f>
        <v>206</v>
      </c>
      <c r="C390" s="11"/>
      <c r="D390" s="20" t="s">
        <v>302</v>
      </c>
      <c r="E390" s="98" t="s">
        <v>481</v>
      </c>
      <c r="F390" s="98"/>
      <c r="G390" s="11">
        <f>VLOOKUP(D390,'Species Data'!A$2:E$252,3,FALSE)</f>
        <v>200</v>
      </c>
      <c r="H390" s="52">
        <f>VLOOKUP(D390,'Species Data'!A$2:E$252,4,FALSE)</f>
        <v>131</v>
      </c>
      <c r="I390" s="52">
        <f>VLOOKUP(D390,'Species Data'!A$2:E$252,5,FALSE)</f>
        <v>131</v>
      </c>
      <c r="J390" s="53">
        <f t="shared" si="1"/>
        <v>26200</v>
      </c>
      <c r="K390" s="21" t="s">
        <v>300</v>
      </c>
      <c r="L390" s="54">
        <f>VLOOKUP(K390,'Basic Moves'!B$2:J$60,3,FALSE)</f>
        <v>8</v>
      </c>
      <c r="M390" s="54" t="str">
        <f>VLOOKUP(K390,'Basic Moves'!B$2:C$60,2,FALSE)</f>
        <v>Ghost</v>
      </c>
      <c r="N390" s="54">
        <f>IF(OR(VLOOKUP(K390,'Basic Moves'!B$2:C$60,2,FALSE)=E390,VLOOKUP(K390,'Basic Moves'!B$2:C$60,2,FALSE)=F390),1,0)</f>
        <v>0</v>
      </c>
      <c r="O390" s="54">
        <f>VLOOKUP(K390,'Basic Moves'!B$2:J$60,5,FALSE)</f>
        <v>1100</v>
      </c>
      <c r="P390" s="54">
        <f>VLOOKUP(K390,'Basic Moves'!B$2:J$60,9,FALSE)</f>
        <v>14</v>
      </c>
      <c r="Q390" s="34">
        <f t="shared" si="229"/>
        <v>3</v>
      </c>
      <c r="R390" s="24">
        <f t="shared" si="2"/>
        <v>2.727272727</v>
      </c>
      <c r="S390" s="56">
        <f t="shared" si="230"/>
        <v>7.272727273</v>
      </c>
      <c r="T390" s="56">
        <f t="shared" si="231"/>
        <v>12.72727273</v>
      </c>
      <c r="U390" s="56">
        <f t="shared" si="232"/>
        <v>1.75</v>
      </c>
      <c r="V390" s="21" t="s">
        <v>291</v>
      </c>
      <c r="W390" s="54">
        <f>VLOOKUP(V390,'Charged Moves'!B$2:K$119,3,FALSE)</f>
        <v>100</v>
      </c>
      <c r="X390" s="57" t="str">
        <f>VLOOKUP(V390,'Charged Moves'!B$2:C$119,2,FALSE)</f>
        <v>Ground</v>
      </c>
      <c r="Y390" s="54">
        <f>IF(OR(VLOOKUP(V390,'Charged Moves'!B$2:C$119,2,FALSE)=E390,VLOOKUP(V390,'Charged Moves'!B$2:C$119,2,FALSE)=F390),1,0)</f>
        <v>0</v>
      </c>
      <c r="Z390" s="54">
        <f>VLOOKUP(V390,'Charged Moves'!B$2:K$119,10,FALSE)*100</f>
        <v>5</v>
      </c>
      <c r="AA390" s="54">
        <f>VLOOKUP(V390,'Charged Moves'!B$2:K$119,6,FALSE)</f>
        <v>4700</v>
      </c>
      <c r="AB390" s="54">
        <f>VLOOKUP(V390,'Charged Moves'!B$2:L$119,11,FALSE)</f>
        <v>50</v>
      </c>
      <c r="AC390" s="62">
        <f t="shared" si="233"/>
        <v>37</v>
      </c>
      <c r="AD390" s="24">
        <f t="shared" si="3"/>
        <v>7.872340426</v>
      </c>
      <c r="AE390" s="63">
        <f t="shared" si="4"/>
        <v>4</v>
      </c>
      <c r="AF390" s="64">
        <f t="shared" si="5"/>
        <v>4400</v>
      </c>
      <c r="AG390" s="65">
        <f t="shared" si="6"/>
        <v>5.384615385</v>
      </c>
      <c r="AH390" s="15">
        <f t="shared" si="234"/>
        <v>0.3092829055</v>
      </c>
      <c r="AI390" s="15">
        <f t="shared" si="235"/>
        <v>0.1271530305</v>
      </c>
      <c r="AJ390" s="15">
        <f t="shared" si="236"/>
        <v>0.1841655202</v>
      </c>
      <c r="AK390" s="65">
        <f t="shared" si="7"/>
        <v>2.565445026</v>
      </c>
      <c r="AL390" s="65">
        <f t="shared" si="8"/>
        <v>141076.9231</v>
      </c>
      <c r="AM390" s="65">
        <f t="shared" si="9"/>
        <v>67214.65969</v>
      </c>
    </row>
    <row r="391" ht="14.25" customHeight="1">
      <c r="A391" s="11">
        <v>1476.0</v>
      </c>
      <c r="B391" s="11">
        <f>VLOOKUP(D391,'Species Data'!A$2:E$252,2,FALSE)</f>
        <v>206</v>
      </c>
      <c r="C391" s="11"/>
      <c r="D391" s="20" t="s">
        <v>302</v>
      </c>
      <c r="E391" s="98" t="s">
        <v>481</v>
      </c>
      <c r="F391" s="98"/>
      <c r="G391" s="11">
        <f>VLOOKUP(D391,'Species Data'!A$2:E$252,3,FALSE)</f>
        <v>200</v>
      </c>
      <c r="H391" s="52">
        <f>VLOOKUP(D391,'Species Data'!A$2:E$252,4,FALSE)</f>
        <v>131</v>
      </c>
      <c r="I391" s="52">
        <f>VLOOKUP(D391,'Species Data'!A$2:E$252,5,FALSE)</f>
        <v>131</v>
      </c>
      <c r="J391" s="53">
        <f t="shared" si="1"/>
        <v>26200</v>
      </c>
      <c r="K391" s="21" t="s">
        <v>300</v>
      </c>
      <c r="L391" s="54">
        <f>VLOOKUP(K391,'Basic Moves'!B$2:J$60,3,FALSE)</f>
        <v>8</v>
      </c>
      <c r="M391" s="54" t="str">
        <f>VLOOKUP(K391,'Basic Moves'!B$2:C$60,2,FALSE)</f>
        <v>Ghost</v>
      </c>
      <c r="N391" s="54">
        <f>IF(OR(VLOOKUP(K391,'Basic Moves'!B$2:C$60,2,FALSE)=E391,VLOOKUP(K391,'Basic Moves'!B$2:C$60,2,FALSE)=F391),1,0)</f>
        <v>0</v>
      </c>
      <c r="O391" s="54">
        <f>VLOOKUP(K391,'Basic Moves'!B$2:J$60,5,FALSE)</f>
        <v>1100</v>
      </c>
      <c r="P391" s="54">
        <f>VLOOKUP(K391,'Basic Moves'!B$2:J$60,9,FALSE)</f>
        <v>14</v>
      </c>
      <c r="Q391" s="34">
        <f t="shared" si="229"/>
        <v>3</v>
      </c>
      <c r="R391" s="24">
        <f t="shared" si="2"/>
        <v>2.727272727</v>
      </c>
      <c r="S391" s="56">
        <f t="shared" si="230"/>
        <v>7.272727273</v>
      </c>
      <c r="T391" s="56">
        <f t="shared" si="231"/>
        <v>12.72727273</v>
      </c>
      <c r="U391" s="56">
        <f t="shared" si="232"/>
        <v>1.75</v>
      </c>
      <c r="V391" s="21" t="s">
        <v>140</v>
      </c>
      <c r="W391" s="54">
        <f>VLOOKUP(V391,'Charged Moves'!B$2:K$119,3,FALSE)</f>
        <v>80</v>
      </c>
      <c r="X391" s="57" t="str">
        <f>VLOOKUP(V391,'Charged Moves'!B$2:C$119,2,FALSE)</f>
        <v>Rock</v>
      </c>
      <c r="Y391" s="54">
        <f>IF(OR(VLOOKUP(V391,'Charged Moves'!B$2:C$119,2,FALSE)=E391,VLOOKUP(V391,'Charged Moves'!B$2:C$119,2,FALSE)=F391),1,0)</f>
        <v>0</v>
      </c>
      <c r="Z391" s="54">
        <f>VLOOKUP(V391,'Charged Moves'!B$2:K$119,10,FALSE)*100</f>
        <v>5</v>
      </c>
      <c r="AA391" s="54">
        <f>VLOOKUP(V391,'Charged Moves'!B$2:K$119,6,FALSE)</f>
        <v>2700</v>
      </c>
      <c r="AB391" s="54">
        <f>VLOOKUP(V391,'Charged Moves'!B$2:L$119,11,FALSE)</f>
        <v>50</v>
      </c>
      <c r="AC391" s="62">
        <f t="shared" si="233"/>
        <v>30</v>
      </c>
      <c r="AD391" s="24">
        <f t="shared" si="3"/>
        <v>11.11111111</v>
      </c>
      <c r="AE391" s="63">
        <f t="shared" si="4"/>
        <v>4</v>
      </c>
      <c r="AF391" s="64">
        <f t="shared" si="5"/>
        <v>4400</v>
      </c>
      <c r="AG391" s="65">
        <f t="shared" si="6"/>
        <v>5.915492958</v>
      </c>
      <c r="AH391" s="15">
        <f t="shared" si="234"/>
        <v>0.3397755863</v>
      </c>
      <c r="AI391" s="15">
        <f t="shared" si="235"/>
        <v>0.1396892447</v>
      </c>
      <c r="AJ391" s="15">
        <f t="shared" si="236"/>
        <v>0.1763188689</v>
      </c>
      <c r="AK391" s="65">
        <f t="shared" si="7"/>
        <v>2.456140351</v>
      </c>
      <c r="AL391" s="65">
        <f t="shared" si="8"/>
        <v>154985.9155</v>
      </c>
      <c r="AM391" s="65">
        <f t="shared" si="9"/>
        <v>64350.87719</v>
      </c>
    </row>
    <row r="392" ht="14.25" customHeight="1">
      <c r="A392" s="11">
        <v>1475.0</v>
      </c>
      <c r="B392" s="11">
        <f>VLOOKUP(D392,'Species Data'!A$2:E$252,2,FALSE)</f>
        <v>206</v>
      </c>
      <c r="C392" s="11"/>
      <c r="D392" s="20" t="s">
        <v>302</v>
      </c>
      <c r="E392" s="98" t="s">
        <v>481</v>
      </c>
      <c r="F392" s="98"/>
      <c r="G392" s="11">
        <f>VLOOKUP(D392,'Species Data'!A$2:E$252,3,FALSE)</f>
        <v>200</v>
      </c>
      <c r="H392" s="52">
        <f>VLOOKUP(D392,'Species Data'!A$2:E$252,4,FALSE)</f>
        <v>131</v>
      </c>
      <c r="I392" s="52">
        <f>VLOOKUP(D392,'Species Data'!A$2:E$252,5,FALSE)</f>
        <v>131</v>
      </c>
      <c r="J392" s="53">
        <f t="shared" si="1"/>
        <v>26200</v>
      </c>
      <c r="K392" s="21" t="s">
        <v>300</v>
      </c>
      <c r="L392" s="54">
        <f>VLOOKUP(K392,'Basic Moves'!B$2:J$60,3,FALSE)</f>
        <v>8</v>
      </c>
      <c r="M392" s="54" t="str">
        <f>VLOOKUP(K392,'Basic Moves'!B$2:C$60,2,FALSE)</f>
        <v>Ghost</v>
      </c>
      <c r="N392" s="54">
        <f>IF(OR(VLOOKUP(K392,'Basic Moves'!B$2:C$60,2,FALSE)=E392,VLOOKUP(K392,'Basic Moves'!B$2:C$60,2,FALSE)=F392),1,0)</f>
        <v>0</v>
      </c>
      <c r="O392" s="54">
        <f>VLOOKUP(K392,'Basic Moves'!B$2:J$60,5,FALSE)</f>
        <v>1100</v>
      </c>
      <c r="P392" s="54">
        <f>VLOOKUP(K392,'Basic Moves'!B$2:J$60,9,FALSE)</f>
        <v>14</v>
      </c>
      <c r="Q392" s="34">
        <f t="shared" si="229"/>
        <v>3</v>
      </c>
      <c r="R392" s="24">
        <f t="shared" si="2"/>
        <v>2.727272727</v>
      </c>
      <c r="S392" s="56">
        <f t="shared" si="230"/>
        <v>7.272727273</v>
      </c>
      <c r="T392" s="56">
        <f t="shared" si="231"/>
        <v>12.72727273</v>
      </c>
      <c r="U392" s="56">
        <f t="shared" si="232"/>
        <v>1.75</v>
      </c>
      <c r="V392" s="21" t="s">
        <v>257</v>
      </c>
      <c r="W392" s="54">
        <f>VLOOKUP(V392,'Charged Moves'!B$2:K$119,3,FALSE)</f>
        <v>80</v>
      </c>
      <c r="X392" s="57" t="str">
        <f>VLOOKUP(V392,'Charged Moves'!B$2:C$119,2,FALSE)</f>
        <v>Ground</v>
      </c>
      <c r="Y392" s="54">
        <f>IF(OR(VLOOKUP(V392,'Charged Moves'!B$2:C$119,2,FALSE)=E392,VLOOKUP(V392,'Charged Moves'!B$2:C$119,2,FALSE)=F392),1,0)</f>
        <v>0</v>
      </c>
      <c r="Z392" s="54">
        <f>VLOOKUP(V392,'Charged Moves'!B$2:K$119,10,FALSE)*100</f>
        <v>25</v>
      </c>
      <c r="AA392" s="54">
        <f>VLOOKUP(V392,'Charged Moves'!B$2:K$119,6,FALSE)</f>
        <v>2800</v>
      </c>
      <c r="AB392" s="54">
        <f>VLOOKUP(V392,'Charged Moves'!B$2:L$119,11,FALSE)</f>
        <v>50</v>
      </c>
      <c r="AC392" s="62">
        <f t="shared" si="233"/>
        <v>30</v>
      </c>
      <c r="AD392" s="24">
        <f t="shared" si="3"/>
        <v>10.71428571</v>
      </c>
      <c r="AE392" s="63">
        <f t="shared" si="4"/>
        <v>4</v>
      </c>
      <c r="AF392" s="64">
        <f t="shared" si="5"/>
        <v>4400</v>
      </c>
      <c r="AG392" s="65">
        <f t="shared" si="6"/>
        <v>5.833333333</v>
      </c>
      <c r="AH392" s="15">
        <f t="shared" si="234"/>
        <v>0.3350564809</v>
      </c>
      <c r="AI392" s="15">
        <f t="shared" si="235"/>
        <v>0.1377491163</v>
      </c>
      <c r="AJ392" s="15">
        <f t="shared" si="236"/>
        <v>0.1752937592</v>
      </c>
      <c r="AK392" s="65">
        <f t="shared" si="7"/>
        <v>2.441860465</v>
      </c>
      <c r="AL392" s="65">
        <f t="shared" si="8"/>
        <v>152833.3333</v>
      </c>
      <c r="AM392" s="65">
        <f t="shared" si="9"/>
        <v>63976.74419</v>
      </c>
    </row>
    <row r="393" ht="14.25" customHeight="1">
      <c r="A393" s="11">
        <v>1477.0</v>
      </c>
      <c r="B393" s="11">
        <f>VLOOKUP(D393,'Species Data'!A$2:E$252,2,FALSE)</f>
        <v>206</v>
      </c>
      <c r="C393" s="11"/>
      <c r="D393" s="20" t="s">
        <v>302</v>
      </c>
      <c r="E393" s="98" t="s">
        <v>481</v>
      </c>
      <c r="F393" s="98"/>
      <c r="G393" s="11">
        <f>VLOOKUP(D393,'Species Data'!A$2:E$252,3,FALSE)</f>
        <v>200</v>
      </c>
      <c r="H393" s="52">
        <f>VLOOKUP(D393,'Species Data'!A$2:E$252,4,FALSE)</f>
        <v>131</v>
      </c>
      <c r="I393" s="52">
        <f>VLOOKUP(D393,'Species Data'!A$2:E$252,5,FALSE)</f>
        <v>131</v>
      </c>
      <c r="J393" s="53">
        <f t="shared" si="1"/>
        <v>26200</v>
      </c>
      <c r="K393" s="21" t="s">
        <v>60</v>
      </c>
      <c r="L393" s="54">
        <f>VLOOKUP(K393,'Basic Moves'!B$2:J$60,3,FALSE)</f>
        <v>6</v>
      </c>
      <c r="M393" s="54" t="str">
        <f>VLOOKUP(K393,'Basic Moves'!B$2:C$60,2,FALSE)</f>
        <v>Dark</v>
      </c>
      <c r="N393" s="54">
        <f>IF(OR(VLOOKUP(K393,'Basic Moves'!B$2:C$60,2,FALSE)=E393,VLOOKUP(K393,'Basic Moves'!B$2:C$60,2,FALSE)=F393),1,0)</f>
        <v>0</v>
      </c>
      <c r="O393" s="54">
        <f>VLOOKUP(K393,'Basic Moves'!B$2:J$60,5,FALSE)</f>
        <v>500</v>
      </c>
      <c r="P393" s="54">
        <f>VLOOKUP(K393,'Basic Moves'!B$2:J$60,9,FALSE)</f>
        <v>4</v>
      </c>
      <c r="Q393" s="34">
        <f t="shared" si="229"/>
        <v>3</v>
      </c>
      <c r="R393" s="24">
        <f t="shared" si="2"/>
        <v>6</v>
      </c>
      <c r="S393" s="56">
        <f t="shared" si="230"/>
        <v>12</v>
      </c>
      <c r="T393" s="56">
        <f t="shared" si="231"/>
        <v>8</v>
      </c>
      <c r="U393" s="56">
        <f t="shared" si="232"/>
        <v>0.6666666667</v>
      </c>
      <c r="V393" s="21" t="s">
        <v>291</v>
      </c>
      <c r="W393" s="54">
        <f>VLOOKUP(V393,'Charged Moves'!B$2:K$119,3,FALSE)</f>
        <v>100</v>
      </c>
      <c r="X393" s="57" t="str">
        <f>VLOOKUP(V393,'Charged Moves'!B$2:C$119,2,FALSE)</f>
        <v>Ground</v>
      </c>
      <c r="Y393" s="54">
        <f>IF(OR(VLOOKUP(V393,'Charged Moves'!B$2:C$119,2,FALSE)=E393,VLOOKUP(V393,'Charged Moves'!B$2:C$119,2,FALSE)=F393),1,0)</f>
        <v>0</v>
      </c>
      <c r="Z393" s="54">
        <f>VLOOKUP(V393,'Charged Moves'!B$2:K$119,10,FALSE)*100</f>
        <v>5</v>
      </c>
      <c r="AA393" s="54">
        <f>VLOOKUP(V393,'Charged Moves'!B$2:K$119,6,FALSE)</f>
        <v>4700</v>
      </c>
      <c r="AB393" s="54">
        <f>VLOOKUP(V393,'Charged Moves'!B$2:L$119,11,FALSE)</f>
        <v>50</v>
      </c>
      <c r="AC393" s="62">
        <f t="shared" si="233"/>
        <v>37</v>
      </c>
      <c r="AD393" s="24">
        <f t="shared" si="3"/>
        <v>7.872340426</v>
      </c>
      <c r="AE393" s="63">
        <f t="shared" si="4"/>
        <v>13</v>
      </c>
      <c r="AF393" s="64">
        <f t="shared" si="5"/>
        <v>6500</v>
      </c>
      <c r="AG393" s="65">
        <f t="shared" si="6"/>
        <v>6.785714286</v>
      </c>
      <c r="AH393" s="15">
        <f t="shared" si="234"/>
        <v>0.3897595799</v>
      </c>
      <c r="AI393" s="15">
        <f t="shared" si="235"/>
        <v>0.160238768</v>
      </c>
      <c r="AJ393" s="15">
        <f t="shared" si="236"/>
        <v>0.1391788156</v>
      </c>
      <c r="AK393" s="65">
        <f t="shared" si="7"/>
        <v>1.93877551</v>
      </c>
      <c r="AL393" s="65">
        <f t="shared" si="8"/>
        <v>177785.7143</v>
      </c>
      <c r="AM393" s="65">
        <f t="shared" si="9"/>
        <v>50795.91837</v>
      </c>
    </row>
    <row r="394" ht="14.25" customHeight="1">
      <c r="A394" s="11">
        <v>1479.0</v>
      </c>
      <c r="B394" s="11">
        <f>VLOOKUP(D394,'Species Data'!A$2:E$252,2,FALSE)</f>
        <v>206</v>
      </c>
      <c r="C394" s="11"/>
      <c r="D394" s="20" t="s">
        <v>302</v>
      </c>
      <c r="E394" s="98" t="s">
        <v>481</v>
      </c>
      <c r="F394" s="98"/>
      <c r="G394" s="11">
        <f>VLOOKUP(D394,'Species Data'!A$2:E$252,3,FALSE)</f>
        <v>200</v>
      </c>
      <c r="H394" s="52">
        <f>VLOOKUP(D394,'Species Data'!A$2:E$252,4,FALSE)</f>
        <v>131</v>
      </c>
      <c r="I394" s="52">
        <f>VLOOKUP(D394,'Species Data'!A$2:E$252,5,FALSE)</f>
        <v>131</v>
      </c>
      <c r="J394" s="53">
        <f t="shared" si="1"/>
        <v>26200</v>
      </c>
      <c r="K394" s="21" t="s">
        <v>60</v>
      </c>
      <c r="L394" s="54">
        <f>VLOOKUP(K394,'Basic Moves'!B$2:J$60,3,FALSE)</f>
        <v>6</v>
      </c>
      <c r="M394" s="54" t="str">
        <f>VLOOKUP(K394,'Basic Moves'!B$2:C$60,2,FALSE)</f>
        <v>Dark</v>
      </c>
      <c r="N394" s="54">
        <f>IF(OR(VLOOKUP(K394,'Basic Moves'!B$2:C$60,2,FALSE)=E394,VLOOKUP(K394,'Basic Moves'!B$2:C$60,2,FALSE)=F394),1,0)</f>
        <v>0</v>
      </c>
      <c r="O394" s="54">
        <f>VLOOKUP(K394,'Basic Moves'!B$2:J$60,5,FALSE)</f>
        <v>500</v>
      </c>
      <c r="P394" s="54">
        <f>VLOOKUP(K394,'Basic Moves'!B$2:J$60,9,FALSE)</f>
        <v>4</v>
      </c>
      <c r="Q394" s="34">
        <f t="shared" si="229"/>
        <v>3</v>
      </c>
      <c r="R394" s="24">
        <f t="shared" si="2"/>
        <v>6</v>
      </c>
      <c r="S394" s="56">
        <f t="shared" si="230"/>
        <v>12</v>
      </c>
      <c r="T394" s="56">
        <f t="shared" si="231"/>
        <v>8</v>
      </c>
      <c r="U394" s="56">
        <f t="shared" si="232"/>
        <v>0.6666666667</v>
      </c>
      <c r="V394" s="21" t="s">
        <v>140</v>
      </c>
      <c r="W394" s="54">
        <f>VLOOKUP(V394,'Charged Moves'!B$2:K$119,3,FALSE)</f>
        <v>80</v>
      </c>
      <c r="X394" s="57" t="str">
        <f>VLOOKUP(V394,'Charged Moves'!B$2:C$119,2,FALSE)</f>
        <v>Rock</v>
      </c>
      <c r="Y394" s="54">
        <f>IF(OR(VLOOKUP(V394,'Charged Moves'!B$2:C$119,2,FALSE)=E394,VLOOKUP(V394,'Charged Moves'!B$2:C$119,2,FALSE)=F394),1,0)</f>
        <v>0</v>
      </c>
      <c r="Z394" s="54">
        <f>VLOOKUP(V394,'Charged Moves'!B$2:K$119,10,FALSE)*100</f>
        <v>5</v>
      </c>
      <c r="AA394" s="54">
        <f>VLOOKUP(V394,'Charged Moves'!B$2:K$119,6,FALSE)</f>
        <v>2700</v>
      </c>
      <c r="AB394" s="54">
        <f>VLOOKUP(V394,'Charged Moves'!B$2:L$119,11,FALSE)</f>
        <v>50</v>
      </c>
      <c r="AC394" s="62">
        <f t="shared" si="233"/>
        <v>30</v>
      </c>
      <c r="AD394" s="24">
        <f t="shared" si="3"/>
        <v>11.11111111</v>
      </c>
      <c r="AE394" s="63">
        <f t="shared" si="4"/>
        <v>13</v>
      </c>
      <c r="AF394" s="64">
        <f t="shared" si="5"/>
        <v>6500</v>
      </c>
      <c r="AG394" s="65">
        <f t="shared" si="6"/>
        <v>7.5</v>
      </c>
      <c r="AH394" s="15">
        <f t="shared" si="234"/>
        <v>0.4307869041</v>
      </c>
      <c r="AI394" s="15">
        <f t="shared" si="235"/>
        <v>0.1771060067</v>
      </c>
      <c r="AJ394" s="15">
        <f t="shared" si="236"/>
        <v>0.1331532472</v>
      </c>
      <c r="AK394" s="65">
        <f t="shared" si="7"/>
        <v>1.85483871</v>
      </c>
      <c r="AL394" s="65">
        <f t="shared" si="8"/>
        <v>196500</v>
      </c>
      <c r="AM394" s="65">
        <f t="shared" si="9"/>
        <v>48596.77419</v>
      </c>
    </row>
    <row r="395" ht="14.25" customHeight="1">
      <c r="A395" s="11">
        <v>1478.0</v>
      </c>
      <c r="B395" s="11">
        <f>VLOOKUP(D395,'Species Data'!A$2:E$252,2,FALSE)</f>
        <v>206</v>
      </c>
      <c r="C395" s="11"/>
      <c r="D395" s="20" t="s">
        <v>302</v>
      </c>
      <c r="E395" s="98" t="s">
        <v>481</v>
      </c>
      <c r="F395" s="98"/>
      <c r="G395" s="11">
        <f>VLOOKUP(D395,'Species Data'!A$2:E$252,3,FALSE)</f>
        <v>200</v>
      </c>
      <c r="H395" s="52">
        <f>VLOOKUP(D395,'Species Data'!A$2:E$252,4,FALSE)</f>
        <v>131</v>
      </c>
      <c r="I395" s="52">
        <f>VLOOKUP(D395,'Species Data'!A$2:E$252,5,FALSE)</f>
        <v>131</v>
      </c>
      <c r="J395" s="53">
        <f t="shared" si="1"/>
        <v>26200</v>
      </c>
      <c r="K395" s="21" t="s">
        <v>60</v>
      </c>
      <c r="L395" s="54">
        <f>VLOOKUP(K395,'Basic Moves'!B$2:J$60,3,FALSE)</f>
        <v>6</v>
      </c>
      <c r="M395" s="54" t="str">
        <f>VLOOKUP(K395,'Basic Moves'!B$2:C$60,2,FALSE)</f>
        <v>Dark</v>
      </c>
      <c r="N395" s="54">
        <f>IF(OR(VLOOKUP(K395,'Basic Moves'!B$2:C$60,2,FALSE)=E395,VLOOKUP(K395,'Basic Moves'!B$2:C$60,2,FALSE)=F395),1,0)</f>
        <v>0</v>
      </c>
      <c r="O395" s="54">
        <f>VLOOKUP(K395,'Basic Moves'!B$2:J$60,5,FALSE)</f>
        <v>500</v>
      </c>
      <c r="P395" s="54">
        <f>VLOOKUP(K395,'Basic Moves'!B$2:J$60,9,FALSE)</f>
        <v>4</v>
      </c>
      <c r="Q395" s="34">
        <f t="shared" si="229"/>
        <v>3</v>
      </c>
      <c r="R395" s="24">
        <f t="shared" si="2"/>
        <v>6</v>
      </c>
      <c r="S395" s="56">
        <f t="shared" si="230"/>
        <v>12</v>
      </c>
      <c r="T395" s="56">
        <f t="shared" si="231"/>
        <v>8</v>
      </c>
      <c r="U395" s="56">
        <f t="shared" si="232"/>
        <v>0.6666666667</v>
      </c>
      <c r="V395" s="21" t="s">
        <v>257</v>
      </c>
      <c r="W395" s="54">
        <f>VLOOKUP(V395,'Charged Moves'!B$2:K$119,3,FALSE)</f>
        <v>80</v>
      </c>
      <c r="X395" s="57" t="str">
        <f>VLOOKUP(V395,'Charged Moves'!B$2:C$119,2,FALSE)</f>
        <v>Ground</v>
      </c>
      <c r="Y395" s="54">
        <f>IF(OR(VLOOKUP(V395,'Charged Moves'!B$2:C$119,2,FALSE)=E395,VLOOKUP(V395,'Charged Moves'!B$2:C$119,2,FALSE)=F395),1,0)</f>
        <v>0</v>
      </c>
      <c r="Z395" s="54">
        <f>VLOOKUP(V395,'Charged Moves'!B$2:K$119,10,FALSE)*100</f>
        <v>25</v>
      </c>
      <c r="AA395" s="54">
        <f>VLOOKUP(V395,'Charged Moves'!B$2:K$119,6,FALSE)</f>
        <v>2800</v>
      </c>
      <c r="AB395" s="54">
        <f>VLOOKUP(V395,'Charged Moves'!B$2:L$119,11,FALSE)</f>
        <v>50</v>
      </c>
      <c r="AC395" s="62">
        <f t="shared" si="233"/>
        <v>30</v>
      </c>
      <c r="AD395" s="24">
        <f t="shared" si="3"/>
        <v>10.71428571</v>
      </c>
      <c r="AE395" s="63">
        <f t="shared" si="4"/>
        <v>13</v>
      </c>
      <c r="AF395" s="64">
        <f t="shared" si="5"/>
        <v>6500</v>
      </c>
      <c r="AG395" s="65">
        <f t="shared" si="6"/>
        <v>7.419354839</v>
      </c>
      <c r="AH395" s="15">
        <f t="shared" si="234"/>
        <v>0.4261547868</v>
      </c>
      <c r="AI395" s="15">
        <f t="shared" si="235"/>
        <v>0.1752016411</v>
      </c>
      <c r="AJ395" s="15">
        <f t="shared" si="236"/>
        <v>0.132796268</v>
      </c>
      <c r="AK395" s="65">
        <f t="shared" si="7"/>
        <v>1.849865952</v>
      </c>
      <c r="AL395" s="65">
        <f t="shared" si="8"/>
        <v>194387.0968</v>
      </c>
      <c r="AM395" s="65">
        <f t="shared" si="9"/>
        <v>48466.48794</v>
      </c>
    </row>
    <row r="396" ht="14.25" customHeight="1">
      <c r="A396" s="11">
        <v>1012.0</v>
      </c>
      <c r="B396" s="11">
        <f>VLOOKUP(D396,'Species Data'!A$2:E$252,2,FALSE)</f>
        <v>133</v>
      </c>
      <c r="C396" s="11"/>
      <c r="D396" s="11" t="s">
        <v>393</v>
      </c>
      <c r="E396" s="98" t="s">
        <v>481</v>
      </c>
      <c r="F396" s="124"/>
      <c r="G396" s="11">
        <f>VLOOKUP(D396,'Species Data'!A$2:E$252,3,FALSE)</f>
        <v>110</v>
      </c>
      <c r="H396" s="52">
        <f>VLOOKUP(D396,'Species Data'!A$2:E$252,4,FALSE)</f>
        <v>104</v>
      </c>
      <c r="I396" s="52">
        <f>VLOOKUP(D396,'Species Data'!A$2:E$252,5,FALSE)</f>
        <v>121</v>
      </c>
      <c r="J396" s="53">
        <f t="shared" si="1"/>
        <v>13310</v>
      </c>
      <c r="K396" s="48" t="s">
        <v>246</v>
      </c>
      <c r="L396" s="54">
        <f>VLOOKUP(K396,'Basic Moves'!B$2:J$60,3,FALSE)</f>
        <v>8</v>
      </c>
      <c r="M396" s="54" t="str">
        <f>VLOOKUP(K396,'Basic Moves'!B$2:C$60,2,FALSE)</f>
        <v>Normal</v>
      </c>
      <c r="N396" s="54">
        <f>IF(OR(VLOOKUP(K396,'Basic Moves'!B$2:C$60,2,FALSE)=E396,VLOOKUP(K396,'Basic Moves'!B$2:C$60,2,FALSE)=F396),1,0)</f>
        <v>1</v>
      </c>
      <c r="O396" s="54">
        <f>VLOOKUP(K396,'Basic Moves'!B$2:J$60,5,FALSE)</f>
        <v>800</v>
      </c>
      <c r="P396" s="54">
        <f>VLOOKUP(K396,'Basic Moves'!B$2:J$60,9,FALSE)</f>
        <v>10</v>
      </c>
      <c r="Q396" s="34">
        <f t="shared" si="229"/>
        <v>3</v>
      </c>
      <c r="R396" s="24">
        <f t="shared" si="2"/>
        <v>3.75</v>
      </c>
      <c r="S396" s="56">
        <f t="shared" si="230"/>
        <v>10</v>
      </c>
      <c r="T396" s="56">
        <f t="shared" si="231"/>
        <v>12.5</v>
      </c>
      <c r="U396" s="56">
        <f t="shared" si="232"/>
        <v>1.25</v>
      </c>
      <c r="V396" s="48" t="s">
        <v>291</v>
      </c>
      <c r="W396" s="54">
        <f>VLOOKUP(V396,'Charged Moves'!B$2:K$119,3,FALSE)</f>
        <v>100</v>
      </c>
      <c r="X396" s="57" t="str">
        <f>VLOOKUP(V396,'Charged Moves'!B$2:C$119,2,FALSE)</f>
        <v>Ground</v>
      </c>
      <c r="Y396" s="54">
        <f>IF(OR(VLOOKUP(V396,'Charged Moves'!B$2:C$119,2,FALSE)=E396,VLOOKUP(V396,'Charged Moves'!B$2:C$119,2,FALSE)=F396),1,0)</f>
        <v>0</v>
      </c>
      <c r="Z396" s="54">
        <f>VLOOKUP(V396,'Charged Moves'!B$2:K$119,10,FALSE)*100</f>
        <v>5</v>
      </c>
      <c r="AA396" s="54">
        <f>VLOOKUP(V396,'Charged Moves'!B$2:K$119,6,FALSE)</f>
        <v>4700</v>
      </c>
      <c r="AB396" s="54">
        <f>VLOOKUP(V396,'Charged Moves'!B$2:L$119,11,FALSE)</f>
        <v>50</v>
      </c>
      <c r="AC396" s="62">
        <f t="shared" si="233"/>
        <v>29</v>
      </c>
      <c r="AD396" s="24">
        <f t="shared" si="3"/>
        <v>6.170212766</v>
      </c>
      <c r="AE396" s="63">
        <f t="shared" si="4"/>
        <v>5</v>
      </c>
      <c r="AF396" s="64">
        <f t="shared" si="5"/>
        <v>4000</v>
      </c>
      <c r="AG396" s="65">
        <f t="shared" si="6"/>
        <v>5.057471264</v>
      </c>
      <c r="AH396" s="15">
        <f t="shared" si="234"/>
        <v>0.2904923185</v>
      </c>
      <c r="AI396" s="15">
        <f t="shared" si="235"/>
        <v>0.06067114842</v>
      </c>
      <c r="AJ396" s="15">
        <f t="shared" si="236"/>
        <v>0.07751838326</v>
      </c>
      <c r="AK396" s="65">
        <f t="shared" si="7"/>
        <v>2.125603865</v>
      </c>
      <c r="AL396" s="65">
        <f t="shared" si="8"/>
        <v>67314.94253</v>
      </c>
      <c r="AM396" s="65">
        <f t="shared" si="9"/>
        <v>28291.78744</v>
      </c>
    </row>
    <row r="397" ht="14.25" customHeight="1">
      <c r="A397" s="11">
        <v>1011.0</v>
      </c>
      <c r="B397" s="32">
        <f>VLOOKUP(D397,'Species Data'!A$2:E$252,2,FALSE)</f>
        <v>133</v>
      </c>
      <c r="C397" s="32"/>
      <c r="D397" s="32" t="s">
        <v>393</v>
      </c>
      <c r="E397" s="125" t="s">
        <v>481</v>
      </c>
      <c r="F397" s="126"/>
      <c r="G397" s="32">
        <f>VLOOKUP(D397,'Species Data'!A$2:E$252,3,FALSE)</f>
        <v>110</v>
      </c>
      <c r="H397" s="104">
        <f>VLOOKUP(D397,'Species Data'!A$2:E$252,4,FALSE)</f>
        <v>104</v>
      </c>
      <c r="I397" s="104">
        <f>VLOOKUP(D397,'Species Data'!A$2:E$252,5,FALSE)</f>
        <v>121</v>
      </c>
      <c r="J397" s="105">
        <f t="shared" si="1"/>
        <v>13310</v>
      </c>
      <c r="K397" s="36" t="s">
        <v>246</v>
      </c>
      <c r="L397" s="106">
        <f>VLOOKUP(K397,'Basic Moves'!B$2:J$60,3,FALSE)</f>
        <v>8</v>
      </c>
      <c r="M397" s="106" t="str">
        <f>VLOOKUP(K397,'Basic Moves'!B$2:C$60,2,FALSE)</f>
        <v>Normal</v>
      </c>
      <c r="N397" s="106">
        <f>IF(OR(VLOOKUP(K397,'Basic Moves'!B$2:C$60,2,FALSE)=E397,VLOOKUP(K397,'Basic Moves'!B$2:C$60,2,FALSE)=F397),1,0)</f>
        <v>1</v>
      </c>
      <c r="O397" s="106">
        <f>VLOOKUP(K397,'Basic Moves'!B$2:J$60,5,FALSE)</f>
        <v>800</v>
      </c>
      <c r="P397" s="106">
        <f>VLOOKUP(K397,'Basic Moves'!B$2:J$60,9,FALSE)</f>
        <v>10</v>
      </c>
      <c r="Q397" s="34">
        <f t="shared" si="229"/>
        <v>3</v>
      </c>
      <c r="R397" s="24">
        <f t="shared" si="2"/>
        <v>3.75</v>
      </c>
      <c r="S397" s="56">
        <f t="shared" si="230"/>
        <v>10</v>
      </c>
      <c r="T397" s="56">
        <f t="shared" si="231"/>
        <v>12.5</v>
      </c>
      <c r="U397" s="56">
        <f t="shared" si="232"/>
        <v>1.25</v>
      </c>
      <c r="V397" s="36" t="s">
        <v>67</v>
      </c>
      <c r="W397" s="106">
        <f>VLOOKUP(V397,'Charged Moves'!B$2:K$119,3,FALSE)</f>
        <v>50</v>
      </c>
      <c r="X397" s="107" t="str">
        <f>VLOOKUP(V397,'Charged Moves'!B$2:C$119,2,FALSE)</f>
        <v>Normal</v>
      </c>
      <c r="Y397" s="106">
        <f>IF(OR(VLOOKUP(V397,'Charged Moves'!B$2:C$119,2,FALSE)=E397,VLOOKUP(V397,'Charged Moves'!B$2:C$119,2,FALSE)=F397),1,0)</f>
        <v>1</v>
      </c>
      <c r="Z397" s="106">
        <f>VLOOKUP(V397,'Charged Moves'!B$2:K$119,10,FALSE)*100</f>
        <v>5</v>
      </c>
      <c r="AA397" s="106">
        <f>VLOOKUP(V397,'Charged Moves'!B$2:K$119,6,FALSE)</f>
        <v>1900</v>
      </c>
      <c r="AB397" s="106">
        <f>VLOOKUP(V397,'Charged Moves'!B$2:L$119,11,FALSE)</f>
        <v>33</v>
      </c>
      <c r="AC397" s="62">
        <f t="shared" si="233"/>
        <v>18</v>
      </c>
      <c r="AD397" s="24">
        <f t="shared" si="3"/>
        <v>9.473684211</v>
      </c>
      <c r="AE397" s="63">
        <f t="shared" si="4"/>
        <v>4</v>
      </c>
      <c r="AF397" s="64">
        <f t="shared" si="5"/>
        <v>3200</v>
      </c>
      <c r="AG397" s="65">
        <f t="shared" si="6"/>
        <v>5.882352941</v>
      </c>
      <c r="AH397" s="15">
        <f t="shared" si="234"/>
        <v>0.3378720816</v>
      </c>
      <c r="AI397" s="15">
        <f t="shared" si="235"/>
        <v>0.07056671006</v>
      </c>
      <c r="AJ397" s="15">
        <f t="shared" si="236"/>
        <v>0.07245472005</v>
      </c>
      <c r="AK397" s="65">
        <f t="shared" si="7"/>
        <v>1.986754967</v>
      </c>
      <c r="AL397" s="65">
        <f t="shared" si="8"/>
        <v>78294.11765</v>
      </c>
      <c r="AM397" s="65">
        <f t="shared" si="9"/>
        <v>26443.70861</v>
      </c>
    </row>
    <row r="398" ht="14.25" customHeight="1">
      <c r="A398" s="11">
        <v>1013.0</v>
      </c>
      <c r="B398" s="11">
        <f>VLOOKUP(D398,'Species Data'!A$2:E$252,2,FALSE)</f>
        <v>133</v>
      </c>
      <c r="C398" s="11"/>
      <c r="D398" s="11" t="s">
        <v>393</v>
      </c>
      <c r="E398" s="98" t="s">
        <v>481</v>
      </c>
      <c r="F398" s="124"/>
      <c r="G398" s="11">
        <f>VLOOKUP(D398,'Species Data'!A$2:E$252,3,FALSE)</f>
        <v>110</v>
      </c>
      <c r="H398" s="52">
        <f>VLOOKUP(D398,'Species Data'!A$2:E$252,4,FALSE)</f>
        <v>104</v>
      </c>
      <c r="I398" s="52">
        <f>VLOOKUP(D398,'Species Data'!A$2:E$252,5,FALSE)</f>
        <v>121</v>
      </c>
      <c r="J398" s="53">
        <f t="shared" si="1"/>
        <v>13310</v>
      </c>
      <c r="K398" s="48" t="s">
        <v>246</v>
      </c>
      <c r="L398" s="54">
        <f>VLOOKUP(K398,'Basic Moves'!B$2:J$60,3,FALSE)</f>
        <v>8</v>
      </c>
      <c r="M398" s="54" t="str">
        <f>VLOOKUP(K398,'Basic Moves'!B$2:C$60,2,FALSE)</f>
        <v>Normal</v>
      </c>
      <c r="N398" s="54">
        <f>IF(OR(VLOOKUP(K398,'Basic Moves'!B$2:C$60,2,FALSE)=E398,VLOOKUP(K398,'Basic Moves'!B$2:C$60,2,FALSE)=F398),1,0)</f>
        <v>1</v>
      </c>
      <c r="O398" s="54">
        <f>VLOOKUP(K398,'Basic Moves'!B$2:J$60,5,FALSE)</f>
        <v>800</v>
      </c>
      <c r="P398" s="54">
        <f>VLOOKUP(K398,'Basic Moves'!B$2:J$60,9,FALSE)</f>
        <v>10</v>
      </c>
      <c r="Q398" s="34">
        <f t="shared" si="229"/>
        <v>3</v>
      </c>
      <c r="R398" s="24">
        <f t="shared" si="2"/>
        <v>3.75</v>
      </c>
      <c r="S398" s="56">
        <f t="shared" si="230"/>
        <v>10</v>
      </c>
      <c r="T398" s="56">
        <f t="shared" si="231"/>
        <v>12.5</v>
      </c>
      <c r="U398" s="56">
        <f t="shared" si="232"/>
        <v>1.25</v>
      </c>
      <c r="V398" s="48" t="s">
        <v>379</v>
      </c>
      <c r="W398" s="54">
        <f>VLOOKUP(V398,'Charged Moves'!B$2:K$119,3,FALSE)</f>
        <v>60</v>
      </c>
      <c r="X398" s="57" t="str">
        <f>VLOOKUP(V398,'Charged Moves'!B$2:C$119,2,FALSE)</f>
        <v>Normal</v>
      </c>
      <c r="Y398" s="54">
        <f>IF(OR(VLOOKUP(V398,'Charged Moves'!B$2:C$119,2,FALSE)=E398,VLOOKUP(V398,'Charged Moves'!B$2:C$119,2,FALSE)=F398),1,0)</f>
        <v>1</v>
      </c>
      <c r="Z398" s="54">
        <f>VLOOKUP(V398,'Charged Moves'!B$2:K$119,10,FALSE)*100</f>
        <v>5</v>
      </c>
      <c r="AA398" s="54">
        <f>VLOOKUP(V398,'Charged Moves'!B$2:K$119,6,FALSE)</f>
        <v>2800</v>
      </c>
      <c r="AB398" s="54">
        <f>VLOOKUP(V398,'Charged Moves'!B$2:L$119,11,FALSE)</f>
        <v>50</v>
      </c>
      <c r="AC398" s="62">
        <f t="shared" si="233"/>
        <v>21</v>
      </c>
      <c r="AD398" s="24">
        <f t="shared" si="3"/>
        <v>7.5</v>
      </c>
      <c r="AE398" s="63">
        <f t="shared" si="4"/>
        <v>5</v>
      </c>
      <c r="AF398" s="64">
        <f t="shared" si="5"/>
        <v>4000</v>
      </c>
      <c r="AG398" s="65">
        <f t="shared" si="6"/>
        <v>5.294117647</v>
      </c>
      <c r="AH398" s="15">
        <f t="shared" si="234"/>
        <v>0.3040848735</v>
      </c>
      <c r="AI398" s="15">
        <f t="shared" si="235"/>
        <v>0.06351003906</v>
      </c>
      <c r="AJ398" s="15">
        <f t="shared" si="236"/>
        <v>0.06983401741</v>
      </c>
      <c r="AK398" s="65">
        <f t="shared" si="7"/>
        <v>1.914893617</v>
      </c>
      <c r="AL398" s="65">
        <f t="shared" si="8"/>
        <v>70464.70588</v>
      </c>
      <c r="AM398" s="65">
        <f t="shared" si="9"/>
        <v>25487.23404</v>
      </c>
    </row>
    <row r="399" ht="14.25" customHeight="1">
      <c r="A399" s="11">
        <v>1015.0</v>
      </c>
      <c r="B399" s="11">
        <f>VLOOKUP(D399,'Species Data'!A$2:E$252,2,FALSE)</f>
        <v>133</v>
      </c>
      <c r="C399" s="11"/>
      <c r="D399" s="11" t="s">
        <v>393</v>
      </c>
      <c r="E399" s="98" t="s">
        <v>481</v>
      </c>
      <c r="F399" s="124"/>
      <c r="G399" s="11">
        <f>VLOOKUP(D399,'Species Data'!A$2:E$252,3,FALSE)</f>
        <v>110</v>
      </c>
      <c r="H399" s="52">
        <f>VLOOKUP(D399,'Species Data'!A$2:E$252,4,FALSE)</f>
        <v>104</v>
      </c>
      <c r="I399" s="52">
        <f>VLOOKUP(D399,'Species Data'!A$2:E$252,5,FALSE)</f>
        <v>121</v>
      </c>
      <c r="J399" s="53">
        <f t="shared" si="1"/>
        <v>13310</v>
      </c>
      <c r="K399" s="48" t="s">
        <v>139</v>
      </c>
      <c r="L399" s="54">
        <f>VLOOKUP(K399,'Basic Moves'!B$2:J$60,3,FALSE)</f>
        <v>5</v>
      </c>
      <c r="M399" s="54" t="str">
        <f>VLOOKUP(K399,'Basic Moves'!B$2:C$60,2,FALSE)</f>
        <v>Normal</v>
      </c>
      <c r="N399" s="54">
        <f>IF(OR(VLOOKUP(K399,'Basic Moves'!B$2:C$60,2,FALSE)=E399,VLOOKUP(K399,'Basic Moves'!B$2:C$60,2,FALSE)=F399),1,0)</f>
        <v>1</v>
      </c>
      <c r="O399" s="54">
        <f>VLOOKUP(K399,'Basic Moves'!B$2:J$60,5,FALSE)</f>
        <v>500</v>
      </c>
      <c r="P399" s="54">
        <f>VLOOKUP(K399,'Basic Moves'!B$2:J$60,9,FALSE)</f>
        <v>5</v>
      </c>
      <c r="Q399" s="34">
        <f t="shared" si="229"/>
        <v>2</v>
      </c>
      <c r="R399" s="24">
        <f t="shared" si="2"/>
        <v>4</v>
      </c>
      <c r="S399" s="56">
        <f t="shared" si="230"/>
        <v>10</v>
      </c>
      <c r="T399" s="56">
        <f t="shared" si="231"/>
        <v>10</v>
      </c>
      <c r="U399" s="56">
        <f t="shared" si="232"/>
        <v>1</v>
      </c>
      <c r="V399" s="48" t="s">
        <v>291</v>
      </c>
      <c r="W399" s="54">
        <f>VLOOKUP(V399,'Charged Moves'!B$2:K$119,3,FALSE)</f>
        <v>100</v>
      </c>
      <c r="X399" s="57" t="str">
        <f>VLOOKUP(V399,'Charged Moves'!B$2:C$119,2,FALSE)</f>
        <v>Ground</v>
      </c>
      <c r="Y399" s="54">
        <f>IF(OR(VLOOKUP(V399,'Charged Moves'!B$2:C$119,2,FALSE)=E399,VLOOKUP(V399,'Charged Moves'!B$2:C$119,2,FALSE)=F399),1,0)</f>
        <v>0</v>
      </c>
      <c r="Z399" s="54">
        <f>VLOOKUP(V399,'Charged Moves'!B$2:K$119,10,FALSE)*100</f>
        <v>5</v>
      </c>
      <c r="AA399" s="54">
        <f>VLOOKUP(V399,'Charged Moves'!B$2:K$119,6,FALSE)</f>
        <v>4700</v>
      </c>
      <c r="AB399" s="54">
        <f>VLOOKUP(V399,'Charged Moves'!B$2:L$119,11,FALSE)</f>
        <v>50</v>
      </c>
      <c r="AC399" s="62">
        <f t="shared" si="233"/>
        <v>29</v>
      </c>
      <c r="AD399" s="24">
        <f t="shared" si="3"/>
        <v>6.170212766</v>
      </c>
      <c r="AE399" s="63">
        <f t="shared" si="4"/>
        <v>10</v>
      </c>
      <c r="AF399" s="64">
        <f t="shared" si="5"/>
        <v>5000</v>
      </c>
      <c r="AG399" s="65">
        <f t="shared" si="6"/>
        <v>5.051546392</v>
      </c>
      <c r="AH399" s="15">
        <f t="shared" si="234"/>
        <v>0.2901520041</v>
      </c>
      <c r="AI399" s="15">
        <f t="shared" si="235"/>
        <v>0.06060007163</v>
      </c>
      <c r="AJ399" s="15">
        <f t="shared" si="236"/>
        <v>0.05637144834</v>
      </c>
      <c r="AK399" s="65">
        <f t="shared" si="7"/>
        <v>1.545741325</v>
      </c>
      <c r="AL399" s="65">
        <f t="shared" si="8"/>
        <v>67236.08247</v>
      </c>
      <c r="AM399" s="65">
        <f t="shared" si="9"/>
        <v>20573.81703</v>
      </c>
    </row>
    <row r="400" ht="14.25" customHeight="1">
      <c r="A400" s="11">
        <v>1014.0</v>
      </c>
      <c r="B400" s="32">
        <f>VLOOKUP(D400,'Species Data'!A$2:E$252,2,FALSE)</f>
        <v>133</v>
      </c>
      <c r="C400" s="32"/>
      <c r="D400" s="32" t="s">
        <v>393</v>
      </c>
      <c r="E400" s="125" t="s">
        <v>481</v>
      </c>
      <c r="F400" s="126"/>
      <c r="G400" s="32">
        <f>VLOOKUP(D400,'Species Data'!A$2:E$252,3,FALSE)</f>
        <v>110</v>
      </c>
      <c r="H400" s="104">
        <f>VLOOKUP(D400,'Species Data'!A$2:E$252,4,FALSE)</f>
        <v>104</v>
      </c>
      <c r="I400" s="104">
        <f>VLOOKUP(D400,'Species Data'!A$2:E$252,5,FALSE)</f>
        <v>121</v>
      </c>
      <c r="J400" s="105">
        <f t="shared" si="1"/>
        <v>13310</v>
      </c>
      <c r="K400" s="36" t="s">
        <v>139</v>
      </c>
      <c r="L400" s="106">
        <f>VLOOKUP(K400,'Basic Moves'!B$2:J$60,3,FALSE)</f>
        <v>5</v>
      </c>
      <c r="M400" s="106" t="str">
        <f>VLOOKUP(K400,'Basic Moves'!B$2:C$60,2,FALSE)</f>
        <v>Normal</v>
      </c>
      <c r="N400" s="106">
        <f>IF(OR(VLOOKUP(K400,'Basic Moves'!B$2:C$60,2,FALSE)=E400,VLOOKUP(K400,'Basic Moves'!B$2:C$60,2,FALSE)=F400),1,0)</f>
        <v>1</v>
      </c>
      <c r="O400" s="106">
        <f>VLOOKUP(K400,'Basic Moves'!B$2:J$60,5,FALSE)</f>
        <v>500</v>
      </c>
      <c r="P400" s="106">
        <f>VLOOKUP(K400,'Basic Moves'!B$2:J$60,9,FALSE)</f>
        <v>5</v>
      </c>
      <c r="Q400" s="34">
        <f t="shared" si="229"/>
        <v>2</v>
      </c>
      <c r="R400" s="24">
        <f t="shared" si="2"/>
        <v>4</v>
      </c>
      <c r="S400" s="56">
        <f t="shared" si="230"/>
        <v>10</v>
      </c>
      <c r="T400" s="56">
        <f t="shared" si="231"/>
        <v>10</v>
      </c>
      <c r="U400" s="56">
        <f t="shared" si="232"/>
        <v>1</v>
      </c>
      <c r="V400" s="36" t="s">
        <v>67</v>
      </c>
      <c r="W400" s="106">
        <f>VLOOKUP(V400,'Charged Moves'!B$2:K$119,3,FALSE)</f>
        <v>50</v>
      </c>
      <c r="X400" s="107" t="str">
        <f>VLOOKUP(V400,'Charged Moves'!B$2:C$119,2,FALSE)</f>
        <v>Normal</v>
      </c>
      <c r="Y400" s="106">
        <f>IF(OR(VLOOKUP(V400,'Charged Moves'!B$2:C$119,2,FALSE)=E400,VLOOKUP(V400,'Charged Moves'!B$2:C$119,2,FALSE)=F400),1,0)</f>
        <v>1</v>
      </c>
      <c r="Z400" s="106">
        <f>VLOOKUP(V400,'Charged Moves'!B$2:K$119,10,FALSE)*100</f>
        <v>5</v>
      </c>
      <c r="AA400" s="106">
        <f>VLOOKUP(V400,'Charged Moves'!B$2:K$119,6,FALSE)</f>
        <v>1900</v>
      </c>
      <c r="AB400" s="106">
        <f>VLOOKUP(V400,'Charged Moves'!B$2:L$119,11,FALSE)</f>
        <v>33</v>
      </c>
      <c r="AC400" s="62">
        <f t="shared" si="233"/>
        <v>18</v>
      </c>
      <c r="AD400" s="24">
        <f t="shared" si="3"/>
        <v>9.473684211</v>
      </c>
      <c r="AE400" s="63">
        <f t="shared" si="4"/>
        <v>7</v>
      </c>
      <c r="AF400" s="64">
        <f t="shared" si="5"/>
        <v>3500</v>
      </c>
      <c r="AG400" s="65">
        <f t="shared" si="6"/>
        <v>5.925925926</v>
      </c>
      <c r="AH400" s="15">
        <f t="shared" si="234"/>
        <v>0.3403748378</v>
      </c>
      <c r="AI400" s="15">
        <f t="shared" si="235"/>
        <v>0.07108942643</v>
      </c>
      <c r="AJ400" s="15">
        <f t="shared" si="236"/>
        <v>0.05453289833</v>
      </c>
      <c r="AK400" s="65">
        <f t="shared" si="7"/>
        <v>1.495327103</v>
      </c>
      <c r="AL400" s="65">
        <f t="shared" si="8"/>
        <v>78874.07407</v>
      </c>
      <c r="AM400" s="65">
        <f t="shared" si="9"/>
        <v>19902.80374</v>
      </c>
    </row>
    <row r="401" ht="14.25" customHeight="1">
      <c r="A401" s="11">
        <v>1016.0</v>
      </c>
      <c r="B401" s="11">
        <f>VLOOKUP(D401,'Species Data'!A$2:E$252,2,FALSE)</f>
        <v>133</v>
      </c>
      <c r="C401" s="11"/>
      <c r="D401" s="11" t="s">
        <v>393</v>
      </c>
      <c r="E401" s="98" t="s">
        <v>481</v>
      </c>
      <c r="F401" s="124"/>
      <c r="G401" s="11">
        <f>VLOOKUP(D401,'Species Data'!A$2:E$252,3,FALSE)</f>
        <v>110</v>
      </c>
      <c r="H401" s="52">
        <f>VLOOKUP(D401,'Species Data'!A$2:E$252,4,FALSE)</f>
        <v>104</v>
      </c>
      <c r="I401" s="52">
        <f>VLOOKUP(D401,'Species Data'!A$2:E$252,5,FALSE)</f>
        <v>121</v>
      </c>
      <c r="J401" s="53">
        <f t="shared" si="1"/>
        <v>13310</v>
      </c>
      <c r="K401" s="48" t="s">
        <v>139</v>
      </c>
      <c r="L401" s="54">
        <f>VLOOKUP(K401,'Basic Moves'!B$2:J$60,3,FALSE)</f>
        <v>5</v>
      </c>
      <c r="M401" s="54" t="str">
        <f>VLOOKUP(K401,'Basic Moves'!B$2:C$60,2,FALSE)</f>
        <v>Normal</v>
      </c>
      <c r="N401" s="54">
        <f>IF(OR(VLOOKUP(K401,'Basic Moves'!B$2:C$60,2,FALSE)=E401,VLOOKUP(K401,'Basic Moves'!B$2:C$60,2,FALSE)=F401),1,0)</f>
        <v>1</v>
      </c>
      <c r="O401" s="54">
        <f>VLOOKUP(K401,'Basic Moves'!B$2:J$60,5,FALSE)</f>
        <v>500</v>
      </c>
      <c r="P401" s="54">
        <f>VLOOKUP(K401,'Basic Moves'!B$2:J$60,9,FALSE)</f>
        <v>5</v>
      </c>
      <c r="Q401" s="34">
        <f t="shared" si="229"/>
        <v>2</v>
      </c>
      <c r="R401" s="24">
        <f t="shared" si="2"/>
        <v>4</v>
      </c>
      <c r="S401" s="56">
        <f t="shared" si="230"/>
        <v>10</v>
      </c>
      <c r="T401" s="56">
        <f t="shared" si="231"/>
        <v>10</v>
      </c>
      <c r="U401" s="56">
        <f t="shared" si="232"/>
        <v>1</v>
      </c>
      <c r="V401" s="48" t="s">
        <v>379</v>
      </c>
      <c r="W401" s="54">
        <f>VLOOKUP(V401,'Charged Moves'!B$2:K$119,3,FALSE)</f>
        <v>60</v>
      </c>
      <c r="X401" s="57" t="str">
        <f>VLOOKUP(V401,'Charged Moves'!B$2:C$119,2,FALSE)</f>
        <v>Normal</v>
      </c>
      <c r="Y401" s="54">
        <f>IF(OR(VLOOKUP(V401,'Charged Moves'!B$2:C$119,2,FALSE)=E401,VLOOKUP(V401,'Charged Moves'!B$2:C$119,2,FALSE)=F401),1,0)</f>
        <v>1</v>
      </c>
      <c r="Z401" s="54">
        <f>VLOOKUP(V401,'Charged Moves'!B$2:K$119,10,FALSE)*100</f>
        <v>5</v>
      </c>
      <c r="AA401" s="54">
        <f>VLOOKUP(V401,'Charged Moves'!B$2:K$119,6,FALSE)</f>
        <v>2800</v>
      </c>
      <c r="AB401" s="54">
        <f>VLOOKUP(V401,'Charged Moves'!B$2:L$119,11,FALSE)</f>
        <v>50</v>
      </c>
      <c r="AC401" s="62">
        <f t="shared" si="233"/>
        <v>21</v>
      </c>
      <c r="AD401" s="24">
        <f t="shared" si="3"/>
        <v>7.5</v>
      </c>
      <c r="AE401" s="63">
        <f t="shared" si="4"/>
        <v>10</v>
      </c>
      <c r="AF401" s="64">
        <f t="shared" si="5"/>
        <v>5000</v>
      </c>
      <c r="AG401" s="65">
        <f t="shared" si="6"/>
        <v>5.256410256</v>
      </c>
      <c r="AH401" s="15">
        <f t="shared" si="234"/>
        <v>0.3019190268</v>
      </c>
      <c r="AI401" s="15">
        <f t="shared" si="235"/>
        <v>0.06305768835</v>
      </c>
      <c r="AJ401" s="15">
        <f t="shared" si="236"/>
        <v>0.05017529886</v>
      </c>
      <c r="AK401" s="65">
        <f t="shared" si="7"/>
        <v>1.375838926</v>
      </c>
      <c r="AL401" s="65">
        <f t="shared" si="8"/>
        <v>69962.82051</v>
      </c>
      <c r="AM401" s="65">
        <f t="shared" si="9"/>
        <v>18312.41611</v>
      </c>
    </row>
    <row r="402" ht="14.25" customHeight="1">
      <c r="A402" s="11">
        <v>142.0</v>
      </c>
      <c r="B402" s="11">
        <f>VLOOKUP(D402,'Species Data'!A$2:E$252,2,FALSE)</f>
        <v>23</v>
      </c>
      <c r="C402" s="11"/>
      <c r="D402" s="11" t="s">
        <v>417</v>
      </c>
      <c r="E402" s="108" t="s">
        <v>473</v>
      </c>
      <c r="F402" s="109"/>
      <c r="G402" s="11">
        <f>VLOOKUP(D402,'Species Data'!A$2:E$252,3,FALSE)</f>
        <v>70</v>
      </c>
      <c r="H402" s="52">
        <f>VLOOKUP(D402,'Species Data'!A$2:E$252,4,FALSE)</f>
        <v>110</v>
      </c>
      <c r="I402" s="52">
        <f>VLOOKUP(D402,'Species Data'!A$2:E$252,5,FALSE)</f>
        <v>102</v>
      </c>
      <c r="J402" s="53">
        <f t="shared" si="1"/>
        <v>7140</v>
      </c>
      <c r="K402" s="48" t="s">
        <v>119</v>
      </c>
      <c r="L402" s="54">
        <f>VLOOKUP(K402,'Basic Moves'!B$2:J$60,3,FALSE)</f>
        <v>9</v>
      </c>
      <c r="M402" s="54" t="str">
        <f>VLOOKUP(K402,'Basic Moves'!B$2:C$60,2,FALSE)</f>
        <v>Poison</v>
      </c>
      <c r="N402" s="54">
        <f>IF(OR(VLOOKUP(K402,'Basic Moves'!B$2:C$60,2,FALSE)=E402,VLOOKUP(K402,'Basic Moves'!B$2:C$60,2,FALSE)=F402),1,0)</f>
        <v>1</v>
      </c>
      <c r="O402" s="54">
        <f>VLOOKUP(K402,'Basic Moves'!B$2:J$60,5,FALSE)</f>
        <v>800</v>
      </c>
      <c r="P402" s="54">
        <f>VLOOKUP(K402,'Basic Moves'!B$2:J$60,9,FALSE)</f>
        <v>8</v>
      </c>
      <c r="Q402" s="34">
        <f t="shared" si="229"/>
        <v>4</v>
      </c>
      <c r="R402" s="24">
        <f t="shared" si="2"/>
        <v>5</v>
      </c>
      <c r="S402" s="56">
        <f t="shared" si="230"/>
        <v>11.25</v>
      </c>
      <c r="T402" s="56">
        <f t="shared" si="231"/>
        <v>10</v>
      </c>
      <c r="U402" s="56">
        <f t="shared" si="232"/>
        <v>0.8888888889</v>
      </c>
      <c r="V402" s="48" t="s">
        <v>144</v>
      </c>
      <c r="W402" s="54">
        <f>VLOOKUP(V402,'Charged Moves'!B$2:K$119,3,FALSE)</f>
        <v>80</v>
      </c>
      <c r="X402" s="57" t="str">
        <f>VLOOKUP(V402,'Charged Moves'!B$2:C$119,2,FALSE)</f>
        <v>Poison</v>
      </c>
      <c r="Y402" s="54">
        <f>IF(OR(VLOOKUP(V402,'Charged Moves'!B$2:C$119,2,FALSE)=E402,VLOOKUP(V402,'Charged Moves'!B$2:C$119,2,FALSE)=F402),1,0)</f>
        <v>1</v>
      </c>
      <c r="Z402" s="54">
        <f>VLOOKUP(V402,'Charged Moves'!B$2:K$119,10,FALSE)*100</f>
        <v>5</v>
      </c>
      <c r="AA402" s="54">
        <f>VLOOKUP(V402,'Charged Moves'!B$2:K$119,6,FALSE)</f>
        <v>2300</v>
      </c>
      <c r="AB402" s="54">
        <f>VLOOKUP(V402,'Charged Moves'!B$2:L$119,11,FALSE)</f>
        <v>50</v>
      </c>
      <c r="AC402" s="62">
        <f t="shared" si="233"/>
        <v>30</v>
      </c>
      <c r="AD402" s="24">
        <f t="shared" si="3"/>
        <v>13.04347826</v>
      </c>
      <c r="AE402" s="63">
        <f t="shared" si="4"/>
        <v>7</v>
      </c>
      <c r="AF402" s="64">
        <f t="shared" si="5"/>
        <v>5600</v>
      </c>
      <c r="AG402" s="65">
        <f t="shared" si="6"/>
        <v>7.341772152</v>
      </c>
      <c r="AH402" s="15">
        <f t="shared" si="234"/>
        <v>0.4216985728</v>
      </c>
      <c r="AI402" s="15">
        <f t="shared" si="235"/>
        <v>0.0472465227</v>
      </c>
      <c r="AJ402" s="15">
        <f t="shared" si="236"/>
        <v>0.04747583636</v>
      </c>
      <c r="AK402" s="65">
        <f t="shared" si="7"/>
        <v>2.426778243</v>
      </c>
      <c r="AL402" s="65">
        <f t="shared" si="8"/>
        <v>52420.25316</v>
      </c>
      <c r="AM402" s="65">
        <f t="shared" si="9"/>
        <v>17327.19665</v>
      </c>
    </row>
    <row r="403" ht="14.25" customHeight="1">
      <c r="A403" s="11">
        <v>140.0</v>
      </c>
      <c r="B403" s="32">
        <f>VLOOKUP(D403,'Species Data'!A$2:E$252,2,FALSE)</f>
        <v>23</v>
      </c>
      <c r="C403" s="32"/>
      <c r="D403" s="32" t="s">
        <v>417</v>
      </c>
      <c r="E403" s="121" t="s">
        <v>473</v>
      </c>
      <c r="F403" s="139"/>
      <c r="G403" s="32">
        <f>VLOOKUP(D403,'Species Data'!A$2:E$252,3,FALSE)</f>
        <v>70</v>
      </c>
      <c r="H403" s="104">
        <f>VLOOKUP(D403,'Species Data'!A$2:E$252,4,FALSE)</f>
        <v>110</v>
      </c>
      <c r="I403" s="104">
        <f>VLOOKUP(D403,'Species Data'!A$2:E$252,5,FALSE)</f>
        <v>102</v>
      </c>
      <c r="J403" s="105">
        <f t="shared" si="1"/>
        <v>7140</v>
      </c>
      <c r="K403" s="36" t="s">
        <v>119</v>
      </c>
      <c r="L403" s="106">
        <f>VLOOKUP(K403,'Basic Moves'!B$2:J$60,3,FALSE)</f>
        <v>9</v>
      </c>
      <c r="M403" s="106" t="str">
        <f>VLOOKUP(K403,'Basic Moves'!B$2:C$60,2,FALSE)</f>
        <v>Poison</v>
      </c>
      <c r="N403" s="106">
        <f>IF(OR(VLOOKUP(K403,'Basic Moves'!B$2:C$60,2,FALSE)=E403,VLOOKUP(K403,'Basic Moves'!B$2:C$60,2,FALSE)=F403),1,0)</f>
        <v>1</v>
      </c>
      <c r="O403" s="106">
        <f>VLOOKUP(K403,'Basic Moves'!B$2:J$60,5,FALSE)</f>
        <v>800</v>
      </c>
      <c r="P403" s="106">
        <f>VLOOKUP(K403,'Basic Moves'!B$2:J$60,9,FALSE)</f>
        <v>8</v>
      </c>
      <c r="Q403" s="34">
        <f t="shared" si="229"/>
        <v>4</v>
      </c>
      <c r="R403" s="24">
        <f t="shared" si="2"/>
        <v>5</v>
      </c>
      <c r="S403" s="56">
        <f t="shared" si="230"/>
        <v>11.25</v>
      </c>
      <c r="T403" s="56">
        <f t="shared" si="231"/>
        <v>10</v>
      </c>
      <c r="U403" s="56">
        <f t="shared" si="232"/>
        <v>0.8888888889</v>
      </c>
      <c r="V403" s="36" t="s">
        <v>112</v>
      </c>
      <c r="W403" s="106">
        <f>VLOOKUP(V403,'Charged Moves'!B$2:K$119,3,FALSE)</f>
        <v>130</v>
      </c>
      <c r="X403" s="107" t="str">
        <f>VLOOKUP(V403,'Charged Moves'!B$2:C$119,2,FALSE)</f>
        <v>Poison</v>
      </c>
      <c r="Y403" s="106">
        <f>IF(OR(VLOOKUP(V403,'Charged Moves'!B$2:C$119,2,FALSE)=E403,VLOOKUP(V403,'Charged Moves'!B$2:C$119,2,FALSE)=F403),1,0)</f>
        <v>1</v>
      </c>
      <c r="Z403" s="106">
        <f>VLOOKUP(V403,'Charged Moves'!B$2:K$119,10,FALSE)*100</f>
        <v>5</v>
      </c>
      <c r="AA403" s="106">
        <f>VLOOKUP(V403,'Charged Moves'!B$2:K$119,6,FALSE)</f>
        <v>3100</v>
      </c>
      <c r="AB403" s="106">
        <f>VLOOKUP(V403,'Charged Moves'!B$2:L$119,11,FALSE)</f>
        <v>100</v>
      </c>
      <c r="AC403" s="62">
        <f t="shared" si="233"/>
        <v>48</v>
      </c>
      <c r="AD403" s="24">
        <f t="shared" si="3"/>
        <v>15.48387097</v>
      </c>
      <c r="AE403" s="63">
        <f t="shared" si="4"/>
        <v>13</v>
      </c>
      <c r="AF403" s="64">
        <f t="shared" si="5"/>
        <v>10400</v>
      </c>
      <c r="AG403" s="65">
        <f t="shared" si="6"/>
        <v>7.407407407</v>
      </c>
      <c r="AH403" s="15">
        <f t="shared" si="234"/>
        <v>0.4254685472</v>
      </c>
      <c r="AI403" s="15">
        <f t="shared" si="235"/>
        <v>0.0476689054</v>
      </c>
      <c r="AJ403" s="15">
        <f t="shared" si="236"/>
        <v>0.04714052717</v>
      </c>
      <c r="AK403" s="65">
        <f t="shared" si="7"/>
        <v>2.409638554</v>
      </c>
      <c r="AL403" s="65">
        <f t="shared" si="8"/>
        <v>52888.88889</v>
      </c>
      <c r="AM403" s="65">
        <f t="shared" si="9"/>
        <v>17204.81928</v>
      </c>
    </row>
    <row r="404" ht="14.25" customHeight="1">
      <c r="A404" s="11">
        <v>143.0</v>
      </c>
      <c r="B404" s="11">
        <f>VLOOKUP(D404,'Species Data'!A$2:E$252,2,FALSE)</f>
        <v>23</v>
      </c>
      <c r="C404" s="11"/>
      <c r="D404" s="11" t="s">
        <v>417</v>
      </c>
      <c r="E404" s="108" t="s">
        <v>473</v>
      </c>
      <c r="F404" s="109"/>
      <c r="G404" s="11">
        <f>VLOOKUP(D404,'Species Data'!A$2:E$252,3,FALSE)</f>
        <v>70</v>
      </c>
      <c r="H404" s="52">
        <f>VLOOKUP(D404,'Species Data'!A$2:E$252,4,FALSE)</f>
        <v>110</v>
      </c>
      <c r="I404" s="52">
        <f>VLOOKUP(D404,'Species Data'!A$2:E$252,5,FALSE)</f>
        <v>102</v>
      </c>
      <c r="J404" s="53">
        <f t="shared" si="1"/>
        <v>7140</v>
      </c>
      <c r="K404" s="48" t="s">
        <v>119</v>
      </c>
      <c r="L404" s="54">
        <f>VLOOKUP(K404,'Basic Moves'!B$2:J$60,3,FALSE)</f>
        <v>9</v>
      </c>
      <c r="M404" s="54" t="str">
        <f>VLOOKUP(K404,'Basic Moves'!B$2:C$60,2,FALSE)</f>
        <v>Poison</v>
      </c>
      <c r="N404" s="54">
        <f>IF(OR(VLOOKUP(K404,'Basic Moves'!B$2:C$60,2,FALSE)=E404,VLOOKUP(K404,'Basic Moves'!B$2:C$60,2,FALSE)=F404),1,0)</f>
        <v>1</v>
      </c>
      <c r="O404" s="54">
        <f>VLOOKUP(K404,'Basic Moves'!B$2:J$60,5,FALSE)</f>
        <v>800</v>
      </c>
      <c r="P404" s="54">
        <f>VLOOKUP(K404,'Basic Moves'!B$2:J$60,9,FALSE)</f>
        <v>8</v>
      </c>
      <c r="Q404" s="34">
        <f t="shared" si="229"/>
        <v>4</v>
      </c>
      <c r="R404" s="24">
        <f t="shared" si="2"/>
        <v>5</v>
      </c>
      <c r="S404" s="56">
        <f t="shared" si="230"/>
        <v>11.25</v>
      </c>
      <c r="T404" s="56">
        <f t="shared" si="231"/>
        <v>10</v>
      </c>
      <c r="U404" s="56">
        <f t="shared" si="232"/>
        <v>0.8888888889</v>
      </c>
      <c r="V404" s="48" t="s">
        <v>334</v>
      </c>
      <c r="W404" s="54">
        <f>VLOOKUP(V404,'Charged Moves'!B$2:K$119,3,FALSE)</f>
        <v>60</v>
      </c>
      <c r="X404" s="57" t="str">
        <f>VLOOKUP(V404,'Charged Moves'!B$2:C$119,2,FALSE)</f>
        <v>Normal</v>
      </c>
      <c r="Y404" s="54">
        <f>IF(OR(VLOOKUP(V404,'Charged Moves'!B$2:C$119,2,FALSE)=E404,VLOOKUP(V404,'Charged Moves'!B$2:C$119,2,FALSE)=F404),1,0)</f>
        <v>0</v>
      </c>
      <c r="Z404" s="54">
        <f>VLOOKUP(V404,'Charged Moves'!B$2:K$119,10,FALSE)*100</f>
        <v>5</v>
      </c>
      <c r="AA404" s="54">
        <f>VLOOKUP(V404,'Charged Moves'!B$2:K$119,6,FALSE)</f>
        <v>2900</v>
      </c>
      <c r="AB404" s="54">
        <f>VLOOKUP(V404,'Charged Moves'!B$2:L$119,11,FALSE)</f>
        <v>33</v>
      </c>
      <c r="AC404" s="62">
        <f t="shared" si="233"/>
        <v>19</v>
      </c>
      <c r="AD404" s="24">
        <f t="shared" si="3"/>
        <v>6.551724138</v>
      </c>
      <c r="AE404" s="63">
        <f t="shared" si="4"/>
        <v>5</v>
      </c>
      <c r="AF404" s="64">
        <f t="shared" si="5"/>
        <v>4000</v>
      </c>
      <c r="AG404" s="65">
        <f t="shared" si="6"/>
        <v>5.652173913</v>
      </c>
      <c r="AH404" s="15">
        <f t="shared" si="234"/>
        <v>0.3246510002</v>
      </c>
      <c r="AI404" s="15">
        <f t="shared" si="235"/>
        <v>0.03637344738</v>
      </c>
      <c r="AJ404" s="15">
        <f t="shared" si="236"/>
        <v>0.04036875303</v>
      </c>
      <c r="AK404" s="65">
        <f t="shared" si="7"/>
        <v>2.063492063</v>
      </c>
      <c r="AL404" s="65">
        <f t="shared" si="8"/>
        <v>40356.52174</v>
      </c>
      <c r="AM404" s="65">
        <f t="shared" si="9"/>
        <v>14733.33333</v>
      </c>
    </row>
    <row r="405" ht="14.25" customHeight="1">
      <c r="A405" s="11">
        <v>141.0</v>
      </c>
      <c r="B405" s="11">
        <f>VLOOKUP(D405,'Species Data'!A$2:E$252,2,FALSE)</f>
        <v>23</v>
      </c>
      <c r="C405" s="11"/>
      <c r="D405" s="11" t="s">
        <v>417</v>
      </c>
      <c r="E405" s="108" t="s">
        <v>473</v>
      </c>
      <c r="F405" s="109"/>
      <c r="G405" s="11">
        <f>VLOOKUP(D405,'Species Data'!A$2:E$252,3,FALSE)</f>
        <v>70</v>
      </c>
      <c r="H405" s="52">
        <f>VLOOKUP(D405,'Species Data'!A$2:E$252,4,FALSE)</f>
        <v>110</v>
      </c>
      <c r="I405" s="52">
        <f>VLOOKUP(D405,'Species Data'!A$2:E$252,5,FALSE)</f>
        <v>102</v>
      </c>
      <c r="J405" s="53">
        <f t="shared" si="1"/>
        <v>7140</v>
      </c>
      <c r="K405" s="48" t="s">
        <v>119</v>
      </c>
      <c r="L405" s="54">
        <f>VLOOKUP(K405,'Basic Moves'!B$2:J$60,3,FALSE)</f>
        <v>9</v>
      </c>
      <c r="M405" s="54" t="str">
        <f>VLOOKUP(K405,'Basic Moves'!B$2:C$60,2,FALSE)</f>
        <v>Poison</v>
      </c>
      <c r="N405" s="54">
        <f>IF(OR(VLOOKUP(K405,'Basic Moves'!B$2:C$60,2,FALSE)=E405,VLOOKUP(K405,'Basic Moves'!B$2:C$60,2,FALSE)=F405),1,0)</f>
        <v>1</v>
      </c>
      <c r="O405" s="54">
        <f>VLOOKUP(K405,'Basic Moves'!B$2:J$60,5,FALSE)</f>
        <v>800</v>
      </c>
      <c r="P405" s="54">
        <f>VLOOKUP(K405,'Basic Moves'!B$2:J$60,9,FALSE)</f>
        <v>8</v>
      </c>
      <c r="Q405" s="34">
        <f t="shared" si="229"/>
        <v>4</v>
      </c>
      <c r="R405" s="24">
        <f t="shared" si="2"/>
        <v>5</v>
      </c>
      <c r="S405" s="56">
        <f t="shared" si="230"/>
        <v>11.25</v>
      </c>
      <c r="T405" s="56">
        <f t="shared" si="231"/>
        <v>10</v>
      </c>
      <c r="U405" s="56">
        <f t="shared" si="232"/>
        <v>0.8888888889</v>
      </c>
      <c r="V405" s="12" t="s">
        <v>310</v>
      </c>
      <c r="W405" s="54">
        <f>VLOOKUP(V405,'Charged Moves'!B$2:K$119,3,FALSE)</f>
        <v>35</v>
      </c>
      <c r="X405" s="57" t="str">
        <f>VLOOKUP(V405,'Charged Moves'!B$2:C$119,2,FALSE)</f>
        <v>Poison</v>
      </c>
      <c r="Y405" s="54">
        <f>IF(OR(VLOOKUP(V405,'Charged Moves'!B$2:C$119,2,FALSE)=E405,VLOOKUP(V405,'Charged Moves'!B$2:C$119,2,FALSE)=F405),1,0)</f>
        <v>1</v>
      </c>
      <c r="Z405" s="54">
        <f>VLOOKUP(V405,'Charged Moves'!B$2:K$119,10,FALSE)*100</f>
        <v>5</v>
      </c>
      <c r="AA405" s="54">
        <f>VLOOKUP(V405,'Charged Moves'!B$2:K$119,6,FALSE)</f>
        <v>1700</v>
      </c>
      <c r="AB405" s="54">
        <f>VLOOKUP(V405,'Charged Moves'!B$2:L$119,11,FALSE)</f>
        <v>33</v>
      </c>
      <c r="AC405" s="62">
        <f t="shared" si="233"/>
        <v>13</v>
      </c>
      <c r="AD405" s="24">
        <f t="shared" si="3"/>
        <v>7.647058824</v>
      </c>
      <c r="AE405" s="63">
        <f t="shared" si="4"/>
        <v>5</v>
      </c>
      <c r="AF405" s="64">
        <f t="shared" si="5"/>
        <v>4000</v>
      </c>
      <c r="AG405" s="65">
        <f t="shared" si="6"/>
        <v>5.789473684</v>
      </c>
      <c r="AH405" s="15">
        <f t="shared" si="234"/>
        <v>0.3325372593</v>
      </c>
      <c r="AI405" s="15">
        <f t="shared" si="235"/>
        <v>0.03725701291</v>
      </c>
      <c r="AJ405" s="15">
        <f t="shared" si="236"/>
        <v>0.03647398416</v>
      </c>
      <c r="AK405" s="65">
        <f t="shared" si="7"/>
        <v>1.86440678</v>
      </c>
      <c r="AL405" s="65">
        <f t="shared" si="8"/>
        <v>41336.84211</v>
      </c>
      <c r="AM405" s="65">
        <f t="shared" si="9"/>
        <v>13311.86441</v>
      </c>
    </row>
    <row r="406" ht="14.25" customHeight="1">
      <c r="A406" s="11">
        <v>146.0</v>
      </c>
      <c r="B406" s="11">
        <f>VLOOKUP(D406,'Species Data'!A$2:E$252,2,FALSE)</f>
        <v>23</v>
      </c>
      <c r="C406" s="11"/>
      <c r="D406" s="11" t="s">
        <v>417</v>
      </c>
      <c r="E406" s="108" t="s">
        <v>473</v>
      </c>
      <c r="F406" s="109"/>
      <c r="G406" s="11">
        <f>VLOOKUP(D406,'Species Data'!A$2:E$252,3,FALSE)</f>
        <v>70</v>
      </c>
      <c r="H406" s="52">
        <f>VLOOKUP(D406,'Species Data'!A$2:E$252,4,FALSE)</f>
        <v>110</v>
      </c>
      <c r="I406" s="52">
        <f>VLOOKUP(D406,'Species Data'!A$2:E$252,5,FALSE)</f>
        <v>102</v>
      </c>
      <c r="J406" s="53">
        <f t="shared" si="1"/>
        <v>7140</v>
      </c>
      <c r="K406" s="48" t="s">
        <v>297</v>
      </c>
      <c r="L406" s="54">
        <f>VLOOKUP(K406,'Basic Moves'!B$2:J$60,3,FALSE)</f>
        <v>5</v>
      </c>
      <c r="M406" s="54" t="str">
        <f>VLOOKUP(K406,'Basic Moves'!B$2:C$60,2,FALSE)</f>
        <v>Poison</v>
      </c>
      <c r="N406" s="54">
        <f>IF(OR(VLOOKUP(K406,'Basic Moves'!B$2:C$60,2,FALSE)=E406,VLOOKUP(K406,'Basic Moves'!B$2:C$60,2,FALSE)=F406),1,0)</f>
        <v>1</v>
      </c>
      <c r="O406" s="54">
        <f>VLOOKUP(K406,'Basic Moves'!B$2:J$60,5,FALSE)</f>
        <v>600</v>
      </c>
      <c r="P406" s="54">
        <f>VLOOKUP(K406,'Basic Moves'!B$2:J$60,9,FALSE)</f>
        <v>7</v>
      </c>
      <c r="Q406" s="34">
        <f t="shared" si="229"/>
        <v>2</v>
      </c>
      <c r="R406" s="24">
        <f t="shared" si="2"/>
        <v>3.333333333</v>
      </c>
      <c r="S406" s="56">
        <f t="shared" si="230"/>
        <v>8.333333333</v>
      </c>
      <c r="T406" s="56">
        <f t="shared" si="231"/>
        <v>11.66666667</v>
      </c>
      <c r="U406" s="56">
        <f t="shared" si="232"/>
        <v>1.4</v>
      </c>
      <c r="V406" s="48" t="s">
        <v>144</v>
      </c>
      <c r="W406" s="54">
        <f>VLOOKUP(V406,'Charged Moves'!B$2:K$119,3,FALSE)</f>
        <v>80</v>
      </c>
      <c r="X406" s="57" t="str">
        <f>VLOOKUP(V406,'Charged Moves'!B$2:C$119,2,FALSE)</f>
        <v>Poison</v>
      </c>
      <c r="Y406" s="54">
        <f>IF(OR(VLOOKUP(V406,'Charged Moves'!B$2:C$119,2,FALSE)=E406,VLOOKUP(V406,'Charged Moves'!B$2:C$119,2,FALSE)=F406),1,0)</f>
        <v>1</v>
      </c>
      <c r="Z406" s="54">
        <f>VLOOKUP(V406,'Charged Moves'!B$2:K$119,10,FALSE)*100</f>
        <v>5</v>
      </c>
      <c r="AA406" s="54">
        <f>VLOOKUP(V406,'Charged Moves'!B$2:K$119,6,FALSE)</f>
        <v>2300</v>
      </c>
      <c r="AB406" s="54">
        <f>VLOOKUP(V406,'Charged Moves'!B$2:L$119,11,FALSE)</f>
        <v>50</v>
      </c>
      <c r="AC406" s="62">
        <f t="shared" si="233"/>
        <v>30</v>
      </c>
      <c r="AD406" s="24">
        <f t="shared" si="3"/>
        <v>13.04347826</v>
      </c>
      <c r="AE406" s="63">
        <f t="shared" si="4"/>
        <v>8</v>
      </c>
      <c r="AF406" s="64">
        <f t="shared" si="5"/>
        <v>4800</v>
      </c>
      <c r="AG406" s="65">
        <f t="shared" si="6"/>
        <v>6.478873239</v>
      </c>
      <c r="AH406" s="15">
        <f t="shared" si="234"/>
        <v>0.372135166</v>
      </c>
      <c r="AI406" s="15">
        <f t="shared" si="235"/>
        <v>0.0416935074</v>
      </c>
      <c r="AJ406" s="15">
        <f t="shared" si="236"/>
        <v>0.03585309417</v>
      </c>
      <c r="AK406" s="65">
        <f t="shared" si="7"/>
        <v>1.832669323</v>
      </c>
      <c r="AL406" s="65">
        <f t="shared" si="8"/>
        <v>46259.15493</v>
      </c>
      <c r="AM406" s="65">
        <f t="shared" si="9"/>
        <v>13085.25896</v>
      </c>
    </row>
    <row r="407" ht="14.25" customHeight="1">
      <c r="A407" s="11">
        <v>144.0</v>
      </c>
      <c r="B407" s="32">
        <f>VLOOKUP(D407,'Species Data'!A$2:E$252,2,FALSE)</f>
        <v>23</v>
      </c>
      <c r="C407" s="32"/>
      <c r="D407" s="32" t="s">
        <v>417</v>
      </c>
      <c r="E407" s="121" t="s">
        <v>473</v>
      </c>
      <c r="F407" s="139"/>
      <c r="G407" s="32">
        <f>VLOOKUP(D407,'Species Data'!A$2:E$252,3,FALSE)</f>
        <v>70</v>
      </c>
      <c r="H407" s="104">
        <f>VLOOKUP(D407,'Species Data'!A$2:E$252,4,FALSE)</f>
        <v>110</v>
      </c>
      <c r="I407" s="104">
        <f>VLOOKUP(D407,'Species Data'!A$2:E$252,5,FALSE)</f>
        <v>102</v>
      </c>
      <c r="J407" s="105">
        <f t="shared" si="1"/>
        <v>7140</v>
      </c>
      <c r="K407" s="36" t="s">
        <v>297</v>
      </c>
      <c r="L407" s="106">
        <f>VLOOKUP(K407,'Basic Moves'!B$2:J$60,3,FALSE)</f>
        <v>5</v>
      </c>
      <c r="M407" s="106" t="str">
        <f>VLOOKUP(K407,'Basic Moves'!B$2:C$60,2,FALSE)</f>
        <v>Poison</v>
      </c>
      <c r="N407" s="106">
        <f>IF(OR(VLOOKUP(K407,'Basic Moves'!B$2:C$60,2,FALSE)=E407,VLOOKUP(K407,'Basic Moves'!B$2:C$60,2,FALSE)=F407),1,0)</f>
        <v>1</v>
      </c>
      <c r="O407" s="106">
        <f>VLOOKUP(K407,'Basic Moves'!B$2:J$60,5,FALSE)</f>
        <v>600</v>
      </c>
      <c r="P407" s="106">
        <f>VLOOKUP(K407,'Basic Moves'!B$2:J$60,9,FALSE)</f>
        <v>7</v>
      </c>
      <c r="Q407" s="34">
        <f t="shared" si="229"/>
        <v>2</v>
      </c>
      <c r="R407" s="24">
        <f t="shared" si="2"/>
        <v>3.333333333</v>
      </c>
      <c r="S407" s="56">
        <f t="shared" si="230"/>
        <v>8.333333333</v>
      </c>
      <c r="T407" s="56">
        <f t="shared" si="231"/>
        <v>11.66666667</v>
      </c>
      <c r="U407" s="56">
        <f t="shared" si="232"/>
        <v>1.4</v>
      </c>
      <c r="V407" s="36" t="s">
        <v>112</v>
      </c>
      <c r="W407" s="106">
        <f>VLOOKUP(V407,'Charged Moves'!B$2:K$119,3,FALSE)</f>
        <v>130</v>
      </c>
      <c r="X407" s="107" t="str">
        <f>VLOOKUP(V407,'Charged Moves'!B$2:C$119,2,FALSE)</f>
        <v>Poison</v>
      </c>
      <c r="Y407" s="106">
        <f>IF(OR(VLOOKUP(V407,'Charged Moves'!B$2:C$119,2,FALSE)=E407,VLOOKUP(V407,'Charged Moves'!B$2:C$119,2,FALSE)=F407),1,0)</f>
        <v>1</v>
      </c>
      <c r="Z407" s="106">
        <f>VLOOKUP(V407,'Charged Moves'!B$2:K$119,10,FALSE)*100</f>
        <v>5</v>
      </c>
      <c r="AA407" s="106">
        <f>VLOOKUP(V407,'Charged Moves'!B$2:K$119,6,FALSE)</f>
        <v>3100</v>
      </c>
      <c r="AB407" s="106">
        <f>VLOOKUP(V407,'Charged Moves'!B$2:L$119,11,FALSE)</f>
        <v>100</v>
      </c>
      <c r="AC407" s="62">
        <f t="shared" si="233"/>
        <v>48</v>
      </c>
      <c r="AD407" s="24">
        <f t="shared" si="3"/>
        <v>15.48387097</v>
      </c>
      <c r="AE407" s="63">
        <f t="shared" si="4"/>
        <v>15</v>
      </c>
      <c r="AF407" s="64">
        <f t="shared" si="5"/>
        <v>9000</v>
      </c>
      <c r="AG407" s="65">
        <f t="shared" si="6"/>
        <v>6.446280992</v>
      </c>
      <c r="AH407" s="15">
        <f t="shared" si="234"/>
        <v>0.3702631242</v>
      </c>
      <c r="AI407" s="15">
        <f t="shared" si="235"/>
        <v>0.04148376644</v>
      </c>
      <c r="AJ407" s="15">
        <f t="shared" si="236"/>
        <v>0.03460178831</v>
      </c>
      <c r="AK407" s="65">
        <f t="shared" si="7"/>
        <v>1.768707483</v>
      </c>
      <c r="AL407" s="65">
        <f t="shared" si="8"/>
        <v>46026.44628</v>
      </c>
      <c r="AM407" s="65">
        <f t="shared" si="9"/>
        <v>12628.57143</v>
      </c>
    </row>
    <row r="408" ht="14.25" customHeight="1">
      <c r="A408" s="11">
        <v>147.0</v>
      </c>
      <c r="B408" s="11">
        <f>VLOOKUP(D408,'Species Data'!A$2:E$252,2,FALSE)</f>
        <v>23</v>
      </c>
      <c r="C408" s="11"/>
      <c r="D408" s="11" t="s">
        <v>417</v>
      </c>
      <c r="E408" s="108" t="s">
        <v>473</v>
      </c>
      <c r="F408" s="109"/>
      <c r="G408" s="11">
        <f>VLOOKUP(D408,'Species Data'!A$2:E$252,3,FALSE)</f>
        <v>70</v>
      </c>
      <c r="H408" s="52">
        <f>VLOOKUP(D408,'Species Data'!A$2:E$252,4,FALSE)</f>
        <v>110</v>
      </c>
      <c r="I408" s="52">
        <f>VLOOKUP(D408,'Species Data'!A$2:E$252,5,FALSE)</f>
        <v>102</v>
      </c>
      <c r="J408" s="53">
        <f t="shared" si="1"/>
        <v>7140</v>
      </c>
      <c r="K408" s="48" t="s">
        <v>297</v>
      </c>
      <c r="L408" s="54">
        <f>VLOOKUP(K408,'Basic Moves'!B$2:J$60,3,FALSE)</f>
        <v>5</v>
      </c>
      <c r="M408" s="54" t="str">
        <f>VLOOKUP(K408,'Basic Moves'!B$2:C$60,2,FALSE)</f>
        <v>Poison</v>
      </c>
      <c r="N408" s="54">
        <f>IF(OR(VLOOKUP(K408,'Basic Moves'!B$2:C$60,2,FALSE)=E408,VLOOKUP(K408,'Basic Moves'!B$2:C$60,2,FALSE)=F408),1,0)</f>
        <v>1</v>
      </c>
      <c r="O408" s="54">
        <f>VLOOKUP(K408,'Basic Moves'!B$2:J$60,5,FALSE)</f>
        <v>600</v>
      </c>
      <c r="P408" s="54">
        <f>VLOOKUP(K408,'Basic Moves'!B$2:J$60,9,FALSE)</f>
        <v>7</v>
      </c>
      <c r="Q408" s="34">
        <f t="shared" si="229"/>
        <v>2</v>
      </c>
      <c r="R408" s="24">
        <f t="shared" si="2"/>
        <v>3.333333333</v>
      </c>
      <c r="S408" s="56">
        <f t="shared" si="230"/>
        <v>8.333333333</v>
      </c>
      <c r="T408" s="56">
        <f t="shared" si="231"/>
        <v>11.66666667</v>
      </c>
      <c r="U408" s="56">
        <f t="shared" si="232"/>
        <v>1.4</v>
      </c>
      <c r="V408" s="48" t="s">
        <v>334</v>
      </c>
      <c r="W408" s="54">
        <f>VLOOKUP(V408,'Charged Moves'!B$2:K$119,3,FALSE)</f>
        <v>60</v>
      </c>
      <c r="X408" s="57" t="str">
        <f>VLOOKUP(V408,'Charged Moves'!B$2:C$119,2,FALSE)</f>
        <v>Normal</v>
      </c>
      <c r="Y408" s="54">
        <f>IF(OR(VLOOKUP(V408,'Charged Moves'!B$2:C$119,2,FALSE)=E408,VLOOKUP(V408,'Charged Moves'!B$2:C$119,2,FALSE)=F408),1,0)</f>
        <v>0</v>
      </c>
      <c r="Z408" s="54">
        <f>VLOOKUP(V408,'Charged Moves'!B$2:K$119,10,FALSE)*100</f>
        <v>5</v>
      </c>
      <c r="AA408" s="54">
        <f>VLOOKUP(V408,'Charged Moves'!B$2:K$119,6,FALSE)</f>
        <v>2900</v>
      </c>
      <c r="AB408" s="54">
        <f>VLOOKUP(V408,'Charged Moves'!B$2:L$119,11,FALSE)</f>
        <v>33</v>
      </c>
      <c r="AC408" s="62">
        <f t="shared" si="233"/>
        <v>19</v>
      </c>
      <c r="AD408" s="24">
        <f t="shared" si="3"/>
        <v>6.551724138</v>
      </c>
      <c r="AE408" s="63">
        <f t="shared" si="4"/>
        <v>5</v>
      </c>
      <c r="AF408" s="64">
        <f t="shared" si="5"/>
        <v>3000</v>
      </c>
      <c r="AG408" s="65">
        <f t="shared" si="6"/>
        <v>4.915254237</v>
      </c>
      <c r="AH408" s="15">
        <f t="shared" si="234"/>
        <v>0.2823236208</v>
      </c>
      <c r="AI408" s="15">
        <f t="shared" si="235"/>
        <v>0.03163114655</v>
      </c>
      <c r="AJ408" s="15">
        <f t="shared" si="236"/>
        <v>0.03169476226</v>
      </c>
      <c r="AK408" s="65">
        <f t="shared" si="7"/>
        <v>1.620111732</v>
      </c>
      <c r="AL408" s="65">
        <f t="shared" si="8"/>
        <v>35094.91525</v>
      </c>
      <c r="AM408" s="65">
        <f t="shared" si="9"/>
        <v>11567.59777</v>
      </c>
    </row>
    <row r="409" ht="14.25" customHeight="1">
      <c r="A409" s="11">
        <v>145.0</v>
      </c>
      <c r="B409" s="11">
        <f>VLOOKUP(D409,'Species Data'!A$2:E$252,2,FALSE)</f>
        <v>23</v>
      </c>
      <c r="C409" s="11"/>
      <c r="D409" s="11" t="s">
        <v>417</v>
      </c>
      <c r="E409" s="108" t="s">
        <v>473</v>
      </c>
      <c r="F409" s="109"/>
      <c r="G409" s="11">
        <f>VLOOKUP(D409,'Species Data'!A$2:E$252,3,FALSE)</f>
        <v>70</v>
      </c>
      <c r="H409" s="52">
        <f>VLOOKUP(D409,'Species Data'!A$2:E$252,4,FALSE)</f>
        <v>110</v>
      </c>
      <c r="I409" s="52">
        <f>VLOOKUP(D409,'Species Data'!A$2:E$252,5,FALSE)</f>
        <v>102</v>
      </c>
      <c r="J409" s="53">
        <f t="shared" si="1"/>
        <v>7140</v>
      </c>
      <c r="K409" s="12" t="s">
        <v>297</v>
      </c>
      <c r="L409" s="54">
        <f>VLOOKUP(K409,'Basic Moves'!B$2:J$60,3,FALSE)</f>
        <v>5</v>
      </c>
      <c r="M409" s="54" t="str">
        <f>VLOOKUP(K409,'Basic Moves'!B$2:C$60,2,FALSE)</f>
        <v>Poison</v>
      </c>
      <c r="N409" s="54">
        <f>IF(OR(VLOOKUP(K409,'Basic Moves'!B$2:C$60,2,FALSE)=E409,VLOOKUP(K409,'Basic Moves'!B$2:C$60,2,FALSE)=F409),1,0)</f>
        <v>1</v>
      </c>
      <c r="O409" s="54">
        <f>VLOOKUP(K409,'Basic Moves'!B$2:J$60,5,FALSE)</f>
        <v>600</v>
      </c>
      <c r="P409" s="54">
        <f>VLOOKUP(K409,'Basic Moves'!B$2:J$60,9,FALSE)</f>
        <v>7</v>
      </c>
      <c r="Q409" s="34">
        <f t="shared" si="229"/>
        <v>2</v>
      </c>
      <c r="R409" s="24">
        <f t="shared" si="2"/>
        <v>3.333333333</v>
      </c>
      <c r="S409" s="56">
        <f t="shared" si="230"/>
        <v>8.333333333</v>
      </c>
      <c r="T409" s="56">
        <f t="shared" si="231"/>
        <v>11.66666667</v>
      </c>
      <c r="U409" s="56">
        <f t="shared" si="232"/>
        <v>1.4</v>
      </c>
      <c r="V409" s="12" t="s">
        <v>310</v>
      </c>
      <c r="W409" s="54">
        <f>VLOOKUP(V409,'Charged Moves'!B$2:K$119,3,FALSE)</f>
        <v>35</v>
      </c>
      <c r="X409" s="57" t="str">
        <f>VLOOKUP(V409,'Charged Moves'!B$2:C$119,2,FALSE)</f>
        <v>Poison</v>
      </c>
      <c r="Y409" s="54">
        <f>IF(OR(VLOOKUP(V409,'Charged Moves'!B$2:C$119,2,FALSE)=E409,VLOOKUP(V409,'Charged Moves'!B$2:C$119,2,FALSE)=F409),1,0)</f>
        <v>1</v>
      </c>
      <c r="Z409" s="54">
        <f>VLOOKUP(V409,'Charged Moves'!B$2:K$119,10,FALSE)*100</f>
        <v>5</v>
      </c>
      <c r="AA409" s="54">
        <f>VLOOKUP(V409,'Charged Moves'!B$2:K$119,6,FALSE)</f>
        <v>1700</v>
      </c>
      <c r="AB409" s="54">
        <f>VLOOKUP(V409,'Charged Moves'!B$2:L$119,11,FALSE)</f>
        <v>33</v>
      </c>
      <c r="AC409" s="62">
        <f t="shared" si="233"/>
        <v>13</v>
      </c>
      <c r="AD409" s="24">
        <f t="shared" si="3"/>
        <v>7.647058824</v>
      </c>
      <c r="AE409" s="63">
        <f t="shared" si="4"/>
        <v>5</v>
      </c>
      <c r="AF409" s="64">
        <f t="shared" si="5"/>
        <v>3000</v>
      </c>
      <c r="AG409" s="65">
        <f t="shared" si="6"/>
        <v>4.893617021</v>
      </c>
      <c r="AH409" s="15">
        <f t="shared" si="234"/>
        <v>0.2810808168</v>
      </c>
      <c r="AI409" s="15">
        <f t="shared" si="235"/>
        <v>0.03149190453</v>
      </c>
      <c r="AJ409" s="15">
        <f t="shared" si="236"/>
        <v>0.02694349293</v>
      </c>
      <c r="AK409" s="65">
        <f t="shared" si="7"/>
        <v>1.377245509</v>
      </c>
      <c r="AL409" s="65">
        <f t="shared" si="8"/>
        <v>34940.42553</v>
      </c>
      <c r="AM409" s="65">
        <f t="shared" si="9"/>
        <v>9833.532934</v>
      </c>
    </row>
    <row r="410" ht="14.25" customHeight="1">
      <c r="A410" s="11">
        <v>965.0</v>
      </c>
      <c r="B410" s="11">
        <f>VLOOKUP(D410,'Species Data'!A$2:E$252,2,FALSE)</f>
        <v>125</v>
      </c>
      <c r="C410" s="11"/>
      <c r="D410" s="11" t="s">
        <v>249</v>
      </c>
      <c r="E410" s="101" t="s">
        <v>480</v>
      </c>
      <c r="F410" s="140"/>
      <c r="G410" s="11">
        <f>VLOOKUP(D410,'Species Data'!A$2:E$252,3,FALSE)</f>
        <v>130</v>
      </c>
      <c r="H410" s="52">
        <f>VLOOKUP(D410,'Species Data'!A$2:E$252,4,FALSE)</f>
        <v>198</v>
      </c>
      <c r="I410" s="52">
        <f>VLOOKUP(D410,'Species Data'!A$2:E$252,5,FALSE)</f>
        <v>173</v>
      </c>
      <c r="J410" s="53">
        <f t="shared" si="1"/>
        <v>22490</v>
      </c>
      <c r="K410" s="48" t="s">
        <v>70</v>
      </c>
      <c r="L410" s="54">
        <f>VLOOKUP(K410,'Basic Moves'!B$2:J$60,3,FALSE)</f>
        <v>5</v>
      </c>
      <c r="M410" s="54" t="str">
        <f>VLOOKUP(K410,'Basic Moves'!B$2:C$60,2,FALSE)</f>
        <v>Electric</v>
      </c>
      <c r="N410" s="54">
        <f>IF(OR(VLOOKUP(K410,'Basic Moves'!B$2:C$60,2,FALSE)=E410,VLOOKUP(K410,'Basic Moves'!B$2:C$60,2,FALSE)=F410),1,0)</f>
        <v>1</v>
      </c>
      <c r="O410" s="54">
        <f>VLOOKUP(K410,'Basic Moves'!B$2:J$60,5,FALSE)</f>
        <v>600</v>
      </c>
      <c r="P410" s="54">
        <f>VLOOKUP(K410,'Basic Moves'!B$2:J$60,9,FALSE)</f>
        <v>8</v>
      </c>
      <c r="Q410" s="34">
        <f t="shared" si="229"/>
        <v>4</v>
      </c>
      <c r="R410" s="24">
        <f t="shared" si="2"/>
        <v>6.666666667</v>
      </c>
      <c r="S410" s="56">
        <f t="shared" si="230"/>
        <v>8.333333333</v>
      </c>
      <c r="T410" s="56">
        <f t="shared" si="231"/>
        <v>13.33333333</v>
      </c>
      <c r="U410" s="56">
        <f t="shared" si="232"/>
        <v>1.6</v>
      </c>
      <c r="V410" s="48" t="s">
        <v>92</v>
      </c>
      <c r="W410" s="54">
        <f>VLOOKUP(V410,'Charged Moves'!B$2:K$119,3,FALSE)</f>
        <v>80</v>
      </c>
      <c r="X410" s="57" t="str">
        <f>VLOOKUP(V410,'Charged Moves'!B$2:C$119,2,FALSE)</f>
        <v>Electric</v>
      </c>
      <c r="Y410" s="54">
        <f>IF(OR(VLOOKUP(V410,'Charged Moves'!B$2:C$119,2,FALSE)=E410,VLOOKUP(V410,'Charged Moves'!B$2:C$119,2,FALSE)=F410),1,0)</f>
        <v>1</v>
      </c>
      <c r="Z410" s="54">
        <f>VLOOKUP(V410,'Charged Moves'!B$2:K$119,10,FALSE)*100</f>
        <v>5</v>
      </c>
      <c r="AA410" s="54">
        <f>VLOOKUP(V410,'Charged Moves'!B$2:K$119,6,FALSE)</f>
        <v>2500</v>
      </c>
      <c r="AB410" s="54">
        <f>VLOOKUP(V410,'Charged Moves'!B$2:L$119,11,FALSE)</f>
        <v>50</v>
      </c>
      <c r="AC410" s="62">
        <f t="shared" si="233"/>
        <v>53</v>
      </c>
      <c r="AD410" s="24">
        <f t="shared" si="3"/>
        <v>21.2</v>
      </c>
      <c r="AE410" s="63">
        <f t="shared" si="4"/>
        <v>7</v>
      </c>
      <c r="AF410" s="64">
        <f t="shared" si="5"/>
        <v>4200</v>
      </c>
      <c r="AG410" s="65">
        <f t="shared" si="6"/>
        <v>12.08955224</v>
      </c>
      <c r="AH410" s="15">
        <f t="shared" si="234"/>
        <v>0.6944027708</v>
      </c>
      <c r="AI410" s="15">
        <f t="shared" si="235"/>
        <v>0.2450588594</v>
      </c>
      <c r="AJ410" s="15">
        <f t="shared" si="236"/>
        <v>0.2198836497</v>
      </c>
      <c r="AK410" s="65">
        <f t="shared" si="7"/>
        <v>3.568281938</v>
      </c>
      <c r="AL410" s="65">
        <f t="shared" si="8"/>
        <v>271894.0299</v>
      </c>
      <c r="AM410" s="65">
        <f t="shared" si="9"/>
        <v>80250.66079</v>
      </c>
    </row>
    <row r="411" ht="14.25" customHeight="1">
      <c r="A411" s="11">
        <v>962.0</v>
      </c>
      <c r="B411" s="11">
        <f>VLOOKUP(D411,'Species Data'!A$2:E$252,2,FALSE)</f>
        <v>125</v>
      </c>
      <c r="C411" s="11"/>
      <c r="D411" s="11" t="s">
        <v>249</v>
      </c>
      <c r="E411" s="101" t="s">
        <v>480</v>
      </c>
      <c r="F411" s="140"/>
      <c r="G411" s="11">
        <f>VLOOKUP(D411,'Species Data'!A$2:E$252,3,FALSE)</f>
        <v>130</v>
      </c>
      <c r="H411" s="52">
        <f>VLOOKUP(D411,'Species Data'!A$2:E$252,4,FALSE)</f>
        <v>198</v>
      </c>
      <c r="I411" s="52">
        <f>VLOOKUP(D411,'Species Data'!A$2:E$252,5,FALSE)</f>
        <v>173</v>
      </c>
      <c r="J411" s="53">
        <f t="shared" si="1"/>
        <v>22490</v>
      </c>
      <c r="K411" s="48" t="s">
        <v>198</v>
      </c>
      <c r="L411" s="54">
        <f>VLOOKUP(K411,'Basic Moves'!B$2:J$60,3,FALSE)</f>
        <v>6</v>
      </c>
      <c r="M411" s="54" t="str">
        <f>VLOOKUP(K411,'Basic Moves'!B$2:C$60,2,FALSE)</f>
        <v>Fighting</v>
      </c>
      <c r="N411" s="54">
        <f>IF(OR(VLOOKUP(K411,'Basic Moves'!B$2:C$60,2,FALSE)=E411,VLOOKUP(K411,'Basic Moves'!B$2:C$60,2,FALSE)=F411),1,0)</f>
        <v>0</v>
      </c>
      <c r="O411" s="54">
        <f>VLOOKUP(K411,'Basic Moves'!B$2:J$60,5,FALSE)</f>
        <v>600</v>
      </c>
      <c r="P411" s="54">
        <f>VLOOKUP(K411,'Basic Moves'!B$2:J$60,9,FALSE)</f>
        <v>6</v>
      </c>
      <c r="Q411" s="34">
        <f t="shared" si="229"/>
        <v>4</v>
      </c>
      <c r="R411" s="24">
        <f t="shared" si="2"/>
        <v>6.666666667</v>
      </c>
      <c r="S411" s="56">
        <f t="shared" si="230"/>
        <v>10</v>
      </c>
      <c r="T411" s="56">
        <f t="shared" si="231"/>
        <v>10</v>
      </c>
      <c r="U411" s="56">
        <f t="shared" si="232"/>
        <v>1</v>
      </c>
      <c r="V411" s="48" t="s">
        <v>92</v>
      </c>
      <c r="W411" s="54">
        <f>VLOOKUP(V411,'Charged Moves'!B$2:K$119,3,FALSE)</f>
        <v>80</v>
      </c>
      <c r="X411" s="57" t="str">
        <f>VLOOKUP(V411,'Charged Moves'!B$2:C$119,2,FALSE)</f>
        <v>Electric</v>
      </c>
      <c r="Y411" s="54">
        <f>IF(OR(VLOOKUP(V411,'Charged Moves'!B$2:C$119,2,FALSE)=E411,VLOOKUP(V411,'Charged Moves'!B$2:C$119,2,FALSE)=F411),1,0)</f>
        <v>1</v>
      </c>
      <c r="Z411" s="54">
        <f>VLOOKUP(V411,'Charged Moves'!B$2:K$119,10,FALSE)*100</f>
        <v>5</v>
      </c>
      <c r="AA411" s="54">
        <f>VLOOKUP(V411,'Charged Moves'!B$2:K$119,6,FALSE)</f>
        <v>2500</v>
      </c>
      <c r="AB411" s="54">
        <f>VLOOKUP(V411,'Charged Moves'!B$2:L$119,11,FALSE)</f>
        <v>50</v>
      </c>
      <c r="AC411" s="62">
        <f t="shared" si="233"/>
        <v>53</v>
      </c>
      <c r="AD411" s="24">
        <f t="shared" si="3"/>
        <v>21.2</v>
      </c>
      <c r="AE411" s="63">
        <f t="shared" si="4"/>
        <v>9</v>
      </c>
      <c r="AF411" s="64">
        <f t="shared" si="5"/>
        <v>5400</v>
      </c>
      <c r="AG411" s="65">
        <f t="shared" si="6"/>
        <v>11.26582278</v>
      </c>
      <c r="AH411" s="15">
        <f t="shared" si="234"/>
        <v>0.6470891892</v>
      </c>
      <c r="AI411" s="15">
        <f t="shared" si="235"/>
        <v>0.2283616157</v>
      </c>
      <c r="AJ411" s="15">
        <f t="shared" si="236"/>
        <v>0.1965710596</v>
      </c>
      <c r="AK411" s="65">
        <f t="shared" si="7"/>
        <v>3.189964158</v>
      </c>
      <c r="AL411" s="65">
        <f t="shared" si="8"/>
        <v>253368.3544</v>
      </c>
      <c r="AM411" s="65">
        <f t="shared" si="9"/>
        <v>71742.29391</v>
      </c>
    </row>
    <row r="412" ht="14.25" customHeight="1">
      <c r="A412" s="11">
        <v>963.0</v>
      </c>
      <c r="B412" s="11">
        <f>VLOOKUP(D412,'Species Data'!A$2:E$252,2,FALSE)</f>
        <v>125</v>
      </c>
      <c r="C412" s="11"/>
      <c r="D412" s="11" t="s">
        <v>249</v>
      </c>
      <c r="E412" s="101" t="s">
        <v>480</v>
      </c>
      <c r="F412" s="140"/>
      <c r="G412" s="11">
        <f>VLOOKUP(D412,'Species Data'!A$2:E$252,3,FALSE)</f>
        <v>130</v>
      </c>
      <c r="H412" s="52">
        <f>VLOOKUP(D412,'Species Data'!A$2:E$252,4,FALSE)</f>
        <v>198</v>
      </c>
      <c r="I412" s="52">
        <f>VLOOKUP(D412,'Species Data'!A$2:E$252,5,FALSE)</f>
        <v>173</v>
      </c>
      <c r="J412" s="53">
        <f t="shared" si="1"/>
        <v>22490</v>
      </c>
      <c r="K412" s="48" t="s">
        <v>70</v>
      </c>
      <c r="L412" s="54">
        <f>VLOOKUP(K412,'Basic Moves'!B$2:J$60,3,FALSE)</f>
        <v>5</v>
      </c>
      <c r="M412" s="54" t="str">
        <f>VLOOKUP(K412,'Basic Moves'!B$2:C$60,2,FALSE)</f>
        <v>Electric</v>
      </c>
      <c r="N412" s="54">
        <f>IF(OR(VLOOKUP(K412,'Basic Moves'!B$2:C$60,2,FALSE)=E412,VLOOKUP(K412,'Basic Moves'!B$2:C$60,2,FALSE)=F412),1,0)</f>
        <v>1</v>
      </c>
      <c r="O412" s="54">
        <f>VLOOKUP(K412,'Basic Moves'!B$2:J$60,5,FALSE)</f>
        <v>600</v>
      </c>
      <c r="P412" s="54">
        <f>VLOOKUP(K412,'Basic Moves'!B$2:J$60,9,FALSE)</f>
        <v>8</v>
      </c>
      <c r="Q412" s="34">
        <f t="shared" si="229"/>
        <v>4</v>
      </c>
      <c r="R412" s="24">
        <f t="shared" si="2"/>
        <v>6.666666667</v>
      </c>
      <c r="S412" s="56">
        <f t="shared" si="230"/>
        <v>8.333333333</v>
      </c>
      <c r="T412" s="56">
        <f t="shared" si="231"/>
        <v>13.33333333</v>
      </c>
      <c r="U412" s="56">
        <f t="shared" si="232"/>
        <v>1.6</v>
      </c>
      <c r="V412" s="48" t="s">
        <v>109</v>
      </c>
      <c r="W412" s="54">
        <f>VLOOKUP(V412,'Charged Moves'!B$2:K$119,3,FALSE)</f>
        <v>100</v>
      </c>
      <c r="X412" s="57" t="str">
        <f>VLOOKUP(V412,'Charged Moves'!B$2:C$119,2,FALSE)</f>
        <v>Electric</v>
      </c>
      <c r="Y412" s="54">
        <f>IF(OR(VLOOKUP(V412,'Charged Moves'!B$2:C$119,2,FALSE)=E412,VLOOKUP(V412,'Charged Moves'!B$2:C$119,2,FALSE)=F412),1,0)</f>
        <v>1</v>
      </c>
      <c r="Z412" s="54">
        <f>VLOOKUP(V412,'Charged Moves'!B$2:K$119,10,FALSE)*100</f>
        <v>5</v>
      </c>
      <c r="AA412" s="54">
        <f>VLOOKUP(V412,'Charged Moves'!B$2:K$119,6,FALSE)</f>
        <v>2400</v>
      </c>
      <c r="AB412" s="54">
        <f>VLOOKUP(V412,'Charged Moves'!B$2:L$119,11,FALSE)</f>
        <v>100</v>
      </c>
      <c r="AC412" s="62">
        <f t="shared" si="233"/>
        <v>67</v>
      </c>
      <c r="AD412" s="24">
        <f t="shared" si="3"/>
        <v>27.91666667</v>
      </c>
      <c r="AE412" s="63">
        <f t="shared" si="4"/>
        <v>13</v>
      </c>
      <c r="AF412" s="64">
        <f t="shared" si="5"/>
        <v>7800</v>
      </c>
      <c r="AG412" s="65">
        <f t="shared" si="6"/>
        <v>11.66666667</v>
      </c>
      <c r="AH412" s="15">
        <f t="shared" si="234"/>
        <v>0.6701129619</v>
      </c>
      <c r="AI412" s="15">
        <f t="shared" si="235"/>
        <v>0.2364868417</v>
      </c>
      <c r="AJ412" s="15">
        <f t="shared" si="236"/>
        <v>0.1919629316</v>
      </c>
      <c r="AK412" s="65">
        <f t="shared" si="7"/>
        <v>3.115183246</v>
      </c>
      <c r="AL412" s="65">
        <f t="shared" si="8"/>
        <v>262383.3333</v>
      </c>
      <c r="AM412" s="65">
        <f t="shared" si="9"/>
        <v>70060.4712</v>
      </c>
    </row>
    <row r="413" ht="14.25" customHeight="1">
      <c r="A413" s="11">
        <v>964.0</v>
      </c>
      <c r="B413" s="11">
        <f>VLOOKUP(D413,'Species Data'!A$2:E$252,2,FALSE)</f>
        <v>125</v>
      </c>
      <c r="C413" s="11"/>
      <c r="D413" s="11" t="s">
        <v>249</v>
      </c>
      <c r="E413" s="101" t="s">
        <v>480</v>
      </c>
      <c r="F413" s="140"/>
      <c r="G413" s="11">
        <f>VLOOKUP(D413,'Species Data'!A$2:E$252,3,FALSE)</f>
        <v>130</v>
      </c>
      <c r="H413" s="52">
        <f>VLOOKUP(D413,'Species Data'!A$2:E$252,4,FALSE)</f>
        <v>198</v>
      </c>
      <c r="I413" s="52">
        <f>VLOOKUP(D413,'Species Data'!A$2:E$252,5,FALSE)</f>
        <v>173</v>
      </c>
      <c r="J413" s="53">
        <f t="shared" si="1"/>
        <v>22490</v>
      </c>
      <c r="K413" s="48" t="s">
        <v>70</v>
      </c>
      <c r="L413" s="54">
        <f>VLOOKUP(K413,'Basic Moves'!B$2:J$60,3,FALSE)</f>
        <v>5</v>
      </c>
      <c r="M413" s="54" t="str">
        <f>VLOOKUP(K413,'Basic Moves'!B$2:C$60,2,FALSE)</f>
        <v>Electric</v>
      </c>
      <c r="N413" s="54">
        <f>IF(OR(VLOOKUP(K413,'Basic Moves'!B$2:C$60,2,FALSE)=E413,VLOOKUP(K413,'Basic Moves'!B$2:C$60,2,FALSE)=F413),1,0)</f>
        <v>1</v>
      </c>
      <c r="O413" s="54">
        <f>VLOOKUP(K413,'Basic Moves'!B$2:J$60,5,FALSE)</f>
        <v>600</v>
      </c>
      <c r="P413" s="54">
        <f>VLOOKUP(K413,'Basic Moves'!B$2:J$60,9,FALSE)</f>
        <v>8</v>
      </c>
      <c r="Q413" s="34">
        <f t="shared" si="229"/>
        <v>4</v>
      </c>
      <c r="R413" s="24">
        <f t="shared" si="2"/>
        <v>6.666666667</v>
      </c>
      <c r="S413" s="56">
        <f t="shared" si="230"/>
        <v>8.333333333</v>
      </c>
      <c r="T413" s="56">
        <f t="shared" si="231"/>
        <v>13.33333333</v>
      </c>
      <c r="U413" s="56">
        <f t="shared" si="232"/>
        <v>1.6</v>
      </c>
      <c r="V413" s="48" t="s">
        <v>272</v>
      </c>
      <c r="W413" s="54">
        <f>VLOOKUP(V413,'Charged Moves'!B$2:K$119,3,FALSE)</f>
        <v>45</v>
      </c>
      <c r="X413" s="57" t="str">
        <f>VLOOKUP(V413,'Charged Moves'!B$2:C$119,2,FALSE)</f>
        <v>Electric</v>
      </c>
      <c r="Y413" s="54">
        <f>IF(OR(VLOOKUP(V413,'Charged Moves'!B$2:C$119,2,FALSE)=E413,VLOOKUP(V413,'Charged Moves'!B$2:C$119,2,FALSE)=F413),1,0)</f>
        <v>1</v>
      </c>
      <c r="Z413" s="54">
        <f>VLOOKUP(V413,'Charged Moves'!B$2:K$119,10,FALSE)*100</f>
        <v>5</v>
      </c>
      <c r="AA413" s="54">
        <f>VLOOKUP(V413,'Charged Moves'!B$2:K$119,6,FALSE)</f>
        <v>1800</v>
      </c>
      <c r="AB413" s="54">
        <f>VLOOKUP(V413,'Charged Moves'!B$2:L$119,11,FALSE)</f>
        <v>33</v>
      </c>
      <c r="AC413" s="62">
        <f t="shared" si="233"/>
        <v>30</v>
      </c>
      <c r="AD413" s="24">
        <f t="shared" si="3"/>
        <v>16.66666667</v>
      </c>
      <c r="AE413" s="63">
        <f t="shared" si="4"/>
        <v>5</v>
      </c>
      <c r="AF413" s="64">
        <f t="shared" si="5"/>
        <v>3000</v>
      </c>
      <c r="AG413" s="65">
        <f t="shared" si="6"/>
        <v>10.41666667</v>
      </c>
      <c r="AH413" s="15">
        <f t="shared" si="234"/>
        <v>0.5983151446</v>
      </c>
      <c r="AI413" s="15">
        <f t="shared" si="235"/>
        <v>0.2111489658</v>
      </c>
      <c r="AJ413" s="15">
        <f t="shared" si="236"/>
        <v>0.1833979589</v>
      </c>
      <c r="AK413" s="65">
        <f t="shared" si="7"/>
        <v>2.976190476</v>
      </c>
      <c r="AL413" s="65">
        <f t="shared" si="8"/>
        <v>234270.8333</v>
      </c>
      <c r="AM413" s="65">
        <f t="shared" si="9"/>
        <v>66934.52381</v>
      </c>
    </row>
    <row r="414" ht="14.25" customHeight="1">
      <c r="A414" s="11">
        <v>961.0</v>
      </c>
      <c r="B414" s="11">
        <f>VLOOKUP(D414,'Species Data'!A$2:E$252,2,FALSE)</f>
        <v>125</v>
      </c>
      <c r="C414" s="11"/>
      <c r="D414" s="11" t="s">
        <v>249</v>
      </c>
      <c r="E414" s="101" t="s">
        <v>480</v>
      </c>
      <c r="F414" s="140"/>
      <c r="G414" s="11">
        <f>VLOOKUP(D414,'Species Data'!A$2:E$252,3,FALSE)</f>
        <v>130</v>
      </c>
      <c r="H414" s="52">
        <f>VLOOKUP(D414,'Species Data'!A$2:E$252,4,FALSE)</f>
        <v>198</v>
      </c>
      <c r="I414" s="52">
        <f>VLOOKUP(D414,'Species Data'!A$2:E$252,5,FALSE)</f>
        <v>173</v>
      </c>
      <c r="J414" s="53">
        <f t="shared" si="1"/>
        <v>22490</v>
      </c>
      <c r="K414" s="48" t="s">
        <v>198</v>
      </c>
      <c r="L414" s="54">
        <f>VLOOKUP(K414,'Basic Moves'!B$2:J$60,3,FALSE)</f>
        <v>6</v>
      </c>
      <c r="M414" s="54" t="str">
        <f>VLOOKUP(K414,'Basic Moves'!B$2:C$60,2,FALSE)</f>
        <v>Fighting</v>
      </c>
      <c r="N414" s="54">
        <f>IF(OR(VLOOKUP(K414,'Basic Moves'!B$2:C$60,2,FALSE)=E414,VLOOKUP(K414,'Basic Moves'!B$2:C$60,2,FALSE)=F414),1,0)</f>
        <v>0</v>
      </c>
      <c r="O414" s="54">
        <f>VLOOKUP(K414,'Basic Moves'!B$2:J$60,5,FALSE)</f>
        <v>600</v>
      </c>
      <c r="P414" s="54">
        <f>VLOOKUP(K414,'Basic Moves'!B$2:J$60,9,FALSE)</f>
        <v>6</v>
      </c>
      <c r="Q414" s="34">
        <f t="shared" si="229"/>
        <v>4</v>
      </c>
      <c r="R414" s="24">
        <f t="shared" si="2"/>
        <v>6.666666667</v>
      </c>
      <c r="S414" s="56">
        <f t="shared" si="230"/>
        <v>10</v>
      </c>
      <c r="T414" s="56">
        <f t="shared" si="231"/>
        <v>10</v>
      </c>
      <c r="U414" s="56">
        <f t="shared" si="232"/>
        <v>1</v>
      </c>
      <c r="V414" s="48" t="s">
        <v>272</v>
      </c>
      <c r="W414" s="54">
        <f>VLOOKUP(V414,'Charged Moves'!B$2:K$119,3,FALSE)</f>
        <v>45</v>
      </c>
      <c r="X414" s="57" t="str">
        <f>VLOOKUP(V414,'Charged Moves'!B$2:C$119,2,FALSE)</f>
        <v>Electric</v>
      </c>
      <c r="Y414" s="54">
        <f>IF(OR(VLOOKUP(V414,'Charged Moves'!B$2:C$119,2,FALSE)=E414,VLOOKUP(V414,'Charged Moves'!B$2:C$119,2,FALSE)=F414),1,0)</f>
        <v>1</v>
      </c>
      <c r="Z414" s="54">
        <f>VLOOKUP(V414,'Charged Moves'!B$2:K$119,10,FALSE)*100</f>
        <v>5</v>
      </c>
      <c r="AA414" s="54">
        <f>VLOOKUP(V414,'Charged Moves'!B$2:K$119,6,FALSE)</f>
        <v>1800</v>
      </c>
      <c r="AB414" s="54">
        <f>VLOOKUP(V414,'Charged Moves'!B$2:L$119,11,FALSE)</f>
        <v>33</v>
      </c>
      <c r="AC414" s="62">
        <f t="shared" si="233"/>
        <v>30</v>
      </c>
      <c r="AD414" s="24">
        <f t="shared" si="3"/>
        <v>16.66666667</v>
      </c>
      <c r="AE414" s="63">
        <f t="shared" si="4"/>
        <v>6</v>
      </c>
      <c r="AF414" s="64">
        <f t="shared" si="5"/>
        <v>3600</v>
      </c>
      <c r="AG414" s="65">
        <f t="shared" si="6"/>
        <v>10</v>
      </c>
      <c r="AH414" s="15">
        <f t="shared" si="234"/>
        <v>0.5743825388</v>
      </c>
      <c r="AI414" s="15">
        <f t="shared" si="235"/>
        <v>0.2027030072</v>
      </c>
      <c r="AJ414" s="15">
        <f t="shared" si="236"/>
        <v>0.1715243591</v>
      </c>
      <c r="AK414" s="65">
        <f t="shared" si="7"/>
        <v>2.783505155</v>
      </c>
      <c r="AL414" s="65">
        <f t="shared" si="8"/>
        <v>224900</v>
      </c>
      <c r="AM414" s="65">
        <f t="shared" si="9"/>
        <v>62601.03093</v>
      </c>
    </row>
    <row r="415" ht="14.25" customHeight="1">
      <c r="A415" s="11">
        <v>960.0</v>
      </c>
      <c r="B415" s="11">
        <f>VLOOKUP(D415,'Species Data'!A$2:E$252,2,FALSE)</f>
        <v>125</v>
      </c>
      <c r="C415" s="11"/>
      <c r="D415" s="11" t="s">
        <v>249</v>
      </c>
      <c r="E415" s="101" t="s">
        <v>480</v>
      </c>
      <c r="F415" s="140"/>
      <c r="G415" s="11">
        <f>VLOOKUP(D415,'Species Data'!A$2:E$252,3,FALSE)</f>
        <v>130</v>
      </c>
      <c r="H415" s="52">
        <f>VLOOKUP(D415,'Species Data'!A$2:E$252,4,FALSE)</f>
        <v>198</v>
      </c>
      <c r="I415" s="52">
        <f>VLOOKUP(D415,'Species Data'!A$2:E$252,5,FALSE)</f>
        <v>173</v>
      </c>
      <c r="J415" s="53">
        <f t="shared" si="1"/>
        <v>22490</v>
      </c>
      <c r="K415" s="48" t="s">
        <v>198</v>
      </c>
      <c r="L415" s="54">
        <f>VLOOKUP(K415,'Basic Moves'!B$2:J$60,3,FALSE)</f>
        <v>6</v>
      </c>
      <c r="M415" s="54" t="str">
        <f>VLOOKUP(K415,'Basic Moves'!B$2:C$60,2,FALSE)</f>
        <v>Fighting</v>
      </c>
      <c r="N415" s="54">
        <f>IF(OR(VLOOKUP(K415,'Basic Moves'!B$2:C$60,2,FALSE)=E415,VLOOKUP(K415,'Basic Moves'!B$2:C$60,2,FALSE)=F415),1,0)</f>
        <v>0</v>
      </c>
      <c r="O415" s="54">
        <f>VLOOKUP(K415,'Basic Moves'!B$2:J$60,5,FALSE)</f>
        <v>600</v>
      </c>
      <c r="P415" s="54">
        <f>VLOOKUP(K415,'Basic Moves'!B$2:J$60,9,FALSE)</f>
        <v>6</v>
      </c>
      <c r="Q415" s="34">
        <f t="shared" si="229"/>
        <v>4</v>
      </c>
      <c r="R415" s="24">
        <f t="shared" si="2"/>
        <v>6.666666667</v>
      </c>
      <c r="S415" s="56">
        <f t="shared" si="230"/>
        <v>10</v>
      </c>
      <c r="T415" s="56">
        <f t="shared" si="231"/>
        <v>10</v>
      </c>
      <c r="U415" s="56">
        <f t="shared" si="232"/>
        <v>1</v>
      </c>
      <c r="V415" s="48" t="s">
        <v>109</v>
      </c>
      <c r="W415" s="54">
        <f>VLOOKUP(V415,'Charged Moves'!B$2:K$119,3,FALSE)</f>
        <v>100</v>
      </c>
      <c r="X415" s="57" t="str">
        <f>VLOOKUP(V415,'Charged Moves'!B$2:C$119,2,FALSE)</f>
        <v>Electric</v>
      </c>
      <c r="Y415" s="54">
        <f>IF(OR(VLOOKUP(V415,'Charged Moves'!B$2:C$119,2,FALSE)=E415,VLOOKUP(V415,'Charged Moves'!B$2:C$119,2,FALSE)=F415),1,0)</f>
        <v>1</v>
      </c>
      <c r="Z415" s="54">
        <f>VLOOKUP(V415,'Charged Moves'!B$2:K$119,10,FALSE)*100</f>
        <v>5</v>
      </c>
      <c r="AA415" s="54">
        <f>VLOOKUP(V415,'Charged Moves'!B$2:K$119,6,FALSE)</f>
        <v>2400</v>
      </c>
      <c r="AB415" s="54">
        <f>VLOOKUP(V415,'Charged Moves'!B$2:L$119,11,FALSE)</f>
        <v>100</v>
      </c>
      <c r="AC415" s="62">
        <f t="shared" si="233"/>
        <v>67</v>
      </c>
      <c r="AD415" s="24">
        <f t="shared" si="3"/>
        <v>27.91666667</v>
      </c>
      <c r="AE415" s="63">
        <f t="shared" si="4"/>
        <v>17</v>
      </c>
      <c r="AF415" s="64">
        <f t="shared" si="5"/>
        <v>10200</v>
      </c>
      <c r="AG415" s="65">
        <f t="shared" si="6"/>
        <v>10.71428571</v>
      </c>
      <c r="AH415" s="15">
        <f t="shared" si="234"/>
        <v>0.615409863</v>
      </c>
      <c r="AI415" s="15">
        <f t="shared" si="235"/>
        <v>0.2171817934</v>
      </c>
      <c r="AJ415" s="15">
        <f t="shared" si="236"/>
        <v>0.1711714283</v>
      </c>
      <c r="AK415" s="65">
        <f t="shared" si="7"/>
        <v>2.777777778</v>
      </c>
      <c r="AL415" s="65">
        <f t="shared" si="8"/>
        <v>240964.2857</v>
      </c>
      <c r="AM415" s="65">
        <f t="shared" si="9"/>
        <v>62472.22222</v>
      </c>
    </row>
    <row r="416" ht="14.25" customHeight="1">
      <c r="A416" s="11">
        <v>767.0</v>
      </c>
      <c r="B416" s="11">
        <f>VLOOKUP(D416,'Species Data'!A$2:E$252,2,FALSE)</f>
        <v>101</v>
      </c>
      <c r="C416" s="11"/>
      <c r="D416" s="11" t="s">
        <v>275</v>
      </c>
      <c r="E416" s="101" t="s">
        <v>480</v>
      </c>
      <c r="F416" s="140"/>
      <c r="G416" s="11">
        <f>VLOOKUP(D416,'Species Data'!A$2:E$252,3,FALSE)</f>
        <v>120</v>
      </c>
      <c r="H416" s="52">
        <f>VLOOKUP(D416,'Species Data'!A$2:E$252,4,FALSE)</f>
        <v>173</v>
      </c>
      <c r="I416" s="52">
        <f>VLOOKUP(D416,'Species Data'!A$2:E$252,5,FALSE)</f>
        <v>179</v>
      </c>
      <c r="J416" s="53">
        <f t="shared" si="1"/>
        <v>21480</v>
      </c>
      <c r="K416" s="12" t="s">
        <v>99</v>
      </c>
      <c r="L416" s="54">
        <f>VLOOKUP(K416,'Basic Moves'!B$2:J$60,3,FALSE)</f>
        <v>20</v>
      </c>
      <c r="M416" s="54" t="str">
        <f>VLOOKUP(K416,'Basic Moves'!B$2:C$60,2,FALSE)</f>
        <v>Electric</v>
      </c>
      <c r="N416" s="54">
        <f>IF(OR(VLOOKUP(K416,'Basic Moves'!B$2:C$60,2,FALSE)=E416,VLOOKUP(K416,'Basic Moves'!B$2:C$60,2,FALSE)=F416),1,0)</f>
        <v>1</v>
      </c>
      <c r="O416" s="54">
        <f>VLOOKUP(K416,'Basic Moves'!B$2:J$60,5,FALSE)</f>
        <v>2300</v>
      </c>
      <c r="P416" s="54">
        <f>VLOOKUP(K416,'Basic Moves'!B$2:J$60,9,FALSE)</f>
        <v>25</v>
      </c>
      <c r="Q416" s="34">
        <f t="shared" si="229"/>
        <v>12</v>
      </c>
      <c r="R416" s="24">
        <f t="shared" si="2"/>
        <v>5.217391304</v>
      </c>
      <c r="S416" s="56">
        <f t="shared" si="230"/>
        <v>8.695652174</v>
      </c>
      <c r="T416" s="56">
        <f t="shared" si="231"/>
        <v>10.86956522</v>
      </c>
      <c r="U416" s="56">
        <f t="shared" si="232"/>
        <v>1.25</v>
      </c>
      <c r="V416" s="48" t="s">
        <v>92</v>
      </c>
      <c r="W416" s="54">
        <f>VLOOKUP(V416,'Charged Moves'!B$2:K$119,3,FALSE)</f>
        <v>80</v>
      </c>
      <c r="X416" s="57" t="str">
        <f>VLOOKUP(V416,'Charged Moves'!B$2:C$119,2,FALSE)</f>
        <v>Electric</v>
      </c>
      <c r="Y416" s="54">
        <f>IF(OR(VLOOKUP(V416,'Charged Moves'!B$2:C$119,2,FALSE)=E416,VLOOKUP(V416,'Charged Moves'!B$2:C$119,2,FALSE)=F416),1,0)</f>
        <v>1</v>
      </c>
      <c r="Z416" s="54">
        <f>VLOOKUP(V416,'Charged Moves'!B$2:K$119,10,FALSE)*100</f>
        <v>5</v>
      </c>
      <c r="AA416" s="54">
        <f>VLOOKUP(V416,'Charged Moves'!B$2:K$119,6,FALSE)</f>
        <v>2500</v>
      </c>
      <c r="AB416" s="54">
        <f>VLOOKUP(V416,'Charged Moves'!B$2:L$119,11,FALSE)</f>
        <v>50</v>
      </c>
      <c r="AC416" s="62">
        <f t="shared" si="233"/>
        <v>47</v>
      </c>
      <c r="AD416" s="24">
        <f t="shared" si="3"/>
        <v>18.8</v>
      </c>
      <c r="AE416" s="63">
        <f t="shared" si="4"/>
        <v>2</v>
      </c>
      <c r="AF416" s="64">
        <f t="shared" si="5"/>
        <v>4600</v>
      </c>
      <c r="AG416" s="65">
        <f t="shared" si="6"/>
        <v>10</v>
      </c>
      <c r="AH416" s="15">
        <f t="shared" si="234"/>
        <v>0.5743825388</v>
      </c>
      <c r="AI416" s="15">
        <f t="shared" si="235"/>
        <v>0.1935998486</v>
      </c>
      <c r="AJ416" s="15">
        <f t="shared" si="236"/>
        <v>0.3189816131</v>
      </c>
      <c r="AK416" s="65">
        <f t="shared" si="7"/>
        <v>5.419847328</v>
      </c>
      <c r="AL416" s="65">
        <f t="shared" si="8"/>
        <v>214800</v>
      </c>
      <c r="AM416" s="65">
        <f t="shared" si="9"/>
        <v>116418.3206</v>
      </c>
    </row>
    <row r="417" ht="14.25" customHeight="1">
      <c r="A417" s="11">
        <v>766.0</v>
      </c>
      <c r="B417" s="11">
        <f>VLOOKUP(D417,'Species Data'!A$2:E$252,2,FALSE)</f>
        <v>101</v>
      </c>
      <c r="C417" s="11"/>
      <c r="D417" s="11" t="s">
        <v>275</v>
      </c>
      <c r="E417" s="101" t="s">
        <v>480</v>
      </c>
      <c r="F417" s="140"/>
      <c r="G417" s="11">
        <f>VLOOKUP(D417,'Species Data'!A$2:E$252,3,FALSE)</f>
        <v>120</v>
      </c>
      <c r="H417" s="52">
        <f>VLOOKUP(D417,'Species Data'!A$2:E$252,4,FALSE)</f>
        <v>173</v>
      </c>
      <c r="I417" s="52">
        <f>VLOOKUP(D417,'Species Data'!A$2:E$252,5,FALSE)</f>
        <v>179</v>
      </c>
      <c r="J417" s="53">
        <f t="shared" si="1"/>
        <v>21480</v>
      </c>
      <c r="K417" s="12" t="s">
        <v>99</v>
      </c>
      <c r="L417" s="54">
        <f>VLOOKUP(K417,'Basic Moves'!B$2:J$60,3,FALSE)</f>
        <v>20</v>
      </c>
      <c r="M417" s="54" t="str">
        <f>VLOOKUP(K417,'Basic Moves'!B$2:C$60,2,FALSE)</f>
        <v>Electric</v>
      </c>
      <c r="N417" s="54">
        <f>IF(OR(VLOOKUP(K417,'Basic Moves'!B$2:C$60,2,FALSE)=E417,VLOOKUP(K417,'Basic Moves'!B$2:C$60,2,FALSE)=F417),1,0)</f>
        <v>1</v>
      </c>
      <c r="O417" s="54">
        <f>VLOOKUP(K417,'Basic Moves'!B$2:J$60,5,FALSE)</f>
        <v>2300</v>
      </c>
      <c r="P417" s="54">
        <f>VLOOKUP(K417,'Basic Moves'!B$2:J$60,9,FALSE)</f>
        <v>25</v>
      </c>
      <c r="Q417" s="34">
        <f t="shared" si="229"/>
        <v>12</v>
      </c>
      <c r="R417" s="24">
        <f t="shared" si="2"/>
        <v>5.217391304</v>
      </c>
      <c r="S417" s="56">
        <f t="shared" si="230"/>
        <v>8.695652174</v>
      </c>
      <c r="T417" s="56">
        <f t="shared" si="231"/>
        <v>10.86956522</v>
      </c>
      <c r="U417" s="56">
        <f t="shared" si="232"/>
        <v>1.25</v>
      </c>
      <c r="V417" s="48" t="s">
        <v>29</v>
      </c>
      <c r="W417" s="54">
        <f>VLOOKUP(V417,'Charged Moves'!B$2:K$119,3,FALSE)</f>
        <v>150</v>
      </c>
      <c r="X417" s="57" t="str">
        <f>VLOOKUP(V417,'Charged Moves'!B$2:C$119,2,FALSE)</f>
        <v>Normal</v>
      </c>
      <c r="Y417" s="54">
        <f>IF(OR(VLOOKUP(V417,'Charged Moves'!B$2:C$119,2,FALSE)=E417,VLOOKUP(V417,'Charged Moves'!B$2:C$119,2,FALSE)=F417),1,0)</f>
        <v>0</v>
      </c>
      <c r="Z417" s="54">
        <f>VLOOKUP(V417,'Charged Moves'!B$2:K$119,10,FALSE)*100</f>
        <v>5</v>
      </c>
      <c r="AA417" s="54">
        <f>VLOOKUP(V417,'Charged Moves'!B$2:K$119,6,FALSE)</f>
        <v>3800</v>
      </c>
      <c r="AB417" s="54">
        <f>VLOOKUP(V417,'Charged Moves'!B$2:L$119,11,FALSE)</f>
        <v>100</v>
      </c>
      <c r="AC417" s="62">
        <f t="shared" si="233"/>
        <v>73</v>
      </c>
      <c r="AD417" s="24">
        <f t="shared" si="3"/>
        <v>19.21052632</v>
      </c>
      <c r="AE417" s="63">
        <f t="shared" si="4"/>
        <v>4</v>
      </c>
      <c r="AF417" s="64">
        <f t="shared" si="5"/>
        <v>9200</v>
      </c>
      <c r="AG417" s="65">
        <f t="shared" si="6"/>
        <v>9.307692308</v>
      </c>
      <c r="AH417" s="15">
        <f t="shared" si="234"/>
        <v>0.5346175938</v>
      </c>
      <c r="AI417" s="15">
        <f t="shared" si="235"/>
        <v>0.1801967821</v>
      </c>
      <c r="AJ417" s="15">
        <f t="shared" si="236"/>
        <v>0.3096250796</v>
      </c>
      <c r="AK417" s="65">
        <f t="shared" si="7"/>
        <v>5.260869565</v>
      </c>
      <c r="AL417" s="65">
        <f t="shared" si="8"/>
        <v>199929.2308</v>
      </c>
      <c r="AM417" s="65">
        <f t="shared" si="9"/>
        <v>113003.4783</v>
      </c>
    </row>
    <row r="418" ht="14.25" customHeight="1">
      <c r="A418" s="11">
        <v>765.0</v>
      </c>
      <c r="B418" s="11">
        <f>VLOOKUP(D418,'Species Data'!A$2:E$252,2,FALSE)</f>
        <v>101</v>
      </c>
      <c r="C418" s="11"/>
      <c r="D418" s="11" t="s">
        <v>275</v>
      </c>
      <c r="E418" s="101" t="s">
        <v>480</v>
      </c>
      <c r="F418" s="140"/>
      <c r="G418" s="11">
        <f>VLOOKUP(D418,'Species Data'!A$2:E$252,3,FALSE)</f>
        <v>120</v>
      </c>
      <c r="H418" s="52">
        <f>VLOOKUP(D418,'Species Data'!A$2:E$252,4,FALSE)</f>
        <v>173</v>
      </c>
      <c r="I418" s="52">
        <f>VLOOKUP(D418,'Species Data'!A$2:E$252,5,FALSE)</f>
        <v>179</v>
      </c>
      <c r="J418" s="53">
        <f t="shared" si="1"/>
        <v>21480</v>
      </c>
      <c r="K418" s="12" t="s">
        <v>99</v>
      </c>
      <c r="L418" s="54">
        <f>VLOOKUP(K418,'Basic Moves'!B$2:J$60,3,FALSE)</f>
        <v>20</v>
      </c>
      <c r="M418" s="54" t="str">
        <f>VLOOKUP(K418,'Basic Moves'!B$2:C$60,2,FALSE)</f>
        <v>Electric</v>
      </c>
      <c r="N418" s="54">
        <f>IF(OR(VLOOKUP(K418,'Basic Moves'!B$2:C$60,2,FALSE)=E418,VLOOKUP(K418,'Basic Moves'!B$2:C$60,2,FALSE)=F418),1,0)</f>
        <v>1</v>
      </c>
      <c r="O418" s="54">
        <f>VLOOKUP(K418,'Basic Moves'!B$2:J$60,5,FALSE)</f>
        <v>2300</v>
      </c>
      <c r="P418" s="54">
        <f>VLOOKUP(K418,'Basic Moves'!B$2:J$60,9,FALSE)</f>
        <v>25</v>
      </c>
      <c r="Q418" s="34">
        <f t="shared" si="229"/>
        <v>12</v>
      </c>
      <c r="R418" s="24">
        <f t="shared" si="2"/>
        <v>5.217391304</v>
      </c>
      <c r="S418" s="56">
        <f t="shared" si="230"/>
        <v>8.695652174</v>
      </c>
      <c r="T418" s="56">
        <f t="shared" si="231"/>
        <v>10.86956522</v>
      </c>
      <c r="U418" s="56">
        <f t="shared" si="232"/>
        <v>1.25</v>
      </c>
      <c r="V418" s="48" t="s">
        <v>105</v>
      </c>
      <c r="W418" s="54">
        <f>VLOOKUP(V418,'Charged Moves'!B$2:K$119,3,FALSE)</f>
        <v>65</v>
      </c>
      <c r="X418" s="57" t="str">
        <f>VLOOKUP(V418,'Charged Moves'!B$2:C$119,2,FALSE)</f>
        <v>Electric</v>
      </c>
      <c r="Y418" s="54">
        <f>IF(OR(VLOOKUP(V418,'Charged Moves'!B$2:C$119,2,FALSE)=E418,VLOOKUP(V418,'Charged Moves'!B$2:C$119,2,FALSE)=F418),1,0)</f>
        <v>1</v>
      </c>
      <c r="Z418" s="54">
        <f>VLOOKUP(V418,'Charged Moves'!B$2:K$119,10,FALSE)*100</f>
        <v>5</v>
      </c>
      <c r="AA418" s="54">
        <f>VLOOKUP(V418,'Charged Moves'!B$2:K$119,6,FALSE)</f>
        <v>2500</v>
      </c>
      <c r="AB418" s="54">
        <f>VLOOKUP(V418,'Charged Moves'!B$2:L$119,11,FALSE)</f>
        <v>33</v>
      </c>
      <c r="AC418" s="62">
        <f t="shared" si="233"/>
        <v>38</v>
      </c>
      <c r="AD418" s="24">
        <f t="shared" si="3"/>
        <v>15.2</v>
      </c>
      <c r="AE418" s="63">
        <f t="shared" si="4"/>
        <v>2</v>
      </c>
      <c r="AF418" s="64">
        <f t="shared" si="5"/>
        <v>4600</v>
      </c>
      <c r="AG418" s="65">
        <f t="shared" si="6"/>
        <v>8.732394366</v>
      </c>
      <c r="AH418" s="15">
        <f t="shared" si="234"/>
        <v>0.5015734846</v>
      </c>
      <c r="AI418" s="15">
        <f t="shared" si="235"/>
        <v>0.1690590227</v>
      </c>
      <c r="AJ418" s="15">
        <f t="shared" si="236"/>
        <v>0.2785473241</v>
      </c>
      <c r="AK418" s="65">
        <f t="shared" si="7"/>
        <v>4.732824427</v>
      </c>
      <c r="AL418" s="65">
        <f t="shared" si="8"/>
        <v>187571.831</v>
      </c>
      <c r="AM418" s="65">
        <f t="shared" si="9"/>
        <v>101661.0687</v>
      </c>
    </row>
    <row r="419" ht="14.25" customHeight="1">
      <c r="A419" s="11">
        <v>759.0</v>
      </c>
      <c r="B419" s="11">
        <f>VLOOKUP(D419,'Species Data'!A$2:E$252,2,FALSE)</f>
        <v>101</v>
      </c>
      <c r="C419" s="11"/>
      <c r="D419" s="11" t="s">
        <v>275</v>
      </c>
      <c r="E419" s="101" t="s">
        <v>480</v>
      </c>
      <c r="F419" s="140"/>
      <c r="G419" s="11">
        <f>VLOOKUP(D419,'Species Data'!A$2:E$252,3,FALSE)</f>
        <v>120</v>
      </c>
      <c r="H419" s="52">
        <f>VLOOKUP(D419,'Species Data'!A$2:E$252,4,FALSE)</f>
        <v>173</v>
      </c>
      <c r="I419" s="52">
        <f>VLOOKUP(D419,'Species Data'!A$2:E$252,5,FALSE)</f>
        <v>179</v>
      </c>
      <c r="J419" s="53">
        <f t="shared" si="1"/>
        <v>21480</v>
      </c>
      <c r="K419" s="48" t="s">
        <v>262</v>
      </c>
      <c r="L419" s="54">
        <f>VLOOKUP(K419,'Basic Moves'!B$2:J$60,3,FALSE)</f>
        <v>6</v>
      </c>
      <c r="M419" s="54" t="str">
        <f>VLOOKUP(K419,'Basic Moves'!B$2:C$60,2,FALSE)</f>
        <v>Electric</v>
      </c>
      <c r="N419" s="54">
        <f>IF(OR(VLOOKUP(K419,'Basic Moves'!B$2:C$60,2,FALSE)=E419,VLOOKUP(K419,'Basic Moves'!B$2:C$60,2,FALSE)=F419),1,0)</f>
        <v>1</v>
      </c>
      <c r="O419" s="54">
        <f>VLOOKUP(K419,'Basic Moves'!B$2:J$60,5,FALSE)</f>
        <v>700</v>
      </c>
      <c r="P419" s="54">
        <f>VLOOKUP(K419,'Basic Moves'!B$2:J$60,9,FALSE)</f>
        <v>9</v>
      </c>
      <c r="Q419" s="34">
        <f t="shared" si="229"/>
        <v>4</v>
      </c>
      <c r="R419" s="24">
        <f t="shared" si="2"/>
        <v>5.714285714</v>
      </c>
      <c r="S419" s="56">
        <f t="shared" si="230"/>
        <v>8.571428571</v>
      </c>
      <c r="T419" s="56">
        <f t="shared" si="231"/>
        <v>12.85714286</v>
      </c>
      <c r="U419" s="56">
        <f t="shared" si="232"/>
        <v>1.5</v>
      </c>
      <c r="V419" s="48" t="s">
        <v>105</v>
      </c>
      <c r="W419" s="54">
        <f>VLOOKUP(V419,'Charged Moves'!B$2:K$119,3,FALSE)</f>
        <v>65</v>
      </c>
      <c r="X419" s="57" t="str">
        <f>VLOOKUP(V419,'Charged Moves'!B$2:C$119,2,FALSE)</f>
        <v>Electric</v>
      </c>
      <c r="Y419" s="54">
        <f>IF(OR(VLOOKUP(V419,'Charged Moves'!B$2:C$119,2,FALSE)=E419,VLOOKUP(V419,'Charged Moves'!B$2:C$119,2,FALSE)=F419),1,0)</f>
        <v>1</v>
      </c>
      <c r="Z419" s="54">
        <f>VLOOKUP(V419,'Charged Moves'!B$2:K$119,10,FALSE)*100</f>
        <v>5</v>
      </c>
      <c r="AA419" s="54">
        <f>VLOOKUP(V419,'Charged Moves'!B$2:K$119,6,FALSE)</f>
        <v>2500</v>
      </c>
      <c r="AB419" s="54">
        <f>VLOOKUP(V419,'Charged Moves'!B$2:L$119,11,FALSE)</f>
        <v>33</v>
      </c>
      <c r="AC419" s="62">
        <f t="shared" si="233"/>
        <v>38</v>
      </c>
      <c r="AD419" s="24">
        <f t="shared" si="3"/>
        <v>15.2</v>
      </c>
      <c r="AE419" s="63">
        <f t="shared" si="4"/>
        <v>4</v>
      </c>
      <c r="AF419" s="64">
        <f t="shared" si="5"/>
        <v>2800</v>
      </c>
      <c r="AG419" s="65">
        <f t="shared" si="6"/>
        <v>10.18867925</v>
      </c>
      <c r="AH419" s="15">
        <f t="shared" si="234"/>
        <v>0.5852199452</v>
      </c>
      <c r="AI419" s="15">
        <f t="shared" si="235"/>
        <v>0.1972526759</v>
      </c>
      <c r="AJ419" s="15">
        <f t="shared" si="236"/>
        <v>0.2077212493</v>
      </c>
      <c r="AK419" s="65">
        <f t="shared" si="7"/>
        <v>3.529411765</v>
      </c>
      <c r="AL419" s="65">
        <f t="shared" si="8"/>
        <v>218852.8302</v>
      </c>
      <c r="AM419" s="65">
        <f t="shared" si="9"/>
        <v>75811.76471</v>
      </c>
    </row>
    <row r="420" ht="14.25" customHeight="1">
      <c r="A420" s="11">
        <v>761.0</v>
      </c>
      <c r="B420" s="11">
        <f>VLOOKUP(D420,'Species Data'!A$2:E$252,2,FALSE)</f>
        <v>101</v>
      </c>
      <c r="C420" s="11"/>
      <c r="D420" s="11" t="s">
        <v>275</v>
      </c>
      <c r="E420" s="101" t="s">
        <v>480</v>
      </c>
      <c r="F420" s="140"/>
      <c r="G420" s="11">
        <f>VLOOKUP(D420,'Species Data'!A$2:E$252,3,FALSE)</f>
        <v>120</v>
      </c>
      <c r="H420" s="52">
        <f>VLOOKUP(D420,'Species Data'!A$2:E$252,4,FALSE)</f>
        <v>173</v>
      </c>
      <c r="I420" s="52">
        <f>VLOOKUP(D420,'Species Data'!A$2:E$252,5,FALSE)</f>
        <v>179</v>
      </c>
      <c r="J420" s="53">
        <f t="shared" si="1"/>
        <v>21480</v>
      </c>
      <c r="K420" s="48" t="s">
        <v>262</v>
      </c>
      <c r="L420" s="54">
        <f>VLOOKUP(K420,'Basic Moves'!B$2:J$60,3,FALSE)</f>
        <v>6</v>
      </c>
      <c r="M420" s="54" t="str">
        <f>VLOOKUP(K420,'Basic Moves'!B$2:C$60,2,FALSE)</f>
        <v>Electric</v>
      </c>
      <c r="N420" s="54">
        <f>IF(OR(VLOOKUP(K420,'Basic Moves'!B$2:C$60,2,FALSE)=E420,VLOOKUP(K420,'Basic Moves'!B$2:C$60,2,FALSE)=F420),1,0)</f>
        <v>1</v>
      </c>
      <c r="O420" s="54">
        <f>VLOOKUP(K420,'Basic Moves'!B$2:J$60,5,FALSE)</f>
        <v>700</v>
      </c>
      <c r="P420" s="54">
        <f>VLOOKUP(K420,'Basic Moves'!B$2:J$60,9,FALSE)</f>
        <v>9</v>
      </c>
      <c r="Q420" s="34">
        <f t="shared" si="229"/>
        <v>4</v>
      </c>
      <c r="R420" s="24">
        <f t="shared" si="2"/>
        <v>5.714285714</v>
      </c>
      <c r="S420" s="56">
        <f t="shared" si="230"/>
        <v>8.571428571</v>
      </c>
      <c r="T420" s="56">
        <f t="shared" si="231"/>
        <v>12.85714286</v>
      </c>
      <c r="U420" s="56">
        <f t="shared" si="232"/>
        <v>1.5</v>
      </c>
      <c r="V420" s="48" t="s">
        <v>92</v>
      </c>
      <c r="W420" s="54">
        <f>VLOOKUP(V420,'Charged Moves'!B$2:K$119,3,FALSE)</f>
        <v>80</v>
      </c>
      <c r="X420" s="57" t="str">
        <f>VLOOKUP(V420,'Charged Moves'!B$2:C$119,2,FALSE)</f>
        <v>Electric</v>
      </c>
      <c r="Y420" s="54">
        <f>IF(OR(VLOOKUP(V420,'Charged Moves'!B$2:C$119,2,FALSE)=E420,VLOOKUP(V420,'Charged Moves'!B$2:C$119,2,FALSE)=F420),1,0)</f>
        <v>1</v>
      </c>
      <c r="Z420" s="54">
        <f>VLOOKUP(V420,'Charged Moves'!B$2:K$119,10,FALSE)*100</f>
        <v>5</v>
      </c>
      <c r="AA420" s="54">
        <f>VLOOKUP(V420,'Charged Moves'!B$2:K$119,6,FALSE)</f>
        <v>2500</v>
      </c>
      <c r="AB420" s="54">
        <f>VLOOKUP(V420,'Charged Moves'!B$2:L$119,11,FALSE)</f>
        <v>50</v>
      </c>
      <c r="AC420" s="62">
        <f t="shared" si="233"/>
        <v>47</v>
      </c>
      <c r="AD420" s="24">
        <f t="shared" si="3"/>
        <v>18.8</v>
      </c>
      <c r="AE420" s="63">
        <f t="shared" si="4"/>
        <v>6</v>
      </c>
      <c r="AF420" s="64">
        <f t="shared" si="5"/>
        <v>4200</v>
      </c>
      <c r="AG420" s="65">
        <f t="shared" si="6"/>
        <v>10.59701493</v>
      </c>
      <c r="AH420" s="15">
        <f t="shared" si="234"/>
        <v>0.6086740336</v>
      </c>
      <c r="AI420" s="15">
        <f t="shared" si="235"/>
        <v>0.2051580485</v>
      </c>
      <c r="AJ420" s="15">
        <f t="shared" si="236"/>
        <v>0.2018675909</v>
      </c>
      <c r="AK420" s="65">
        <f t="shared" si="7"/>
        <v>3.429951691</v>
      </c>
      <c r="AL420" s="65">
        <f t="shared" si="8"/>
        <v>227623.8806</v>
      </c>
      <c r="AM420" s="65">
        <f t="shared" si="9"/>
        <v>73675.36232</v>
      </c>
    </row>
    <row r="421" ht="14.25" customHeight="1">
      <c r="A421" s="11">
        <v>760.0</v>
      </c>
      <c r="B421" s="11">
        <f>VLOOKUP(D421,'Species Data'!A$2:E$252,2,FALSE)</f>
        <v>101</v>
      </c>
      <c r="C421" s="11"/>
      <c r="D421" s="11" t="s">
        <v>275</v>
      </c>
      <c r="E421" s="101" t="s">
        <v>480</v>
      </c>
      <c r="F421" s="140"/>
      <c r="G421" s="11">
        <f>VLOOKUP(D421,'Species Data'!A$2:E$252,3,FALSE)</f>
        <v>120</v>
      </c>
      <c r="H421" s="52">
        <f>VLOOKUP(D421,'Species Data'!A$2:E$252,4,FALSE)</f>
        <v>173</v>
      </c>
      <c r="I421" s="52">
        <f>VLOOKUP(D421,'Species Data'!A$2:E$252,5,FALSE)</f>
        <v>179</v>
      </c>
      <c r="J421" s="53">
        <f t="shared" si="1"/>
        <v>21480</v>
      </c>
      <c r="K421" s="48" t="s">
        <v>262</v>
      </c>
      <c r="L421" s="54">
        <f>VLOOKUP(K421,'Basic Moves'!B$2:J$60,3,FALSE)</f>
        <v>6</v>
      </c>
      <c r="M421" s="54" t="str">
        <f>VLOOKUP(K421,'Basic Moves'!B$2:C$60,2,FALSE)</f>
        <v>Electric</v>
      </c>
      <c r="N421" s="54">
        <f>IF(OR(VLOOKUP(K421,'Basic Moves'!B$2:C$60,2,FALSE)=E421,VLOOKUP(K421,'Basic Moves'!B$2:C$60,2,FALSE)=F421),1,0)</f>
        <v>1</v>
      </c>
      <c r="O421" s="54">
        <f>VLOOKUP(K421,'Basic Moves'!B$2:J$60,5,FALSE)</f>
        <v>700</v>
      </c>
      <c r="P421" s="54">
        <f>VLOOKUP(K421,'Basic Moves'!B$2:J$60,9,FALSE)</f>
        <v>9</v>
      </c>
      <c r="Q421" s="34">
        <f t="shared" si="229"/>
        <v>4</v>
      </c>
      <c r="R421" s="24">
        <f t="shared" si="2"/>
        <v>5.714285714</v>
      </c>
      <c r="S421" s="56">
        <f t="shared" si="230"/>
        <v>8.571428571</v>
      </c>
      <c r="T421" s="56">
        <f t="shared" si="231"/>
        <v>12.85714286</v>
      </c>
      <c r="U421" s="56">
        <f t="shared" si="232"/>
        <v>1.5</v>
      </c>
      <c r="V421" s="48" t="s">
        <v>29</v>
      </c>
      <c r="W421" s="54">
        <f>VLOOKUP(V421,'Charged Moves'!B$2:K$119,3,FALSE)</f>
        <v>150</v>
      </c>
      <c r="X421" s="57" t="str">
        <f>VLOOKUP(V421,'Charged Moves'!B$2:C$119,2,FALSE)</f>
        <v>Normal</v>
      </c>
      <c r="Y421" s="54">
        <f>IF(OR(VLOOKUP(V421,'Charged Moves'!B$2:C$119,2,FALSE)=E421,VLOOKUP(V421,'Charged Moves'!B$2:C$119,2,FALSE)=F421),1,0)</f>
        <v>0</v>
      </c>
      <c r="Z421" s="54">
        <f>VLOOKUP(V421,'Charged Moves'!B$2:K$119,10,FALSE)*100</f>
        <v>5</v>
      </c>
      <c r="AA421" s="54">
        <f>VLOOKUP(V421,'Charged Moves'!B$2:K$119,6,FALSE)</f>
        <v>3800</v>
      </c>
      <c r="AB421" s="54">
        <f>VLOOKUP(V421,'Charged Moves'!B$2:L$119,11,FALSE)</f>
        <v>100</v>
      </c>
      <c r="AC421" s="62">
        <f t="shared" si="233"/>
        <v>73</v>
      </c>
      <c r="AD421" s="24">
        <f t="shared" si="3"/>
        <v>19.21052632</v>
      </c>
      <c r="AE421" s="63">
        <f t="shared" si="4"/>
        <v>12</v>
      </c>
      <c r="AF421" s="64">
        <f t="shared" si="5"/>
        <v>8400</v>
      </c>
      <c r="AG421" s="65">
        <f t="shared" si="6"/>
        <v>9.918032787</v>
      </c>
      <c r="AH421" s="15">
        <f t="shared" si="234"/>
        <v>0.5696744852</v>
      </c>
      <c r="AI421" s="15">
        <f t="shared" si="235"/>
        <v>0.1920129646</v>
      </c>
      <c r="AJ421" s="15">
        <f t="shared" si="236"/>
        <v>0.1864234772</v>
      </c>
      <c r="AK421" s="65">
        <f t="shared" si="7"/>
        <v>3.167539267</v>
      </c>
      <c r="AL421" s="65">
        <f t="shared" si="8"/>
        <v>213039.3443</v>
      </c>
      <c r="AM421" s="65">
        <f t="shared" si="9"/>
        <v>68038.74346</v>
      </c>
    </row>
    <row r="422" ht="14.25" customHeight="1">
      <c r="A422" s="11">
        <v>762.0</v>
      </c>
      <c r="B422" s="32">
        <f>VLOOKUP(D422,'Species Data'!A$2:E$252,2,FALSE)</f>
        <v>101</v>
      </c>
      <c r="C422" s="32"/>
      <c r="D422" s="32" t="s">
        <v>275</v>
      </c>
      <c r="E422" s="113" t="s">
        <v>480</v>
      </c>
      <c r="F422" s="141"/>
      <c r="G422" s="32">
        <f>VLOOKUP(D422,'Species Data'!A$2:E$252,3,FALSE)</f>
        <v>120</v>
      </c>
      <c r="H422" s="104">
        <f>VLOOKUP(D422,'Species Data'!A$2:E$252,4,FALSE)</f>
        <v>173</v>
      </c>
      <c r="I422" s="104">
        <f>VLOOKUP(D422,'Species Data'!A$2:E$252,5,FALSE)</f>
        <v>179</v>
      </c>
      <c r="J422" s="105">
        <f t="shared" si="1"/>
        <v>21480</v>
      </c>
      <c r="K422" s="36" t="s">
        <v>139</v>
      </c>
      <c r="L422" s="106">
        <f>VLOOKUP(K422,'Basic Moves'!B$2:J$60,3,FALSE)</f>
        <v>5</v>
      </c>
      <c r="M422" s="106" t="str">
        <f>VLOOKUP(K422,'Basic Moves'!B$2:C$60,2,FALSE)</f>
        <v>Normal</v>
      </c>
      <c r="N422" s="106">
        <f>IF(OR(VLOOKUP(K422,'Basic Moves'!B$2:C$60,2,FALSE)=E422,VLOOKUP(K422,'Basic Moves'!B$2:C$60,2,FALSE)=F422),1,0)</f>
        <v>0</v>
      </c>
      <c r="O422" s="106">
        <f>VLOOKUP(K422,'Basic Moves'!B$2:J$60,5,FALSE)</f>
        <v>500</v>
      </c>
      <c r="P422" s="106">
        <f>VLOOKUP(K422,'Basic Moves'!B$2:J$60,9,FALSE)</f>
        <v>5</v>
      </c>
      <c r="Q422" s="34">
        <f t="shared" si="229"/>
        <v>3</v>
      </c>
      <c r="R422" s="24">
        <f t="shared" si="2"/>
        <v>6</v>
      </c>
      <c r="S422" s="56">
        <f t="shared" si="230"/>
        <v>10</v>
      </c>
      <c r="T422" s="56">
        <f t="shared" si="231"/>
        <v>10</v>
      </c>
      <c r="U422" s="56">
        <f t="shared" si="232"/>
        <v>1</v>
      </c>
      <c r="V422" s="36" t="s">
        <v>105</v>
      </c>
      <c r="W422" s="106">
        <f>VLOOKUP(V422,'Charged Moves'!B$2:K$119,3,FALSE)</f>
        <v>65</v>
      </c>
      <c r="X422" s="107" t="str">
        <f>VLOOKUP(V422,'Charged Moves'!B$2:C$119,2,FALSE)</f>
        <v>Electric</v>
      </c>
      <c r="Y422" s="106">
        <f>IF(OR(VLOOKUP(V422,'Charged Moves'!B$2:C$119,2,FALSE)=E422,VLOOKUP(V422,'Charged Moves'!B$2:C$119,2,FALSE)=F422),1,0)</f>
        <v>1</v>
      </c>
      <c r="Z422" s="106">
        <f>VLOOKUP(V422,'Charged Moves'!B$2:K$119,10,FALSE)*100</f>
        <v>5</v>
      </c>
      <c r="AA422" s="106">
        <f>VLOOKUP(V422,'Charged Moves'!B$2:K$119,6,FALSE)</f>
        <v>2500</v>
      </c>
      <c r="AB422" s="106">
        <f>VLOOKUP(V422,'Charged Moves'!B$2:L$119,11,FALSE)</f>
        <v>33</v>
      </c>
      <c r="AC422" s="62">
        <f t="shared" si="233"/>
        <v>38</v>
      </c>
      <c r="AD422" s="24">
        <f t="shared" si="3"/>
        <v>15.2</v>
      </c>
      <c r="AE422" s="63">
        <f t="shared" si="4"/>
        <v>7</v>
      </c>
      <c r="AF422" s="64">
        <f t="shared" si="5"/>
        <v>3500</v>
      </c>
      <c r="AG422" s="65">
        <f t="shared" si="6"/>
        <v>9.833333333</v>
      </c>
      <c r="AH422" s="15">
        <f t="shared" si="234"/>
        <v>0.5648094965</v>
      </c>
      <c r="AI422" s="15">
        <f t="shared" si="235"/>
        <v>0.1903731844</v>
      </c>
      <c r="AJ422" s="15">
        <f t="shared" si="236"/>
        <v>0.1578366766</v>
      </c>
      <c r="AK422" s="65">
        <f t="shared" si="7"/>
        <v>2.681818182</v>
      </c>
      <c r="AL422" s="65">
        <f t="shared" si="8"/>
        <v>211220</v>
      </c>
      <c r="AM422" s="65">
        <f t="shared" si="9"/>
        <v>57605.45455</v>
      </c>
    </row>
    <row r="423" ht="14.25" customHeight="1">
      <c r="A423" s="11">
        <v>764.0</v>
      </c>
      <c r="B423" s="32">
        <f>VLOOKUP(D423,'Species Data'!A$2:E$252,2,FALSE)</f>
        <v>101</v>
      </c>
      <c r="C423" s="32"/>
      <c r="D423" s="32" t="s">
        <v>275</v>
      </c>
      <c r="E423" s="113" t="s">
        <v>480</v>
      </c>
      <c r="F423" s="141"/>
      <c r="G423" s="32">
        <f>VLOOKUP(D423,'Species Data'!A$2:E$252,3,FALSE)</f>
        <v>120</v>
      </c>
      <c r="H423" s="104">
        <f>VLOOKUP(D423,'Species Data'!A$2:E$252,4,FALSE)</f>
        <v>173</v>
      </c>
      <c r="I423" s="104">
        <f>VLOOKUP(D423,'Species Data'!A$2:E$252,5,FALSE)</f>
        <v>179</v>
      </c>
      <c r="J423" s="105">
        <f t="shared" si="1"/>
        <v>21480</v>
      </c>
      <c r="K423" s="36" t="s">
        <v>139</v>
      </c>
      <c r="L423" s="106">
        <f>VLOOKUP(K423,'Basic Moves'!B$2:J$60,3,FALSE)</f>
        <v>5</v>
      </c>
      <c r="M423" s="106" t="str">
        <f>VLOOKUP(K423,'Basic Moves'!B$2:C$60,2,FALSE)</f>
        <v>Normal</v>
      </c>
      <c r="N423" s="106">
        <f>IF(OR(VLOOKUP(K423,'Basic Moves'!B$2:C$60,2,FALSE)=E423,VLOOKUP(K423,'Basic Moves'!B$2:C$60,2,FALSE)=F423),1,0)</f>
        <v>0</v>
      </c>
      <c r="O423" s="106">
        <f>VLOOKUP(K423,'Basic Moves'!B$2:J$60,5,FALSE)</f>
        <v>500</v>
      </c>
      <c r="P423" s="106">
        <f>VLOOKUP(K423,'Basic Moves'!B$2:J$60,9,FALSE)</f>
        <v>5</v>
      </c>
      <c r="Q423" s="34">
        <f t="shared" si="229"/>
        <v>3</v>
      </c>
      <c r="R423" s="24">
        <f t="shared" si="2"/>
        <v>6</v>
      </c>
      <c r="S423" s="56">
        <f t="shared" si="230"/>
        <v>10</v>
      </c>
      <c r="T423" s="56">
        <f t="shared" si="231"/>
        <v>10</v>
      </c>
      <c r="U423" s="56">
        <f t="shared" si="232"/>
        <v>1</v>
      </c>
      <c r="V423" s="36" t="s">
        <v>92</v>
      </c>
      <c r="W423" s="106">
        <f>VLOOKUP(V423,'Charged Moves'!B$2:K$119,3,FALSE)</f>
        <v>80</v>
      </c>
      <c r="X423" s="107" t="str">
        <f>VLOOKUP(V423,'Charged Moves'!B$2:C$119,2,FALSE)</f>
        <v>Electric</v>
      </c>
      <c r="Y423" s="106">
        <f>IF(OR(VLOOKUP(V423,'Charged Moves'!B$2:C$119,2,FALSE)=E423,VLOOKUP(V423,'Charged Moves'!B$2:C$119,2,FALSE)=F423),1,0)</f>
        <v>1</v>
      </c>
      <c r="Z423" s="106">
        <f>VLOOKUP(V423,'Charged Moves'!B$2:K$119,10,FALSE)*100</f>
        <v>5</v>
      </c>
      <c r="AA423" s="106">
        <f>VLOOKUP(V423,'Charged Moves'!B$2:K$119,6,FALSE)</f>
        <v>2500</v>
      </c>
      <c r="AB423" s="106">
        <f>VLOOKUP(V423,'Charged Moves'!B$2:L$119,11,FALSE)</f>
        <v>50</v>
      </c>
      <c r="AC423" s="62">
        <f t="shared" si="233"/>
        <v>47</v>
      </c>
      <c r="AD423" s="24">
        <f t="shared" si="3"/>
        <v>18.8</v>
      </c>
      <c r="AE423" s="63">
        <f t="shared" si="4"/>
        <v>10</v>
      </c>
      <c r="AF423" s="64">
        <f t="shared" si="5"/>
        <v>5000</v>
      </c>
      <c r="AG423" s="65">
        <f t="shared" si="6"/>
        <v>10.26666667</v>
      </c>
      <c r="AH423" s="15">
        <f t="shared" si="234"/>
        <v>0.5896994065</v>
      </c>
      <c r="AI423" s="15">
        <f t="shared" si="235"/>
        <v>0.1987625112</v>
      </c>
      <c r="AJ423" s="15">
        <f t="shared" si="236"/>
        <v>0.1536198392</v>
      </c>
      <c r="AK423" s="65">
        <f t="shared" si="7"/>
        <v>2.610169492</v>
      </c>
      <c r="AL423" s="65">
        <f t="shared" si="8"/>
        <v>220528</v>
      </c>
      <c r="AM423" s="65">
        <f t="shared" si="9"/>
        <v>56066.44068</v>
      </c>
    </row>
    <row r="424" ht="14.25" customHeight="1">
      <c r="A424" s="11">
        <v>763.0</v>
      </c>
      <c r="B424" s="32">
        <f>VLOOKUP(D424,'Species Data'!A$2:E$252,2,FALSE)</f>
        <v>101</v>
      </c>
      <c r="C424" s="32"/>
      <c r="D424" s="32" t="s">
        <v>275</v>
      </c>
      <c r="E424" s="113" t="s">
        <v>480</v>
      </c>
      <c r="F424" s="141"/>
      <c r="G424" s="32">
        <f>VLOOKUP(D424,'Species Data'!A$2:E$252,3,FALSE)</f>
        <v>120</v>
      </c>
      <c r="H424" s="104">
        <f>VLOOKUP(D424,'Species Data'!A$2:E$252,4,FALSE)</f>
        <v>173</v>
      </c>
      <c r="I424" s="104">
        <f>VLOOKUP(D424,'Species Data'!A$2:E$252,5,FALSE)</f>
        <v>179</v>
      </c>
      <c r="J424" s="105">
        <f t="shared" si="1"/>
        <v>21480</v>
      </c>
      <c r="K424" s="36" t="s">
        <v>139</v>
      </c>
      <c r="L424" s="106">
        <f>VLOOKUP(K424,'Basic Moves'!B$2:J$60,3,FALSE)</f>
        <v>5</v>
      </c>
      <c r="M424" s="106" t="str">
        <f>VLOOKUP(K424,'Basic Moves'!B$2:C$60,2,FALSE)</f>
        <v>Normal</v>
      </c>
      <c r="N424" s="106">
        <f>IF(OR(VLOOKUP(K424,'Basic Moves'!B$2:C$60,2,FALSE)=E424,VLOOKUP(K424,'Basic Moves'!B$2:C$60,2,FALSE)=F424),1,0)</f>
        <v>0</v>
      </c>
      <c r="O424" s="106">
        <f>VLOOKUP(K424,'Basic Moves'!B$2:J$60,5,FALSE)</f>
        <v>500</v>
      </c>
      <c r="P424" s="106">
        <f>VLOOKUP(K424,'Basic Moves'!B$2:J$60,9,FALSE)</f>
        <v>5</v>
      </c>
      <c r="Q424" s="34">
        <f t="shared" si="229"/>
        <v>3</v>
      </c>
      <c r="R424" s="24">
        <f t="shared" si="2"/>
        <v>6</v>
      </c>
      <c r="S424" s="56">
        <f t="shared" si="230"/>
        <v>10</v>
      </c>
      <c r="T424" s="56">
        <f t="shared" si="231"/>
        <v>10</v>
      </c>
      <c r="U424" s="56">
        <f t="shared" si="232"/>
        <v>1</v>
      </c>
      <c r="V424" s="36" t="s">
        <v>29</v>
      </c>
      <c r="W424" s="106">
        <f>VLOOKUP(V424,'Charged Moves'!B$2:K$119,3,FALSE)</f>
        <v>150</v>
      </c>
      <c r="X424" s="107" t="str">
        <f>VLOOKUP(V424,'Charged Moves'!B$2:C$119,2,FALSE)</f>
        <v>Normal</v>
      </c>
      <c r="Y424" s="106">
        <f>IF(OR(VLOOKUP(V424,'Charged Moves'!B$2:C$119,2,FALSE)=E424,VLOOKUP(V424,'Charged Moves'!B$2:C$119,2,FALSE)=F424),1,0)</f>
        <v>0</v>
      </c>
      <c r="Z424" s="106">
        <f>VLOOKUP(V424,'Charged Moves'!B$2:K$119,10,FALSE)*100</f>
        <v>5</v>
      </c>
      <c r="AA424" s="106">
        <f>VLOOKUP(V424,'Charged Moves'!B$2:K$119,6,FALSE)</f>
        <v>3800</v>
      </c>
      <c r="AB424" s="106">
        <f>VLOOKUP(V424,'Charged Moves'!B$2:L$119,11,FALSE)</f>
        <v>100</v>
      </c>
      <c r="AC424" s="62">
        <f t="shared" si="233"/>
        <v>73</v>
      </c>
      <c r="AD424" s="24">
        <f t="shared" si="3"/>
        <v>19.21052632</v>
      </c>
      <c r="AE424" s="63">
        <f t="shared" si="4"/>
        <v>20</v>
      </c>
      <c r="AF424" s="64">
        <f t="shared" si="5"/>
        <v>10000</v>
      </c>
      <c r="AG424" s="65">
        <f t="shared" si="6"/>
        <v>9.637681159</v>
      </c>
      <c r="AH424" s="15">
        <f t="shared" si="234"/>
        <v>0.5535715772</v>
      </c>
      <c r="AI424" s="15">
        <f t="shared" si="235"/>
        <v>0.1865853613</v>
      </c>
      <c r="AJ424" s="15">
        <f t="shared" si="236"/>
        <v>0.140280091</v>
      </c>
      <c r="AK424" s="65">
        <f t="shared" si="7"/>
        <v>2.383512545</v>
      </c>
      <c r="AL424" s="65">
        <f t="shared" si="8"/>
        <v>207017.3913</v>
      </c>
      <c r="AM424" s="65">
        <f t="shared" si="9"/>
        <v>51197.84946</v>
      </c>
    </row>
    <row r="425" ht="14.25" customHeight="1">
      <c r="A425" s="11">
        <v>1671.0</v>
      </c>
      <c r="B425" s="11">
        <f>VLOOKUP(D425,'Species Data'!A$2:E$252,2,FALSE)</f>
        <v>239</v>
      </c>
      <c r="C425" s="11"/>
      <c r="D425" s="20" t="s">
        <v>385</v>
      </c>
      <c r="E425" s="101" t="s">
        <v>480</v>
      </c>
      <c r="F425" s="101"/>
      <c r="G425" s="11">
        <f>VLOOKUP(D425,'Species Data'!A$2:E$252,3,FALSE)</f>
        <v>90</v>
      </c>
      <c r="H425" s="52">
        <f>VLOOKUP(D425,'Species Data'!A$2:E$252,4,FALSE)</f>
        <v>135</v>
      </c>
      <c r="I425" s="52">
        <f>VLOOKUP(D425,'Species Data'!A$2:E$252,5,FALSE)</f>
        <v>110</v>
      </c>
      <c r="J425" s="53">
        <f t="shared" si="1"/>
        <v>9900</v>
      </c>
      <c r="K425" s="21" t="s">
        <v>70</v>
      </c>
      <c r="L425" s="54">
        <f>VLOOKUP(K425,'Basic Moves'!B$2:J$60,3,FALSE)</f>
        <v>5</v>
      </c>
      <c r="M425" s="54" t="str">
        <f>VLOOKUP(K425,'Basic Moves'!B$2:C$60,2,FALSE)</f>
        <v>Electric</v>
      </c>
      <c r="N425" s="54">
        <f>IF(OR(VLOOKUP(K425,'Basic Moves'!B$2:C$60,2,FALSE)=E425,VLOOKUP(K425,'Basic Moves'!B$2:C$60,2,FALSE)=F425),1,0)</f>
        <v>1</v>
      </c>
      <c r="O425" s="54">
        <f>VLOOKUP(K425,'Basic Moves'!B$2:J$60,5,FALSE)</f>
        <v>600</v>
      </c>
      <c r="P425" s="54">
        <f>VLOOKUP(K425,'Basic Moves'!B$2:J$60,9,FALSE)</f>
        <v>8</v>
      </c>
      <c r="Q425" s="34">
        <f t="shared" si="229"/>
        <v>3</v>
      </c>
      <c r="R425" s="24">
        <f t="shared" si="2"/>
        <v>5</v>
      </c>
      <c r="S425" s="56">
        <f t="shared" si="230"/>
        <v>8.333333333</v>
      </c>
      <c r="T425" s="56">
        <f t="shared" si="231"/>
        <v>13.33333333</v>
      </c>
      <c r="U425" s="56">
        <f t="shared" si="232"/>
        <v>1.6</v>
      </c>
      <c r="V425" s="21" t="s">
        <v>105</v>
      </c>
      <c r="W425" s="54">
        <f>VLOOKUP(V425,'Charged Moves'!B$2:K$119,3,FALSE)</f>
        <v>65</v>
      </c>
      <c r="X425" s="57" t="str">
        <f>VLOOKUP(V425,'Charged Moves'!B$2:C$119,2,FALSE)</f>
        <v>Electric</v>
      </c>
      <c r="Y425" s="54">
        <f>IF(OR(VLOOKUP(V425,'Charged Moves'!B$2:C$119,2,FALSE)=E425,VLOOKUP(V425,'Charged Moves'!B$2:C$119,2,FALSE)=F425),1,0)</f>
        <v>1</v>
      </c>
      <c r="Z425" s="54">
        <f>VLOOKUP(V425,'Charged Moves'!B$2:K$119,10,FALSE)*100</f>
        <v>5</v>
      </c>
      <c r="AA425" s="54">
        <f>VLOOKUP(V425,'Charged Moves'!B$2:K$119,6,FALSE)</f>
        <v>2500</v>
      </c>
      <c r="AB425" s="54">
        <f>VLOOKUP(V425,'Charged Moves'!B$2:L$119,11,FALSE)</f>
        <v>33</v>
      </c>
      <c r="AC425" s="62">
        <f t="shared" si="233"/>
        <v>30</v>
      </c>
      <c r="AD425" s="24">
        <f t="shared" si="3"/>
        <v>12</v>
      </c>
      <c r="AE425" s="63">
        <f t="shared" si="4"/>
        <v>5</v>
      </c>
      <c r="AF425" s="64">
        <f t="shared" si="5"/>
        <v>3000</v>
      </c>
      <c r="AG425" s="65">
        <f t="shared" si="6"/>
        <v>8.181818182</v>
      </c>
      <c r="AH425" s="15">
        <f t="shared" si="234"/>
        <v>0.4699493499</v>
      </c>
      <c r="AI425" s="15">
        <f t="shared" si="235"/>
        <v>0.07300552949</v>
      </c>
      <c r="AJ425" s="15">
        <f t="shared" si="236"/>
        <v>0.06975156875</v>
      </c>
      <c r="AK425" s="65">
        <f t="shared" si="7"/>
        <v>2.571428571</v>
      </c>
      <c r="AL425" s="65">
        <f t="shared" si="8"/>
        <v>81000</v>
      </c>
      <c r="AM425" s="65">
        <f t="shared" si="9"/>
        <v>25457.14286</v>
      </c>
    </row>
    <row r="426" ht="14.25" customHeight="1">
      <c r="A426" s="11">
        <v>1674.0</v>
      </c>
      <c r="B426" s="11">
        <f>VLOOKUP(D426,'Species Data'!A$2:E$252,2,FALSE)</f>
        <v>239</v>
      </c>
      <c r="C426" s="11"/>
      <c r="D426" s="20" t="s">
        <v>385</v>
      </c>
      <c r="E426" s="101" t="s">
        <v>480</v>
      </c>
      <c r="F426" s="101"/>
      <c r="G426" s="11">
        <f>VLOOKUP(D426,'Species Data'!A$2:E$252,3,FALSE)</f>
        <v>90</v>
      </c>
      <c r="H426" s="52">
        <f>VLOOKUP(D426,'Species Data'!A$2:E$252,4,FALSE)</f>
        <v>135</v>
      </c>
      <c r="I426" s="52">
        <f>VLOOKUP(D426,'Species Data'!A$2:E$252,5,FALSE)</f>
        <v>110</v>
      </c>
      <c r="J426" s="53">
        <f t="shared" si="1"/>
        <v>9900</v>
      </c>
      <c r="K426" s="21" t="s">
        <v>70</v>
      </c>
      <c r="L426" s="54">
        <f>VLOOKUP(K426,'Basic Moves'!B$2:J$60,3,FALSE)</f>
        <v>5</v>
      </c>
      <c r="M426" s="54" t="str">
        <f>VLOOKUP(K426,'Basic Moves'!B$2:C$60,2,FALSE)</f>
        <v>Electric</v>
      </c>
      <c r="N426" s="54">
        <f>IF(OR(VLOOKUP(K426,'Basic Moves'!B$2:C$60,2,FALSE)=E426,VLOOKUP(K426,'Basic Moves'!B$2:C$60,2,FALSE)=F426),1,0)</f>
        <v>1</v>
      </c>
      <c r="O426" s="54">
        <f>VLOOKUP(K426,'Basic Moves'!B$2:J$60,5,FALSE)</f>
        <v>600</v>
      </c>
      <c r="P426" s="54">
        <f>VLOOKUP(K426,'Basic Moves'!B$2:J$60,9,FALSE)</f>
        <v>8</v>
      </c>
      <c r="Q426" s="34">
        <f t="shared" si="229"/>
        <v>3</v>
      </c>
      <c r="R426" s="24">
        <f t="shared" si="2"/>
        <v>5</v>
      </c>
      <c r="S426" s="56">
        <f t="shared" si="230"/>
        <v>8.333333333</v>
      </c>
      <c r="T426" s="56">
        <f t="shared" si="231"/>
        <v>13.33333333</v>
      </c>
      <c r="U426" s="56">
        <f t="shared" si="232"/>
        <v>1.6</v>
      </c>
      <c r="V426" s="21" t="s">
        <v>92</v>
      </c>
      <c r="W426" s="54">
        <f>VLOOKUP(V426,'Charged Moves'!B$2:K$119,3,FALSE)</f>
        <v>80</v>
      </c>
      <c r="X426" s="57" t="str">
        <f>VLOOKUP(V426,'Charged Moves'!B$2:C$119,2,FALSE)</f>
        <v>Electric</v>
      </c>
      <c r="Y426" s="54">
        <f>IF(OR(VLOOKUP(V426,'Charged Moves'!B$2:C$119,2,FALSE)=E426,VLOOKUP(V426,'Charged Moves'!B$2:C$119,2,FALSE)=F426),1,0)</f>
        <v>1</v>
      </c>
      <c r="Z426" s="54">
        <f>VLOOKUP(V426,'Charged Moves'!B$2:K$119,10,FALSE)*100</f>
        <v>5</v>
      </c>
      <c r="AA426" s="54">
        <f>VLOOKUP(V426,'Charged Moves'!B$2:K$119,6,FALSE)</f>
        <v>2500</v>
      </c>
      <c r="AB426" s="54">
        <f>VLOOKUP(V426,'Charged Moves'!B$2:L$119,11,FALSE)</f>
        <v>50</v>
      </c>
      <c r="AC426" s="62">
        <f t="shared" si="233"/>
        <v>37</v>
      </c>
      <c r="AD426" s="24">
        <f t="shared" si="3"/>
        <v>14.8</v>
      </c>
      <c r="AE426" s="63">
        <f t="shared" si="4"/>
        <v>7</v>
      </c>
      <c r="AF426" s="64">
        <f t="shared" si="5"/>
        <v>4200</v>
      </c>
      <c r="AG426" s="65">
        <f t="shared" si="6"/>
        <v>8.656716418</v>
      </c>
      <c r="AH426" s="15">
        <f t="shared" si="234"/>
        <v>0.4972266754</v>
      </c>
      <c r="AI426" s="15">
        <f t="shared" si="235"/>
        <v>0.07724299804</v>
      </c>
      <c r="AJ426" s="15">
        <f t="shared" si="236"/>
        <v>0.06930772617</v>
      </c>
      <c r="AK426" s="65">
        <f t="shared" si="7"/>
        <v>2.555066079</v>
      </c>
      <c r="AL426" s="65">
        <f t="shared" si="8"/>
        <v>85701.49254</v>
      </c>
      <c r="AM426" s="65">
        <f t="shared" si="9"/>
        <v>25295.15419</v>
      </c>
    </row>
    <row r="427" ht="14.25" customHeight="1">
      <c r="A427" s="11">
        <v>1668.0</v>
      </c>
      <c r="B427" s="11">
        <f>VLOOKUP(D427,'Species Data'!A$2:E$252,2,FALSE)</f>
        <v>239</v>
      </c>
      <c r="C427" s="11"/>
      <c r="D427" s="20" t="s">
        <v>385</v>
      </c>
      <c r="E427" s="101" t="s">
        <v>480</v>
      </c>
      <c r="F427" s="101"/>
      <c r="G427" s="11">
        <f>VLOOKUP(D427,'Species Data'!A$2:E$252,3,FALSE)</f>
        <v>90</v>
      </c>
      <c r="H427" s="52">
        <f>VLOOKUP(D427,'Species Data'!A$2:E$252,4,FALSE)</f>
        <v>135</v>
      </c>
      <c r="I427" s="52">
        <f>VLOOKUP(D427,'Species Data'!A$2:E$252,5,FALSE)</f>
        <v>110</v>
      </c>
      <c r="J427" s="53">
        <f t="shared" si="1"/>
        <v>9900</v>
      </c>
      <c r="K427" s="21" t="s">
        <v>198</v>
      </c>
      <c r="L427" s="54">
        <f>VLOOKUP(K427,'Basic Moves'!B$2:J$60,3,FALSE)</f>
        <v>6</v>
      </c>
      <c r="M427" s="54" t="str">
        <f>VLOOKUP(K427,'Basic Moves'!B$2:C$60,2,FALSE)</f>
        <v>Fighting</v>
      </c>
      <c r="N427" s="54">
        <f>IF(OR(VLOOKUP(K427,'Basic Moves'!B$2:C$60,2,FALSE)=E427,VLOOKUP(K427,'Basic Moves'!B$2:C$60,2,FALSE)=F427),1,0)</f>
        <v>0</v>
      </c>
      <c r="O427" s="54">
        <f>VLOOKUP(K427,'Basic Moves'!B$2:J$60,5,FALSE)</f>
        <v>600</v>
      </c>
      <c r="P427" s="54">
        <f>VLOOKUP(K427,'Basic Moves'!B$2:J$60,9,FALSE)</f>
        <v>6</v>
      </c>
      <c r="Q427" s="34">
        <f t="shared" si="229"/>
        <v>3</v>
      </c>
      <c r="R427" s="24">
        <f t="shared" si="2"/>
        <v>5</v>
      </c>
      <c r="S427" s="56">
        <f t="shared" si="230"/>
        <v>10</v>
      </c>
      <c r="T427" s="56">
        <f t="shared" si="231"/>
        <v>10</v>
      </c>
      <c r="U427" s="56">
        <f t="shared" si="232"/>
        <v>1</v>
      </c>
      <c r="V427" s="21" t="s">
        <v>105</v>
      </c>
      <c r="W427" s="54">
        <f>VLOOKUP(V427,'Charged Moves'!B$2:K$119,3,FALSE)</f>
        <v>65</v>
      </c>
      <c r="X427" s="57" t="str">
        <f>VLOOKUP(V427,'Charged Moves'!B$2:C$119,2,FALSE)</f>
        <v>Electric</v>
      </c>
      <c r="Y427" s="54">
        <f>IF(OR(VLOOKUP(V427,'Charged Moves'!B$2:C$119,2,FALSE)=E427,VLOOKUP(V427,'Charged Moves'!B$2:C$119,2,FALSE)=F427),1,0)</f>
        <v>1</v>
      </c>
      <c r="Z427" s="54">
        <f>VLOOKUP(V427,'Charged Moves'!B$2:K$119,10,FALSE)*100</f>
        <v>5</v>
      </c>
      <c r="AA427" s="54">
        <f>VLOOKUP(V427,'Charged Moves'!B$2:K$119,6,FALSE)</f>
        <v>2500</v>
      </c>
      <c r="AB427" s="54">
        <f>VLOOKUP(V427,'Charged Moves'!B$2:L$119,11,FALSE)</f>
        <v>33</v>
      </c>
      <c r="AC427" s="62">
        <f t="shared" si="233"/>
        <v>30</v>
      </c>
      <c r="AD427" s="24">
        <f t="shared" si="3"/>
        <v>12</v>
      </c>
      <c r="AE427" s="63">
        <f t="shared" si="4"/>
        <v>6</v>
      </c>
      <c r="AF427" s="64">
        <f t="shared" si="5"/>
        <v>3600</v>
      </c>
      <c r="AG427" s="65">
        <f t="shared" si="6"/>
        <v>7.868852459</v>
      </c>
      <c r="AH427" s="15">
        <f t="shared" si="234"/>
        <v>0.4519731453</v>
      </c>
      <c r="AI427" s="15">
        <f t="shared" si="235"/>
        <v>0.07021296826</v>
      </c>
      <c r="AJ427" s="15">
        <f t="shared" si="236"/>
        <v>0.06477757629</v>
      </c>
      <c r="AK427" s="65">
        <f t="shared" si="7"/>
        <v>2.388059701</v>
      </c>
      <c r="AL427" s="65">
        <f t="shared" si="8"/>
        <v>77901.63934</v>
      </c>
      <c r="AM427" s="65">
        <f t="shared" si="9"/>
        <v>23641.79104</v>
      </c>
    </row>
    <row r="428" ht="14.25" customHeight="1">
      <c r="A428" s="11">
        <v>1673.0</v>
      </c>
      <c r="B428" s="11">
        <f>VLOOKUP(D428,'Species Data'!A$2:E$252,2,FALSE)</f>
        <v>239</v>
      </c>
      <c r="C428" s="11"/>
      <c r="D428" s="20" t="s">
        <v>385</v>
      </c>
      <c r="E428" s="101" t="s">
        <v>480</v>
      </c>
      <c r="F428" s="101"/>
      <c r="G428" s="11">
        <f>VLOOKUP(D428,'Species Data'!A$2:E$252,3,FALSE)</f>
        <v>90</v>
      </c>
      <c r="H428" s="52">
        <f>VLOOKUP(D428,'Species Data'!A$2:E$252,4,FALSE)</f>
        <v>135</v>
      </c>
      <c r="I428" s="52">
        <f>VLOOKUP(D428,'Species Data'!A$2:E$252,5,FALSE)</f>
        <v>110</v>
      </c>
      <c r="J428" s="53">
        <f t="shared" si="1"/>
        <v>9900</v>
      </c>
      <c r="K428" s="21" t="s">
        <v>198</v>
      </c>
      <c r="L428" s="54">
        <f>VLOOKUP(K428,'Basic Moves'!B$2:J$60,3,FALSE)</f>
        <v>6</v>
      </c>
      <c r="M428" s="54" t="str">
        <f>VLOOKUP(K428,'Basic Moves'!B$2:C$60,2,FALSE)</f>
        <v>Fighting</v>
      </c>
      <c r="N428" s="54">
        <f>IF(OR(VLOOKUP(K428,'Basic Moves'!B$2:C$60,2,FALSE)=E428,VLOOKUP(K428,'Basic Moves'!B$2:C$60,2,FALSE)=F428),1,0)</f>
        <v>0</v>
      </c>
      <c r="O428" s="54">
        <f>VLOOKUP(K428,'Basic Moves'!B$2:J$60,5,FALSE)</f>
        <v>600</v>
      </c>
      <c r="P428" s="54">
        <f>VLOOKUP(K428,'Basic Moves'!B$2:J$60,9,FALSE)</f>
        <v>6</v>
      </c>
      <c r="Q428" s="34">
        <f t="shared" si="229"/>
        <v>3</v>
      </c>
      <c r="R428" s="24">
        <f t="shared" si="2"/>
        <v>5</v>
      </c>
      <c r="S428" s="56">
        <f t="shared" si="230"/>
        <v>10</v>
      </c>
      <c r="T428" s="56">
        <f t="shared" si="231"/>
        <v>10</v>
      </c>
      <c r="U428" s="56">
        <f t="shared" si="232"/>
        <v>1</v>
      </c>
      <c r="V428" s="21" t="s">
        <v>92</v>
      </c>
      <c r="W428" s="54">
        <f>VLOOKUP(V428,'Charged Moves'!B$2:K$119,3,FALSE)</f>
        <v>80</v>
      </c>
      <c r="X428" s="57" t="str">
        <f>VLOOKUP(V428,'Charged Moves'!B$2:C$119,2,FALSE)</f>
        <v>Electric</v>
      </c>
      <c r="Y428" s="54">
        <f>IF(OR(VLOOKUP(V428,'Charged Moves'!B$2:C$119,2,FALSE)=E428,VLOOKUP(V428,'Charged Moves'!B$2:C$119,2,FALSE)=F428),1,0)</f>
        <v>1</v>
      </c>
      <c r="Z428" s="54">
        <f>VLOOKUP(V428,'Charged Moves'!B$2:K$119,10,FALSE)*100</f>
        <v>5</v>
      </c>
      <c r="AA428" s="54">
        <f>VLOOKUP(V428,'Charged Moves'!B$2:K$119,6,FALSE)</f>
        <v>2500</v>
      </c>
      <c r="AB428" s="54">
        <f>VLOOKUP(V428,'Charged Moves'!B$2:L$119,11,FALSE)</f>
        <v>50</v>
      </c>
      <c r="AC428" s="62">
        <f t="shared" si="233"/>
        <v>37</v>
      </c>
      <c r="AD428" s="24">
        <f t="shared" si="3"/>
        <v>14.8</v>
      </c>
      <c r="AE428" s="63">
        <f t="shared" si="4"/>
        <v>9</v>
      </c>
      <c r="AF428" s="64">
        <f t="shared" si="5"/>
        <v>5400</v>
      </c>
      <c r="AG428" s="65">
        <f t="shared" si="6"/>
        <v>8.101265823</v>
      </c>
      <c r="AH428" s="15">
        <f t="shared" si="234"/>
        <v>0.4653225631</v>
      </c>
      <c r="AI428" s="15">
        <f t="shared" si="235"/>
        <v>0.07228676901</v>
      </c>
      <c r="AJ428" s="15">
        <f t="shared" si="236"/>
        <v>0.06222362166</v>
      </c>
      <c r="AK428" s="65">
        <f t="shared" si="7"/>
        <v>2.29390681</v>
      </c>
      <c r="AL428" s="65">
        <f t="shared" si="8"/>
        <v>80202.53165</v>
      </c>
      <c r="AM428" s="65">
        <f t="shared" si="9"/>
        <v>22709.67742</v>
      </c>
    </row>
    <row r="429" ht="14.25" customHeight="1">
      <c r="A429" s="11">
        <v>1672.0</v>
      </c>
      <c r="B429" s="11">
        <f>VLOOKUP(D429,'Species Data'!A$2:E$252,2,FALSE)</f>
        <v>239</v>
      </c>
      <c r="C429" s="11"/>
      <c r="D429" s="20" t="s">
        <v>385</v>
      </c>
      <c r="E429" s="101" t="s">
        <v>480</v>
      </c>
      <c r="F429" s="101"/>
      <c r="G429" s="11">
        <f>VLOOKUP(D429,'Species Data'!A$2:E$252,3,FALSE)</f>
        <v>90</v>
      </c>
      <c r="H429" s="52">
        <f>VLOOKUP(D429,'Species Data'!A$2:E$252,4,FALSE)</f>
        <v>135</v>
      </c>
      <c r="I429" s="52">
        <f>VLOOKUP(D429,'Species Data'!A$2:E$252,5,FALSE)</f>
        <v>110</v>
      </c>
      <c r="J429" s="53">
        <f t="shared" si="1"/>
        <v>9900</v>
      </c>
      <c r="K429" s="21" t="s">
        <v>70</v>
      </c>
      <c r="L429" s="54">
        <f>VLOOKUP(K429,'Basic Moves'!B$2:J$60,3,FALSE)</f>
        <v>5</v>
      </c>
      <c r="M429" s="54" t="str">
        <f>VLOOKUP(K429,'Basic Moves'!B$2:C$60,2,FALSE)</f>
        <v>Electric</v>
      </c>
      <c r="N429" s="54">
        <f>IF(OR(VLOOKUP(K429,'Basic Moves'!B$2:C$60,2,FALSE)=E429,VLOOKUP(K429,'Basic Moves'!B$2:C$60,2,FALSE)=F429),1,0)</f>
        <v>1</v>
      </c>
      <c r="O429" s="54">
        <f>VLOOKUP(K429,'Basic Moves'!B$2:J$60,5,FALSE)</f>
        <v>600</v>
      </c>
      <c r="P429" s="54">
        <f>VLOOKUP(K429,'Basic Moves'!B$2:J$60,9,FALSE)</f>
        <v>8</v>
      </c>
      <c r="Q429" s="34">
        <f t="shared" si="229"/>
        <v>3</v>
      </c>
      <c r="R429" s="24">
        <f t="shared" si="2"/>
        <v>5</v>
      </c>
      <c r="S429" s="56">
        <f t="shared" si="230"/>
        <v>8.333333333</v>
      </c>
      <c r="T429" s="56">
        <f t="shared" si="231"/>
        <v>13.33333333</v>
      </c>
      <c r="U429" s="56">
        <f t="shared" si="232"/>
        <v>1.6</v>
      </c>
      <c r="V429" s="21" t="s">
        <v>272</v>
      </c>
      <c r="W429" s="54">
        <f>VLOOKUP(V429,'Charged Moves'!B$2:K$119,3,FALSE)</f>
        <v>45</v>
      </c>
      <c r="X429" s="57" t="str">
        <f>VLOOKUP(V429,'Charged Moves'!B$2:C$119,2,FALSE)</f>
        <v>Electric</v>
      </c>
      <c r="Y429" s="54">
        <f>IF(OR(VLOOKUP(V429,'Charged Moves'!B$2:C$119,2,FALSE)=E429,VLOOKUP(V429,'Charged Moves'!B$2:C$119,2,FALSE)=F429),1,0)</f>
        <v>1</v>
      </c>
      <c r="Z429" s="54">
        <f>VLOOKUP(V429,'Charged Moves'!B$2:K$119,10,FALSE)*100</f>
        <v>5</v>
      </c>
      <c r="AA429" s="54">
        <f>VLOOKUP(V429,'Charged Moves'!B$2:K$119,6,FALSE)</f>
        <v>1800</v>
      </c>
      <c r="AB429" s="54">
        <f>VLOOKUP(V429,'Charged Moves'!B$2:L$119,11,FALSE)</f>
        <v>33</v>
      </c>
      <c r="AC429" s="62">
        <f t="shared" si="233"/>
        <v>21</v>
      </c>
      <c r="AD429" s="24">
        <f t="shared" si="3"/>
        <v>11.66666667</v>
      </c>
      <c r="AE429" s="63">
        <f t="shared" si="4"/>
        <v>5</v>
      </c>
      <c r="AF429" s="64">
        <f t="shared" si="5"/>
        <v>3000</v>
      </c>
      <c r="AG429" s="65">
        <f t="shared" si="6"/>
        <v>7.5</v>
      </c>
      <c r="AH429" s="15">
        <f t="shared" si="234"/>
        <v>0.4307869041</v>
      </c>
      <c r="AI429" s="15">
        <f t="shared" si="235"/>
        <v>0.06692173537</v>
      </c>
      <c r="AJ429" s="15">
        <f t="shared" si="236"/>
        <v>0.05812630729</v>
      </c>
      <c r="AK429" s="65">
        <f t="shared" si="7"/>
        <v>2.142857143</v>
      </c>
      <c r="AL429" s="65">
        <f t="shared" si="8"/>
        <v>74250</v>
      </c>
      <c r="AM429" s="65">
        <f t="shared" si="9"/>
        <v>21214.28571</v>
      </c>
    </row>
    <row r="430" ht="14.25" customHeight="1">
      <c r="A430" s="11">
        <v>1669.0</v>
      </c>
      <c r="B430" s="11">
        <f>VLOOKUP(D430,'Species Data'!A$2:E$252,2,FALSE)</f>
        <v>239</v>
      </c>
      <c r="C430" s="11"/>
      <c r="D430" s="20" t="s">
        <v>385</v>
      </c>
      <c r="E430" s="101" t="s">
        <v>480</v>
      </c>
      <c r="F430" s="101"/>
      <c r="G430" s="11">
        <f>VLOOKUP(D430,'Species Data'!A$2:E$252,3,FALSE)</f>
        <v>90</v>
      </c>
      <c r="H430" s="52">
        <f>VLOOKUP(D430,'Species Data'!A$2:E$252,4,FALSE)</f>
        <v>135</v>
      </c>
      <c r="I430" s="52">
        <f>VLOOKUP(D430,'Species Data'!A$2:E$252,5,FALSE)</f>
        <v>110</v>
      </c>
      <c r="J430" s="53">
        <f t="shared" si="1"/>
        <v>9900</v>
      </c>
      <c r="K430" s="21" t="s">
        <v>198</v>
      </c>
      <c r="L430" s="54">
        <f>VLOOKUP(K430,'Basic Moves'!B$2:J$60,3,FALSE)</f>
        <v>6</v>
      </c>
      <c r="M430" s="54" t="str">
        <f>VLOOKUP(K430,'Basic Moves'!B$2:C$60,2,FALSE)</f>
        <v>Fighting</v>
      </c>
      <c r="N430" s="54">
        <f>IF(OR(VLOOKUP(K430,'Basic Moves'!B$2:C$60,2,FALSE)=E430,VLOOKUP(K430,'Basic Moves'!B$2:C$60,2,FALSE)=F430),1,0)</f>
        <v>0</v>
      </c>
      <c r="O430" s="54">
        <f>VLOOKUP(K430,'Basic Moves'!B$2:J$60,5,FALSE)</f>
        <v>600</v>
      </c>
      <c r="P430" s="54">
        <f>VLOOKUP(K430,'Basic Moves'!B$2:J$60,9,FALSE)</f>
        <v>6</v>
      </c>
      <c r="Q430" s="34">
        <f t="shared" si="229"/>
        <v>3</v>
      </c>
      <c r="R430" s="24">
        <f t="shared" si="2"/>
        <v>5</v>
      </c>
      <c r="S430" s="56">
        <f t="shared" si="230"/>
        <v>10</v>
      </c>
      <c r="T430" s="56">
        <f t="shared" si="231"/>
        <v>10</v>
      </c>
      <c r="U430" s="56">
        <f t="shared" si="232"/>
        <v>1</v>
      </c>
      <c r="V430" s="21" t="s">
        <v>272</v>
      </c>
      <c r="W430" s="54">
        <f>VLOOKUP(V430,'Charged Moves'!B$2:K$119,3,FALSE)</f>
        <v>45</v>
      </c>
      <c r="X430" s="57" t="str">
        <f>VLOOKUP(V430,'Charged Moves'!B$2:C$119,2,FALSE)</f>
        <v>Electric</v>
      </c>
      <c r="Y430" s="54">
        <f>IF(OR(VLOOKUP(V430,'Charged Moves'!B$2:C$119,2,FALSE)=E430,VLOOKUP(V430,'Charged Moves'!B$2:C$119,2,FALSE)=F430),1,0)</f>
        <v>1</v>
      </c>
      <c r="Z430" s="54">
        <f>VLOOKUP(V430,'Charged Moves'!B$2:K$119,10,FALSE)*100</f>
        <v>5</v>
      </c>
      <c r="AA430" s="54">
        <f>VLOOKUP(V430,'Charged Moves'!B$2:K$119,6,FALSE)</f>
        <v>1800</v>
      </c>
      <c r="AB430" s="54">
        <f>VLOOKUP(V430,'Charged Moves'!B$2:L$119,11,FALSE)</f>
        <v>33</v>
      </c>
      <c r="AC430" s="62">
        <f t="shared" si="233"/>
        <v>21</v>
      </c>
      <c r="AD430" s="24">
        <f t="shared" si="3"/>
        <v>11.66666667</v>
      </c>
      <c r="AE430" s="63">
        <f t="shared" si="4"/>
        <v>6</v>
      </c>
      <c r="AF430" s="64">
        <f t="shared" si="5"/>
        <v>3600</v>
      </c>
      <c r="AG430" s="65">
        <f t="shared" si="6"/>
        <v>7.222222222</v>
      </c>
      <c r="AH430" s="15">
        <f t="shared" si="234"/>
        <v>0.4148318336</v>
      </c>
      <c r="AI430" s="15">
        <f t="shared" si="235"/>
        <v>0.06444315258</v>
      </c>
      <c r="AJ430" s="15">
        <f t="shared" si="236"/>
        <v>0.0545308656</v>
      </c>
      <c r="AK430" s="65">
        <f t="shared" si="7"/>
        <v>2.010309278</v>
      </c>
      <c r="AL430" s="65">
        <f t="shared" si="8"/>
        <v>71500</v>
      </c>
      <c r="AM430" s="65">
        <f t="shared" si="9"/>
        <v>19902.06186</v>
      </c>
    </row>
    <row r="431" ht="14.25" customHeight="1">
      <c r="A431" s="11">
        <v>1670.0</v>
      </c>
      <c r="B431" s="11">
        <f>VLOOKUP(D431,'Species Data'!A$2:E$252,2,FALSE)</f>
        <v>239</v>
      </c>
      <c r="C431" s="11"/>
      <c r="D431" s="20" t="s">
        <v>385</v>
      </c>
      <c r="E431" s="101" t="s">
        <v>480</v>
      </c>
      <c r="F431" s="101"/>
      <c r="G431" s="11">
        <f>VLOOKUP(D431,'Species Data'!A$2:E$252,3,FALSE)</f>
        <v>90</v>
      </c>
      <c r="H431" s="52">
        <f>VLOOKUP(D431,'Species Data'!A$2:E$252,4,FALSE)</f>
        <v>135</v>
      </c>
      <c r="I431" s="52">
        <f>VLOOKUP(D431,'Species Data'!A$2:E$252,5,FALSE)</f>
        <v>110</v>
      </c>
      <c r="J431" s="53">
        <f t="shared" si="1"/>
        <v>9900</v>
      </c>
      <c r="K431" s="21" t="s">
        <v>70</v>
      </c>
      <c r="L431" s="54">
        <f>VLOOKUP(K431,'Basic Moves'!B$2:J$60,3,FALSE)</f>
        <v>5</v>
      </c>
      <c r="M431" s="54" t="str">
        <f>VLOOKUP(K431,'Basic Moves'!B$2:C$60,2,FALSE)</f>
        <v>Electric</v>
      </c>
      <c r="N431" s="54">
        <f>IF(OR(VLOOKUP(K431,'Basic Moves'!B$2:C$60,2,FALSE)=E431,VLOOKUP(K431,'Basic Moves'!B$2:C$60,2,FALSE)=F431),1,0)</f>
        <v>1</v>
      </c>
      <c r="O431" s="54">
        <f>VLOOKUP(K431,'Basic Moves'!B$2:J$60,5,FALSE)</f>
        <v>600</v>
      </c>
      <c r="P431" s="54">
        <f>VLOOKUP(K431,'Basic Moves'!B$2:J$60,9,FALSE)</f>
        <v>8</v>
      </c>
      <c r="Q431" s="34">
        <f t="shared" si="229"/>
        <v>3</v>
      </c>
      <c r="R431" s="24">
        <f t="shared" si="2"/>
        <v>5</v>
      </c>
      <c r="S431" s="56">
        <f t="shared" si="230"/>
        <v>8.333333333</v>
      </c>
      <c r="T431" s="56">
        <f t="shared" si="231"/>
        <v>13.33333333</v>
      </c>
      <c r="U431" s="56">
        <f t="shared" si="232"/>
        <v>1.6</v>
      </c>
      <c r="V431" s="21" t="s">
        <v>236</v>
      </c>
      <c r="W431" s="54">
        <f>VLOOKUP(V431,'Charged Moves'!B$2:K$119,3,FALSE)</f>
        <v>40</v>
      </c>
      <c r="X431" s="57" t="str">
        <f>VLOOKUP(V431,'Charged Moves'!B$2:C$119,2,FALSE)</f>
        <v>Fighting</v>
      </c>
      <c r="Y431" s="54">
        <f>IF(OR(VLOOKUP(V431,'Charged Moves'!B$2:C$119,2,FALSE)=E431,VLOOKUP(V431,'Charged Moves'!B$2:C$119,2,FALSE)=F431),1,0)</f>
        <v>0</v>
      </c>
      <c r="Z431" s="54">
        <f>VLOOKUP(V431,'Charged Moves'!B$2:K$119,10,FALSE)*100</f>
        <v>25</v>
      </c>
      <c r="AA431" s="54">
        <f>VLOOKUP(V431,'Charged Moves'!B$2:K$119,6,FALSE)</f>
        <v>1600</v>
      </c>
      <c r="AB431" s="54">
        <f>VLOOKUP(V431,'Charged Moves'!B$2:L$119,11,FALSE)</f>
        <v>33</v>
      </c>
      <c r="AC431" s="62">
        <f t="shared" si="233"/>
        <v>16</v>
      </c>
      <c r="AD431" s="24">
        <f t="shared" si="3"/>
        <v>10</v>
      </c>
      <c r="AE431" s="63">
        <f t="shared" si="4"/>
        <v>5</v>
      </c>
      <c r="AF431" s="64">
        <f t="shared" si="5"/>
        <v>3000</v>
      </c>
      <c r="AG431" s="65">
        <f t="shared" si="6"/>
        <v>6.739130435</v>
      </c>
      <c r="AH431" s="15">
        <f t="shared" si="234"/>
        <v>0.3870838848</v>
      </c>
      <c r="AI431" s="15">
        <f t="shared" si="235"/>
        <v>0.06013257381</v>
      </c>
      <c r="AJ431" s="15">
        <f t="shared" si="236"/>
        <v>0.05065625977</v>
      </c>
      <c r="AK431" s="65">
        <f t="shared" si="7"/>
        <v>1.86746988</v>
      </c>
      <c r="AL431" s="65">
        <f t="shared" si="8"/>
        <v>66717.3913</v>
      </c>
      <c r="AM431" s="65">
        <f t="shared" si="9"/>
        <v>18487.95181</v>
      </c>
    </row>
    <row r="432" ht="14.25" customHeight="1">
      <c r="A432" s="11">
        <v>1667.0</v>
      </c>
      <c r="B432" s="11">
        <f>VLOOKUP(D432,'Species Data'!A$2:E$252,2,FALSE)</f>
        <v>239</v>
      </c>
      <c r="C432" s="11"/>
      <c r="D432" s="20" t="s">
        <v>385</v>
      </c>
      <c r="E432" s="101" t="s">
        <v>480</v>
      </c>
      <c r="F432" s="101"/>
      <c r="G432" s="11">
        <f>VLOOKUP(D432,'Species Data'!A$2:E$252,3,FALSE)</f>
        <v>90</v>
      </c>
      <c r="H432" s="52">
        <f>VLOOKUP(D432,'Species Data'!A$2:E$252,4,FALSE)</f>
        <v>135</v>
      </c>
      <c r="I432" s="52">
        <f>VLOOKUP(D432,'Species Data'!A$2:E$252,5,FALSE)</f>
        <v>110</v>
      </c>
      <c r="J432" s="53">
        <f t="shared" si="1"/>
        <v>9900</v>
      </c>
      <c r="K432" s="21" t="s">
        <v>198</v>
      </c>
      <c r="L432" s="54">
        <f>VLOOKUP(K432,'Basic Moves'!B$2:J$60,3,FALSE)</f>
        <v>6</v>
      </c>
      <c r="M432" s="54" t="str">
        <f>VLOOKUP(K432,'Basic Moves'!B$2:C$60,2,FALSE)</f>
        <v>Fighting</v>
      </c>
      <c r="N432" s="54">
        <f>IF(OR(VLOOKUP(K432,'Basic Moves'!B$2:C$60,2,FALSE)=E432,VLOOKUP(K432,'Basic Moves'!B$2:C$60,2,FALSE)=F432),1,0)</f>
        <v>0</v>
      </c>
      <c r="O432" s="54">
        <f>VLOOKUP(K432,'Basic Moves'!B$2:J$60,5,FALSE)</f>
        <v>600</v>
      </c>
      <c r="P432" s="54">
        <f>VLOOKUP(K432,'Basic Moves'!B$2:J$60,9,FALSE)</f>
        <v>6</v>
      </c>
      <c r="Q432" s="34">
        <f t="shared" si="229"/>
        <v>3</v>
      </c>
      <c r="R432" s="24">
        <f t="shared" si="2"/>
        <v>5</v>
      </c>
      <c r="S432" s="56">
        <f t="shared" si="230"/>
        <v>10</v>
      </c>
      <c r="T432" s="56">
        <f t="shared" si="231"/>
        <v>10</v>
      </c>
      <c r="U432" s="56">
        <f t="shared" si="232"/>
        <v>1</v>
      </c>
      <c r="V432" s="21" t="s">
        <v>236</v>
      </c>
      <c r="W432" s="54">
        <f>VLOOKUP(V432,'Charged Moves'!B$2:K$119,3,FALSE)</f>
        <v>40</v>
      </c>
      <c r="X432" s="57" t="str">
        <f>VLOOKUP(V432,'Charged Moves'!B$2:C$119,2,FALSE)</f>
        <v>Fighting</v>
      </c>
      <c r="Y432" s="54">
        <f>IF(OR(VLOOKUP(V432,'Charged Moves'!B$2:C$119,2,FALSE)=E432,VLOOKUP(V432,'Charged Moves'!B$2:C$119,2,FALSE)=F432),1,0)</f>
        <v>0</v>
      </c>
      <c r="Z432" s="54">
        <f>VLOOKUP(V432,'Charged Moves'!B$2:K$119,10,FALSE)*100</f>
        <v>25</v>
      </c>
      <c r="AA432" s="54">
        <f>VLOOKUP(V432,'Charged Moves'!B$2:K$119,6,FALSE)</f>
        <v>1600</v>
      </c>
      <c r="AB432" s="54">
        <f>VLOOKUP(V432,'Charged Moves'!B$2:L$119,11,FALSE)</f>
        <v>33</v>
      </c>
      <c r="AC432" s="62">
        <f t="shared" si="233"/>
        <v>16</v>
      </c>
      <c r="AD432" s="24">
        <f t="shared" si="3"/>
        <v>10</v>
      </c>
      <c r="AE432" s="63">
        <f t="shared" si="4"/>
        <v>6</v>
      </c>
      <c r="AF432" s="64">
        <f t="shared" si="5"/>
        <v>3600</v>
      </c>
      <c r="AG432" s="65">
        <f t="shared" si="6"/>
        <v>6.538461538</v>
      </c>
      <c r="AH432" s="15">
        <f t="shared" si="234"/>
        <v>0.3755578138</v>
      </c>
      <c r="AI432" s="15">
        <f t="shared" si="235"/>
        <v>0.05834202571</v>
      </c>
      <c r="AJ432" s="15">
        <f t="shared" si="236"/>
        <v>0.0480349345</v>
      </c>
      <c r="AK432" s="65">
        <f t="shared" si="7"/>
        <v>1.770833333</v>
      </c>
      <c r="AL432" s="65">
        <f t="shared" si="8"/>
        <v>64730.76923</v>
      </c>
      <c r="AM432" s="65">
        <f t="shared" si="9"/>
        <v>17531.25</v>
      </c>
    </row>
    <row r="433" ht="14.25" customHeight="1">
      <c r="A433" s="11">
        <v>1425.0</v>
      </c>
      <c r="B433" s="11">
        <f>VLOOKUP(D433,'Species Data'!A$2:E$252,2,FALSE)</f>
        <v>196</v>
      </c>
      <c r="C433" s="11"/>
      <c r="D433" s="20" t="s">
        <v>130</v>
      </c>
      <c r="E433" s="50" t="s">
        <v>36</v>
      </c>
      <c r="F433" s="50"/>
      <c r="G433" s="11">
        <f>VLOOKUP(D433,'Species Data'!A$2:E$252,3,FALSE)</f>
        <v>130</v>
      </c>
      <c r="H433" s="52">
        <f>VLOOKUP(D433,'Species Data'!A$2:E$252,4,FALSE)</f>
        <v>261</v>
      </c>
      <c r="I433" s="52">
        <f>VLOOKUP(D433,'Species Data'!A$2:E$252,5,FALSE)</f>
        <v>194</v>
      </c>
      <c r="J433" s="53">
        <f t="shared" si="1"/>
        <v>25220</v>
      </c>
      <c r="K433" s="21" t="s">
        <v>18</v>
      </c>
      <c r="L433" s="54">
        <f>VLOOKUP(K433,'Basic Moves'!B$2:J$60,3,FALSE)</f>
        <v>20</v>
      </c>
      <c r="M433" s="54" t="str">
        <f>VLOOKUP(K433,'Basic Moves'!B$2:C$60,2,FALSE)</f>
        <v>Psychic</v>
      </c>
      <c r="N433" s="54">
        <f>IF(OR(VLOOKUP(K433,'Basic Moves'!B$2:C$60,2,FALSE)=E433,VLOOKUP(K433,'Basic Moves'!B$2:C$60,2,FALSE)=F433),1,0)</f>
        <v>1</v>
      </c>
      <c r="O433" s="54">
        <f>VLOOKUP(K433,'Basic Moves'!B$2:J$60,5,FALSE)</f>
        <v>1600</v>
      </c>
      <c r="P433" s="54">
        <f>VLOOKUP(K433,'Basic Moves'!B$2:J$60,9,FALSE)</f>
        <v>15</v>
      </c>
      <c r="Q433" s="34">
        <f t="shared" si="229"/>
        <v>18</v>
      </c>
      <c r="R433" s="24">
        <f t="shared" si="2"/>
        <v>11.25</v>
      </c>
      <c r="S433" s="56">
        <f t="shared" si="230"/>
        <v>12.5</v>
      </c>
      <c r="T433" s="56">
        <f t="shared" si="231"/>
        <v>9.375</v>
      </c>
      <c r="U433" s="56">
        <f t="shared" si="232"/>
        <v>0.75</v>
      </c>
      <c r="V433" s="21" t="s">
        <v>19</v>
      </c>
      <c r="W433" s="54">
        <f>VLOOKUP(V433,'Charged Moves'!B$2:K$119,3,FALSE)</f>
        <v>120</v>
      </c>
      <c r="X433" s="57" t="str">
        <f>VLOOKUP(V433,'Charged Moves'!B$2:C$119,2,FALSE)</f>
        <v>Psychic</v>
      </c>
      <c r="Y433" s="54">
        <f>IF(OR(VLOOKUP(V433,'Charged Moves'!B$2:C$119,2,FALSE)=E433,VLOOKUP(V433,'Charged Moves'!B$2:C$119,2,FALSE)=F433),1,0)</f>
        <v>1</v>
      </c>
      <c r="Z433" s="54">
        <f>VLOOKUP(V433,'Charged Moves'!B$2:K$119,10,FALSE)*100</f>
        <v>5</v>
      </c>
      <c r="AA433" s="54">
        <f>VLOOKUP(V433,'Charged Moves'!B$2:K$119,6,FALSE)</f>
        <v>2700</v>
      </c>
      <c r="AB433" s="54">
        <f>VLOOKUP(V433,'Charged Moves'!B$2:L$119,11,FALSE)</f>
        <v>100</v>
      </c>
      <c r="AC433" s="62">
        <f t="shared" si="233"/>
        <v>105</v>
      </c>
      <c r="AD433" s="24">
        <f t="shared" si="3"/>
        <v>38.88888889</v>
      </c>
      <c r="AE433" s="63">
        <f t="shared" si="4"/>
        <v>7</v>
      </c>
      <c r="AF433" s="64">
        <f t="shared" si="5"/>
        <v>11200</v>
      </c>
      <c r="AG433" s="65">
        <f t="shared" si="6"/>
        <v>16.61870504</v>
      </c>
      <c r="AH433" s="15">
        <f t="shared" si="234"/>
        <v>0.954549399</v>
      </c>
      <c r="AI433" s="15">
        <f t="shared" si="235"/>
        <v>0.3777574153</v>
      </c>
      <c r="AJ433" s="15">
        <f t="shared" si="236"/>
        <v>0.5338634561</v>
      </c>
      <c r="AK433" s="65">
        <f t="shared" si="7"/>
        <v>7.725752508</v>
      </c>
      <c r="AL433" s="65">
        <f t="shared" si="8"/>
        <v>419123.741</v>
      </c>
      <c r="AM433" s="65">
        <f t="shared" si="9"/>
        <v>194843.4783</v>
      </c>
    </row>
    <row r="434" ht="14.25" customHeight="1">
      <c r="A434" s="11">
        <v>1427.0</v>
      </c>
      <c r="B434" s="11">
        <f>VLOOKUP(D434,'Species Data'!A$2:E$252,2,FALSE)</f>
        <v>196</v>
      </c>
      <c r="C434" s="11"/>
      <c r="D434" s="20" t="s">
        <v>130</v>
      </c>
      <c r="E434" s="50" t="s">
        <v>36</v>
      </c>
      <c r="F434" s="50"/>
      <c r="G434" s="11">
        <f>VLOOKUP(D434,'Species Data'!A$2:E$252,3,FALSE)</f>
        <v>130</v>
      </c>
      <c r="H434" s="52">
        <f>VLOOKUP(D434,'Species Data'!A$2:E$252,4,FALSE)</f>
        <v>261</v>
      </c>
      <c r="I434" s="52">
        <f>VLOOKUP(D434,'Species Data'!A$2:E$252,5,FALSE)</f>
        <v>194</v>
      </c>
      <c r="J434" s="53">
        <f t="shared" si="1"/>
        <v>25220</v>
      </c>
      <c r="K434" s="21" t="s">
        <v>18</v>
      </c>
      <c r="L434" s="54">
        <f>VLOOKUP(K434,'Basic Moves'!B$2:J$60,3,FALSE)</f>
        <v>20</v>
      </c>
      <c r="M434" s="54" t="str">
        <f>VLOOKUP(K434,'Basic Moves'!B$2:C$60,2,FALSE)</f>
        <v>Psychic</v>
      </c>
      <c r="N434" s="54">
        <f>IF(OR(VLOOKUP(K434,'Basic Moves'!B$2:C$60,2,FALSE)=E434,VLOOKUP(K434,'Basic Moves'!B$2:C$60,2,FALSE)=F434),1,0)</f>
        <v>1</v>
      </c>
      <c r="O434" s="54">
        <f>VLOOKUP(K434,'Basic Moves'!B$2:J$60,5,FALSE)</f>
        <v>1600</v>
      </c>
      <c r="P434" s="54">
        <f>VLOOKUP(K434,'Basic Moves'!B$2:J$60,9,FALSE)</f>
        <v>15</v>
      </c>
      <c r="Q434" s="34">
        <f t="shared" si="229"/>
        <v>18</v>
      </c>
      <c r="R434" s="24">
        <f t="shared" si="2"/>
        <v>11.25</v>
      </c>
      <c r="S434" s="56">
        <f t="shared" si="230"/>
        <v>12.5</v>
      </c>
      <c r="T434" s="56">
        <f t="shared" si="231"/>
        <v>9.375</v>
      </c>
      <c r="U434" s="56">
        <f t="shared" si="232"/>
        <v>0.75</v>
      </c>
      <c r="V434" s="21" t="s">
        <v>36</v>
      </c>
      <c r="W434" s="54">
        <f>VLOOKUP(V434,'Charged Moves'!B$2:K$119,3,FALSE)</f>
        <v>100</v>
      </c>
      <c r="X434" s="57" t="str">
        <f>VLOOKUP(V434,'Charged Moves'!B$2:C$119,2,FALSE)</f>
        <v>Psychic</v>
      </c>
      <c r="Y434" s="54">
        <f>IF(OR(VLOOKUP(V434,'Charged Moves'!B$2:C$119,2,FALSE)=E434,VLOOKUP(V434,'Charged Moves'!B$2:C$119,2,FALSE)=F434),1,0)</f>
        <v>1</v>
      </c>
      <c r="Z434" s="54">
        <f>VLOOKUP(V434,'Charged Moves'!B$2:K$119,10,FALSE)*100</f>
        <v>5</v>
      </c>
      <c r="AA434" s="54">
        <f>VLOOKUP(V434,'Charged Moves'!B$2:K$119,6,FALSE)</f>
        <v>2800</v>
      </c>
      <c r="AB434" s="54">
        <f>VLOOKUP(V434,'Charged Moves'!B$2:L$119,11,FALSE)</f>
        <v>100</v>
      </c>
      <c r="AC434" s="62">
        <f t="shared" si="233"/>
        <v>88</v>
      </c>
      <c r="AD434" s="24">
        <f t="shared" si="3"/>
        <v>31.42857143</v>
      </c>
      <c r="AE434" s="63">
        <f t="shared" si="4"/>
        <v>7</v>
      </c>
      <c r="AF434" s="64">
        <f t="shared" si="5"/>
        <v>11200</v>
      </c>
      <c r="AG434" s="65">
        <f t="shared" si="6"/>
        <v>15.28571429</v>
      </c>
      <c r="AH434" s="15">
        <f t="shared" si="234"/>
        <v>0.8779847378</v>
      </c>
      <c r="AI434" s="15">
        <f t="shared" si="235"/>
        <v>0.3474573925</v>
      </c>
      <c r="AJ434" s="15">
        <f t="shared" si="236"/>
        <v>0.4929262209</v>
      </c>
      <c r="AK434" s="65">
        <f t="shared" si="7"/>
        <v>7.133333333</v>
      </c>
      <c r="AL434" s="65">
        <f t="shared" si="8"/>
        <v>385505.7143</v>
      </c>
      <c r="AM434" s="65">
        <f t="shared" si="9"/>
        <v>179902.6667</v>
      </c>
    </row>
    <row r="435" ht="14.25" customHeight="1">
      <c r="A435" s="11">
        <v>1426.0</v>
      </c>
      <c r="B435" s="11">
        <f>VLOOKUP(D435,'Species Data'!A$2:E$252,2,FALSE)</f>
        <v>196</v>
      </c>
      <c r="C435" s="11"/>
      <c r="D435" s="20" t="s">
        <v>130</v>
      </c>
      <c r="E435" s="50" t="s">
        <v>36</v>
      </c>
      <c r="F435" s="50"/>
      <c r="G435" s="11">
        <f>VLOOKUP(D435,'Species Data'!A$2:E$252,3,FALSE)</f>
        <v>130</v>
      </c>
      <c r="H435" s="52">
        <f>VLOOKUP(D435,'Species Data'!A$2:E$252,4,FALSE)</f>
        <v>261</v>
      </c>
      <c r="I435" s="52">
        <f>VLOOKUP(D435,'Species Data'!A$2:E$252,5,FALSE)</f>
        <v>194</v>
      </c>
      <c r="J435" s="53">
        <f t="shared" si="1"/>
        <v>25220</v>
      </c>
      <c r="K435" s="21" t="s">
        <v>18</v>
      </c>
      <c r="L435" s="54">
        <f>VLOOKUP(K435,'Basic Moves'!B$2:J$60,3,FALSE)</f>
        <v>20</v>
      </c>
      <c r="M435" s="54" t="str">
        <f>VLOOKUP(K435,'Basic Moves'!B$2:C$60,2,FALSE)</f>
        <v>Psychic</v>
      </c>
      <c r="N435" s="54">
        <f>IF(OR(VLOOKUP(K435,'Basic Moves'!B$2:C$60,2,FALSE)=E435,VLOOKUP(K435,'Basic Moves'!B$2:C$60,2,FALSE)=F435),1,0)</f>
        <v>1</v>
      </c>
      <c r="O435" s="54">
        <f>VLOOKUP(K435,'Basic Moves'!B$2:J$60,5,FALSE)</f>
        <v>1600</v>
      </c>
      <c r="P435" s="54">
        <f>VLOOKUP(K435,'Basic Moves'!B$2:J$60,9,FALSE)</f>
        <v>15</v>
      </c>
      <c r="Q435" s="34">
        <f t="shared" si="229"/>
        <v>18</v>
      </c>
      <c r="R435" s="24">
        <f t="shared" si="2"/>
        <v>11.25</v>
      </c>
      <c r="S435" s="56">
        <f t="shared" si="230"/>
        <v>12.5</v>
      </c>
      <c r="T435" s="56">
        <f t="shared" si="231"/>
        <v>9.375</v>
      </c>
      <c r="U435" s="56">
        <f t="shared" si="232"/>
        <v>0.75</v>
      </c>
      <c r="V435" s="21" t="s">
        <v>193</v>
      </c>
      <c r="W435" s="54">
        <f>VLOOKUP(V435,'Charged Moves'!B$2:K$119,3,FALSE)</f>
        <v>70</v>
      </c>
      <c r="X435" s="57" t="str">
        <f>VLOOKUP(V435,'Charged Moves'!B$2:C$119,2,FALSE)</f>
        <v>Psychic</v>
      </c>
      <c r="Y435" s="54">
        <f>IF(OR(VLOOKUP(V435,'Charged Moves'!B$2:C$119,2,FALSE)=E435,VLOOKUP(V435,'Charged Moves'!B$2:C$119,2,FALSE)=F435),1,0)</f>
        <v>1</v>
      </c>
      <c r="Z435" s="54">
        <f>VLOOKUP(V435,'Charged Moves'!B$2:K$119,10,FALSE)*100</f>
        <v>5</v>
      </c>
      <c r="AA435" s="54">
        <f>VLOOKUP(V435,'Charged Moves'!B$2:K$119,6,FALSE)</f>
        <v>3200</v>
      </c>
      <c r="AB435" s="54">
        <f>VLOOKUP(V435,'Charged Moves'!B$2:L$119,11,FALSE)</f>
        <v>50</v>
      </c>
      <c r="AC435" s="62">
        <f t="shared" si="233"/>
        <v>61</v>
      </c>
      <c r="AD435" s="24">
        <f t="shared" si="3"/>
        <v>19.0625</v>
      </c>
      <c r="AE435" s="63">
        <f t="shared" si="4"/>
        <v>4</v>
      </c>
      <c r="AF435" s="64">
        <f t="shared" si="5"/>
        <v>6400</v>
      </c>
      <c r="AG435" s="65">
        <f t="shared" si="6"/>
        <v>13.85416667</v>
      </c>
      <c r="AH435" s="15">
        <f t="shared" si="234"/>
        <v>0.7957591423</v>
      </c>
      <c r="AI435" s="15">
        <f t="shared" si="235"/>
        <v>0.3149170877</v>
      </c>
      <c r="AJ435" s="15">
        <f t="shared" si="236"/>
        <v>0.4689051166</v>
      </c>
      <c r="AK435" s="65">
        <f t="shared" si="7"/>
        <v>6.785714286</v>
      </c>
      <c r="AL435" s="65">
        <f t="shared" si="8"/>
        <v>349402.0833</v>
      </c>
      <c r="AM435" s="65">
        <f t="shared" si="9"/>
        <v>171135.7143</v>
      </c>
    </row>
    <row r="436" ht="14.25" customHeight="1">
      <c r="A436" s="11">
        <v>1428.0</v>
      </c>
      <c r="B436" s="11">
        <f>VLOOKUP(D436,'Species Data'!A$2:E$252,2,FALSE)</f>
        <v>196</v>
      </c>
      <c r="C436" s="11"/>
      <c r="D436" s="20" t="s">
        <v>130</v>
      </c>
      <c r="E436" s="50" t="s">
        <v>36</v>
      </c>
      <c r="F436" s="50"/>
      <c r="G436" s="11">
        <f>VLOOKUP(D436,'Species Data'!A$2:E$252,3,FALSE)</f>
        <v>130</v>
      </c>
      <c r="H436" s="52">
        <f>VLOOKUP(D436,'Species Data'!A$2:E$252,4,FALSE)</f>
        <v>261</v>
      </c>
      <c r="I436" s="52">
        <f>VLOOKUP(D436,'Species Data'!A$2:E$252,5,FALSE)</f>
        <v>194</v>
      </c>
      <c r="J436" s="53">
        <f t="shared" si="1"/>
        <v>25220</v>
      </c>
      <c r="K436" s="21" t="s">
        <v>54</v>
      </c>
      <c r="L436" s="54">
        <f>VLOOKUP(K436,'Basic Moves'!B$2:J$60,3,FALSE)</f>
        <v>12</v>
      </c>
      <c r="M436" s="54" t="str">
        <f>VLOOKUP(K436,'Basic Moves'!B$2:C$60,2,FALSE)</f>
        <v>Psychic</v>
      </c>
      <c r="N436" s="54">
        <f>IF(OR(VLOOKUP(K436,'Basic Moves'!B$2:C$60,2,FALSE)=E436,VLOOKUP(K436,'Basic Moves'!B$2:C$60,2,FALSE)=F436),1,0)</f>
        <v>1</v>
      </c>
      <c r="O436" s="54">
        <f>VLOOKUP(K436,'Basic Moves'!B$2:J$60,5,FALSE)</f>
        <v>1100</v>
      </c>
      <c r="P436" s="54">
        <f>VLOOKUP(K436,'Basic Moves'!B$2:J$60,9,FALSE)</f>
        <v>10</v>
      </c>
      <c r="Q436" s="34">
        <f t="shared" si="229"/>
        <v>11</v>
      </c>
      <c r="R436" s="24">
        <f t="shared" si="2"/>
        <v>10</v>
      </c>
      <c r="S436" s="56">
        <f t="shared" si="230"/>
        <v>10.90909091</v>
      </c>
      <c r="T436" s="56">
        <f t="shared" si="231"/>
        <v>9.090909091</v>
      </c>
      <c r="U436" s="56">
        <f t="shared" si="232"/>
        <v>0.8333333333</v>
      </c>
      <c r="V436" s="21" t="s">
        <v>19</v>
      </c>
      <c r="W436" s="54">
        <f>VLOOKUP(V436,'Charged Moves'!B$2:K$119,3,FALSE)</f>
        <v>120</v>
      </c>
      <c r="X436" s="57" t="str">
        <f>VLOOKUP(V436,'Charged Moves'!B$2:C$119,2,FALSE)</f>
        <v>Psychic</v>
      </c>
      <c r="Y436" s="54">
        <f>IF(OR(VLOOKUP(V436,'Charged Moves'!B$2:C$119,2,FALSE)=E436,VLOOKUP(V436,'Charged Moves'!B$2:C$119,2,FALSE)=F436),1,0)</f>
        <v>1</v>
      </c>
      <c r="Z436" s="54">
        <f>VLOOKUP(V436,'Charged Moves'!B$2:K$119,10,FALSE)*100</f>
        <v>5</v>
      </c>
      <c r="AA436" s="54">
        <f>VLOOKUP(V436,'Charged Moves'!B$2:K$119,6,FALSE)</f>
        <v>2700</v>
      </c>
      <c r="AB436" s="54">
        <f>VLOOKUP(V436,'Charged Moves'!B$2:L$119,11,FALSE)</f>
        <v>100</v>
      </c>
      <c r="AC436" s="62">
        <f t="shared" si="233"/>
        <v>105</v>
      </c>
      <c r="AD436" s="24">
        <f t="shared" si="3"/>
        <v>38.88888889</v>
      </c>
      <c r="AE436" s="63">
        <f t="shared" si="4"/>
        <v>10</v>
      </c>
      <c r="AF436" s="64">
        <f t="shared" si="5"/>
        <v>11000</v>
      </c>
      <c r="AG436" s="65">
        <f t="shared" si="6"/>
        <v>15.69343066</v>
      </c>
      <c r="AH436" s="15">
        <f t="shared" si="234"/>
        <v>0.9014032543</v>
      </c>
      <c r="AI436" s="15">
        <f t="shared" si="235"/>
        <v>0.3567251352</v>
      </c>
      <c r="AJ436" s="15">
        <f t="shared" si="236"/>
        <v>0.4161593398</v>
      </c>
      <c r="AK436" s="65">
        <f t="shared" si="7"/>
        <v>6.022408964</v>
      </c>
      <c r="AL436" s="65">
        <f t="shared" si="8"/>
        <v>395788.3212</v>
      </c>
      <c r="AM436" s="65">
        <f t="shared" si="9"/>
        <v>151885.1541</v>
      </c>
    </row>
    <row r="437" ht="14.25" customHeight="1">
      <c r="A437" s="11">
        <v>1429.0</v>
      </c>
      <c r="B437" s="11">
        <f>VLOOKUP(D437,'Species Data'!A$2:E$252,2,FALSE)</f>
        <v>196</v>
      </c>
      <c r="C437" s="11"/>
      <c r="D437" s="20" t="s">
        <v>130</v>
      </c>
      <c r="E437" s="50" t="s">
        <v>36</v>
      </c>
      <c r="F437" s="50"/>
      <c r="G437" s="11">
        <f>VLOOKUP(D437,'Species Data'!A$2:E$252,3,FALSE)</f>
        <v>130</v>
      </c>
      <c r="H437" s="52">
        <f>VLOOKUP(D437,'Species Data'!A$2:E$252,4,FALSE)</f>
        <v>261</v>
      </c>
      <c r="I437" s="52">
        <f>VLOOKUP(D437,'Species Data'!A$2:E$252,5,FALSE)</f>
        <v>194</v>
      </c>
      <c r="J437" s="53">
        <f t="shared" si="1"/>
        <v>25220</v>
      </c>
      <c r="K437" s="21" t="s">
        <v>54</v>
      </c>
      <c r="L437" s="54">
        <f>VLOOKUP(K437,'Basic Moves'!B$2:J$60,3,FALSE)</f>
        <v>12</v>
      </c>
      <c r="M437" s="54" t="str">
        <f>VLOOKUP(K437,'Basic Moves'!B$2:C$60,2,FALSE)</f>
        <v>Psychic</v>
      </c>
      <c r="N437" s="54">
        <f>IF(OR(VLOOKUP(K437,'Basic Moves'!B$2:C$60,2,FALSE)=E437,VLOOKUP(K437,'Basic Moves'!B$2:C$60,2,FALSE)=F437),1,0)</f>
        <v>1</v>
      </c>
      <c r="O437" s="54">
        <f>VLOOKUP(K437,'Basic Moves'!B$2:J$60,5,FALSE)</f>
        <v>1100</v>
      </c>
      <c r="P437" s="54">
        <f>VLOOKUP(K437,'Basic Moves'!B$2:J$60,9,FALSE)</f>
        <v>10</v>
      </c>
      <c r="Q437" s="34">
        <f t="shared" si="229"/>
        <v>11</v>
      </c>
      <c r="R437" s="24">
        <f t="shared" si="2"/>
        <v>10</v>
      </c>
      <c r="S437" s="56">
        <f t="shared" si="230"/>
        <v>10.90909091</v>
      </c>
      <c r="T437" s="56">
        <f t="shared" si="231"/>
        <v>9.090909091</v>
      </c>
      <c r="U437" s="56">
        <f t="shared" si="232"/>
        <v>0.8333333333</v>
      </c>
      <c r="V437" s="21" t="s">
        <v>193</v>
      </c>
      <c r="W437" s="54">
        <f>VLOOKUP(V437,'Charged Moves'!B$2:K$119,3,FALSE)</f>
        <v>70</v>
      </c>
      <c r="X437" s="57" t="str">
        <f>VLOOKUP(V437,'Charged Moves'!B$2:C$119,2,FALSE)</f>
        <v>Psychic</v>
      </c>
      <c r="Y437" s="54">
        <f>IF(OR(VLOOKUP(V437,'Charged Moves'!B$2:C$119,2,FALSE)=E437,VLOOKUP(V437,'Charged Moves'!B$2:C$119,2,FALSE)=F437),1,0)</f>
        <v>1</v>
      </c>
      <c r="Z437" s="54">
        <f>VLOOKUP(V437,'Charged Moves'!B$2:K$119,10,FALSE)*100</f>
        <v>5</v>
      </c>
      <c r="AA437" s="54">
        <f>VLOOKUP(V437,'Charged Moves'!B$2:K$119,6,FALSE)</f>
        <v>3200</v>
      </c>
      <c r="AB437" s="54">
        <f>VLOOKUP(V437,'Charged Moves'!B$2:L$119,11,FALSE)</f>
        <v>50</v>
      </c>
      <c r="AC437" s="62">
        <f t="shared" si="233"/>
        <v>61</v>
      </c>
      <c r="AD437" s="24">
        <f t="shared" si="3"/>
        <v>19.0625</v>
      </c>
      <c r="AE437" s="63">
        <f t="shared" si="4"/>
        <v>5</v>
      </c>
      <c r="AF437" s="64">
        <f t="shared" si="5"/>
        <v>5500</v>
      </c>
      <c r="AG437" s="65">
        <f t="shared" si="6"/>
        <v>13.33333333</v>
      </c>
      <c r="AH437" s="15">
        <f t="shared" si="234"/>
        <v>0.765843385</v>
      </c>
      <c r="AI437" s="15">
        <f t="shared" si="235"/>
        <v>0.3030780994</v>
      </c>
      <c r="AJ437" s="15">
        <f t="shared" si="236"/>
        <v>0.3872371774</v>
      </c>
      <c r="AK437" s="65">
        <f t="shared" si="7"/>
        <v>5.603864734</v>
      </c>
      <c r="AL437" s="65">
        <f t="shared" si="8"/>
        <v>336266.6667</v>
      </c>
      <c r="AM437" s="65">
        <f t="shared" si="9"/>
        <v>141329.4686</v>
      </c>
    </row>
    <row r="438" ht="14.25" customHeight="1">
      <c r="A438" s="11">
        <v>1430.0</v>
      </c>
      <c r="B438" s="11">
        <f>VLOOKUP(D438,'Species Data'!A$2:E$252,2,FALSE)</f>
        <v>196</v>
      </c>
      <c r="C438" s="11"/>
      <c r="D438" s="20" t="s">
        <v>130</v>
      </c>
      <c r="E438" s="50" t="s">
        <v>36</v>
      </c>
      <c r="F438" s="50"/>
      <c r="G438" s="11">
        <f>VLOOKUP(D438,'Species Data'!A$2:E$252,3,FALSE)</f>
        <v>130</v>
      </c>
      <c r="H438" s="52">
        <f>VLOOKUP(D438,'Species Data'!A$2:E$252,4,FALSE)</f>
        <v>261</v>
      </c>
      <c r="I438" s="52">
        <f>VLOOKUP(D438,'Species Data'!A$2:E$252,5,FALSE)</f>
        <v>194</v>
      </c>
      <c r="J438" s="53">
        <f t="shared" si="1"/>
        <v>25220</v>
      </c>
      <c r="K438" s="21" t="s">
        <v>54</v>
      </c>
      <c r="L438" s="54">
        <f>VLOOKUP(K438,'Basic Moves'!B$2:J$60,3,FALSE)</f>
        <v>12</v>
      </c>
      <c r="M438" s="54" t="str">
        <f>VLOOKUP(K438,'Basic Moves'!B$2:C$60,2,FALSE)</f>
        <v>Psychic</v>
      </c>
      <c r="N438" s="54">
        <f>IF(OR(VLOOKUP(K438,'Basic Moves'!B$2:C$60,2,FALSE)=E438,VLOOKUP(K438,'Basic Moves'!B$2:C$60,2,FALSE)=F438),1,0)</f>
        <v>1</v>
      </c>
      <c r="O438" s="54">
        <f>VLOOKUP(K438,'Basic Moves'!B$2:J$60,5,FALSE)</f>
        <v>1100</v>
      </c>
      <c r="P438" s="54">
        <f>VLOOKUP(K438,'Basic Moves'!B$2:J$60,9,FALSE)</f>
        <v>10</v>
      </c>
      <c r="Q438" s="34">
        <f t="shared" si="229"/>
        <v>11</v>
      </c>
      <c r="R438" s="24">
        <f t="shared" si="2"/>
        <v>10</v>
      </c>
      <c r="S438" s="56">
        <f t="shared" si="230"/>
        <v>10.90909091</v>
      </c>
      <c r="T438" s="56">
        <f t="shared" si="231"/>
        <v>9.090909091</v>
      </c>
      <c r="U438" s="56">
        <f t="shared" si="232"/>
        <v>0.8333333333</v>
      </c>
      <c r="V438" s="21" t="s">
        <v>36</v>
      </c>
      <c r="W438" s="54">
        <f>VLOOKUP(V438,'Charged Moves'!B$2:K$119,3,FALSE)</f>
        <v>100</v>
      </c>
      <c r="X438" s="57" t="str">
        <f>VLOOKUP(V438,'Charged Moves'!B$2:C$119,2,FALSE)</f>
        <v>Psychic</v>
      </c>
      <c r="Y438" s="54">
        <f>IF(OR(VLOOKUP(V438,'Charged Moves'!B$2:C$119,2,FALSE)=E438,VLOOKUP(V438,'Charged Moves'!B$2:C$119,2,FALSE)=F438),1,0)</f>
        <v>1</v>
      </c>
      <c r="Z438" s="54">
        <f>VLOOKUP(V438,'Charged Moves'!B$2:K$119,10,FALSE)*100</f>
        <v>5</v>
      </c>
      <c r="AA438" s="54">
        <f>VLOOKUP(V438,'Charged Moves'!B$2:K$119,6,FALSE)</f>
        <v>2800</v>
      </c>
      <c r="AB438" s="54">
        <f>VLOOKUP(V438,'Charged Moves'!B$2:L$119,11,FALSE)</f>
        <v>100</v>
      </c>
      <c r="AC438" s="62">
        <f t="shared" si="233"/>
        <v>88</v>
      </c>
      <c r="AD438" s="24">
        <f t="shared" si="3"/>
        <v>31.42857143</v>
      </c>
      <c r="AE438" s="63">
        <f t="shared" si="4"/>
        <v>10</v>
      </c>
      <c r="AF438" s="64">
        <f t="shared" si="5"/>
        <v>11000</v>
      </c>
      <c r="AG438" s="65">
        <f t="shared" si="6"/>
        <v>14.34782609</v>
      </c>
      <c r="AH438" s="15">
        <f t="shared" si="234"/>
        <v>0.8241140774</v>
      </c>
      <c r="AI438" s="15">
        <f t="shared" si="235"/>
        <v>0.3261383896</v>
      </c>
      <c r="AJ438" s="15">
        <f t="shared" si="236"/>
        <v>0.3821831765</v>
      </c>
      <c r="AK438" s="65">
        <f t="shared" si="7"/>
        <v>5.530726257</v>
      </c>
      <c r="AL438" s="65">
        <f t="shared" si="8"/>
        <v>361852.1739</v>
      </c>
      <c r="AM438" s="65">
        <f t="shared" si="9"/>
        <v>139484.9162</v>
      </c>
    </row>
    <row r="439" ht="14.25" customHeight="1">
      <c r="A439" s="11">
        <v>772.0</v>
      </c>
      <c r="B439" s="11">
        <f>VLOOKUP(D439,'Species Data'!A$2:E$252,2,FALSE)</f>
        <v>102</v>
      </c>
      <c r="C439" s="11"/>
      <c r="D439" s="11" t="s">
        <v>358</v>
      </c>
      <c r="E439" s="110" t="s">
        <v>479</v>
      </c>
      <c r="F439" s="50" t="s">
        <v>36</v>
      </c>
      <c r="G439" s="11">
        <f>VLOOKUP(D439,'Species Data'!A$2:E$252,3,FALSE)</f>
        <v>120</v>
      </c>
      <c r="H439" s="52">
        <f>VLOOKUP(D439,'Species Data'!A$2:E$252,4,FALSE)</f>
        <v>107</v>
      </c>
      <c r="I439" s="52">
        <f>VLOOKUP(D439,'Species Data'!A$2:E$252,5,FALSE)</f>
        <v>140</v>
      </c>
      <c r="J439" s="53">
        <f t="shared" si="1"/>
        <v>16800</v>
      </c>
      <c r="K439" s="48" t="s">
        <v>18</v>
      </c>
      <c r="L439" s="54">
        <f>VLOOKUP(K439,'Basic Moves'!B$2:J$60,3,FALSE)</f>
        <v>20</v>
      </c>
      <c r="M439" s="54" t="str">
        <f>VLOOKUP(K439,'Basic Moves'!B$2:C$60,2,FALSE)</f>
        <v>Psychic</v>
      </c>
      <c r="N439" s="54">
        <f>IF(OR(VLOOKUP(K439,'Basic Moves'!B$2:C$60,2,FALSE)=E439,VLOOKUP(K439,'Basic Moves'!B$2:C$60,2,FALSE)=F439),1,0)</f>
        <v>1</v>
      </c>
      <c r="O439" s="54">
        <f>VLOOKUP(K439,'Basic Moves'!B$2:J$60,5,FALSE)</f>
        <v>1600</v>
      </c>
      <c r="P439" s="54">
        <f>VLOOKUP(K439,'Basic Moves'!B$2:J$60,9,FALSE)</f>
        <v>15</v>
      </c>
      <c r="Q439" s="34">
        <f t="shared" si="229"/>
        <v>8</v>
      </c>
      <c r="R439" s="24">
        <f t="shared" si="2"/>
        <v>5</v>
      </c>
      <c r="S439" s="56">
        <f t="shared" si="230"/>
        <v>12.5</v>
      </c>
      <c r="T439" s="56">
        <f t="shared" si="231"/>
        <v>9.375</v>
      </c>
      <c r="U439" s="56">
        <f t="shared" si="232"/>
        <v>0.75</v>
      </c>
      <c r="V439" s="48" t="s">
        <v>36</v>
      </c>
      <c r="W439" s="54">
        <f>VLOOKUP(V439,'Charged Moves'!B$2:K$119,3,FALSE)</f>
        <v>100</v>
      </c>
      <c r="X439" s="57" t="str">
        <f>VLOOKUP(V439,'Charged Moves'!B$2:C$119,2,FALSE)</f>
        <v>Psychic</v>
      </c>
      <c r="Y439" s="54">
        <f>IF(OR(VLOOKUP(V439,'Charged Moves'!B$2:C$119,2,FALSE)=E439,VLOOKUP(V439,'Charged Moves'!B$2:C$119,2,FALSE)=F439),1,0)</f>
        <v>1</v>
      </c>
      <c r="Z439" s="54">
        <f>VLOOKUP(V439,'Charged Moves'!B$2:K$119,10,FALSE)*100</f>
        <v>5</v>
      </c>
      <c r="AA439" s="54">
        <f>VLOOKUP(V439,'Charged Moves'!B$2:K$119,6,FALSE)</f>
        <v>2800</v>
      </c>
      <c r="AB439" s="54">
        <f>VLOOKUP(V439,'Charged Moves'!B$2:L$119,11,FALSE)</f>
        <v>100</v>
      </c>
      <c r="AC439" s="62">
        <f t="shared" si="233"/>
        <v>36</v>
      </c>
      <c r="AD439" s="24">
        <f t="shared" si="3"/>
        <v>12.85714286</v>
      </c>
      <c r="AE439" s="63">
        <f t="shared" si="4"/>
        <v>7</v>
      </c>
      <c r="AF439" s="64">
        <f t="shared" si="5"/>
        <v>11200</v>
      </c>
      <c r="AG439" s="65">
        <f t="shared" si="6"/>
        <v>6.571428571</v>
      </c>
      <c r="AH439" s="15">
        <f t="shared" si="234"/>
        <v>0.3774513826</v>
      </c>
      <c r="AI439" s="15">
        <f t="shared" si="235"/>
        <v>0.09950383279</v>
      </c>
      <c r="AJ439" s="15">
        <f t="shared" si="236"/>
        <v>0.1411627708</v>
      </c>
      <c r="AK439" s="65">
        <f t="shared" si="7"/>
        <v>3.066666667</v>
      </c>
      <c r="AL439" s="65">
        <f t="shared" si="8"/>
        <v>110400</v>
      </c>
      <c r="AM439" s="65">
        <f t="shared" si="9"/>
        <v>51520</v>
      </c>
    </row>
    <row r="440" ht="14.25" customHeight="1">
      <c r="A440" s="11">
        <v>773.0</v>
      </c>
      <c r="B440" s="11">
        <f>VLOOKUP(D440,'Species Data'!A$2:E$252,2,FALSE)</f>
        <v>102</v>
      </c>
      <c r="C440" s="11"/>
      <c r="D440" s="11" t="s">
        <v>358</v>
      </c>
      <c r="E440" s="110" t="s">
        <v>479</v>
      </c>
      <c r="F440" s="50" t="s">
        <v>36</v>
      </c>
      <c r="G440" s="11">
        <f>VLOOKUP(D440,'Species Data'!A$2:E$252,3,FALSE)</f>
        <v>120</v>
      </c>
      <c r="H440" s="52">
        <f>VLOOKUP(D440,'Species Data'!A$2:E$252,4,FALSE)</f>
        <v>107</v>
      </c>
      <c r="I440" s="52">
        <f>VLOOKUP(D440,'Species Data'!A$2:E$252,5,FALSE)</f>
        <v>140</v>
      </c>
      <c r="J440" s="53">
        <f t="shared" si="1"/>
        <v>16800</v>
      </c>
      <c r="K440" s="48" t="s">
        <v>18</v>
      </c>
      <c r="L440" s="54">
        <f>VLOOKUP(K440,'Basic Moves'!B$2:J$60,3,FALSE)</f>
        <v>20</v>
      </c>
      <c r="M440" s="54" t="str">
        <f>VLOOKUP(K440,'Basic Moves'!B$2:C$60,2,FALSE)</f>
        <v>Psychic</v>
      </c>
      <c r="N440" s="54">
        <f>IF(OR(VLOOKUP(K440,'Basic Moves'!B$2:C$60,2,FALSE)=E440,VLOOKUP(K440,'Basic Moves'!B$2:C$60,2,FALSE)=F440),1,0)</f>
        <v>1</v>
      </c>
      <c r="O440" s="54">
        <f>VLOOKUP(K440,'Basic Moves'!B$2:J$60,5,FALSE)</f>
        <v>1600</v>
      </c>
      <c r="P440" s="54">
        <f>VLOOKUP(K440,'Basic Moves'!B$2:J$60,9,FALSE)</f>
        <v>15</v>
      </c>
      <c r="Q440" s="34">
        <f t="shared" si="229"/>
        <v>8</v>
      </c>
      <c r="R440" s="24">
        <f t="shared" si="2"/>
        <v>5</v>
      </c>
      <c r="S440" s="56">
        <f t="shared" si="230"/>
        <v>12.5</v>
      </c>
      <c r="T440" s="56">
        <f t="shared" si="231"/>
        <v>9.375</v>
      </c>
      <c r="U440" s="56">
        <f t="shared" si="232"/>
        <v>0.75</v>
      </c>
      <c r="V440" s="48" t="s">
        <v>145</v>
      </c>
      <c r="W440" s="54">
        <f>VLOOKUP(V440,'Charged Moves'!B$2:K$119,3,FALSE)</f>
        <v>55</v>
      </c>
      <c r="X440" s="57" t="str">
        <f>VLOOKUP(V440,'Charged Moves'!B$2:C$119,2,FALSE)</f>
        <v>Grass</v>
      </c>
      <c r="Y440" s="54">
        <f>IF(OR(VLOOKUP(V440,'Charged Moves'!B$2:C$119,2,FALSE)=E440,VLOOKUP(V440,'Charged Moves'!B$2:C$119,2,FALSE)=F440),1,0)</f>
        <v>1</v>
      </c>
      <c r="Z440" s="54">
        <f>VLOOKUP(V440,'Charged Moves'!B$2:K$119,10,FALSE)*100</f>
        <v>5</v>
      </c>
      <c r="AA440" s="54">
        <f>VLOOKUP(V440,'Charged Moves'!B$2:K$119,6,FALSE)</f>
        <v>2100</v>
      </c>
      <c r="AB440" s="54">
        <f>VLOOKUP(V440,'Charged Moves'!B$2:L$119,11,FALSE)</f>
        <v>33</v>
      </c>
      <c r="AC440" s="62">
        <f t="shared" si="233"/>
        <v>20</v>
      </c>
      <c r="AD440" s="24">
        <f t="shared" si="3"/>
        <v>9.523809524</v>
      </c>
      <c r="AE440" s="63">
        <f t="shared" si="4"/>
        <v>3</v>
      </c>
      <c r="AF440" s="64">
        <f t="shared" si="5"/>
        <v>4800</v>
      </c>
      <c r="AG440" s="65">
        <f t="shared" si="6"/>
        <v>6.376811594</v>
      </c>
      <c r="AH440" s="15">
        <f t="shared" si="234"/>
        <v>0.3662729233</v>
      </c>
      <c r="AI440" s="15">
        <f t="shared" si="235"/>
        <v>0.0965569644</v>
      </c>
      <c r="AJ440" s="15">
        <f t="shared" si="236"/>
        <v>0.1359314688</v>
      </c>
      <c r="AK440" s="65">
        <f t="shared" si="7"/>
        <v>2.953020134</v>
      </c>
      <c r="AL440" s="65">
        <f t="shared" si="8"/>
        <v>107130.4348</v>
      </c>
      <c r="AM440" s="65">
        <f t="shared" si="9"/>
        <v>49610.73826</v>
      </c>
    </row>
    <row r="441" ht="14.25" customHeight="1">
      <c r="A441" s="11">
        <v>771.0</v>
      </c>
      <c r="B441" s="11">
        <f>VLOOKUP(D441,'Species Data'!A$2:E$252,2,FALSE)</f>
        <v>102</v>
      </c>
      <c r="C441" s="11"/>
      <c r="D441" s="11" t="s">
        <v>358</v>
      </c>
      <c r="E441" s="110" t="s">
        <v>479</v>
      </c>
      <c r="F441" s="50" t="s">
        <v>36</v>
      </c>
      <c r="G441" s="11">
        <f>VLOOKUP(D441,'Species Data'!A$2:E$252,3,FALSE)</f>
        <v>120</v>
      </c>
      <c r="H441" s="52">
        <f>VLOOKUP(D441,'Species Data'!A$2:E$252,4,FALSE)</f>
        <v>107</v>
      </c>
      <c r="I441" s="52">
        <f>VLOOKUP(D441,'Species Data'!A$2:E$252,5,FALSE)</f>
        <v>140</v>
      </c>
      <c r="J441" s="53">
        <f t="shared" si="1"/>
        <v>16800</v>
      </c>
      <c r="K441" s="48" t="s">
        <v>18</v>
      </c>
      <c r="L441" s="54">
        <f>VLOOKUP(K441,'Basic Moves'!B$2:J$60,3,FALSE)</f>
        <v>20</v>
      </c>
      <c r="M441" s="54" t="str">
        <f>VLOOKUP(K441,'Basic Moves'!B$2:C$60,2,FALSE)</f>
        <v>Psychic</v>
      </c>
      <c r="N441" s="54">
        <f>IF(OR(VLOOKUP(K441,'Basic Moves'!B$2:C$60,2,FALSE)=E441,VLOOKUP(K441,'Basic Moves'!B$2:C$60,2,FALSE)=F441),1,0)</f>
        <v>1</v>
      </c>
      <c r="O441" s="54">
        <f>VLOOKUP(K441,'Basic Moves'!B$2:J$60,5,FALSE)</f>
        <v>1600</v>
      </c>
      <c r="P441" s="54">
        <f>VLOOKUP(K441,'Basic Moves'!B$2:J$60,9,FALSE)</f>
        <v>15</v>
      </c>
      <c r="Q441" s="34">
        <f t="shared" si="229"/>
        <v>8</v>
      </c>
      <c r="R441" s="24">
        <f t="shared" si="2"/>
        <v>5</v>
      </c>
      <c r="S441" s="56">
        <f t="shared" si="230"/>
        <v>12.5</v>
      </c>
      <c r="T441" s="56">
        <f t="shared" si="231"/>
        <v>9.375</v>
      </c>
      <c r="U441" s="56">
        <f t="shared" si="232"/>
        <v>0.75</v>
      </c>
      <c r="V441" s="48" t="s">
        <v>128</v>
      </c>
      <c r="W441" s="54">
        <f>VLOOKUP(V441,'Charged Moves'!B$2:K$119,3,FALSE)</f>
        <v>70</v>
      </c>
      <c r="X441" s="57" t="str">
        <f>VLOOKUP(V441,'Charged Moves'!B$2:C$119,2,FALSE)</f>
        <v>Rock</v>
      </c>
      <c r="Y441" s="54">
        <f>IF(OR(VLOOKUP(V441,'Charged Moves'!B$2:C$119,2,FALSE)=E441,VLOOKUP(V441,'Charged Moves'!B$2:C$119,2,FALSE)=F441),1,0)</f>
        <v>0</v>
      </c>
      <c r="Z441" s="54">
        <f>VLOOKUP(V441,'Charged Moves'!B$2:K$119,10,FALSE)*100</f>
        <v>5</v>
      </c>
      <c r="AA441" s="54">
        <f>VLOOKUP(V441,'Charged Moves'!B$2:K$119,6,FALSE)</f>
        <v>3500</v>
      </c>
      <c r="AB441" s="54">
        <f>VLOOKUP(V441,'Charged Moves'!B$2:L$119,11,FALSE)</f>
        <v>33</v>
      </c>
      <c r="AC441" s="62">
        <f t="shared" si="233"/>
        <v>21</v>
      </c>
      <c r="AD441" s="24">
        <f t="shared" si="3"/>
        <v>6</v>
      </c>
      <c r="AE441" s="63">
        <f t="shared" si="4"/>
        <v>3</v>
      </c>
      <c r="AF441" s="64">
        <f t="shared" si="5"/>
        <v>4800</v>
      </c>
      <c r="AG441" s="65">
        <f t="shared" si="6"/>
        <v>5.421686747</v>
      </c>
      <c r="AH441" s="15">
        <f t="shared" si="234"/>
        <v>0.3114122198</v>
      </c>
      <c r="AI441" s="15">
        <f t="shared" si="235"/>
        <v>0.08209457132</v>
      </c>
      <c r="AJ441" s="15">
        <f t="shared" si="236"/>
        <v>0.1270803818</v>
      </c>
      <c r="AK441" s="65">
        <f t="shared" si="7"/>
        <v>2.760736196</v>
      </c>
      <c r="AL441" s="65">
        <f t="shared" si="8"/>
        <v>91084.33735</v>
      </c>
      <c r="AM441" s="65">
        <f t="shared" si="9"/>
        <v>46380.3681</v>
      </c>
    </row>
    <row r="442" ht="14.25" customHeight="1">
      <c r="A442" s="11">
        <v>770.0</v>
      </c>
      <c r="B442" s="11">
        <f>VLOOKUP(D442,'Species Data'!A$2:E$252,2,FALSE)</f>
        <v>102</v>
      </c>
      <c r="C442" s="11"/>
      <c r="D442" s="11" t="s">
        <v>358</v>
      </c>
      <c r="E442" s="110" t="s">
        <v>479</v>
      </c>
      <c r="F442" s="50" t="s">
        <v>36</v>
      </c>
      <c r="G442" s="11">
        <f>VLOOKUP(D442,'Species Data'!A$2:E$252,3,FALSE)</f>
        <v>120</v>
      </c>
      <c r="H442" s="52">
        <f>VLOOKUP(D442,'Species Data'!A$2:E$252,4,FALSE)</f>
        <v>107</v>
      </c>
      <c r="I442" s="52">
        <f>VLOOKUP(D442,'Species Data'!A$2:E$252,5,FALSE)</f>
        <v>140</v>
      </c>
      <c r="J442" s="53">
        <f t="shared" si="1"/>
        <v>16800</v>
      </c>
      <c r="K442" s="12" t="s">
        <v>129</v>
      </c>
      <c r="L442" s="54">
        <f>VLOOKUP(K442,'Basic Moves'!B$2:J$60,3,FALSE)</f>
        <v>8</v>
      </c>
      <c r="M442" s="54" t="str">
        <f>VLOOKUP(K442,'Basic Moves'!B$2:C$60,2,FALSE)</f>
        <v>Grass</v>
      </c>
      <c r="N442" s="54">
        <f>IF(OR(VLOOKUP(K442,'Basic Moves'!B$2:C$60,2,FALSE)=E442,VLOOKUP(K442,'Basic Moves'!B$2:C$60,2,FALSE)=F442),1,0)</f>
        <v>1</v>
      </c>
      <c r="O442" s="54">
        <f>VLOOKUP(K442,'Basic Moves'!B$2:J$60,5,FALSE)</f>
        <v>1100</v>
      </c>
      <c r="P442" s="54">
        <f>VLOOKUP(K442,'Basic Moves'!B$2:J$60,9,FALSE)</f>
        <v>14</v>
      </c>
      <c r="Q442" s="34">
        <f t="shared" si="229"/>
        <v>3</v>
      </c>
      <c r="R442" s="24">
        <f t="shared" si="2"/>
        <v>2.727272727</v>
      </c>
      <c r="S442" s="56">
        <f t="shared" si="230"/>
        <v>7.272727273</v>
      </c>
      <c r="T442" s="56">
        <f t="shared" si="231"/>
        <v>12.72727273</v>
      </c>
      <c r="U442" s="56">
        <f t="shared" si="232"/>
        <v>1.75</v>
      </c>
      <c r="V442" s="48" t="s">
        <v>145</v>
      </c>
      <c r="W442" s="54">
        <f>VLOOKUP(V442,'Charged Moves'!B$2:K$119,3,FALSE)</f>
        <v>55</v>
      </c>
      <c r="X442" s="57" t="str">
        <f>VLOOKUP(V442,'Charged Moves'!B$2:C$119,2,FALSE)</f>
        <v>Grass</v>
      </c>
      <c r="Y442" s="54">
        <f>IF(OR(VLOOKUP(V442,'Charged Moves'!B$2:C$119,2,FALSE)=E442,VLOOKUP(V442,'Charged Moves'!B$2:C$119,2,FALSE)=F442),1,0)</f>
        <v>1</v>
      </c>
      <c r="Z442" s="54">
        <f>VLOOKUP(V442,'Charged Moves'!B$2:K$119,10,FALSE)*100</f>
        <v>5</v>
      </c>
      <c r="AA442" s="54">
        <f>VLOOKUP(V442,'Charged Moves'!B$2:K$119,6,FALSE)</f>
        <v>2100</v>
      </c>
      <c r="AB442" s="54">
        <f>VLOOKUP(V442,'Charged Moves'!B$2:L$119,11,FALSE)</f>
        <v>33</v>
      </c>
      <c r="AC442" s="62">
        <f t="shared" si="233"/>
        <v>20</v>
      </c>
      <c r="AD442" s="24">
        <f t="shared" si="3"/>
        <v>9.523809524</v>
      </c>
      <c r="AE442" s="63">
        <f t="shared" si="4"/>
        <v>3</v>
      </c>
      <c r="AF442" s="64">
        <f t="shared" si="5"/>
        <v>3300</v>
      </c>
      <c r="AG442" s="65">
        <f t="shared" si="6"/>
        <v>5.37037037</v>
      </c>
      <c r="AH442" s="15">
        <f t="shared" si="234"/>
        <v>0.3084646967</v>
      </c>
      <c r="AI442" s="15">
        <f t="shared" si="235"/>
        <v>0.08131754451</v>
      </c>
      <c r="AJ442" s="15">
        <f t="shared" si="236"/>
        <v>0.0996200605</v>
      </c>
      <c r="AK442" s="65">
        <f t="shared" si="7"/>
        <v>2.164179104</v>
      </c>
      <c r="AL442" s="65">
        <f t="shared" si="8"/>
        <v>90222.22222</v>
      </c>
      <c r="AM442" s="65">
        <f t="shared" si="9"/>
        <v>36358.20896</v>
      </c>
    </row>
    <row r="443" ht="14.25" customHeight="1">
      <c r="A443" s="11">
        <v>769.0</v>
      </c>
      <c r="B443" s="11">
        <f>VLOOKUP(D443,'Species Data'!A$2:E$252,2,FALSE)</f>
        <v>102</v>
      </c>
      <c r="C443" s="11"/>
      <c r="D443" s="11" t="s">
        <v>358</v>
      </c>
      <c r="E443" s="110" t="s">
        <v>479</v>
      </c>
      <c r="F443" s="50" t="s">
        <v>36</v>
      </c>
      <c r="G443" s="11">
        <f>VLOOKUP(D443,'Species Data'!A$2:E$252,3,FALSE)</f>
        <v>120</v>
      </c>
      <c r="H443" s="52">
        <f>VLOOKUP(D443,'Species Data'!A$2:E$252,4,FALSE)</f>
        <v>107</v>
      </c>
      <c r="I443" s="52">
        <f>VLOOKUP(D443,'Species Data'!A$2:E$252,5,FALSE)</f>
        <v>140</v>
      </c>
      <c r="J443" s="53">
        <f t="shared" si="1"/>
        <v>16800</v>
      </c>
      <c r="K443" s="12" t="s">
        <v>129</v>
      </c>
      <c r="L443" s="54">
        <f>VLOOKUP(K443,'Basic Moves'!B$2:J$60,3,FALSE)</f>
        <v>8</v>
      </c>
      <c r="M443" s="54" t="str">
        <f>VLOOKUP(K443,'Basic Moves'!B$2:C$60,2,FALSE)</f>
        <v>Grass</v>
      </c>
      <c r="N443" s="54">
        <f>IF(OR(VLOOKUP(K443,'Basic Moves'!B$2:C$60,2,FALSE)=E443,VLOOKUP(K443,'Basic Moves'!B$2:C$60,2,FALSE)=F443),1,0)</f>
        <v>1</v>
      </c>
      <c r="O443" s="54">
        <f>VLOOKUP(K443,'Basic Moves'!B$2:J$60,5,FALSE)</f>
        <v>1100</v>
      </c>
      <c r="P443" s="54">
        <f>VLOOKUP(K443,'Basic Moves'!B$2:J$60,9,FALSE)</f>
        <v>14</v>
      </c>
      <c r="Q443" s="34">
        <f t="shared" si="229"/>
        <v>3</v>
      </c>
      <c r="R443" s="24">
        <f t="shared" si="2"/>
        <v>2.727272727</v>
      </c>
      <c r="S443" s="56">
        <f t="shared" si="230"/>
        <v>7.272727273</v>
      </c>
      <c r="T443" s="56">
        <f t="shared" si="231"/>
        <v>12.72727273</v>
      </c>
      <c r="U443" s="56">
        <f t="shared" si="232"/>
        <v>1.75</v>
      </c>
      <c r="V443" s="48" t="s">
        <v>36</v>
      </c>
      <c r="W443" s="54">
        <f>VLOOKUP(V443,'Charged Moves'!B$2:K$119,3,FALSE)</f>
        <v>100</v>
      </c>
      <c r="X443" s="57" t="str">
        <f>VLOOKUP(V443,'Charged Moves'!B$2:C$119,2,FALSE)</f>
        <v>Psychic</v>
      </c>
      <c r="Y443" s="54">
        <f>IF(OR(VLOOKUP(V443,'Charged Moves'!B$2:C$119,2,FALSE)=E443,VLOOKUP(V443,'Charged Moves'!B$2:C$119,2,FALSE)=F443),1,0)</f>
        <v>1</v>
      </c>
      <c r="Z443" s="54">
        <f>VLOOKUP(V443,'Charged Moves'!B$2:K$119,10,FALSE)*100</f>
        <v>5</v>
      </c>
      <c r="AA443" s="54">
        <f>VLOOKUP(V443,'Charged Moves'!B$2:K$119,6,FALSE)</f>
        <v>2800</v>
      </c>
      <c r="AB443" s="54">
        <f>VLOOKUP(V443,'Charged Moves'!B$2:L$119,11,FALSE)</f>
        <v>100</v>
      </c>
      <c r="AC443" s="62">
        <f t="shared" si="233"/>
        <v>36</v>
      </c>
      <c r="AD443" s="24">
        <f t="shared" si="3"/>
        <v>12.85714286</v>
      </c>
      <c r="AE443" s="63">
        <f t="shared" si="4"/>
        <v>8</v>
      </c>
      <c r="AF443" s="64">
        <f t="shared" si="5"/>
        <v>8800</v>
      </c>
      <c r="AG443" s="65">
        <f t="shared" si="6"/>
        <v>5.172413793</v>
      </c>
      <c r="AH443" s="15">
        <f t="shared" si="234"/>
        <v>0.2970944166</v>
      </c>
      <c r="AI443" s="15">
        <f t="shared" si="235"/>
        <v>0.07832010827</v>
      </c>
      <c r="AJ443" s="15">
        <f t="shared" si="236"/>
        <v>0.09330676682</v>
      </c>
      <c r="AK443" s="65">
        <f t="shared" si="7"/>
        <v>2.027027027</v>
      </c>
      <c r="AL443" s="65">
        <f t="shared" si="8"/>
        <v>86896.55172</v>
      </c>
      <c r="AM443" s="65">
        <f t="shared" si="9"/>
        <v>34054.05405</v>
      </c>
    </row>
    <row r="444" ht="14.25" customHeight="1">
      <c r="A444" s="11">
        <v>768.0</v>
      </c>
      <c r="B444" s="11">
        <f>VLOOKUP(D444,'Species Data'!A$2:E$252,2,FALSE)</f>
        <v>102</v>
      </c>
      <c r="C444" s="11"/>
      <c r="D444" s="11" t="s">
        <v>358</v>
      </c>
      <c r="E444" s="110" t="s">
        <v>479</v>
      </c>
      <c r="F444" s="50" t="s">
        <v>36</v>
      </c>
      <c r="G444" s="11">
        <f>VLOOKUP(D444,'Species Data'!A$2:E$252,3,FALSE)</f>
        <v>120</v>
      </c>
      <c r="H444" s="52">
        <f>VLOOKUP(D444,'Species Data'!A$2:E$252,4,FALSE)</f>
        <v>107</v>
      </c>
      <c r="I444" s="52">
        <f>VLOOKUP(D444,'Species Data'!A$2:E$252,5,FALSE)</f>
        <v>140</v>
      </c>
      <c r="J444" s="53">
        <f t="shared" si="1"/>
        <v>16800</v>
      </c>
      <c r="K444" s="12" t="s">
        <v>129</v>
      </c>
      <c r="L444" s="54">
        <f>VLOOKUP(K444,'Basic Moves'!B$2:J$60,3,FALSE)</f>
        <v>8</v>
      </c>
      <c r="M444" s="54" t="str">
        <f>VLOOKUP(K444,'Basic Moves'!B$2:C$60,2,FALSE)</f>
        <v>Grass</v>
      </c>
      <c r="N444" s="54">
        <f>IF(OR(VLOOKUP(K444,'Basic Moves'!B$2:C$60,2,FALSE)=E444,VLOOKUP(K444,'Basic Moves'!B$2:C$60,2,FALSE)=F444),1,0)</f>
        <v>1</v>
      </c>
      <c r="O444" s="54">
        <f>VLOOKUP(K444,'Basic Moves'!B$2:J$60,5,FALSE)</f>
        <v>1100</v>
      </c>
      <c r="P444" s="54">
        <f>VLOOKUP(K444,'Basic Moves'!B$2:J$60,9,FALSE)</f>
        <v>14</v>
      </c>
      <c r="Q444" s="34">
        <f t="shared" si="229"/>
        <v>3</v>
      </c>
      <c r="R444" s="24">
        <f t="shared" si="2"/>
        <v>2.727272727</v>
      </c>
      <c r="S444" s="56">
        <f t="shared" si="230"/>
        <v>7.272727273</v>
      </c>
      <c r="T444" s="56">
        <f t="shared" si="231"/>
        <v>12.72727273</v>
      </c>
      <c r="U444" s="56">
        <f t="shared" si="232"/>
        <v>1.75</v>
      </c>
      <c r="V444" s="48" t="s">
        <v>128</v>
      </c>
      <c r="W444" s="54">
        <f>VLOOKUP(V444,'Charged Moves'!B$2:K$119,3,FALSE)</f>
        <v>70</v>
      </c>
      <c r="X444" s="57" t="str">
        <f>VLOOKUP(V444,'Charged Moves'!B$2:C$119,2,FALSE)</f>
        <v>Rock</v>
      </c>
      <c r="Y444" s="54">
        <f>IF(OR(VLOOKUP(V444,'Charged Moves'!B$2:C$119,2,FALSE)=E444,VLOOKUP(V444,'Charged Moves'!B$2:C$119,2,FALSE)=F444),1,0)</f>
        <v>0</v>
      </c>
      <c r="Z444" s="54">
        <f>VLOOKUP(V444,'Charged Moves'!B$2:K$119,10,FALSE)*100</f>
        <v>5</v>
      </c>
      <c r="AA444" s="54">
        <f>VLOOKUP(V444,'Charged Moves'!B$2:K$119,6,FALSE)</f>
        <v>3500</v>
      </c>
      <c r="AB444" s="54">
        <f>VLOOKUP(V444,'Charged Moves'!B$2:L$119,11,FALSE)</f>
        <v>33</v>
      </c>
      <c r="AC444" s="62">
        <f t="shared" si="233"/>
        <v>21</v>
      </c>
      <c r="AD444" s="24">
        <f t="shared" si="3"/>
        <v>6</v>
      </c>
      <c r="AE444" s="63">
        <f t="shared" si="4"/>
        <v>3</v>
      </c>
      <c r="AF444" s="64">
        <f t="shared" si="5"/>
        <v>3300</v>
      </c>
      <c r="AG444" s="65">
        <f t="shared" si="6"/>
        <v>4.411764706</v>
      </c>
      <c r="AH444" s="15">
        <f t="shared" si="234"/>
        <v>0.2534040612</v>
      </c>
      <c r="AI444" s="15">
        <f t="shared" si="235"/>
        <v>0.06680244529</v>
      </c>
      <c r="AJ444" s="15">
        <f t="shared" si="236"/>
        <v>0.09330676682</v>
      </c>
      <c r="AK444" s="65">
        <f t="shared" si="7"/>
        <v>2.027027027</v>
      </c>
      <c r="AL444" s="65">
        <f t="shared" si="8"/>
        <v>74117.64706</v>
      </c>
      <c r="AM444" s="65">
        <f t="shared" si="9"/>
        <v>34054.05405</v>
      </c>
    </row>
    <row r="445" ht="14.25" customHeight="1">
      <c r="A445" s="11">
        <v>779.0</v>
      </c>
      <c r="B445" s="32">
        <f>VLOOKUP(D445,'Species Data'!A$2:E$252,2,FALSE)</f>
        <v>103</v>
      </c>
      <c r="C445" s="32"/>
      <c r="D445" s="32" t="s">
        <v>118</v>
      </c>
      <c r="E445" s="142" t="s">
        <v>479</v>
      </c>
      <c r="F445" s="102" t="s">
        <v>36</v>
      </c>
      <c r="G445" s="32">
        <f>VLOOKUP(D445,'Species Data'!A$2:E$252,3,FALSE)</f>
        <v>190</v>
      </c>
      <c r="H445" s="104">
        <f>VLOOKUP(D445,'Species Data'!A$2:E$252,4,FALSE)</f>
        <v>233</v>
      </c>
      <c r="I445" s="104">
        <f>VLOOKUP(D445,'Species Data'!A$2:E$252,5,FALSE)</f>
        <v>158</v>
      </c>
      <c r="J445" s="105">
        <f t="shared" si="1"/>
        <v>30020</v>
      </c>
      <c r="K445" s="36" t="s">
        <v>18</v>
      </c>
      <c r="L445" s="106">
        <f>VLOOKUP(K445,'Basic Moves'!B$2:J$60,3,FALSE)</f>
        <v>20</v>
      </c>
      <c r="M445" s="106" t="str">
        <f>VLOOKUP(K445,'Basic Moves'!B$2:C$60,2,FALSE)</f>
        <v>Psychic</v>
      </c>
      <c r="N445" s="106">
        <f>IF(OR(VLOOKUP(K445,'Basic Moves'!B$2:C$60,2,FALSE)=E445,VLOOKUP(K445,'Basic Moves'!B$2:C$60,2,FALSE)=F445),1,0)</f>
        <v>1</v>
      </c>
      <c r="O445" s="106">
        <f>VLOOKUP(K445,'Basic Moves'!B$2:J$60,5,FALSE)</f>
        <v>1600</v>
      </c>
      <c r="P445" s="106">
        <f>VLOOKUP(K445,'Basic Moves'!B$2:J$60,9,FALSE)</f>
        <v>15</v>
      </c>
      <c r="Q445" s="34">
        <f t="shared" si="229"/>
        <v>16</v>
      </c>
      <c r="R445" s="24">
        <f t="shared" si="2"/>
        <v>10</v>
      </c>
      <c r="S445" s="56">
        <f t="shared" si="230"/>
        <v>12.5</v>
      </c>
      <c r="T445" s="56">
        <f t="shared" si="231"/>
        <v>9.375</v>
      </c>
      <c r="U445" s="56">
        <f t="shared" si="232"/>
        <v>0.75</v>
      </c>
      <c r="V445" s="36" t="s">
        <v>39</v>
      </c>
      <c r="W445" s="106">
        <f>VLOOKUP(V445,'Charged Moves'!B$2:K$119,3,FALSE)</f>
        <v>180</v>
      </c>
      <c r="X445" s="107" t="str">
        <f>VLOOKUP(V445,'Charged Moves'!B$2:C$119,2,FALSE)</f>
        <v>Grass</v>
      </c>
      <c r="Y445" s="106">
        <f>IF(OR(VLOOKUP(V445,'Charged Moves'!B$2:C$119,2,FALSE)=E445,VLOOKUP(V445,'Charged Moves'!B$2:C$119,2,FALSE)=F445),1,0)</f>
        <v>1</v>
      </c>
      <c r="Z445" s="106">
        <f>VLOOKUP(V445,'Charged Moves'!B$2:K$119,10,FALSE)*100</f>
        <v>5</v>
      </c>
      <c r="AA445" s="106">
        <f>VLOOKUP(V445,'Charged Moves'!B$2:K$119,6,FALSE)</f>
        <v>4900</v>
      </c>
      <c r="AB445" s="106">
        <f>VLOOKUP(V445,'Charged Moves'!B$2:L$119,11,FALSE)</f>
        <v>100</v>
      </c>
      <c r="AC445" s="62">
        <f t="shared" si="233"/>
        <v>140</v>
      </c>
      <c r="AD445" s="24">
        <f t="shared" si="3"/>
        <v>28.57142857</v>
      </c>
      <c r="AE445" s="63">
        <f t="shared" si="4"/>
        <v>7</v>
      </c>
      <c r="AF445" s="64">
        <f t="shared" si="5"/>
        <v>11200</v>
      </c>
      <c r="AG445" s="65">
        <f t="shared" si="6"/>
        <v>15.65217391</v>
      </c>
      <c r="AH445" s="15">
        <f t="shared" si="234"/>
        <v>0.8990335389</v>
      </c>
      <c r="AI445" s="15">
        <f t="shared" si="235"/>
        <v>0.4235026078</v>
      </c>
      <c r="AJ445" s="15">
        <f t="shared" si="236"/>
        <v>0.6457293345</v>
      </c>
      <c r="AK445" s="65">
        <f t="shared" si="7"/>
        <v>7.85046729</v>
      </c>
      <c r="AL445" s="65">
        <f t="shared" si="8"/>
        <v>469878.2609</v>
      </c>
      <c r="AM445" s="65">
        <f t="shared" si="9"/>
        <v>235671.028</v>
      </c>
    </row>
    <row r="446" ht="14.25" customHeight="1">
      <c r="A446" s="11">
        <v>782.0</v>
      </c>
      <c r="B446" s="11">
        <f>VLOOKUP(D446,'Species Data'!A$2:E$252,2,FALSE)</f>
        <v>103</v>
      </c>
      <c r="C446" s="11"/>
      <c r="D446" s="11" t="s">
        <v>118</v>
      </c>
      <c r="E446" s="110" t="s">
        <v>479</v>
      </c>
      <c r="F446" s="50" t="s">
        <v>36</v>
      </c>
      <c r="G446" s="11">
        <f>VLOOKUP(D446,'Species Data'!A$2:E$252,3,FALSE)</f>
        <v>190</v>
      </c>
      <c r="H446" s="52">
        <f>VLOOKUP(D446,'Species Data'!A$2:E$252,4,FALSE)</f>
        <v>233</v>
      </c>
      <c r="I446" s="52">
        <f>VLOOKUP(D446,'Species Data'!A$2:E$252,5,FALSE)</f>
        <v>158</v>
      </c>
      <c r="J446" s="53">
        <f t="shared" si="1"/>
        <v>30020</v>
      </c>
      <c r="K446" s="12" t="s">
        <v>47</v>
      </c>
      <c r="L446" s="54">
        <f>VLOOKUP(K446,'Basic Moves'!B$2:J$60,3,FALSE)</f>
        <v>12</v>
      </c>
      <c r="M446" s="54" t="str">
        <f>VLOOKUP(K446,'Basic Moves'!B$2:C$60,2,FALSE)</f>
        <v>Psychic</v>
      </c>
      <c r="N446" s="54">
        <f>IF(OR(VLOOKUP(K446,'Basic Moves'!B$2:C$60,2,FALSE)=E446,VLOOKUP(K446,'Basic Moves'!B$2:C$60,2,FALSE)=F446),1,0)</f>
        <v>1</v>
      </c>
      <c r="O446" s="54">
        <f>VLOOKUP(K446,'Basic Moves'!B$2:J$60,5,FALSE)</f>
        <v>1100</v>
      </c>
      <c r="P446" s="54">
        <f>VLOOKUP(K446,'Basic Moves'!B$2:J$60,9,FALSE)</f>
        <v>12</v>
      </c>
      <c r="Q446" s="34">
        <f t="shared" si="229"/>
        <v>10</v>
      </c>
      <c r="R446" s="24">
        <f t="shared" si="2"/>
        <v>9.090909091</v>
      </c>
      <c r="S446" s="56">
        <f t="shared" si="230"/>
        <v>10.90909091</v>
      </c>
      <c r="T446" s="56">
        <f t="shared" si="231"/>
        <v>10.90909091</v>
      </c>
      <c r="U446" s="56">
        <f t="shared" si="232"/>
        <v>1</v>
      </c>
      <c r="V446" s="48" t="s">
        <v>39</v>
      </c>
      <c r="W446" s="54">
        <f>VLOOKUP(V446,'Charged Moves'!B$2:K$119,3,FALSE)</f>
        <v>180</v>
      </c>
      <c r="X446" s="57" t="str">
        <f>VLOOKUP(V446,'Charged Moves'!B$2:C$119,2,FALSE)</f>
        <v>Grass</v>
      </c>
      <c r="Y446" s="54">
        <f>IF(OR(VLOOKUP(V446,'Charged Moves'!B$2:C$119,2,FALSE)=E446,VLOOKUP(V446,'Charged Moves'!B$2:C$119,2,FALSE)=F446),1,0)</f>
        <v>1</v>
      </c>
      <c r="Z446" s="54">
        <f>VLOOKUP(V446,'Charged Moves'!B$2:K$119,10,FALSE)*100</f>
        <v>5</v>
      </c>
      <c r="AA446" s="54">
        <f>VLOOKUP(V446,'Charged Moves'!B$2:K$119,6,FALSE)</f>
        <v>4900</v>
      </c>
      <c r="AB446" s="54">
        <f>VLOOKUP(V446,'Charged Moves'!B$2:L$119,11,FALSE)</f>
        <v>100</v>
      </c>
      <c r="AC446" s="62">
        <f t="shared" si="233"/>
        <v>140</v>
      </c>
      <c r="AD446" s="24">
        <f t="shared" si="3"/>
        <v>28.57142857</v>
      </c>
      <c r="AE446" s="63">
        <f t="shared" si="4"/>
        <v>9</v>
      </c>
      <c r="AF446" s="64">
        <f t="shared" si="5"/>
        <v>9900</v>
      </c>
      <c r="AG446" s="65">
        <f t="shared" si="6"/>
        <v>15.54054054</v>
      </c>
      <c r="AH446" s="15">
        <f t="shared" si="234"/>
        <v>0.892621513</v>
      </c>
      <c r="AI446" s="15">
        <f t="shared" si="235"/>
        <v>0.4204821312</v>
      </c>
      <c r="AJ446" s="15">
        <f t="shared" si="236"/>
        <v>0.5436302313</v>
      </c>
      <c r="AK446" s="65">
        <f t="shared" si="7"/>
        <v>6.609195402</v>
      </c>
      <c r="AL446" s="65">
        <f t="shared" si="8"/>
        <v>466527.027</v>
      </c>
      <c r="AM446" s="65">
        <f t="shared" si="9"/>
        <v>198408.046</v>
      </c>
    </row>
    <row r="447" ht="14.25" customHeight="1">
      <c r="A447" s="11">
        <v>777.0</v>
      </c>
      <c r="B447" s="32">
        <f>VLOOKUP(D447,'Species Data'!A$2:E$252,2,FALSE)</f>
        <v>103</v>
      </c>
      <c r="C447" s="32"/>
      <c r="D447" s="32" t="s">
        <v>118</v>
      </c>
      <c r="E447" s="142" t="s">
        <v>479</v>
      </c>
      <c r="F447" s="102" t="s">
        <v>36</v>
      </c>
      <c r="G447" s="32">
        <f>VLOOKUP(D447,'Species Data'!A$2:E$252,3,FALSE)</f>
        <v>190</v>
      </c>
      <c r="H447" s="104">
        <f>VLOOKUP(D447,'Species Data'!A$2:E$252,4,FALSE)</f>
        <v>233</v>
      </c>
      <c r="I447" s="104">
        <f>VLOOKUP(D447,'Species Data'!A$2:E$252,5,FALSE)</f>
        <v>158</v>
      </c>
      <c r="J447" s="105">
        <f t="shared" si="1"/>
        <v>30020</v>
      </c>
      <c r="K447" s="36" t="s">
        <v>18</v>
      </c>
      <c r="L447" s="106">
        <f>VLOOKUP(K447,'Basic Moves'!B$2:J$60,3,FALSE)</f>
        <v>20</v>
      </c>
      <c r="M447" s="106" t="str">
        <f>VLOOKUP(K447,'Basic Moves'!B$2:C$60,2,FALSE)</f>
        <v>Psychic</v>
      </c>
      <c r="N447" s="106">
        <f>IF(OR(VLOOKUP(K447,'Basic Moves'!B$2:C$60,2,FALSE)=E447,VLOOKUP(K447,'Basic Moves'!B$2:C$60,2,FALSE)=F447),1,0)</f>
        <v>1</v>
      </c>
      <c r="O447" s="106">
        <f>VLOOKUP(K447,'Basic Moves'!B$2:J$60,5,FALSE)</f>
        <v>1600</v>
      </c>
      <c r="P447" s="106">
        <f>VLOOKUP(K447,'Basic Moves'!B$2:J$60,9,FALSE)</f>
        <v>15</v>
      </c>
      <c r="Q447" s="34">
        <f t="shared" si="229"/>
        <v>16</v>
      </c>
      <c r="R447" s="24">
        <f t="shared" si="2"/>
        <v>10</v>
      </c>
      <c r="S447" s="56">
        <f t="shared" si="230"/>
        <v>12.5</v>
      </c>
      <c r="T447" s="56">
        <f t="shared" si="231"/>
        <v>9.375</v>
      </c>
      <c r="U447" s="56">
        <f t="shared" si="232"/>
        <v>0.75</v>
      </c>
      <c r="V447" s="36" t="s">
        <v>36</v>
      </c>
      <c r="W447" s="106">
        <f>VLOOKUP(V447,'Charged Moves'!B$2:K$119,3,FALSE)</f>
        <v>100</v>
      </c>
      <c r="X447" s="107" t="str">
        <f>VLOOKUP(V447,'Charged Moves'!B$2:C$119,2,FALSE)</f>
        <v>Psychic</v>
      </c>
      <c r="Y447" s="106">
        <f>IF(OR(VLOOKUP(V447,'Charged Moves'!B$2:C$119,2,FALSE)=E447,VLOOKUP(V447,'Charged Moves'!B$2:C$119,2,FALSE)=F447),1,0)</f>
        <v>1</v>
      </c>
      <c r="Z447" s="106">
        <f>VLOOKUP(V447,'Charged Moves'!B$2:K$119,10,FALSE)*100</f>
        <v>5</v>
      </c>
      <c r="AA447" s="106">
        <f>VLOOKUP(V447,'Charged Moves'!B$2:K$119,6,FALSE)</f>
        <v>2800</v>
      </c>
      <c r="AB447" s="106">
        <f>VLOOKUP(V447,'Charged Moves'!B$2:L$119,11,FALSE)</f>
        <v>100</v>
      </c>
      <c r="AC447" s="62">
        <f t="shared" si="233"/>
        <v>78</v>
      </c>
      <c r="AD447" s="24">
        <f t="shared" si="3"/>
        <v>27.85714286</v>
      </c>
      <c r="AE447" s="63">
        <f t="shared" si="4"/>
        <v>7</v>
      </c>
      <c r="AF447" s="64">
        <f t="shared" si="5"/>
        <v>11200</v>
      </c>
      <c r="AG447" s="65">
        <f t="shared" si="6"/>
        <v>13.57142857</v>
      </c>
      <c r="AH447" s="15">
        <f t="shared" si="234"/>
        <v>0.7795191598</v>
      </c>
      <c r="AI447" s="15">
        <f t="shared" si="235"/>
        <v>0.36720365</v>
      </c>
      <c r="AJ447" s="15">
        <f t="shared" si="236"/>
        <v>0.5209395782</v>
      </c>
      <c r="AK447" s="65">
        <f t="shared" si="7"/>
        <v>6.333333333</v>
      </c>
      <c r="AL447" s="65">
        <f t="shared" si="8"/>
        <v>407414.2857</v>
      </c>
      <c r="AM447" s="65">
        <f t="shared" si="9"/>
        <v>190126.6667</v>
      </c>
    </row>
    <row r="448" ht="14.25" customHeight="1">
      <c r="A448" s="11">
        <v>785.0</v>
      </c>
      <c r="B448" s="32">
        <f>VLOOKUP(D448,'Species Data'!A$2:E$252,2,FALSE)</f>
        <v>103</v>
      </c>
      <c r="C448" s="32"/>
      <c r="D448" s="32" t="s">
        <v>118</v>
      </c>
      <c r="E448" s="142" t="s">
        <v>479</v>
      </c>
      <c r="F448" s="102" t="s">
        <v>36</v>
      </c>
      <c r="G448" s="32">
        <f>VLOOKUP(D448,'Species Data'!A$2:E$252,3,FALSE)</f>
        <v>190</v>
      </c>
      <c r="H448" s="104">
        <f>VLOOKUP(D448,'Species Data'!A$2:E$252,4,FALSE)</f>
        <v>233</v>
      </c>
      <c r="I448" s="104">
        <f>VLOOKUP(D448,'Species Data'!A$2:E$252,5,FALSE)</f>
        <v>158</v>
      </c>
      <c r="J448" s="105">
        <f t="shared" si="1"/>
        <v>30020</v>
      </c>
      <c r="K448" s="36" t="s">
        <v>54</v>
      </c>
      <c r="L448" s="106">
        <f>VLOOKUP(K448,'Basic Moves'!B$2:J$60,3,FALSE)</f>
        <v>12</v>
      </c>
      <c r="M448" s="106" t="str">
        <f>VLOOKUP(K448,'Basic Moves'!B$2:C$60,2,FALSE)</f>
        <v>Psychic</v>
      </c>
      <c r="N448" s="106">
        <f>IF(OR(VLOOKUP(K448,'Basic Moves'!B$2:C$60,2,FALSE)=E448,VLOOKUP(K448,'Basic Moves'!B$2:C$60,2,FALSE)=F448),1,0)</f>
        <v>1</v>
      </c>
      <c r="O448" s="106">
        <f>VLOOKUP(K448,'Basic Moves'!B$2:J$60,5,FALSE)</f>
        <v>1100</v>
      </c>
      <c r="P448" s="106">
        <f>VLOOKUP(K448,'Basic Moves'!B$2:J$60,9,FALSE)</f>
        <v>10</v>
      </c>
      <c r="Q448" s="34">
        <f t="shared" si="229"/>
        <v>10</v>
      </c>
      <c r="R448" s="24">
        <f t="shared" si="2"/>
        <v>9.090909091</v>
      </c>
      <c r="S448" s="56">
        <f t="shared" si="230"/>
        <v>10.90909091</v>
      </c>
      <c r="T448" s="56">
        <f t="shared" si="231"/>
        <v>9.090909091</v>
      </c>
      <c r="U448" s="56">
        <f t="shared" si="232"/>
        <v>0.8333333333</v>
      </c>
      <c r="V448" s="36" t="s">
        <v>39</v>
      </c>
      <c r="W448" s="106">
        <f>VLOOKUP(V448,'Charged Moves'!B$2:K$119,3,FALSE)</f>
        <v>180</v>
      </c>
      <c r="X448" s="107" t="str">
        <f>VLOOKUP(V448,'Charged Moves'!B$2:C$119,2,FALSE)</f>
        <v>Grass</v>
      </c>
      <c r="Y448" s="106">
        <f>IF(OR(VLOOKUP(V448,'Charged Moves'!B$2:C$119,2,FALSE)=E448,VLOOKUP(V448,'Charged Moves'!B$2:C$119,2,FALSE)=F448),1,0)</f>
        <v>1</v>
      </c>
      <c r="Z448" s="106">
        <f>VLOOKUP(V448,'Charged Moves'!B$2:K$119,10,FALSE)*100</f>
        <v>5</v>
      </c>
      <c r="AA448" s="106">
        <f>VLOOKUP(V448,'Charged Moves'!B$2:K$119,6,FALSE)</f>
        <v>4900</v>
      </c>
      <c r="AB448" s="106">
        <f>VLOOKUP(V448,'Charged Moves'!B$2:L$119,11,FALSE)</f>
        <v>100</v>
      </c>
      <c r="AC448" s="62">
        <f t="shared" si="233"/>
        <v>140</v>
      </c>
      <c r="AD448" s="24">
        <f t="shared" si="3"/>
        <v>28.57142857</v>
      </c>
      <c r="AE448" s="63">
        <f t="shared" si="4"/>
        <v>10</v>
      </c>
      <c r="AF448" s="64">
        <f t="shared" si="5"/>
        <v>11000</v>
      </c>
      <c r="AG448" s="65">
        <f t="shared" si="6"/>
        <v>15.09433962</v>
      </c>
      <c r="AH448" s="15">
        <f t="shared" si="234"/>
        <v>0.8669925114</v>
      </c>
      <c r="AI448" s="15">
        <f t="shared" si="235"/>
        <v>0.4084092235</v>
      </c>
      <c r="AJ448" s="15">
        <f t="shared" si="236"/>
        <v>0.5208672355</v>
      </c>
      <c r="AK448" s="65">
        <f t="shared" si="7"/>
        <v>6.332453826</v>
      </c>
      <c r="AL448" s="65">
        <f t="shared" si="8"/>
        <v>453132.0755</v>
      </c>
      <c r="AM448" s="65">
        <f t="shared" si="9"/>
        <v>190100.2639</v>
      </c>
    </row>
    <row r="449" ht="14.25" customHeight="1">
      <c r="A449" s="11">
        <v>776.0</v>
      </c>
      <c r="B449" s="11">
        <f>VLOOKUP(D449,'Species Data'!A$2:E$252,2,FALSE)</f>
        <v>103</v>
      </c>
      <c r="C449" s="11"/>
      <c r="D449" s="11" t="s">
        <v>118</v>
      </c>
      <c r="E449" s="110" t="s">
        <v>479</v>
      </c>
      <c r="F449" s="50" t="s">
        <v>36</v>
      </c>
      <c r="G449" s="11">
        <f>VLOOKUP(D449,'Species Data'!A$2:E$252,3,FALSE)</f>
        <v>190</v>
      </c>
      <c r="H449" s="52">
        <f>VLOOKUP(D449,'Species Data'!A$2:E$252,4,FALSE)</f>
        <v>233</v>
      </c>
      <c r="I449" s="52">
        <f>VLOOKUP(D449,'Species Data'!A$2:E$252,5,FALSE)</f>
        <v>158</v>
      </c>
      <c r="J449" s="53">
        <f t="shared" si="1"/>
        <v>30020</v>
      </c>
      <c r="K449" s="12" t="s">
        <v>129</v>
      </c>
      <c r="L449" s="54">
        <f>VLOOKUP(K449,'Basic Moves'!B$2:J$60,3,FALSE)</f>
        <v>8</v>
      </c>
      <c r="M449" s="54" t="str">
        <f>VLOOKUP(K449,'Basic Moves'!B$2:C$60,2,FALSE)</f>
        <v>Grass</v>
      </c>
      <c r="N449" s="54">
        <f>IF(OR(VLOOKUP(K449,'Basic Moves'!B$2:C$60,2,FALSE)=E449,VLOOKUP(K449,'Basic Moves'!B$2:C$60,2,FALSE)=F449),1,0)</f>
        <v>1</v>
      </c>
      <c r="O449" s="54">
        <f>VLOOKUP(K449,'Basic Moves'!B$2:J$60,5,FALSE)</f>
        <v>1100</v>
      </c>
      <c r="P449" s="54">
        <f>VLOOKUP(K449,'Basic Moves'!B$2:J$60,9,FALSE)</f>
        <v>14</v>
      </c>
      <c r="Q449" s="34">
        <f t="shared" si="229"/>
        <v>7</v>
      </c>
      <c r="R449" s="24">
        <f t="shared" si="2"/>
        <v>6.363636364</v>
      </c>
      <c r="S449" s="56">
        <f t="shared" si="230"/>
        <v>7.272727273</v>
      </c>
      <c r="T449" s="56">
        <f t="shared" si="231"/>
        <v>12.72727273</v>
      </c>
      <c r="U449" s="56">
        <f t="shared" si="232"/>
        <v>1.75</v>
      </c>
      <c r="V449" s="48" t="s">
        <v>39</v>
      </c>
      <c r="W449" s="54">
        <f>VLOOKUP(V449,'Charged Moves'!B$2:K$119,3,FALSE)</f>
        <v>180</v>
      </c>
      <c r="X449" s="57" t="str">
        <f>VLOOKUP(V449,'Charged Moves'!B$2:C$119,2,FALSE)</f>
        <v>Grass</v>
      </c>
      <c r="Y449" s="54">
        <f>IF(OR(VLOOKUP(V449,'Charged Moves'!B$2:C$119,2,FALSE)=E449,VLOOKUP(V449,'Charged Moves'!B$2:C$119,2,FALSE)=F449),1,0)</f>
        <v>1</v>
      </c>
      <c r="Z449" s="54">
        <f>VLOOKUP(V449,'Charged Moves'!B$2:K$119,10,FALSE)*100</f>
        <v>5</v>
      </c>
      <c r="AA449" s="54">
        <f>VLOOKUP(V449,'Charged Moves'!B$2:K$119,6,FALSE)</f>
        <v>4900</v>
      </c>
      <c r="AB449" s="54">
        <f>VLOOKUP(V449,'Charged Moves'!B$2:L$119,11,FALSE)</f>
        <v>100</v>
      </c>
      <c r="AC449" s="62">
        <f t="shared" si="233"/>
        <v>140</v>
      </c>
      <c r="AD449" s="24">
        <f t="shared" si="3"/>
        <v>28.57142857</v>
      </c>
      <c r="AE449" s="63">
        <f t="shared" si="4"/>
        <v>8</v>
      </c>
      <c r="AF449" s="64">
        <f t="shared" si="5"/>
        <v>8800</v>
      </c>
      <c r="AG449" s="65">
        <f t="shared" si="6"/>
        <v>14.30656934</v>
      </c>
      <c r="AH449" s="15">
        <f t="shared" si="234"/>
        <v>0.821744362</v>
      </c>
      <c r="AI449" s="15">
        <f t="shared" si="235"/>
        <v>0.3870944355</v>
      </c>
      <c r="AJ449" s="15">
        <f t="shared" si="236"/>
        <v>0.5085712634</v>
      </c>
      <c r="AK449" s="65">
        <f t="shared" si="7"/>
        <v>6.1829653</v>
      </c>
      <c r="AL449" s="65">
        <f t="shared" si="8"/>
        <v>429483.2117</v>
      </c>
      <c r="AM449" s="65">
        <f t="shared" si="9"/>
        <v>185612.6183</v>
      </c>
    </row>
    <row r="450" ht="14.25" customHeight="1">
      <c r="A450" s="11">
        <v>778.0</v>
      </c>
      <c r="B450" s="32">
        <f>VLOOKUP(D450,'Species Data'!A$2:E$252,2,FALSE)</f>
        <v>103</v>
      </c>
      <c r="C450" s="32"/>
      <c r="D450" s="32" t="s">
        <v>118</v>
      </c>
      <c r="E450" s="142" t="s">
        <v>479</v>
      </c>
      <c r="F450" s="102" t="s">
        <v>36</v>
      </c>
      <c r="G450" s="32">
        <f>VLOOKUP(D450,'Species Data'!A$2:E$252,3,FALSE)</f>
        <v>190</v>
      </c>
      <c r="H450" s="104">
        <f>VLOOKUP(D450,'Species Data'!A$2:E$252,4,FALSE)</f>
        <v>233</v>
      </c>
      <c r="I450" s="104">
        <f>VLOOKUP(D450,'Species Data'!A$2:E$252,5,FALSE)</f>
        <v>158</v>
      </c>
      <c r="J450" s="105">
        <f t="shared" si="1"/>
        <v>30020</v>
      </c>
      <c r="K450" s="36" t="s">
        <v>18</v>
      </c>
      <c r="L450" s="106">
        <f>VLOOKUP(K450,'Basic Moves'!B$2:J$60,3,FALSE)</f>
        <v>20</v>
      </c>
      <c r="M450" s="106" t="str">
        <f>VLOOKUP(K450,'Basic Moves'!B$2:C$60,2,FALSE)</f>
        <v>Psychic</v>
      </c>
      <c r="N450" s="106">
        <f>IF(OR(VLOOKUP(K450,'Basic Moves'!B$2:C$60,2,FALSE)=E450,VLOOKUP(K450,'Basic Moves'!B$2:C$60,2,FALSE)=F450),1,0)</f>
        <v>1</v>
      </c>
      <c r="O450" s="106">
        <f>VLOOKUP(K450,'Basic Moves'!B$2:J$60,5,FALSE)</f>
        <v>1600</v>
      </c>
      <c r="P450" s="106">
        <f>VLOOKUP(K450,'Basic Moves'!B$2:J$60,9,FALSE)</f>
        <v>15</v>
      </c>
      <c r="Q450" s="34">
        <f t="shared" si="229"/>
        <v>16</v>
      </c>
      <c r="R450" s="24">
        <f t="shared" si="2"/>
        <v>10</v>
      </c>
      <c r="S450" s="56">
        <f t="shared" si="230"/>
        <v>12.5</v>
      </c>
      <c r="T450" s="56">
        <f t="shared" si="231"/>
        <v>9.375</v>
      </c>
      <c r="U450" s="56">
        <f t="shared" si="232"/>
        <v>0.75</v>
      </c>
      <c r="V450" s="36" t="s">
        <v>145</v>
      </c>
      <c r="W450" s="106">
        <f>VLOOKUP(V450,'Charged Moves'!B$2:K$119,3,FALSE)</f>
        <v>55</v>
      </c>
      <c r="X450" s="107" t="str">
        <f>VLOOKUP(V450,'Charged Moves'!B$2:C$119,2,FALSE)</f>
        <v>Grass</v>
      </c>
      <c r="Y450" s="106">
        <f>IF(OR(VLOOKUP(V450,'Charged Moves'!B$2:C$119,2,FALSE)=E450,VLOOKUP(V450,'Charged Moves'!B$2:C$119,2,FALSE)=F450),1,0)</f>
        <v>1</v>
      </c>
      <c r="Z450" s="106">
        <f>VLOOKUP(V450,'Charged Moves'!B$2:K$119,10,FALSE)*100</f>
        <v>5</v>
      </c>
      <c r="AA450" s="106">
        <f>VLOOKUP(V450,'Charged Moves'!B$2:K$119,6,FALSE)</f>
        <v>2100</v>
      </c>
      <c r="AB450" s="106">
        <f>VLOOKUP(V450,'Charged Moves'!B$2:L$119,11,FALSE)</f>
        <v>33</v>
      </c>
      <c r="AC450" s="62">
        <f t="shared" si="233"/>
        <v>43</v>
      </c>
      <c r="AD450" s="24">
        <f t="shared" si="3"/>
        <v>20.47619048</v>
      </c>
      <c r="AE450" s="63">
        <f t="shared" si="4"/>
        <v>3</v>
      </c>
      <c r="AF450" s="64">
        <f t="shared" si="5"/>
        <v>4800</v>
      </c>
      <c r="AG450" s="65">
        <f t="shared" si="6"/>
        <v>13.1884058</v>
      </c>
      <c r="AH450" s="15">
        <f t="shared" si="234"/>
        <v>0.7575190004</v>
      </c>
      <c r="AI450" s="15">
        <f t="shared" si="235"/>
        <v>0.3568401603</v>
      </c>
      <c r="AJ450" s="15">
        <f t="shared" si="236"/>
        <v>0.5023543089</v>
      </c>
      <c r="AK450" s="65">
        <f t="shared" si="7"/>
        <v>6.10738255</v>
      </c>
      <c r="AL450" s="65">
        <f t="shared" si="8"/>
        <v>395915.942</v>
      </c>
      <c r="AM450" s="65">
        <f t="shared" si="9"/>
        <v>183343.6242</v>
      </c>
    </row>
    <row r="451" ht="14.25" customHeight="1">
      <c r="A451" s="11">
        <v>781.0</v>
      </c>
      <c r="B451" s="11">
        <f>VLOOKUP(D451,'Species Data'!A$2:E$252,2,FALSE)</f>
        <v>103</v>
      </c>
      <c r="C451" s="11"/>
      <c r="D451" s="11" t="s">
        <v>118</v>
      </c>
      <c r="E451" s="110" t="s">
        <v>479</v>
      </c>
      <c r="F451" s="50" t="s">
        <v>36</v>
      </c>
      <c r="G451" s="11">
        <f>VLOOKUP(D451,'Species Data'!A$2:E$252,3,FALSE)</f>
        <v>190</v>
      </c>
      <c r="H451" s="52">
        <f>VLOOKUP(D451,'Species Data'!A$2:E$252,4,FALSE)</f>
        <v>233</v>
      </c>
      <c r="I451" s="52">
        <f>VLOOKUP(D451,'Species Data'!A$2:E$252,5,FALSE)</f>
        <v>158</v>
      </c>
      <c r="J451" s="53">
        <f t="shared" si="1"/>
        <v>30020</v>
      </c>
      <c r="K451" s="12" t="s">
        <v>47</v>
      </c>
      <c r="L451" s="54">
        <f>VLOOKUP(K451,'Basic Moves'!B$2:J$60,3,FALSE)</f>
        <v>12</v>
      </c>
      <c r="M451" s="54" t="str">
        <f>VLOOKUP(K451,'Basic Moves'!B$2:C$60,2,FALSE)</f>
        <v>Psychic</v>
      </c>
      <c r="N451" s="54">
        <f>IF(OR(VLOOKUP(K451,'Basic Moves'!B$2:C$60,2,FALSE)=E451,VLOOKUP(K451,'Basic Moves'!B$2:C$60,2,FALSE)=F451),1,0)</f>
        <v>1</v>
      </c>
      <c r="O451" s="54">
        <f>VLOOKUP(K451,'Basic Moves'!B$2:J$60,5,FALSE)</f>
        <v>1100</v>
      </c>
      <c r="P451" s="54">
        <f>VLOOKUP(K451,'Basic Moves'!B$2:J$60,9,FALSE)</f>
        <v>12</v>
      </c>
      <c r="Q451" s="34">
        <f t="shared" si="229"/>
        <v>10</v>
      </c>
      <c r="R451" s="24">
        <f t="shared" si="2"/>
        <v>9.090909091</v>
      </c>
      <c r="S451" s="56">
        <f t="shared" si="230"/>
        <v>10.90909091</v>
      </c>
      <c r="T451" s="56">
        <f t="shared" si="231"/>
        <v>10.90909091</v>
      </c>
      <c r="U451" s="56">
        <f t="shared" si="232"/>
        <v>1</v>
      </c>
      <c r="V451" s="48" t="s">
        <v>145</v>
      </c>
      <c r="W451" s="54">
        <f>VLOOKUP(V451,'Charged Moves'!B$2:K$119,3,FALSE)</f>
        <v>55</v>
      </c>
      <c r="X451" s="57" t="str">
        <f>VLOOKUP(V451,'Charged Moves'!B$2:C$119,2,FALSE)</f>
        <v>Grass</v>
      </c>
      <c r="Y451" s="54">
        <f>IF(OR(VLOOKUP(V451,'Charged Moves'!B$2:C$119,2,FALSE)=E451,VLOOKUP(V451,'Charged Moves'!B$2:C$119,2,FALSE)=F451),1,0)</f>
        <v>1</v>
      </c>
      <c r="Z451" s="54">
        <f>VLOOKUP(V451,'Charged Moves'!B$2:K$119,10,FALSE)*100</f>
        <v>5</v>
      </c>
      <c r="AA451" s="54">
        <f>VLOOKUP(V451,'Charged Moves'!B$2:K$119,6,FALSE)</f>
        <v>2100</v>
      </c>
      <c r="AB451" s="54">
        <f>VLOOKUP(V451,'Charged Moves'!B$2:L$119,11,FALSE)</f>
        <v>33</v>
      </c>
      <c r="AC451" s="62">
        <f t="shared" si="233"/>
        <v>43</v>
      </c>
      <c r="AD451" s="24">
        <f t="shared" si="3"/>
        <v>20.47619048</v>
      </c>
      <c r="AE451" s="63">
        <f t="shared" si="4"/>
        <v>3</v>
      </c>
      <c r="AF451" s="64">
        <f t="shared" si="5"/>
        <v>3300</v>
      </c>
      <c r="AG451" s="65">
        <f t="shared" si="6"/>
        <v>13.51851852</v>
      </c>
      <c r="AH451" s="15">
        <f t="shared" si="234"/>
        <v>0.7764800987</v>
      </c>
      <c r="AI451" s="15">
        <f t="shared" si="235"/>
        <v>0.3657720568</v>
      </c>
      <c r="AJ451" s="15">
        <f t="shared" si="236"/>
        <v>0.4480980661</v>
      </c>
      <c r="AK451" s="65">
        <f t="shared" si="7"/>
        <v>5.447761194</v>
      </c>
      <c r="AL451" s="65">
        <f t="shared" si="8"/>
        <v>405825.9259</v>
      </c>
      <c r="AM451" s="65">
        <f t="shared" si="9"/>
        <v>163541.791</v>
      </c>
    </row>
    <row r="452" ht="14.25" customHeight="1">
      <c r="A452" s="11">
        <v>780.0</v>
      </c>
      <c r="B452" s="11">
        <f>VLOOKUP(D452,'Species Data'!A$2:E$252,2,FALSE)</f>
        <v>103</v>
      </c>
      <c r="C452" s="11"/>
      <c r="D452" s="11" t="s">
        <v>118</v>
      </c>
      <c r="E452" s="110" t="s">
        <v>479</v>
      </c>
      <c r="F452" s="50" t="s">
        <v>36</v>
      </c>
      <c r="G452" s="11">
        <f>VLOOKUP(D452,'Species Data'!A$2:E$252,3,FALSE)</f>
        <v>190</v>
      </c>
      <c r="H452" s="52">
        <f>VLOOKUP(D452,'Species Data'!A$2:E$252,4,FALSE)</f>
        <v>233</v>
      </c>
      <c r="I452" s="52">
        <f>VLOOKUP(D452,'Species Data'!A$2:E$252,5,FALSE)</f>
        <v>158</v>
      </c>
      <c r="J452" s="53">
        <f t="shared" si="1"/>
        <v>30020</v>
      </c>
      <c r="K452" s="12" t="s">
        <v>47</v>
      </c>
      <c r="L452" s="54">
        <f>VLOOKUP(K452,'Basic Moves'!B$2:J$60,3,FALSE)</f>
        <v>12</v>
      </c>
      <c r="M452" s="54" t="str">
        <f>VLOOKUP(K452,'Basic Moves'!B$2:C$60,2,FALSE)</f>
        <v>Psychic</v>
      </c>
      <c r="N452" s="54">
        <f>IF(OR(VLOOKUP(K452,'Basic Moves'!B$2:C$60,2,FALSE)=E452,VLOOKUP(K452,'Basic Moves'!B$2:C$60,2,FALSE)=F452),1,0)</f>
        <v>1</v>
      </c>
      <c r="O452" s="54">
        <f>VLOOKUP(K452,'Basic Moves'!B$2:J$60,5,FALSE)</f>
        <v>1100</v>
      </c>
      <c r="P452" s="54">
        <f>VLOOKUP(K452,'Basic Moves'!B$2:J$60,9,FALSE)</f>
        <v>12</v>
      </c>
      <c r="Q452" s="34">
        <f t="shared" si="229"/>
        <v>10</v>
      </c>
      <c r="R452" s="24">
        <f t="shared" si="2"/>
        <v>9.090909091</v>
      </c>
      <c r="S452" s="56">
        <f t="shared" si="230"/>
        <v>10.90909091</v>
      </c>
      <c r="T452" s="56">
        <f t="shared" si="231"/>
        <v>10.90909091</v>
      </c>
      <c r="U452" s="56">
        <f t="shared" si="232"/>
        <v>1</v>
      </c>
      <c r="V452" s="48" t="s">
        <v>36</v>
      </c>
      <c r="W452" s="54">
        <f>VLOOKUP(V452,'Charged Moves'!B$2:K$119,3,FALSE)</f>
        <v>100</v>
      </c>
      <c r="X452" s="57" t="str">
        <f>VLOOKUP(V452,'Charged Moves'!B$2:C$119,2,FALSE)</f>
        <v>Psychic</v>
      </c>
      <c r="Y452" s="54">
        <f>IF(OR(VLOOKUP(V452,'Charged Moves'!B$2:C$119,2,FALSE)=E452,VLOOKUP(V452,'Charged Moves'!B$2:C$119,2,FALSE)=F452),1,0)</f>
        <v>1</v>
      </c>
      <c r="Z452" s="54">
        <f>VLOOKUP(V452,'Charged Moves'!B$2:K$119,10,FALSE)*100</f>
        <v>5</v>
      </c>
      <c r="AA452" s="54">
        <f>VLOOKUP(V452,'Charged Moves'!B$2:K$119,6,FALSE)</f>
        <v>2800</v>
      </c>
      <c r="AB452" s="54">
        <f>VLOOKUP(V452,'Charged Moves'!B$2:L$119,11,FALSE)</f>
        <v>100</v>
      </c>
      <c r="AC452" s="62">
        <f t="shared" si="233"/>
        <v>78</v>
      </c>
      <c r="AD452" s="24">
        <f t="shared" si="3"/>
        <v>27.85714286</v>
      </c>
      <c r="AE452" s="63">
        <f t="shared" si="4"/>
        <v>9</v>
      </c>
      <c r="AF452" s="64">
        <f t="shared" si="5"/>
        <v>9900</v>
      </c>
      <c r="AG452" s="65">
        <f t="shared" si="6"/>
        <v>13.22834646</v>
      </c>
      <c r="AH452" s="15">
        <f t="shared" si="234"/>
        <v>0.7598131222</v>
      </c>
      <c r="AI452" s="15">
        <f t="shared" si="235"/>
        <v>0.3579208391</v>
      </c>
      <c r="AJ452" s="15">
        <f t="shared" si="236"/>
        <v>0.4225873932</v>
      </c>
      <c r="AK452" s="65">
        <f t="shared" si="7"/>
        <v>5.137614679</v>
      </c>
      <c r="AL452" s="65">
        <f t="shared" si="8"/>
        <v>397114.9606</v>
      </c>
      <c r="AM452" s="65">
        <f t="shared" si="9"/>
        <v>154231.1927</v>
      </c>
    </row>
    <row r="453" ht="14.25" customHeight="1">
      <c r="A453" s="11">
        <v>784.0</v>
      </c>
      <c r="B453" s="32">
        <f>VLOOKUP(D453,'Species Data'!A$2:E$252,2,FALSE)</f>
        <v>103</v>
      </c>
      <c r="C453" s="32"/>
      <c r="D453" s="32" t="s">
        <v>118</v>
      </c>
      <c r="E453" s="142" t="s">
        <v>479</v>
      </c>
      <c r="F453" s="102" t="s">
        <v>36</v>
      </c>
      <c r="G453" s="32">
        <f>VLOOKUP(D453,'Species Data'!A$2:E$252,3,FALSE)</f>
        <v>190</v>
      </c>
      <c r="H453" s="104">
        <f>VLOOKUP(D453,'Species Data'!A$2:E$252,4,FALSE)</f>
        <v>233</v>
      </c>
      <c r="I453" s="104">
        <f>VLOOKUP(D453,'Species Data'!A$2:E$252,5,FALSE)</f>
        <v>158</v>
      </c>
      <c r="J453" s="105">
        <f t="shared" si="1"/>
        <v>30020</v>
      </c>
      <c r="K453" s="36" t="s">
        <v>54</v>
      </c>
      <c r="L453" s="106">
        <f>VLOOKUP(K453,'Basic Moves'!B$2:J$60,3,FALSE)</f>
        <v>12</v>
      </c>
      <c r="M453" s="106" t="str">
        <f>VLOOKUP(K453,'Basic Moves'!B$2:C$60,2,FALSE)</f>
        <v>Psychic</v>
      </c>
      <c r="N453" s="106">
        <f>IF(OR(VLOOKUP(K453,'Basic Moves'!B$2:C$60,2,FALSE)=E453,VLOOKUP(K453,'Basic Moves'!B$2:C$60,2,FALSE)=F453),1,0)</f>
        <v>1</v>
      </c>
      <c r="O453" s="106">
        <f>VLOOKUP(K453,'Basic Moves'!B$2:J$60,5,FALSE)</f>
        <v>1100</v>
      </c>
      <c r="P453" s="106">
        <f>VLOOKUP(K453,'Basic Moves'!B$2:J$60,9,FALSE)</f>
        <v>10</v>
      </c>
      <c r="Q453" s="34">
        <f t="shared" si="229"/>
        <v>10</v>
      </c>
      <c r="R453" s="24">
        <f t="shared" si="2"/>
        <v>9.090909091</v>
      </c>
      <c r="S453" s="56">
        <f t="shared" si="230"/>
        <v>10.90909091</v>
      </c>
      <c r="T453" s="56">
        <f t="shared" si="231"/>
        <v>9.090909091</v>
      </c>
      <c r="U453" s="56">
        <f t="shared" si="232"/>
        <v>0.8333333333</v>
      </c>
      <c r="V453" s="36" t="s">
        <v>145</v>
      </c>
      <c r="W453" s="106">
        <f>VLOOKUP(V453,'Charged Moves'!B$2:K$119,3,FALSE)</f>
        <v>55</v>
      </c>
      <c r="X453" s="107" t="str">
        <f>VLOOKUP(V453,'Charged Moves'!B$2:C$119,2,FALSE)</f>
        <v>Grass</v>
      </c>
      <c r="Y453" s="106">
        <f>IF(OR(VLOOKUP(V453,'Charged Moves'!B$2:C$119,2,FALSE)=E453,VLOOKUP(V453,'Charged Moves'!B$2:C$119,2,FALSE)=F453),1,0)</f>
        <v>1</v>
      </c>
      <c r="Z453" s="106">
        <f>VLOOKUP(V453,'Charged Moves'!B$2:K$119,10,FALSE)*100</f>
        <v>5</v>
      </c>
      <c r="AA453" s="106">
        <f>VLOOKUP(V453,'Charged Moves'!B$2:K$119,6,FALSE)</f>
        <v>2100</v>
      </c>
      <c r="AB453" s="106">
        <f>VLOOKUP(V453,'Charged Moves'!B$2:L$119,11,FALSE)</f>
        <v>33</v>
      </c>
      <c r="AC453" s="62">
        <f t="shared" si="233"/>
        <v>43</v>
      </c>
      <c r="AD453" s="24">
        <f t="shared" si="3"/>
        <v>20.47619048</v>
      </c>
      <c r="AE453" s="63">
        <f t="shared" si="4"/>
        <v>4</v>
      </c>
      <c r="AF453" s="64">
        <f t="shared" si="5"/>
        <v>4400</v>
      </c>
      <c r="AG453" s="65">
        <f t="shared" si="6"/>
        <v>12.76923077</v>
      </c>
      <c r="AH453" s="15">
        <f t="shared" si="234"/>
        <v>0.7334423187</v>
      </c>
      <c r="AI453" s="15">
        <f t="shared" si="235"/>
        <v>0.345498495</v>
      </c>
      <c r="AJ453" s="15">
        <f t="shared" si="236"/>
        <v>0.4137606219</v>
      </c>
      <c r="AK453" s="65">
        <f t="shared" si="7"/>
        <v>5.03030303</v>
      </c>
      <c r="AL453" s="65">
        <f t="shared" si="8"/>
        <v>383332.3077</v>
      </c>
      <c r="AM453" s="65">
        <f t="shared" si="9"/>
        <v>151009.697</v>
      </c>
    </row>
    <row r="454" ht="14.25" customHeight="1">
      <c r="A454" s="11">
        <v>783.0</v>
      </c>
      <c r="B454" s="32">
        <f>VLOOKUP(D454,'Species Data'!A$2:E$252,2,FALSE)</f>
        <v>103</v>
      </c>
      <c r="C454" s="32"/>
      <c r="D454" s="32" t="s">
        <v>118</v>
      </c>
      <c r="E454" s="142" t="s">
        <v>479</v>
      </c>
      <c r="F454" s="102" t="s">
        <v>36</v>
      </c>
      <c r="G454" s="32">
        <f>VLOOKUP(D454,'Species Data'!A$2:E$252,3,FALSE)</f>
        <v>190</v>
      </c>
      <c r="H454" s="104">
        <f>VLOOKUP(D454,'Species Data'!A$2:E$252,4,FALSE)</f>
        <v>233</v>
      </c>
      <c r="I454" s="104">
        <f>VLOOKUP(D454,'Species Data'!A$2:E$252,5,FALSE)</f>
        <v>158</v>
      </c>
      <c r="J454" s="105">
        <f t="shared" si="1"/>
        <v>30020</v>
      </c>
      <c r="K454" s="36" t="s">
        <v>54</v>
      </c>
      <c r="L454" s="106">
        <f>VLOOKUP(K454,'Basic Moves'!B$2:J$60,3,FALSE)</f>
        <v>12</v>
      </c>
      <c r="M454" s="106" t="str">
        <f>VLOOKUP(K454,'Basic Moves'!B$2:C$60,2,FALSE)</f>
        <v>Psychic</v>
      </c>
      <c r="N454" s="106">
        <f>IF(OR(VLOOKUP(K454,'Basic Moves'!B$2:C$60,2,FALSE)=E454,VLOOKUP(K454,'Basic Moves'!B$2:C$60,2,FALSE)=F454),1,0)</f>
        <v>1</v>
      </c>
      <c r="O454" s="106">
        <f>VLOOKUP(K454,'Basic Moves'!B$2:J$60,5,FALSE)</f>
        <v>1100</v>
      </c>
      <c r="P454" s="106">
        <f>VLOOKUP(K454,'Basic Moves'!B$2:J$60,9,FALSE)</f>
        <v>10</v>
      </c>
      <c r="Q454" s="34">
        <f t="shared" si="229"/>
        <v>10</v>
      </c>
      <c r="R454" s="24">
        <f t="shared" si="2"/>
        <v>9.090909091</v>
      </c>
      <c r="S454" s="56">
        <f t="shared" si="230"/>
        <v>10.90909091</v>
      </c>
      <c r="T454" s="56">
        <f t="shared" si="231"/>
        <v>9.090909091</v>
      </c>
      <c r="U454" s="56">
        <f t="shared" si="232"/>
        <v>0.8333333333</v>
      </c>
      <c r="V454" s="36" t="s">
        <v>36</v>
      </c>
      <c r="W454" s="106">
        <f>VLOOKUP(V454,'Charged Moves'!B$2:K$119,3,FALSE)</f>
        <v>100</v>
      </c>
      <c r="X454" s="107" t="str">
        <f>VLOOKUP(V454,'Charged Moves'!B$2:C$119,2,FALSE)</f>
        <v>Psychic</v>
      </c>
      <c r="Y454" s="106">
        <f>IF(OR(VLOOKUP(V454,'Charged Moves'!B$2:C$119,2,FALSE)=E454,VLOOKUP(V454,'Charged Moves'!B$2:C$119,2,FALSE)=F454),1,0)</f>
        <v>1</v>
      </c>
      <c r="Z454" s="106">
        <f>VLOOKUP(V454,'Charged Moves'!B$2:K$119,10,FALSE)*100</f>
        <v>5</v>
      </c>
      <c r="AA454" s="106">
        <f>VLOOKUP(V454,'Charged Moves'!B$2:K$119,6,FALSE)</f>
        <v>2800</v>
      </c>
      <c r="AB454" s="106">
        <f>VLOOKUP(V454,'Charged Moves'!B$2:L$119,11,FALSE)</f>
        <v>100</v>
      </c>
      <c r="AC454" s="62">
        <f t="shared" si="233"/>
        <v>78</v>
      </c>
      <c r="AD454" s="24">
        <f t="shared" si="3"/>
        <v>27.85714286</v>
      </c>
      <c r="AE454" s="63">
        <f t="shared" si="4"/>
        <v>10</v>
      </c>
      <c r="AF454" s="64">
        <f t="shared" si="5"/>
        <v>11000</v>
      </c>
      <c r="AG454" s="65">
        <f t="shared" si="6"/>
        <v>12.89855072</v>
      </c>
      <c r="AH454" s="15">
        <f t="shared" si="234"/>
        <v>0.7408702312</v>
      </c>
      <c r="AI454" s="15">
        <f t="shared" si="235"/>
        <v>0.3489975194</v>
      </c>
      <c r="AJ454" s="15">
        <f t="shared" si="236"/>
        <v>0.4089705009</v>
      </c>
      <c r="AK454" s="65">
        <f t="shared" si="7"/>
        <v>4.972067039</v>
      </c>
      <c r="AL454" s="65">
        <f t="shared" si="8"/>
        <v>387214.4928</v>
      </c>
      <c r="AM454" s="65">
        <f t="shared" si="9"/>
        <v>149261.4525</v>
      </c>
    </row>
    <row r="455" ht="14.25" customHeight="1">
      <c r="A455" s="11">
        <v>775.0</v>
      </c>
      <c r="B455" s="11">
        <f>VLOOKUP(D455,'Species Data'!A$2:E$252,2,FALSE)</f>
        <v>103</v>
      </c>
      <c r="C455" s="11"/>
      <c r="D455" s="11" t="s">
        <v>118</v>
      </c>
      <c r="E455" s="110" t="s">
        <v>479</v>
      </c>
      <c r="F455" s="50" t="s">
        <v>36</v>
      </c>
      <c r="G455" s="11">
        <f>VLOOKUP(D455,'Species Data'!A$2:E$252,3,FALSE)</f>
        <v>190</v>
      </c>
      <c r="H455" s="52">
        <f>VLOOKUP(D455,'Species Data'!A$2:E$252,4,FALSE)</f>
        <v>233</v>
      </c>
      <c r="I455" s="52">
        <f>VLOOKUP(D455,'Species Data'!A$2:E$252,5,FALSE)</f>
        <v>158</v>
      </c>
      <c r="J455" s="53">
        <f t="shared" si="1"/>
        <v>30020</v>
      </c>
      <c r="K455" s="12" t="s">
        <v>129</v>
      </c>
      <c r="L455" s="54">
        <f>VLOOKUP(K455,'Basic Moves'!B$2:J$60,3,FALSE)</f>
        <v>8</v>
      </c>
      <c r="M455" s="54" t="str">
        <f>VLOOKUP(K455,'Basic Moves'!B$2:C$60,2,FALSE)</f>
        <v>Grass</v>
      </c>
      <c r="N455" s="54">
        <f>IF(OR(VLOOKUP(K455,'Basic Moves'!B$2:C$60,2,FALSE)=E455,VLOOKUP(K455,'Basic Moves'!B$2:C$60,2,FALSE)=F455),1,0)</f>
        <v>1</v>
      </c>
      <c r="O455" s="54">
        <f>VLOOKUP(K455,'Basic Moves'!B$2:J$60,5,FALSE)</f>
        <v>1100</v>
      </c>
      <c r="P455" s="54">
        <f>VLOOKUP(K455,'Basic Moves'!B$2:J$60,9,FALSE)</f>
        <v>14</v>
      </c>
      <c r="Q455" s="34">
        <f t="shared" si="229"/>
        <v>7</v>
      </c>
      <c r="R455" s="24">
        <f t="shared" si="2"/>
        <v>6.363636364</v>
      </c>
      <c r="S455" s="56">
        <f t="shared" si="230"/>
        <v>7.272727273</v>
      </c>
      <c r="T455" s="56">
        <f t="shared" si="231"/>
        <v>12.72727273</v>
      </c>
      <c r="U455" s="56">
        <f t="shared" si="232"/>
        <v>1.75</v>
      </c>
      <c r="V455" s="48" t="s">
        <v>145</v>
      </c>
      <c r="W455" s="54">
        <f>VLOOKUP(V455,'Charged Moves'!B$2:K$119,3,FALSE)</f>
        <v>55</v>
      </c>
      <c r="X455" s="57" t="str">
        <f>VLOOKUP(V455,'Charged Moves'!B$2:C$119,2,FALSE)</f>
        <v>Grass</v>
      </c>
      <c r="Y455" s="54">
        <f>IF(OR(VLOOKUP(V455,'Charged Moves'!B$2:C$119,2,FALSE)=E455,VLOOKUP(V455,'Charged Moves'!B$2:C$119,2,FALSE)=F455),1,0)</f>
        <v>1</v>
      </c>
      <c r="Z455" s="54">
        <f>VLOOKUP(V455,'Charged Moves'!B$2:K$119,10,FALSE)*100</f>
        <v>5</v>
      </c>
      <c r="AA455" s="54">
        <f>VLOOKUP(V455,'Charged Moves'!B$2:K$119,6,FALSE)</f>
        <v>2100</v>
      </c>
      <c r="AB455" s="54">
        <f>VLOOKUP(V455,'Charged Moves'!B$2:L$119,11,FALSE)</f>
        <v>33</v>
      </c>
      <c r="AC455" s="62">
        <f t="shared" si="233"/>
        <v>43</v>
      </c>
      <c r="AD455" s="24">
        <f t="shared" si="3"/>
        <v>20.47619048</v>
      </c>
      <c r="AE455" s="63">
        <f t="shared" si="4"/>
        <v>3</v>
      </c>
      <c r="AF455" s="64">
        <f t="shared" si="5"/>
        <v>3300</v>
      </c>
      <c r="AG455" s="65">
        <f t="shared" si="6"/>
        <v>11.85185185</v>
      </c>
      <c r="AH455" s="15">
        <f t="shared" si="234"/>
        <v>0.6807496756</v>
      </c>
      <c r="AI455" s="15">
        <f t="shared" si="235"/>
        <v>0.3206768718</v>
      </c>
      <c r="AJ455" s="15">
        <f t="shared" si="236"/>
        <v>0.392853099</v>
      </c>
      <c r="AK455" s="65">
        <f t="shared" si="7"/>
        <v>4.776119403</v>
      </c>
      <c r="AL455" s="65">
        <f t="shared" si="8"/>
        <v>355792.5926</v>
      </c>
      <c r="AM455" s="65">
        <f t="shared" si="9"/>
        <v>143379.1045</v>
      </c>
    </row>
    <row r="456" ht="14.25" customHeight="1">
      <c r="A456" s="11">
        <v>774.0</v>
      </c>
      <c r="B456" s="11">
        <f>VLOOKUP(D456,'Species Data'!A$2:E$252,2,FALSE)</f>
        <v>103</v>
      </c>
      <c r="C456" s="11"/>
      <c r="D456" s="11" t="s">
        <v>118</v>
      </c>
      <c r="E456" s="110" t="s">
        <v>479</v>
      </c>
      <c r="F456" s="50" t="s">
        <v>36</v>
      </c>
      <c r="G456" s="11">
        <f>VLOOKUP(D456,'Species Data'!A$2:E$252,3,FALSE)</f>
        <v>190</v>
      </c>
      <c r="H456" s="52">
        <f>VLOOKUP(D456,'Species Data'!A$2:E$252,4,FALSE)</f>
        <v>233</v>
      </c>
      <c r="I456" s="52">
        <f>VLOOKUP(D456,'Species Data'!A$2:E$252,5,FALSE)</f>
        <v>158</v>
      </c>
      <c r="J456" s="53">
        <f t="shared" si="1"/>
        <v>30020</v>
      </c>
      <c r="K456" s="12" t="s">
        <v>129</v>
      </c>
      <c r="L456" s="54">
        <f>VLOOKUP(K456,'Basic Moves'!B$2:J$60,3,FALSE)</f>
        <v>8</v>
      </c>
      <c r="M456" s="54" t="str">
        <f>VLOOKUP(K456,'Basic Moves'!B$2:C$60,2,FALSE)</f>
        <v>Grass</v>
      </c>
      <c r="N456" s="54">
        <f>IF(OR(VLOOKUP(K456,'Basic Moves'!B$2:C$60,2,FALSE)=E456,VLOOKUP(K456,'Basic Moves'!B$2:C$60,2,FALSE)=F456),1,0)</f>
        <v>1</v>
      </c>
      <c r="O456" s="54">
        <f>VLOOKUP(K456,'Basic Moves'!B$2:J$60,5,FALSE)</f>
        <v>1100</v>
      </c>
      <c r="P456" s="54">
        <f>VLOOKUP(K456,'Basic Moves'!B$2:J$60,9,FALSE)</f>
        <v>14</v>
      </c>
      <c r="Q456" s="34">
        <f t="shared" si="229"/>
        <v>7</v>
      </c>
      <c r="R456" s="24">
        <f t="shared" si="2"/>
        <v>6.363636364</v>
      </c>
      <c r="S456" s="56">
        <f t="shared" si="230"/>
        <v>7.272727273</v>
      </c>
      <c r="T456" s="56">
        <f t="shared" si="231"/>
        <v>12.72727273</v>
      </c>
      <c r="U456" s="56">
        <f t="shared" si="232"/>
        <v>1.75</v>
      </c>
      <c r="V456" s="48" t="s">
        <v>36</v>
      </c>
      <c r="W456" s="54">
        <f>VLOOKUP(V456,'Charged Moves'!B$2:K$119,3,FALSE)</f>
        <v>100</v>
      </c>
      <c r="X456" s="57" t="str">
        <f>VLOOKUP(V456,'Charged Moves'!B$2:C$119,2,FALSE)</f>
        <v>Psychic</v>
      </c>
      <c r="Y456" s="54">
        <f>IF(OR(VLOOKUP(V456,'Charged Moves'!B$2:C$119,2,FALSE)=E456,VLOOKUP(V456,'Charged Moves'!B$2:C$119,2,FALSE)=F456),1,0)</f>
        <v>1</v>
      </c>
      <c r="Z456" s="54">
        <f>VLOOKUP(V456,'Charged Moves'!B$2:K$119,10,FALSE)*100</f>
        <v>5</v>
      </c>
      <c r="AA456" s="54">
        <f>VLOOKUP(V456,'Charged Moves'!B$2:K$119,6,FALSE)</f>
        <v>2800</v>
      </c>
      <c r="AB456" s="54">
        <f>VLOOKUP(V456,'Charged Moves'!B$2:L$119,11,FALSE)</f>
        <v>100</v>
      </c>
      <c r="AC456" s="62">
        <f t="shared" si="233"/>
        <v>78</v>
      </c>
      <c r="AD456" s="24">
        <f t="shared" si="3"/>
        <v>27.85714286</v>
      </c>
      <c r="AE456" s="63">
        <f t="shared" si="4"/>
        <v>8</v>
      </c>
      <c r="AF456" s="64">
        <f t="shared" si="5"/>
        <v>8800</v>
      </c>
      <c r="AG456" s="65">
        <f t="shared" si="6"/>
        <v>11.55172414</v>
      </c>
      <c r="AH456" s="15">
        <f t="shared" si="234"/>
        <v>0.6635108638</v>
      </c>
      <c r="AI456" s="15">
        <f t="shared" si="235"/>
        <v>0.3125562829</v>
      </c>
      <c r="AJ456" s="15">
        <f t="shared" si="236"/>
        <v>0.37236435</v>
      </c>
      <c r="AK456" s="65">
        <f t="shared" si="7"/>
        <v>4.527027027</v>
      </c>
      <c r="AL456" s="65">
        <f t="shared" si="8"/>
        <v>346782.7586</v>
      </c>
      <c r="AM456" s="65">
        <f t="shared" si="9"/>
        <v>135901.3514</v>
      </c>
    </row>
    <row r="457" ht="14.25" customHeight="1">
      <c r="A457" s="11">
        <v>596.0</v>
      </c>
      <c r="B457" s="11">
        <f>VLOOKUP(D457,'Species Data'!A$2:E$252,2,FALSE)</f>
        <v>83</v>
      </c>
      <c r="C457" s="11"/>
      <c r="D457" s="11" t="s">
        <v>370</v>
      </c>
      <c r="E457" s="98" t="s">
        <v>481</v>
      </c>
      <c r="F457" s="67" t="s">
        <v>174</v>
      </c>
      <c r="G457" s="11">
        <f>VLOOKUP(D457,'Species Data'!A$2:E$252,3,FALSE)</f>
        <v>104</v>
      </c>
      <c r="H457" s="52">
        <f>VLOOKUP(D457,'Species Data'!A$2:E$252,4,FALSE)</f>
        <v>124</v>
      </c>
      <c r="I457" s="52">
        <f>VLOOKUP(D457,'Species Data'!A$2:E$252,5,FALSE)</f>
        <v>118</v>
      </c>
      <c r="J457" s="53">
        <f t="shared" si="1"/>
        <v>12272</v>
      </c>
      <c r="K457" s="12" t="s">
        <v>151</v>
      </c>
      <c r="L457" s="54">
        <f>VLOOKUP(K457,'Basic Moves'!B$2:J$60,3,FALSE)</f>
        <v>14</v>
      </c>
      <c r="M457" s="54" t="str">
        <f>VLOOKUP(K457,'Basic Moves'!B$2:C$60,2,FALSE)</f>
        <v>Flying</v>
      </c>
      <c r="N457" s="54">
        <f>IF(OR(VLOOKUP(K457,'Basic Moves'!B$2:C$60,2,FALSE)=E457,VLOOKUP(K457,'Basic Moves'!B$2:C$60,2,FALSE)=F457),1,0)</f>
        <v>1</v>
      </c>
      <c r="O457" s="54">
        <f>VLOOKUP(K457,'Basic Moves'!B$2:J$60,5,FALSE)</f>
        <v>1200</v>
      </c>
      <c r="P457" s="54">
        <f>VLOOKUP(K457,'Basic Moves'!B$2:J$60,9,FALSE)</f>
        <v>10</v>
      </c>
      <c r="Q457" s="34">
        <f t="shared" si="229"/>
        <v>6</v>
      </c>
      <c r="R457" s="24">
        <f t="shared" si="2"/>
        <v>5</v>
      </c>
      <c r="S457" s="56">
        <f t="shared" si="230"/>
        <v>11.66666667</v>
      </c>
      <c r="T457" s="56">
        <f t="shared" si="231"/>
        <v>8.333333333</v>
      </c>
      <c r="U457" s="56">
        <f t="shared" si="232"/>
        <v>0.7142857143</v>
      </c>
      <c r="V457" s="48" t="s">
        <v>235</v>
      </c>
      <c r="W457" s="54">
        <f>VLOOKUP(V457,'Charged Moves'!B$2:K$119,3,FALSE)</f>
        <v>70</v>
      </c>
      <c r="X457" s="57" t="str">
        <f>VLOOKUP(V457,'Charged Moves'!B$2:C$119,2,FALSE)</f>
        <v>Grass</v>
      </c>
      <c r="Y457" s="54">
        <f>IF(OR(VLOOKUP(V457,'Charged Moves'!B$2:C$119,2,FALSE)=E457,VLOOKUP(V457,'Charged Moves'!B$2:C$119,2,FALSE)=F457),1,0)</f>
        <v>0</v>
      </c>
      <c r="Z457" s="54">
        <f>VLOOKUP(V457,'Charged Moves'!B$2:K$119,10,FALSE)*100</f>
        <v>25</v>
      </c>
      <c r="AA457" s="54">
        <f>VLOOKUP(V457,'Charged Moves'!B$2:K$119,6,FALSE)</f>
        <v>2400</v>
      </c>
      <c r="AB457" s="54">
        <f>VLOOKUP(V457,'Charged Moves'!B$2:L$119,11,FALSE)</f>
        <v>33</v>
      </c>
      <c r="AC457" s="62">
        <f t="shared" si="233"/>
        <v>25</v>
      </c>
      <c r="AD457" s="24">
        <f t="shared" si="3"/>
        <v>10.41666667</v>
      </c>
      <c r="AE457" s="63">
        <f t="shared" si="4"/>
        <v>4</v>
      </c>
      <c r="AF457" s="64">
        <f t="shared" si="5"/>
        <v>4800</v>
      </c>
      <c r="AG457" s="65">
        <f t="shared" si="6"/>
        <v>6.805555556</v>
      </c>
      <c r="AH457" s="15">
        <f t="shared" si="234"/>
        <v>0.3908992278</v>
      </c>
      <c r="AI457" s="15">
        <f t="shared" si="235"/>
        <v>0.07527480974</v>
      </c>
      <c r="AJ457" s="15">
        <f t="shared" si="236"/>
        <v>0.09579157183</v>
      </c>
      <c r="AK457" s="65">
        <f t="shared" si="7"/>
        <v>2.848837209</v>
      </c>
      <c r="AL457" s="65">
        <f t="shared" si="8"/>
        <v>83517.77778</v>
      </c>
      <c r="AM457" s="65">
        <f t="shared" si="9"/>
        <v>34960.93023</v>
      </c>
    </row>
    <row r="458" ht="14.25" customHeight="1">
      <c r="A458" s="11">
        <v>594.0</v>
      </c>
      <c r="B458" s="11">
        <f>VLOOKUP(D458,'Species Data'!A$2:E$252,2,FALSE)</f>
        <v>83</v>
      </c>
      <c r="C458" s="11"/>
      <c r="D458" s="11" t="s">
        <v>370</v>
      </c>
      <c r="E458" s="98" t="s">
        <v>481</v>
      </c>
      <c r="F458" s="67" t="s">
        <v>174</v>
      </c>
      <c r="G458" s="11">
        <f>VLOOKUP(D458,'Species Data'!A$2:E$252,3,FALSE)</f>
        <v>104</v>
      </c>
      <c r="H458" s="52">
        <f>VLOOKUP(D458,'Species Data'!A$2:E$252,4,FALSE)</f>
        <v>124</v>
      </c>
      <c r="I458" s="52">
        <f>VLOOKUP(D458,'Species Data'!A$2:E$252,5,FALSE)</f>
        <v>118</v>
      </c>
      <c r="J458" s="53">
        <f t="shared" si="1"/>
        <v>12272</v>
      </c>
      <c r="K458" s="12" t="s">
        <v>151</v>
      </c>
      <c r="L458" s="54">
        <f>VLOOKUP(K458,'Basic Moves'!B$2:J$60,3,FALSE)</f>
        <v>14</v>
      </c>
      <c r="M458" s="54" t="str">
        <f>VLOOKUP(K458,'Basic Moves'!B$2:C$60,2,FALSE)</f>
        <v>Flying</v>
      </c>
      <c r="N458" s="54">
        <f>IF(OR(VLOOKUP(K458,'Basic Moves'!B$2:C$60,2,FALSE)=E458,VLOOKUP(K458,'Basic Moves'!B$2:C$60,2,FALSE)=F458),1,0)</f>
        <v>1</v>
      </c>
      <c r="O458" s="54">
        <f>VLOOKUP(K458,'Basic Moves'!B$2:J$60,5,FALSE)</f>
        <v>1200</v>
      </c>
      <c r="P458" s="54">
        <f>VLOOKUP(K458,'Basic Moves'!B$2:J$60,9,FALSE)</f>
        <v>10</v>
      </c>
      <c r="Q458" s="34">
        <f t="shared" si="229"/>
        <v>6</v>
      </c>
      <c r="R458" s="24">
        <f t="shared" si="2"/>
        <v>5</v>
      </c>
      <c r="S458" s="56">
        <f t="shared" si="230"/>
        <v>11.66666667</v>
      </c>
      <c r="T458" s="56">
        <f t="shared" si="231"/>
        <v>8.333333333</v>
      </c>
      <c r="U458" s="56">
        <f t="shared" si="232"/>
        <v>0.7142857143</v>
      </c>
      <c r="V458" s="48" t="s">
        <v>239</v>
      </c>
      <c r="W458" s="54">
        <f>VLOOKUP(V458,'Charged Moves'!B$2:K$119,3,FALSE)</f>
        <v>55</v>
      </c>
      <c r="X458" s="57" t="str">
        <f>VLOOKUP(V458,'Charged Moves'!B$2:C$119,2,FALSE)</f>
        <v>Flying</v>
      </c>
      <c r="Y458" s="54">
        <f>IF(OR(VLOOKUP(V458,'Charged Moves'!B$2:C$119,2,FALSE)=E458,VLOOKUP(V458,'Charged Moves'!B$2:C$119,2,FALSE)=F458),1,0)</f>
        <v>1</v>
      </c>
      <c r="Z458" s="54">
        <f>VLOOKUP(V458,'Charged Moves'!B$2:K$119,10,FALSE)*100</f>
        <v>5</v>
      </c>
      <c r="AA458" s="54">
        <f>VLOOKUP(V458,'Charged Moves'!B$2:K$119,6,FALSE)</f>
        <v>2400</v>
      </c>
      <c r="AB458" s="54">
        <f>VLOOKUP(V458,'Charged Moves'!B$2:L$119,11,FALSE)</f>
        <v>33</v>
      </c>
      <c r="AC458" s="62">
        <f t="shared" si="233"/>
        <v>23</v>
      </c>
      <c r="AD458" s="24">
        <f t="shared" si="3"/>
        <v>9.583333333</v>
      </c>
      <c r="AE458" s="63">
        <f t="shared" si="4"/>
        <v>4</v>
      </c>
      <c r="AF458" s="64">
        <f t="shared" si="5"/>
        <v>4800</v>
      </c>
      <c r="AG458" s="65">
        <f t="shared" si="6"/>
        <v>6.527777778</v>
      </c>
      <c r="AH458" s="15">
        <f t="shared" si="234"/>
        <v>0.3749441573</v>
      </c>
      <c r="AI458" s="15">
        <f t="shared" si="235"/>
        <v>0.07220236852</v>
      </c>
      <c r="AJ458" s="15">
        <f t="shared" si="236"/>
        <v>0.09188171176</v>
      </c>
      <c r="AK458" s="65">
        <f t="shared" si="7"/>
        <v>2.73255814</v>
      </c>
      <c r="AL458" s="65">
        <f t="shared" si="8"/>
        <v>80108.88889</v>
      </c>
      <c r="AM458" s="65">
        <f t="shared" si="9"/>
        <v>33533.95349</v>
      </c>
    </row>
    <row r="459" ht="14.25" customHeight="1">
      <c r="A459" s="11">
        <v>595.0</v>
      </c>
      <c r="B459" s="11">
        <f>VLOOKUP(D459,'Species Data'!A$2:E$252,2,FALSE)</f>
        <v>83</v>
      </c>
      <c r="C459" s="11"/>
      <c r="D459" s="11" t="s">
        <v>370</v>
      </c>
      <c r="E459" s="98" t="s">
        <v>481</v>
      </c>
      <c r="F459" s="67" t="s">
        <v>174</v>
      </c>
      <c r="G459" s="11">
        <f>VLOOKUP(D459,'Species Data'!A$2:E$252,3,FALSE)</f>
        <v>104</v>
      </c>
      <c r="H459" s="52">
        <f>VLOOKUP(D459,'Species Data'!A$2:E$252,4,FALSE)</f>
        <v>124</v>
      </c>
      <c r="I459" s="52">
        <f>VLOOKUP(D459,'Species Data'!A$2:E$252,5,FALSE)</f>
        <v>118</v>
      </c>
      <c r="J459" s="53">
        <f t="shared" si="1"/>
        <v>12272</v>
      </c>
      <c r="K459" s="12" t="s">
        <v>151</v>
      </c>
      <c r="L459" s="54">
        <f>VLOOKUP(K459,'Basic Moves'!B$2:J$60,3,FALSE)</f>
        <v>14</v>
      </c>
      <c r="M459" s="54" t="str">
        <f>VLOOKUP(K459,'Basic Moves'!B$2:C$60,2,FALSE)</f>
        <v>Flying</v>
      </c>
      <c r="N459" s="54">
        <f>IF(OR(VLOOKUP(K459,'Basic Moves'!B$2:C$60,2,FALSE)=E459,VLOOKUP(K459,'Basic Moves'!B$2:C$60,2,FALSE)=F459),1,0)</f>
        <v>1</v>
      </c>
      <c r="O459" s="54">
        <f>VLOOKUP(K459,'Basic Moves'!B$2:J$60,5,FALSE)</f>
        <v>1200</v>
      </c>
      <c r="P459" s="54">
        <f>VLOOKUP(K459,'Basic Moves'!B$2:J$60,9,FALSE)</f>
        <v>10</v>
      </c>
      <c r="Q459" s="34">
        <f t="shared" si="229"/>
        <v>6</v>
      </c>
      <c r="R459" s="24">
        <f t="shared" si="2"/>
        <v>5</v>
      </c>
      <c r="S459" s="56">
        <f t="shared" si="230"/>
        <v>11.66666667</v>
      </c>
      <c r="T459" s="56">
        <f t="shared" si="231"/>
        <v>8.333333333</v>
      </c>
      <c r="U459" s="56">
        <f t="shared" si="232"/>
        <v>0.7142857143</v>
      </c>
      <c r="V459" s="48" t="s">
        <v>225</v>
      </c>
      <c r="W459" s="54">
        <f>VLOOKUP(V459,'Charged Moves'!B$2:K$119,3,FALSE)</f>
        <v>60</v>
      </c>
      <c r="X459" s="57" t="str">
        <f>VLOOKUP(V459,'Charged Moves'!B$2:C$119,2,FALSE)</f>
        <v>Flying</v>
      </c>
      <c r="Y459" s="54">
        <f>IF(OR(VLOOKUP(V459,'Charged Moves'!B$2:C$119,2,FALSE)=E459,VLOOKUP(V459,'Charged Moves'!B$2:C$119,2,FALSE)=F459),1,0)</f>
        <v>1</v>
      </c>
      <c r="Z459" s="54">
        <f>VLOOKUP(V459,'Charged Moves'!B$2:K$119,10,FALSE)*100</f>
        <v>25</v>
      </c>
      <c r="AA459" s="54">
        <f>VLOOKUP(V459,'Charged Moves'!B$2:K$119,6,FALSE)</f>
        <v>2700</v>
      </c>
      <c r="AB459" s="54">
        <f>VLOOKUP(V459,'Charged Moves'!B$2:L$119,11,FALSE)</f>
        <v>50</v>
      </c>
      <c r="AC459" s="62">
        <f t="shared" si="233"/>
        <v>25</v>
      </c>
      <c r="AD459" s="24">
        <f t="shared" si="3"/>
        <v>9.259259259</v>
      </c>
      <c r="AE459" s="63">
        <f t="shared" si="4"/>
        <v>5</v>
      </c>
      <c r="AF459" s="64">
        <f t="shared" si="5"/>
        <v>6000</v>
      </c>
      <c r="AG459" s="65">
        <f t="shared" si="6"/>
        <v>6.32183908</v>
      </c>
      <c r="AH459" s="15">
        <f t="shared" si="234"/>
        <v>0.3631153981</v>
      </c>
      <c r="AI459" s="15">
        <f t="shared" si="235"/>
        <v>0.06992452418</v>
      </c>
      <c r="AJ459" s="15">
        <f t="shared" si="236"/>
        <v>0.08934124712</v>
      </c>
      <c r="AK459" s="65">
        <f t="shared" si="7"/>
        <v>2.657004831</v>
      </c>
      <c r="AL459" s="65">
        <f t="shared" si="8"/>
        <v>77581.6092</v>
      </c>
      <c r="AM459" s="65">
        <f t="shared" si="9"/>
        <v>32606.76329</v>
      </c>
    </row>
    <row r="460" ht="14.25" customHeight="1">
      <c r="A460" s="11">
        <v>599.0</v>
      </c>
      <c r="B460" s="32">
        <f>VLOOKUP(D460,'Species Data'!A$2:E$252,2,FALSE)</f>
        <v>83</v>
      </c>
      <c r="C460" s="32"/>
      <c r="D460" s="32" t="s">
        <v>370</v>
      </c>
      <c r="E460" s="125" t="s">
        <v>481</v>
      </c>
      <c r="F460" s="114" t="s">
        <v>174</v>
      </c>
      <c r="G460" s="32">
        <f>VLOOKUP(D460,'Species Data'!A$2:E$252,3,FALSE)</f>
        <v>104</v>
      </c>
      <c r="H460" s="104">
        <f>VLOOKUP(D460,'Species Data'!A$2:E$252,4,FALSE)</f>
        <v>124</v>
      </c>
      <c r="I460" s="104">
        <f>VLOOKUP(D460,'Species Data'!A$2:E$252,5,FALSE)</f>
        <v>118</v>
      </c>
      <c r="J460" s="105">
        <f t="shared" si="1"/>
        <v>12272</v>
      </c>
      <c r="K460" s="36" t="s">
        <v>371</v>
      </c>
      <c r="L460" s="106">
        <f>VLOOKUP(K460,'Basic Moves'!B$2:J$60,3,FALSE)</f>
        <v>5</v>
      </c>
      <c r="M460" s="106" t="str">
        <f>VLOOKUP(K460,'Basic Moves'!B$2:C$60,2,FALSE)</f>
        <v>Normal</v>
      </c>
      <c r="N460" s="106">
        <f>IF(OR(VLOOKUP(K460,'Basic Moves'!B$2:C$60,2,FALSE)=E460,VLOOKUP(K460,'Basic Moves'!B$2:C$60,2,FALSE)=F460),1,0)</f>
        <v>1</v>
      </c>
      <c r="O460" s="106">
        <f>VLOOKUP(K460,'Basic Moves'!B$2:J$60,5,FALSE)</f>
        <v>500</v>
      </c>
      <c r="P460" s="106">
        <f>VLOOKUP(K460,'Basic Moves'!B$2:J$60,9,FALSE)</f>
        <v>5</v>
      </c>
      <c r="Q460" s="34">
        <f t="shared" si="229"/>
        <v>3</v>
      </c>
      <c r="R460" s="24">
        <f t="shared" si="2"/>
        <v>6</v>
      </c>
      <c r="S460" s="56">
        <f t="shared" si="230"/>
        <v>10</v>
      </c>
      <c r="T460" s="56">
        <f t="shared" si="231"/>
        <v>10</v>
      </c>
      <c r="U460" s="56">
        <f t="shared" si="232"/>
        <v>1</v>
      </c>
      <c r="V460" s="36" t="s">
        <v>235</v>
      </c>
      <c r="W460" s="106">
        <f>VLOOKUP(V460,'Charged Moves'!B$2:K$119,3,FALSE)</f>
        <v>70</v>
      </c>
      <c r="X460" s="107" t="str">
        <f>VLOOKUP(V460,'Charged Moves'!B$2:C$119,2,FALSE)</f>
        <v>Grass</v>
      </c>
      <c r="Y460" s="106">
        <f>IF(OR(VLOOKUP(V460,'Charged Moves'!B$2:C$119,2,FALSE)=E460,VLOOKUP(V460,'Charged Moves'!B$2:C$119,2,FALSE)=F460),1,0)</f>
        <v>0</v>
      </c>
      <c r="Z460" s="106">
        <f>VLOOKUP(V460,'Charged Moves'!B$2:K$119,10,FALSE)*100</f>
        <v>25</v>
      </c>
      <c r="AA460" s="106">
        <f>VLOOKUP(V460,'Charged Moves'!B$2:K$119,6,FALSE)</f>
        <v>2400</v>
      </c>
      <c r="AB460" s="106">
        <f>VLOOKUP(V460,'Charged Moves'!B$2:L$119,11,FALSE)</f>
        <v>33</v>
      </c>
      <c r="AC460" s="62">
        <f t="shared" si="233"/>
        <v>25</v>
      </c>
      <c r="AD460" s="24">
        <f t="shared" si="3"/>
        <v>10.41666667</v>
      </c>
      <c r="AE460" s="63">
        <f t="shared" si="4"/>
        <v>7</v>
      </c>
      <c r="AF460" s="64">
        <f t="shared" si="5"/>
        <v>3500</v>
      </c>
      <c r="AG460" s="65">
        <f t="shared" si="6"/>
        <v>7.796610169</v>
      </c>
      <c r="AH460" s="15">
        <f t="shared" si="234"/>
        <v>0.4478236743</v>
      </c>
      <c r="AI460" s="15">
        <f t="shared" si="235"/>
        <v>0.08623665508</v>
      </c>
      <c r="AJ460" s="15">
        <f t="shared" si="236"/>
        <v>0.07062742674</v>
      </c>
      <c r="AK460" s="65">
        <f t="shared" si="7"/>
        <v>2.100456621</v>
      </c>
      <c r="AL460" s="65">
        <f t="shared" si="8"/>
        <v>95680</v>
      </c>
      <c r="AM460" s="65">
        <f t="shared" si="9"/>
        <v>25776.80365</v>
      </c>
    </row>
    <row r="461" ht="14.25" customHeight="1">
      <c r="A461" s="11">
        <v>597.0</v>
      </c>
      <c r="B461" s="32">
        <f>VLOOKUP(D461,'Species Data'!A$2:E$252,2,FALSE)</f>
        <v>83</v>
      </c>
      <c r="C461" s="32"/>
      <c r="D461" s="32" t="s">
        <v>370</v>
      </c>
      <c r="E461" s="125" t="s">
        <v>481</v>
      </c>
      <c r="F461" s="114" t="s">
        <v>174</v>
      </c>
      <c r="G461" s="32">
        <f>VLOOKUP(D461,'Species Data'!A$2:E$252,3,FALSE)</f>
        <v>104</v>
      </c>
      <c r="H461" s="104">
        <f>VLOOKUP(D461,'Species Data'!A$2:E$252,4,FALSE)</f>
        <v>124</v>
      </c>
      <c r="I461" s="104">
        <f>VLOOKUP(D461,'Species Data'!A$2:E$252,5,FALSE)</f>
        <v>118</v>
      </c>
      <c r="J461" s="105">
        <f t="shared" si="1"/>
        <v>12272</v>
      </c>
      <c r="K461" s="36" t="s">
        <v>371</v>
      </c>
      <c r="L461" s="106">
        <f>VLOOKUP(K461,'Basic Moves'!B$2:J$60,3,FALSE)</f>
        <v>5</v>
      </c>
      <c r="M461" s="106" t="str">
        <f>VLOOKUP(K461,'Basic Moves'!B$2:C$60,2,FALSE)</f>
        <v>Normal</v>
      </c>
      <c r="N461" s="106">
        <f>IF(OR(VLOOKUP(K461,'Basic Moves'!B$2:C$60,2,FALSE)=E461,VLOOKUP(K461,'Basic Moves'!B$2:C$60,2,FALSE)=F461),1,0)</f>
        <v>1</v>
      </c>
      <c r="O461" s="106">
        <f>VLOOKUP(K461,'Basic Moves'!B$2:J$60,5,FALSE)</f>
        <v>500</v>
      </c>
      <c r="P461" s="106">
        <f>VLOOKUP(K461,'Basic Moves'!B$2:J$60,9,FALSE)</f>
        <v>5</v>
      </c>
      <c r="Q461" s="34">
        <f t="shared" si="229"/>
        <v>3</v>
      </c>
      <c r="R461" s="24">
        <f t="shared" si="2"/>
        <v>6</v>
      </c>
      <c r="S461" s="56">
        <f t="shared" si="230"/>
        <v>10</v>
      </c>
      <c r="T461" s="56">
        <f t="shared" si="231"/>
        <v>10</v>
      </c>
      <c r="U461" s="56">
        <f t="shared" si="232"/>
        <v>1</v>
      </c>
      <c r="V461" s="36" t="s">
        <v>239</v>
      </c>
      <c r="W461" s="106">
        <f>VLOOKUP(V461,'Charged Moves'!B$2:K$119,3,FALSE)</f>
        <v>55</v>
      </c>
      <c r="X461" s="107" t="str">
        <f>VLOOKUP(V461,'Charged Moves'!B$2:C$119,2,FALSE)</f>
        <v>Flying</v>
      </c>
      <c r="Y461" s="106">
        <f>IF(OR(VLOOKUP(V461,'Charged Moves'!B$2:C$119,2,FALSE)=E461,VLOOKUP(V461,'Charged Moves'!B$2:C$119,2,FALSE)=F461),1,0)</f>
        <v>1</v>
      </c>
      <c r="Z461" s="106">
        <f>VLOOKUP(V461,'Charged Moves'!B$2:K$119,10,FALSE)*100</f>
        <v>5</v>
      </c>
      <c r="AA461" s="106">
        <f>VLOOKUP(V461,'Charged Moves'!B$2:K$119,6,FALSE)</f>
        <v>2400</v>
      </c>
      <c r="AB461" s="106">
        <f>VLOOKUP(V461,'Charged Moves'!B$2:L$119,11,FALSE)</f>
        <v>33</v>
      </c>
      <c r="AC461" s="62">
        <f t="shared" si="233"/>
        <v>23</v>
      </c>
      <c r="AD461" s="24">
        <f t="shared" si="3"/>
        <v>9.583333333</v>
      </c>
      <c r="AE461" s="63">
        <f t="shared" si="4"/>
        <v>7</v>
      </c>
      <c r="AF461" s="64">
        <f t="shared" si="5"/>
        <v>3500</v>
      </c>
      <c r="AG461" s="65">
        <f t="shared" si="6"/>
        <v>7.457627119</v>
      </c>
      <c r="AH461" s="15">
        <f t="shared" si="234"/>
        <v>0.4283530798</v>
      </c>
      <c r="AI461" s="15">
        <f t="shared" si="235"/>
        <v>0.0824872353</v>
      </c>
      <c r="AJ461" s="15">
        <f t="shared" si="236"/>
        <v>0.06755666906</v>
      </c>
      <c r="AK461" s="65">
        <f t="shared" si="7"/>
        <v>2.00913242</v>
      </c>
      <c r="AL461" s="65">
        <f t="shared" si="8"/>
        <v>91520</v>
      </c>
      <c r="AM461" s="65">
        <f t="shared" si="9"/>
        <v>24656.07306</v>
      </c>
    </row>
    <row r="462" ht="14.25" customHeight="1">
      <c r="A462" s="11">
        <v>602.0</v>
      </c>
      <c r="B462" s="11">
        <f>VLOOKUP(D462,'Species Data'!A$2:E$252,2,FALSE)</f>
        <v>83</v>
      </c>
      <c r="C462" s="11"/>
      <c r="D462" s="11" t="s">
        <v>370</v>
      </c>
      <c r="E462" s="98" t="s">
        <v>481</v>
      </c>
      <c r="F462" s="67" t="s">
        <v>174</v>
      </c>
      <c r="G462" s="11">
        <f>VLOOKUP(D462,'Species Data'!A$2:E$252,3,FALSE)</f>
        <v>104</v>
      </c>
      <c r="H462" s="52">
        <f>VLOOKUP(D462,'Species Data'!A$2:E$252,4,FALSE)</f>
        <v>124</v>
      </c>
      <c r="I462" s="52">
        <f>VLOOKUP(D462,'Species Data'!A$2:E$252,5,FALSE)</f>
        <v>118</v>
      </c>
      <c r="J462" s="53">
        <f t="shared" si="1"/>
        <v>12272</v>
      </c>
      <c r="K462" s="48" t="s">
        <v>178</v>
      </c>
      <c r="L462" s="54">
        <f>VLOOKUP(K462,'Basic Moves'!B$2:J$60,3,FALSE)</f>
        <v>3</v>
      </c>
      <c r="M462" s="54" t="str">
        <f>VLOOKUP(K462,'Basic Moves'!B$2:C$60,2,FALSE)</f>
        <v>Bug</v>
      </c>
      <c r="N462" s="54">
        <f>IF(OR(VLOOKUP(K462,'Basic Moves'!B$2:C$60,2,FALSE)=E462,VLOOKUP(K462,'Basic Moves'!B$2:C$60,2,FALSE)=F462),1,0)</f>
        <v>0</v>
      </c>
      <c r="O462" s="54">
        <f>VLOOKUP(K462,'Basic Moves'!B$2:J$60,5,FALSE)</f>
        <v>400</v>
      </c>
      <c r="P462" s="54">
        <f>VLOOKUP(K462,'Basic Moves'!B$2:J$60,9,FALSE)</f>
        <v>6</v>
      </c>
      <c r="Q462" s="34">
        <f t="shared" si="229"/>
        <v>2</v>
      </c>
      <c r="R462" s="24">
        <f t="shared" si="2"/>
        <v>5</v>
      </c>
      <c r="S462" s="56">
        <f t="shared" si="230"/>
        <v>7.5</v>
      </c>
      <c r="T462" s="56">
        <f t="shared" si="231"/>
        <v>15</v>
      </c>
      <c r="U462" s="56">
        <f t="shared" si="232"/>
        <v>2</v>
      </c>
      <c r="V462" s="48" t="s">
        <v>235</v>
      </c>
      <c r="W462" s="54">
        <f>VLOOKUP(V462,'Charged Moves'!B$2:K$119,3,FALSE)</f>
        <v>70</v>
      </c>
      <c r="X462" s="57" t="str">
        <f>VLOOKUP(V462,'Charged Moves'!B$2:C$119,2,FALSE)</f>
        <v>Grass</v>
      </c>
      <c r="Y462" s="54">
        <f>IF(OR(VLOOKUP(V462,'Charged Moves'!B$2:C$119,2,FALSE)=E462,VLOOKUP(V462,'Charged Moves'!B$2:C$119,2,FALSE)=F462),1,0)</f>
        <v>0</v>
      </c>
      <c r="Z462" s="54">
        <f>VLOOKUP(V462,'Charged Moves'!B$2:K$119,10,FALSE)*100</f>
        <v>25</v>
      </c>
      <c r="AA462" s="54">
        <f>VLOOKUP(V462,'Charged Moves'!B$2:K$119,6,FALSE)</f>
        <v>2400</v>
      </c>
      <c r="AB462" s="54">
        <f>VLOOKUP(V462,'Charged Moves'!B$2:L$119,11,FALSE)</f>
        <v>33</v>
      </c>
      <c r="AC462" s="62">
        <f t="shared" si="233"/>
        <v>25</v>
      </c>
      <c r="AD462" s="24">
        <f t="shared" si="3"/>
        <v>10.41666667</v>
      </c>
      <c r="AE462" s="63">
        <f t="shared" si="4"/>
        <v>6</v>
      </c>
      <c r="AF462" s="64">
        <f t="shared" si="5"/>
        <v>2400</v>
      </c>
      <c r="AG462" s="65">
        <f t="shared" si="6"/>
        <v>7.708333333</v>
      </c>
      <c r="AH462" s="15">
        <f t="shared" si="234"/>
        <v>0.442753207</v>
      </c>
      <c r="AI462" s="15">
        <f t="shared" si="235"/>
        <v>0.08526024368</v>
      </c>
      <c r="AJ462" s="15">
        <f t="shared" si="236"/>
        <v>0.06617646148</v>
      </c>
      <c r="AK462" s="65">
        <f t="shared" si="7"/>
        <v>1.968085106</v>
      </c>
      <c r="AL462" s="65">
        <f t="shared" si="8"/>
        <v>94596.66667</v>
      </c>
      <c r="AM462" s="65">
        <f t="shared" si="9"/>
        <v>24152.34043</v>
      </c>
    </row>
    <row r="463" ht="14.25" customHeight="1">
      <c r="A463" s="11">
        <v>600.0</v>
      </c>
      <c r="B463" s="11">
        <f>VLOOKUP(D463,'Species Data'!A$2:E$252,2,FALSE)</f>
        <v>83</v>
      </c>
      <c r="C463" s="11"/>
      <c r="D463" s="11" t="s">
        <v>370</v>
      </c>
      <c r="E463" s="98" t="s">
        <v>481</v>
      </c>
      <c r="F463" s="67" t="s">
        <v>174</v>
      </c>
      <c r="G463" s="11">
        <f>VLOOKUP(D463,'Species Data'!A$2:E$252,3,FALSE)</f>
        <v>104</v>
      </c>
      <c r="H463" s="52">
        <f>VLOOKUP(D463,'Species Data'!A$2:E$252,4,FALSE)</f>
        <v>124</v>
      </c>
      <c r="I463" s="52">
        <f>VLOOKUP(D463,'Species Data'!A$2:E$252,5,FALSE)</f>
        <v>118</v>
      </c>
      <c r="J463" s="53">
        <f t="shared" si="1"/>
        <v>12272</v>
      </c>
      <c r="K463" s="48" t="s">
        <v>178</v>
      </c>
      <c r="L463" s="54">
        <f>VLOOKUP(K463,'Basic Moves'!B$2:J$60,3,FALSE)</f>
        <v>3</v>
      </c>
      <c r="M463" s="54" t="str">
        <f>VLOOKUP(K463,'Basic Moves'!B$2:C$60,2,FALSE)</f>
        <v>Bug</v>
      </c>
      <c r="N463" s="54">
        <f>IF(OR(VLOOKUP(K463,'Basic Moves'!B$2:C$60,2,FALSE)=E463,VLOOKUP(K463,'Basic Moves'!B$2:C$60,2,FALSE)=F463),1,0)</f>
        <v>0</v>
      </c>
      <c r="O463" s="54">
        <f>VLOOKUP(K463,'Basic Moves'!B$2:J$60,5,FALSE)</f>
        <v>400</v>
      </c>
      <c r="P463" s="54">
        <f>VLOOKUP(K463,'Basic Moves'!B$2:J$60,9,FALSE)</f>
        <v>6</v>
      </c>
      <c r="Q463" s="34">
        <f t="shared" si="229"/>
        <v>2</v>
      </c>
      <c r="R463" s="24">
        <f t="shared" si="2"/>
        <v>5</v>
      </c>
      <c r="S463" s="56">
        <f t="shared" si="230"/>
        <v>7.5</v>
      </c>
      <c r="T463" s="56">
        <f t="shared" si="231"/>
        <v>15</v>
      </c>
      <c r="U463" s="56">
        <f t="shared" si="232"/>
        <v>2</v>
      </c>
      <c r="V463" s="48" t="s">
        <v>239</v>
      </c>
      <c r="W463" s="54">
        <f>VLOOKUP(V463,'Charged Moves'!B$2:K$119,3,FALSE)</f>
        <v>55</v>
      </c>
      <c r="X463" s="57" t="str">
        <f>VLOOKUP(V463,'Charged Moves'!B$2:C$119,2,FALSE)</f>
        <v>Flying</v>
      </c>
      <c r="Y463" s="54">
        <f>IF(OR(VLOOKUP(V463,'Charged Moves'!B$2:C$119,2,FALSE)=E463,VLOOKUP(V463,'Charged Moves'!B$2:C$119,2,FALSE)=F463),1,0)</f>
        <v>1</v>
      </c>
      <c r="Z463" s="54">
        <f>VLOOKUP(V463,'Charged Moves'!B$2:K$119,10,FALSE)*100</f>
        <v>5</v>
      </c>
      <c r="AA463" s="54">
        <f>VLOOKUP(V463,'Charged Moves'!B$2:K$119,6,FALSE)</f>
        <v>2400</v>
      </c>
      <c r="AB463" s="54">
        <f>VLOOKUP(V463,'Charged Moves'!B$2:L$119,11,FALSE)</f>
        <v>33</v>
      </c>
      <c r="AC463" s="62">
        <f t="shared" si="233"/>
        <v>23</v>
      </c>
      <c r="AD463" s="24">
        <f t="shared" si="3"/>
        <v>9.583333333</v>
      </c>
      <c r="AE463" s="63">
        <f t="shared" si="4"/>
        <v>6</v>
      </c>
      <c r="AF463" s="64">
        <f t="shared" si="5"/>
        <v>2400</v>
      </c>
      <c r="AG463" s="65">
        <f t="shared" si="6"/>
        <v>7.291666667</v>
      </c>
      <c r="AH463" s="15">
        <f t="shared" si="234"/>
        <v>0.4188206012</v>
      </c>
      <c r="AI463" s="15">
        <f t="shared" si="235"/>
        <v>0.08065158186</v>
      </c>
      <c r="AJ463" s="15">
        <f t="shared" si="236"/>
        <v>0.06259935545</v>
      </c>
      <c r="AK463" s="65">
        <f t="shared" si="7"/>
        <v>1.861702128</v>
      </c>
      <c r="AL463" s="65">
        <f t="shared" si="8"/>
        <v>89483.33333</v>
      </c>
      <c r="AM463" s="65">
        <f t="shared" si="9"/>
        <v>22846.80851</v>
      </c>
    </row>
    <row r="464" ht="14.25" customHeight="1">
      <c r="A464" s="11">
        <v>598.0</v>
      </c>
      <c r="B464" s="32">
        <f>VLOOKUP(D464,'Species Data'!A$2:E$252,2,FALSE)</f>
        <v>83</v>
      </c>
      <c r="C464" s="32"/>
      <c r="D464" s="32" t="s">
        <v>370</v>
      </c>
      <c r="E464" s="125" t="s">
        <v>481</v>
      </c>
      <c r="F464" s="114" t="s">
        <v>174</v>
      </c>
      <c r="G464" s="32">
        <f>VLOOKUP(D464,'Species Data'!A$2:E$252,3,FALSE)</f>
        <v>104</v>
      </c>
      <c r="H464" s="104">
        <f>VLOOKUP(D464,'Species Data'!A$2:E$252,4,FALSE)</f>
        <v>124</v>
      </c>
      <c r="I464" s="104">
        <f>VLOOKUP(D464,'Species Data'!A$2:E$252,5,FALSE)</f>
        <v>118</v>
      </c>
      <c r="J464" s="105">
        <f t="shared" si="1"/>
        <v>12272</v>
      </c>
      <c r="K464" s="36" t="s">
        <v>371</v>
      </c>
      <c r="L464" s="106">
        <f>VLOOKUP(K464,'Basic Moves'!B$2:J$60,3,FALSE)</f>
        <v>5</v>
      </c>
      <c r="M464" s="106" t="str">
        <f>VLOOKUP(K464,'Basic Moves'!B$2:C$60,2,FALSE)</f>
        <v>Normal</v>
      </c>
      <c r="N464" s="106">
        <f>IF(OR(VLOOKUP(K464,'Basic Moves'!B$2:C$60,2,FALSE)=E464,VLOOKUP(K464,'Basic Moves'!B$2:C$60,2,FALSE)=F464),1,0)</f>
        <v>1</v>
      </c>
      <c r="O464" s="106">
        <f>VLOOKUP(K464,'Basic Moves'!B$2:J$60,5,FALSE)</f>
        <v>500</v>
      </c>
      <c r="P464" s="106">
        <f>VLOOKUP(K464,'Basic Moves'!B$2:J$60,9,FALSE)</f>
        <v>5</v>
      </c>
      <c r="Q464" s="34">
        <f t="shared" si="229"/>
        <v>3</v>
      </c>
      <c r="R464" s="24">
        <f t="shared" si="2"/>
        <v>6</v>
      </c>
      <c r="S464" s="56">
        <f t="shared" si="230"/>
        <v>10</v>
      </c>
      <c r="T464" s="56">
        <f t="shared" si="231"/>
        <v>10</v>
      </c>
      <c r="U464" s="56">
        <f t="shared" si="232"/>
        <v>1</v>
      </c>
      <c r="V464" s="36" t="s">
        <v>225</v>
      </c>
      <c r="W464" s="106">
        <f>VLOOKUP(V464,'Charged Moves'!B$2:K$119,3,FALSE)</f>
        <v>60</v>
      </c>
      <c r="X464" s="107" t="str">
        <f>VLOOKUP(V464,'Charged Moves'!B$2:C$119,2,FALSE)</f>
        <v>Flying</v>
      </c>
      <c r="Y464" s="106">
        <f>IF(OR(VLOOKUP(V464,'Charged Moves'!B$2:C$119,2,FALSE)=E464,VLOOKUP(V464,'Charged Moves'!B$2:C$119,2,FALSE)=F464),1,0)</f>
        <v>1</v>
      </c>
      <c r="Z464" s="106">
        <f>VLOOKUP(V464,'Charged Moves'!B$2:K$119,10,FALSE)*100</f>
        <v>25</v>
      </c>
      <c r="AA464" s="106">
        <f>VLOOKUP(V464,'Charged Moves'!B$2:K$119,6,FALSE)</f>
        <v>2700</v>
      </c>
      <c r="AB464" s="106">
        <f>VLOOKUP(V464,'Charged Moves'!B$2:L$119,11,FALSE)</f>
        <v>50</v>
      </c>
      <c r="AC464" s="62">
        <f t="shared" si="233"/>
        <v>25</v>
      </c>
      <c r="AD464" s="24">
        <f t="shared" si="3"/>
        <v>9.259259259</v>
      </c>
      <c r="AE464" s="63">
        <f t="shared" si="4"/>
        <v>10</v>
      </c>
      <c r="AF464" s="64">
        <f t="shared" si="5"/>
        <v>5000</v>
      </c>
      <c r="AG464" s="65">
        <f t="shared" si="6"/>
        <v>7.142857143</v>
      </c>
      <c r="AH464" s="15">
        <f t="shared" si="234"/>
        <v>0.410273242</v>
      </c>
      <c r="AI464" s="15">
        <f t="shared" si="235"/>
        <v>0.07900563121</v>
      </c>
      <c r="AJ464" s="15">
        <f t="shared" si="236"/>
        <v>0.06226814193</v>
      </c>
      <c r="AK464" s="65">
        <f t="shared" si="7"/>
        <v>1.851851852</v>
      </c>
      <c r="AL464" s="65">
        <f t="shared" si="8"/>
        <v>87657.14286</v>
      </c>
      <c r="AM464" s="65">
        <f t="shared" si="9"/>
        <v>22725.92593</v>
      </c>
    </row>
    <row r="465" ht="14.25" customHeight="1">
      <c r="A465" s="11">
        <v>601.0</v>
      </c>
      <c r="B465" s="11">
        <f>VLOOKUP(D465,'Species Data'!A$2:E$252,2,FALSE)</f>
        <v>83</v>
      </c>
      <c r="C465" s="11"/>
      <c r="D465" s="11" t="s">
        <v>370</v>
      </c>
      <c r="E465" s="98" t="s">
        <v>481</v>
      </c>
      <c r="F465" s="67" t="s">
        <v>174</v>
      </c>
      <c r="G465" s="11">
        <f>VLOOKUP(D465,'Species Data'!A$2:E$252,3,FALSE)</f>
        <v>104</v>
      </c>
      <c r="H465" s="52">
        <f>VLOOKUP(D465,'Species Data'!A$2:E$252,4,FALSE)</f>
        <v>124</v>
      </c>
      <c r="I465" s="52">
        <f>VLOOKUP(D465,'Species Data'!A$2:E$252,5,FALSE)</f>
        <v>118</v>
      </c>
      <c r="J465" s="53">
        <f t="shared" si="1"/>
        <v>12272</v>
      </c>
      <c r="K465" s="48" t="s">
        <v>178</v>
      </c>
      <c r="L465" s="54">
        <f>VLOOKUP(K465,'Basic Moves'!B$2:J$60,3,FALSE)</f>
        <v>3</v>
      </c>
      <c r="M465" s="54" t="str">
        <f>VLOOKUP(K465,'Basic Moves'!B$2:C$60,2,FALSE)</f>
        <v>Bug</v>
      </c>
      <c r="N465" s="54">
        <f>IF(OR(VLOOKUP(K465,'Basic Moves'!B$2:C$60,2,FALSE)=E465,VLOOKUP(K465,'Basic Moves'!B$2:C$60,2,FALSE)=F465),1,0)</f>
        <v>0</v>
      </c>
      <c r="O465" s="54">
        <f>VLOOKUP(K465,'Basic Moves'!B$2:J$60,5,FALSE)</f>
        <v>400</v>
      </c>
      <c r="P465" s="54">
        <f>VLOOKUP(K465,'Basic Moves'!B$2:J$60,9,FALSE)</f>
        <v>6</v>
      </c>
      <c r="Q465" s="34">
        <f t="shared" si="229"/>
        <v>2</v>
      </c>
      <c r="R465" s="24">
        <f t="shared" si="2"/>
        <v>5</v>
      </c>
      <c r="S465" s="56">
        <f t="shared" si="230"/>
        <v>7.5</v>
      </c>
      <c r="T465" s="56">
        <f t="shared" si="231"/>
        <v>15</v>
      </c>
      <c r="U465" s="56">
        <f t="shared" si="232"/>
        <v>2</v>
      </c>
      <c r="V465" s="48" t="s">
        <v>225</v>
      </c>
      <c r="W465" s="54">
        <f>VLOOKUP(V465,'Charged Moves'!B$2:K$119,3,FALSE)</f>
        <v>60</v>
      </c>
      <c r="X465" s="57" t="str">
        <f>VLOOKUP(V465,'Charged Moves'!B$2:C$119,2,FALSE)</f>
        <v>Flying</v>
      </c>
      <c r="Y465" s="54">
        <f>IF(OR(VLOOKUP(V465,'Charged Moves'!B$2:C$119,2,FALSE)=E465,VLOOKUP(V465,'Charged Moves'!B$2:C$119,2,FALSE)=F465),1,0)</f>
        <v>1</v>
      </c>
      <c r="Z465" s="54">
        <f>VLOOKUP(V465,'Charged Moves'!B$2:K$119,10,FALSE)*100</f>
        <v>25</v>
      </c>
      <c r="AA465" s="54">
        <f>VLOOKUP(V465,'Charged Moves'!B$2:K$119,6,FALSE)</f>
        <v>2700</v>
      </c>
      <c r="AB465" s="54">
        <f>VLOOKUP(V465,'Charged Moves'!B$2:L$119,11,FALSE)</f>
        <v>50</v>
      </c>
      <c r="AC465" s="62">
        <f t="shared" si="233"/>
        <v>25</v>
      </c>
      <c r="AD465" s="24">
        <f t="shared" si="3"/>
        <v>9.259259259</v>
      </c>
      <c r="AE465" s="63">
        <f t="shared" si="4"/>
        <v>9</v>
      </c>
      <c r="AF465" s="64">
        <f t="shared" si="5"/>
        <v>3600</v>
      </c>
      <c r="AG465" s="65">
        <f t="shared" si="6"/>
        <v>6.825396825</v>
      </c>
      <c r="AH465" s="15">
        <f t="shared" si="234"/>
        <v>0.3920388757</v>
      </c>
      <c r="AI465" s="15">
        <f t="shared" si="235"/>
        <v>0.07549426982</v>
      </c>
      <c r="AJ465" s="15">
        <f t="shared" si="236"/>
        <v>0.05497590326</v>
      </c>
      <c r="AK465" s="65">
        <f t="shared" si="7"/>
        <v>1.634980989</v>
      </c>
      <c r="AL465" s="65">
        <f t="shared" si="8"/>
        <v>83761.26984</v>
      </c>
      <c r="AM465" s="65">
        <f t="shared" si="9"/>
        <v>20064.48669</v>
      </c>
    </row>
    <row r="466" ht="14.25" customHeight="1">
      <c r="A466" s="11">
        <v>134.0</v>
      </c>
      <c r="B466" s="11">
        <f>VLOOKUP(D466,'Species Data'!A$2:E$252,2,FALSE)</f>
        <v>22</v>
      </c>
      <c r="C466" s="11"/>
      <c r="D466" s="11" t="s">
        <v>303</v>
      </c>
      <c r="E466" s="98" t="s">
        <v>481</v>
      </c>
      <c r="F466" s="67" t="s">
        <v>174</v>
      </c>
      <c r="G466" s="11">
        <f>VLOOKUP(D466,'Species Data'!A$2:E$252,3,FALSE)</f>
        <v>130</v>
      </c>
      <c r="H466" s="52">
        <f>VLOOKUP(D466,'Species Data'!A$2:E$252,4,FALSE)</f>
        <v>182</v>
      </c>
      <c r="I466" s="52">
        <f>VLOOKUP(D466,'Species Data'!A$2:E$252,5,FALSE)</f>
        <v>135</v>
      </c>
      <c r="J466" s="53">
        <f t="shared" si="1"/>
        <v>17550</v>
      </c>
      <c r="K466" s="12" t="s">
        <v>296</v>
      </c>
      <c r="L466" s="54">
        <f>VLOOKUP(K466,'Basic Moves'!B$2:J$60,3,FALSE)</f>
        <v>10</v>
      </c>
      <c r="M466" s="54" t="str">
        <f>VLOOKUP(K466,'Basic Moves'!B$2:C$60,2,FALSE)</f>
        <v>Flying</v>
      </c>
      <c r="N466" s="54">
        <f>IF(OR(VLOOKUP(K466,'Basic Moves'!B$2:C$60,2,FALSE)=E466,VLOOKUP(K466,'Basic Moves'!B$2:C$60,2,FALSE)=F466),1,0)</f>
        <v>1</v>
      </c>
      <c r="O466" s="54">
        <f>VLOOKUP(K466,'Basic Moves'!B$2:J$60,5,FALSE)</f>
        <v>1000</v>
      </c>
      <c r="P466" s="54">
        <f>VLOOKUP(K466,'Basic Moves'!B$2:J$60,9,FALSE)</f>
        <v>10</v>
      </c>
      <c r="Q466" s="34">
        <f t="shared" si="229"/>
        <v>7</v>
      </c>
      <c r="R466" s="24">
        <f t="shared" si="2"/>
        <v>7</v>
      </c>
      <c r="S466" s="56">
        <f t="shared" si="230"/>
        <v>10</v>
      </c>
      <c r="T466" s="56">
        <f t="shared" si="231"/>
        <v>10</v>
      </c>
      <c r="U466" s="56">
        <f t="shared" si="232"/>
        <v>1</v>
      </c>
      <c r="V466" s="12" t="s">
        <v>87</v>
      </c>
      <c r="W466" s="54">
        <f>VLOOKUP(V466,'Charged Moves'!B$2:K$119,3,FALSE)</f>
        <v>70</v>
      </c>
      <c r="X466" s="57" t="str">
        <f>VLOOKUP(V466,'Charged Moves'!B$2:C$119,2,FALSE)</f>
        <v>Flying</v>
      </c>
      <c r="Y466" s="54">
        <f>IF(OR(VLOOKUP(V466,'Charged Moves'!B$2:C$119,2,FALSE)=E466,VLOOKUP(V466,'Charged Moves'!B$2:C$119,2,FALSE)=F466),1,0)</f>
        <v>1</v>
      </c>
      <c r="Z466" s="54">
        <f>VLOOKUP(V466,'Charged Moves'!B$2:K$119,10,FALSE)*100</f>
        <v>5</v>
      </c>
      <c r="AA466" s="54">
        <f>VLOOKUP(V466,'Charged Moves'!B$2:K$119,6,FALSE)</f>
        <v>2000</v>
      </c>
      <c r="AB466" s="54">
        <f>VLOOKUP(V466,'Charged Moves'!B$2:L$119,11,FALSE)</f>
        <v>50</v>
      </c>
      <c r="AC466" s="62">
        <f t="shared" si="233"/>
        <v>43</v>
      </c>
      <c r="AD466" s="24">
        <f t="shared" si="3"/>
        <v>21.5</v>
      </c>
      <c r="AE466" s="63">
        <f t="shared" si="4"/>
        <v>5</v>
      </c>
      <c r="AF466" s="64">
        <f t="shared" si="5"/>
        <v>5000</v>
      </c>
      <c r="AG466" s="65">
        <f t="shared" si="6"/>
        <v>11.14285714</v>
      </c>
      <c r="AH466" s="15">
        <f t="shared" si="234"/>
        <v>0.6400262575</v>
      </c>
      <c r="AI466" s="15">
        <f t="shared" si="235"/>
        <v>0.1762562069</v>
      </c>
      <c r="AJ466" s="15">
        <f t="shared" si="236"/>
        <v>0.1974069517</v>
      </c>
      <c r="AK466" s="65">
        <f t="shared" si="7"/>
        <v>4.105263158</v>
      </c>
      <c r="AL466" s="65">
        <f t="shared" si="8"/>
        <v>195557.1429</v>
      </c>
      <c r="AM466" s="65">
        <f t="shared" si="9"/>
        <v>72047.36842</v>
      </c>
    </row>
    <row r="467" ht="14.25" customHeight="1">
      <c r="A467" s="11">
        <v>133.0</v>
      </c>
      <c r="B467" s="11">
        <f>VLOOKUP(D467,'Species Data'!A$2:E$252,2,FALSE)</f>
        <v>22</v>
      </c>
      <c r="C467" s="11"/>
      <c r="D467" s="11" t="s">
        <v>303</v>
      </c>
      <c r="E467" s="98" t="s">
        <v>481</v>
      </c>
      <c r="F467" s="67" t="s">
        <v>174</v>
      </c>
      <c r="G467" s="11">
        <f>VLOOKUP(D467,'Species Data'!A$2:E$252,3,FALSE)</f>
        <v>130</v>
      </c>
      <c r="H467" s="52">
        <f>VLOOKUP(D467,'Species Data'!A$2:E$252,4,FALSE)</f>
        <v>182</v>
      </c>
      <c r="I467" s="52">
        <f>VLOOKUP(D467,'Species Data'!A$2:E$252,5,FALSE)</f>
        <v>135</v>
      </c>
      <c r="J467" s="53">
        <f t="shared" si="1"/>
        <v>17550</v>
      </c>
      <c r="K467" s="48" t="s">
        <v>296</v>
      </c>
      <c r="L467" s="54">
        <f>VLOOKUP(K467,'Basic Moves'!B$2:J$60,3,FALSE)</f>
        <v>10</v>
      </c>
      <c r="M467" s="54" t="str">
        <f>VLOOKUP(K467,'Basic Moves'!B$2:C$60,2,FALSE)</f>
        <v>Flying</v>
      </c>
      <c r="N467" s="54">
        <f>IF(OR(VLOOKUP(K467,'Basic Moves'!B$2:C$60,2,FALSE)=E467,VLOOKUP(K467,'Basic Moves'!B$2:C$60,2,FALSE)=F467),1,0)</f>
        <v>1</v>
      </c>
      <c r="O467" s="54">
        <f>VLOOKUP(K467,'Basic Moves'!B$2:J$60,5,FALSE)</f>
        <v>1000</v>
      </c>
      <c r="P467" s="54">
        <f>VLOOKUP(K467,'Basic Moves'!B$2:J$60,9,FALSE)</f>
        <v>10</v>
      </c>
      <c r="Q467" s="34">
        <f t="shared" si="229"/>
        <v>7</v>
      </c>
      <c r="R467" s="24">
        <f t="shared" si="2"/>
        <v>7</v>
      </c>
      <c r="S467" s="56">
        <f t="shared" si="230"/>
        <v>10</v>
      </c>
      <c r="T467" s="56">
        <f t="shared" si="231"/>
        <v>10</v>
      </c>
      <c r="U467" s="56">
        <f t="shared" si="232"/>
        <v>1</v>
      </c>
      <c r="V467" s="48" t="s">
        <v>257</v>
      </c>
      <c r="W467" s="54">
        <f>VLOOKUP(V467,'Charged Moves'!B$2:K$119,3,FALSE)</f>
        <v>80</v>
      </c>
      <c r="X467" s="57" t="str">
        <f>VLOOKUP(V467,'Charged Moves'!B$2:C$119,2,FALSE)</f>
        <v>Ground</v>
      </c>
      <c r="Y467" s="54">
        <f>IF(OR(VLOOKUP(V467,'Charged Moves'!B$2:C$119,2,FALSE)=E467,VLOOKUP(V467,'Charged Moves'!B$2:C$119,2,FALSE)=F467),1,0)</f>
        <v>0</v>
      </c>
      <c r="Z467" s="54">
        <f>VLOOKUP(V467,'Charged Moves'!B$2:K$119,10,FALSE)*100</f>
        <v>25</v>
      </c>
      <c r="AA467" s="54">
        <f>VLOOKUP(V467,'Charged Moves'!B$2:K$119,6,FALSE)</f>
        <v>2800</v>
      </c>
      <c r="AB467" s="54">
        <f>VLOOKUP(V467,'Charged Moves'!B$2:L$119,11,FALSE)</f>
        <v>50</v>
      </c>
      <c r="AC467" s="62">
        <f t="shared" si="233"/>
        <v>41</v>
      </c>
      <c r="AD467" s="24">
        <f t="shared" si="3"/>
        <v>14.64285714</v>
      </c>
      <c r="AE467" s="63">
        <f t="shared" si="4"/>
        <v>5</v>
      </c>
      <c r="AF467" s="64">
        <f t="shared" si="5"/>
        <v>5000</v>
      </c>
      <c r="AG467" s="65">
        <f t="shared" si="6"/>
        <v>9.743589744</v>
      </c>
      <c r="AH467" s="15">
        <f t="shared" si="234"/>
        <v>0.5596547814</v>
      </c>
      <c r="AI467" s="15">
        <f t="shared" si="235"/>
        <v>0.1541227845</v>
      </c>
      <c r="AJ467" s="15">
        <f t="shared" si="236"/>
        <v>0.1845737104</v>
      </c>
      <c r="AK467" s="65">
        <f t="shared" si="7"/>
        <v>3.838383838</v>
      </c>
      <c r="AL467" s="65">
        <f t="shared" si="8"/>
        <v>171000</v>
      </c>
      <c r="AM467" s="65">
        <f t="shared" si="9"/>
        <v>67363.63636</v>
      </c>
    </row>
    <row r="468" ht="14.25" customHeight="1">
      <c r="A468" s="11">
        <v>132.0</v>
      </c>
      <c r="B468" s="11">
        <f>VLOOKUP(D468,'Species Data'!A$2:E$252,2,FALSE)</f>
        <v>22</v>
      </c>
      <c r="C468" s="11"/>
      <c r="D468" s="11" t="s">
        <v>303</v>
      </c>
      <c r="E468" s="98" t="s">
        <v>481</v>
      </c>
      <c r="F468" s="67" t="s">
        <v>174</v>
      </c>
      <c r="G468" s="11">
        <f>VLOOKUP(D468,'Species Data'!A$2:E$252,3,FALSE)</f>
        <v>130</v>
      </c>
      <c r="H468" s="52">
        <f>VLOOKUP(D468,'Species Data'!A$2:E$252,4,FALSE)</f>
        <v>182</v>
      </c>
      <c r="I468" s="52">
        <f>VLOOKUP(D468,'Species Data'!A$2:E$252,5,FALSE)</f>
        <v>135</v>
      </c>
      <c r="J468" s="53">
        <f t="shared" si="1"/>
        <v>17550</v>
      </c>
      <c r="K468" s="48" t="s">
        <v>296</v>
      </c>
      <c r="L468" s="54">
        <f>VLOOKUP(K468,'Basic Moves'!B$2:J$60,3,FALSE)</f>
        <v>10</v>
      </c>
      <c r="M468" s="54" t="str">
        <f>VLOOKUP(K468,'Basic Moves'!B$2:C$60,2,FALSE)</f>
        <v>Flying</v>
      </c>
      <c r="N468" s="54">
        <f>IF(OR(VLOOKUP(K468,'Basic Moves'!B$2:C$60,2,FALSE)=E468,VLOOKUP(K468,'Basic Moves'!B$2:C$60,2,FALSE)=F468),1,0)</f>
        <v>1</v>
      </c>
      <c r="O468" s="54">
        <f>VLOOKUP(K468,'Basic Moves'!B$2:J$60,5,FALSE)</f>
        <v>1000</v>
      </c>
      <c r="P468" s="54">
        <f>VLOOKUP(K468,'Basic Moves'!B$2:J$60,9,FALSE)</f>
        <v>10</v>
      </c>
      <c r="Q468" s="34">
        <f t="shared" si="229"/>
        <v>7</v>
      </c>
      <c r="R468" s="24">
        <f t="shared" si="2"/>
        <v>7</v>
      </c>
      <c r="S468" s="56">
        <f t="shared" si="230"/>
        <v>10</v>
      </c>
      <c r="T468" s="56">
        <f t="shared" si="231"/>
        <v>10</v>
      </c>
      <c r="U468" s="56">
        <f t="shared" si="232"/>
        <v>1</v>
      </c>
      <c r="V468" s="48" t="s">
        <v>239</v>
      </c>
      <c r="W468" s="54">
        <f>VLOOKUP(V468,'Charged Moves'!B$2:K$119,3,FALSE)</f>
        <v>55</v>
      </c>
      <c r="X468" s="57" t="str">
        <f>VLOOKUP(V468,'Charged Moves'!B$2:C$119,2,FALSE)</f>
        <v>Flying</v>
      </c>
      <c r="Y468" s="54">
        <f>IF(OR(VLOOKUP(V468,'Charged Moves'!B$2:C$119,2,FALSE)=E468,VLOOKUP(V468,'Charged Moves'!B$2:C$119,2,FALSE)=F468),1,0)</f>
        <v>1</v>
      </c>
      <c r="Z468" s="54">
        <f>VLOOKUP(V468,'Charged Moves'!B$2:K$119,10,FALSE)*100</f>
        <v>5</v>
      </c>
      <c r="AA468" s="54">
        <f>VLOOKUP(V468,'Charged Moves'!B$2:K$119,6,FALSE)</f>
        <v>2400</v>
      </c>
      <c r="AB468" s="54">
        <f>VLOOKUP(V468,'Charged Moves'!B$2:L$119,11,FALSE)</f>
        <v>33</v>
      </c>
      <c r="AC468" s="62">
        <f t="shared" si="233"/>
        <v>34</v>
      </c>
      <c r="AD468" s="24">
        <f t="shared" si="3"/>
        <v>14.16666667</v>
      </c>
      <c r="AE468" s="63">
        <f t="shared" si="4"/>
        <v>4</v>
      </c>
      <c r="AF468" s="64">
        <f t="shared" si="5"/>
        <v>4000</v>
      </c>
      <c r="AG468" s="65">
        <f t="shared" si="6"/>
        <v>9.6875</v>
      </c>
      <c r="AH468" s="15">
        <f t="shared" si="234"/>
        <v>0.5564330844</v>
      </c>
      <c r="AI468" s="15">
        <f t="shared" si="235"/>
        <v>0.1532355645</v>
      </c>
      <c r="AJ468" s="15">
        <f t="shared" si="236"/>
        <v>0.1817897038</v>
      </c>
      <c r="AK468" s="65">
        <f t="shared" si="7"/>
        <v>3.780487805</v>
      </c>
      <c r="AL468" s="65">
        <f t="shared" si="8"/>
        <v>170015.625</v>
      </c>
      <c r="AM468" s="65">
        <f t="shared" si="9"/>
        <v>66347.56098</v>
      </c>
    </row>
    <row r="469" ht="14.25" customHeight="1">
      <c r="A469" s="11">
        <v>138.0</v>
      </c>
      <c r="B469" s="11">
        <f>VLOOKUP(D469,'Species Data'!A$2:E$252,2,FALSE)</f>
        <v>22</v>
      </c>
      <c r="C469" s="11"/>
      <c r="D469" s="11" t="s">
        <v>303</v>
      </c>
      <c r="E469" s="98" t="s">
        <v>481</v>
      </c>
      <c r="F469" s="67" t="s">
        <v>174</v>
      </c>
      <c r="G469" s="11">
        <f>VLOOKUP(D469,'Species Data'!A$2:E$252,3,FALSE)</f>
        <v>130</v>
      </c>
      <c r="H469" s="52">
        <f>VLOOKUP(D469,'Species Data'!A$2:E$252,4,FALSE)</f>
        <v>182</v>
      </c>
      <c r="I469" s="52">
        <f>VLOOKUP(D469,'Species Data'!A$2:E$252,5,FALSE)</f>
        <v>135</v>
      </c>
      <c r="J469" s="53">
        <f t="shared" si="1"/>
        <v>17550</v>
      </c>
      <c r="K469" s="48" t="s">
        <v>25</v>
      </c>
      <c r="L469" s="54">
        <f>VLOOKUP(K469,'Basic Moves'!B$2:J$60,3,FALSE)</f>
        <v>11</v>
      </c>
      <c r="M469" s="54" t="str">
        <f>VLOOKUP(K469,'Basic Moves'!B$2:C$60,2,FALSE)</f>
        <v>Steel</v>
      </c>
      <c r="N469" s="54">
        <f>IF(OR(VLOOKUP(K469,'Basic Moves'!B$2:C$60,2,FALSE)=E469,VLOOKUP(K469,'Basic Moves'!B$2:C$60,2,FALSE)=F469),1,0)</f>
        <v>0</v>
      </c>
      <c r="O469" s="54">
        <f>VLOOKUP(K469,'Basic Moves'!B$2:J$60,5,FALSE)</f>
        <v>800</v>
      </c>
      <c r="P469" s="54">
        <f>VLOOKUP(K469,'Basic Moves'!B$2:J$60,9,FALSE)</f>
        <v>6</v>
      </c>
      <c r="Q469" s="34">
        <f t="shared" si="229"/>
        <v>6</v>
      </c>
      <c r="R469" s="24">
        <f t="shared" si="2"/>
        <v>7.5</v>
      </c>
      <c r="S469" s="56">
        <f t="shared" si="230"/>
        <v>13.75</v>
      </c>
      <c r="T469" s="56">
        <f t="shared" si="231"/>
        <v>7.5</v>
      </c>
      <c r="U469" s="56">
        <f t="shared" si="232"/>
        <v>0.5454545455</v>
      </c>
      <c r="V469" s="12" t="s">
        <v>87</v>
      </c>
      <c r="W469" s="54">
        <f>VLOOKUP(V469,'Charged Moves'!B$2:K$119,3,FALSE)</f>
        <v>70</v>
      </c>
      <c r="X469" s="57" t="str">
        <f>VLOOKUP(V469,'Charged Moves'!B$2:C$119,2,FALSE)</f>
        <v>Flying</v>
      </c>
      <c r="Y469" s="54">
        <f>IF(OR(VLOOKUP(V469,'Charged Moves'!B$2:C$119,2,FALSE)=E469,VLOOKUP(V469,'Charged Moves'!B$2:C$119,2,FALSE)=F469),1,0)</f>
        <v>1</v>
      </c>
      <c r="Z469" s="54">
        <f>VLOOKUP(V469,'Charged Moves'!B$2:K$119,10,FALSE)*100</f>
        <v>5</v>
      </c>
      <c r="AA469" s="54">
        <f>VLOOKUP(V469,'Charged Moves'!B$2:K$119,6,FALSE)</f>
        <v>2000</v>
      </c>
      <c r="AB469" s="54">
        <f>VLOOKUP(V469,'Charged Moves'!B$2:L$119,11,FALSE)</f>
        <v>50</v>
      </c>
      <c r="AC469" s="62">
        <f t="shared" si="233"/>
        <v>43</v>
      </c>
      <c r="AD469" s="24">
        <f t="shared" si="3"/>
        <v>21.5</v>
      </c>
      <c r="AE469" s="63">
        <f t="shared" si="4"/>
        <v>9</v>
      </c>
      <c r="AF469" s="64">
        <f t="shared" si="5"/>
        <v>7200</v>
      </c>
      <c r="AG469" s="65">
        <f t="shared" si="6"/>
        <v>10.54347826</v>
      </c>
      <c r="AH469" s="15">
        <f t="shared" si="234"/>
        <v>0.6055989811</v>
      </c>
      <c r="AI469" s="15">
        <f t="shared" si="235"/>
        <v>0.1667753128</v>
      </c>
      <c r="AJ469" s="15">
        <f t="shared" si="236"/>
        <v>0.1597387654</v>
      </c>
      <c r="AK469" s="65">
        <f t="shared" si="7"/>
        <v>3.321917808</v>
      </c>
      <c r="AL469" s="65">
        <f t="shared" si="8"/>
        <v>185038.0435</v>
      </c>
      <c r="AM469" s="65">
        <f t="shared" si="9"/>
        <v>58299.65753</v>
      </c>
    </row>
    <row r="470" ht="14.25" customHeight="1">
      <c r="A470" s="11">
        <v>136.0</v>
      </c>
      <c r="B470" s="11">
        <f>VLOOKUP(D470,'Species Data'!A$2:E$252,2,FALSE)</f>
        <v>22</v>
      </c>
      <c r="C470" s="11"/>
      <c r="D470" s="11" t="s">
        <v>303</v>
      </c>
      <c r="E470" s="98" t="s">
        <v>481</v>
      </c>
      <c r="F470" s="67" t="s">
        <v>174</v>
      </c>
      <c r="G470" s="11">
        <f>VLOOKUP(D470,'Species Data'!A$2:E$252,3,FALSE)</f>
        <v>130</v>
      </c>
      <c r="H470" s="52">
        <f>VLOOKUP(D470,'Species Data'!A$2:E$252,4,FALSE)</f>
        <v>182</v>
      </c>
      <c r="I470" s="52">
        <f>VLOOKUP(D470,'Species Data'!A$2:E$252,5,FALSE)</f>
        <v>135</v>
      </c>
      <c r="J470" s="53">
        <f t="shared" si="1"/>
        <v>17550</v>
      </c>
      <c r="K470" s="48" t="s">
        <v>25</v>
      </c>
      <c r="L470" s="54">
        <f>VLOOKUP(K470,'Basic Moves'!B$2:J$60,3,FALSE)</f>
        <v>11</v>
      </c>
      <c r="M470" s="54" t="str">
        <f>VLOOKUP(K470,'Basic Moves'!B$2:C$60,2,FALSE)</f>
        <v>Steel</v>
      </c>
      <c r="N470" s="54">
        <f>IF(OR(VLOOKUP(K470,'Basic Moves'!B$2:C$60,2,FALSE)=E470,VLOOKUP(K470,'Basic Moves'!B$2:C$60,2,FALSE)=F470),1,0)</f>
        <v>0</v>
      </c>
      <c r="O470" s="54">
        <f>VLOOKUP(K470,'Basic Moves'!B$2:J$60,5,FALSE)</f>
        <v>800</v>
      </c>
      <c r="P470" s="54">
        <f>VLOOKUP(K470,'Basic Moves'!B$2:J$60,9,FALSE)</f>
        <v>6</v>
      </c>
      <c r="Q470" s="34">
        <f t="shared" si="229"/>
        <v>6</v>
      </c>
      <c r="R470" s="24">
        <f t="shared" si="2"/>
        <v>7.5</v>
      </c>
      <c r="S470" s="56">
        <f t="shared" si="230"/>
        <v>13.75</v>
      </c>
      <c r="T470" s="56">
        <f t="shared" si="231"/>
        <v>7.5</v>
      </c>
      <c r="U470" s="56">
        <f t="shared" si="232"/>
        <v>0.5454545455</v>
      </c>
      <c r="V470" s="48" t="s">
        <v>239</v>
      </c>
      <c r="W470" s="54">
        <f>VLOOKUP(V470,'Charged Moves'!B$2:K$119,3,FALSE)</f>
        <v>55</v>
      </c>
      <c r="X470" s="57" t="str">
        <f>VLOOKUP(V470,'Charged Moves'!B$2:C$119,2,FALSE)</f>
        <v>Flying</v>
      </c>
      <c r="Y470" s="54">
        <f>IF(OR(VLOOKUP(V470,'Charged Moves'!B$2:C$119,2,FALSE)=E470,VLOOKUP(V470,'Charged Moves'!B$2:C$119,2,FALSE)=F470),1,0)</f>
        <v>1</v>
      </c>
      <c r="Z470" s="54">
        <f>VLOOKUP(V470,'Charged Moves'!B$2:K$119,10,FALSE)*100</f>
        <v>5</v>
      </c>
      <c r="AA470" s="54">
        <f>VLOOKUP(V470,'Charged Moves'!B$2:K$119,6,FALSE)</f>
        <v>2400</v>
      </c>
      <c r="AB470" s="54">
        <f>VLOOKUP(V470,'Charged Moves'!B$2:L$119,11,FALSE)</f>
        <v>33</v>
      </c>
      <c r="AC470" s="62">
        <f t="shared" si="233"/>
        <v>34</v>
      </c>
      <c r="AD470" s="24">
        <f t="shared" si="3"/>
        <v>14.16666667</v>
      </c>
      <c r="AE470" s="63">
        <f t="shared" si="4"/>
        <v>6</v>
      </c>
      <c r="AF470" s="64">
        <f t="shared" si="5"/>
        <v>4800</v>
      </c>
      <c r="AG470" s="65">
        <f t="shared" si="6"/>
        <v>9.722222222</v>
      </c>
      <c r="AH470" s="15">
        <f t="shared" si="234"/>
        <v>0.5584274682</v>
      </c>
      <c r="AI470" s="15">
        <f t="shared" si="235"/>
        <v>0.1537847959</v>
      </c>
      <c r="AJ470" s="15">
        <f t="shared" si="236"/>
        <v>0.1587755478</v>
      </c>
      <c r="AK470" s="65">
        <f t="shared" si="7"/>
        <v>3.301886792</v>
      </c>
      <c r="AL470" s="65">
        <f t="shared" si="8"/>
        <v>170625</v>
      </c>
      <c r="AM470" s="65">
        <f t="shared" si="9"/>
        <v>57948.11321</v>
      </c>
    </row>
    <row r="471" ht="14.25" customHeight="1">
      <c r="A471" s="11">
        <v>137.0</v>
      </c>
      <c r="B471" s="11">
        <f>VLOOKUP(D471,'Species Data'!A$2:E$252,2,FALSE)</f>
        <v>22</v>
      </c>
      <c r="C471" s="11"/>
      <c r="D471" s="11" t="s">
        <v>303</v>
      </c>
      <c r="E471" s="98" t="s">
        <v>481</v>
      </c>
      <c r="F471" s="67" t="s">
        <v>174</v>
      </c>
      <c r="G471" s="11">
        <f>VLOOKUP(D471,'Species Data'!A$2:E$252,3,FALSE)</f>
        <v>130</v>
      </c>
      <c r="H471" s="52">
        <f>VLOOKUP(D471,'Species Data'!A$2:E$252,4,FALSE)</f>
        <v>182</v>
      </c>
      <c r="I471" s="52">
        <f>VLOOKUP(D471,'Species Data'!A$2:E$252,5,FALSE)</f>
        <v>135</v>
      </c>
      <c r="J471" s="53">
        <f t="shared" si="1"/>
        <v>17550</v>
      </c>
      <c r="K471" s="48" t="s">
        <v>25</v>
      </c>
      <c r="L471" s="54">
        <f>VLOOKUP(K471,'Basic Moves'!B$2:J$60,3,FALSE)</f>
        <v>11</v>
      </c>
      <c r="M471" s="54" t="str">
        <f>VLOOKUP(K471,'Basic Moves'!B$2:C$60,2,FALSE)</f>
        <v>Steel</v>
      </c>
      <c r="N471" s="54">
        <f>IF(OR(VLOOKUP(K471,'Basic Moves'!B$2:C$60,2,FALSE)=E471,VLOOKUP(K471,'Basic Moves'!B$2:C$60,2,FALSE)=F471),1,0)</f>
        <v>0</v>
      </c>
      <c r="O471" s="54">
        <f>VLOOKUP(K471,'Basic Moves'!B$2:J$60,5,FALSE)</f>
        <v>800</v>
      </c>
      <c r="P471" s="54">
        <f>VLOOKUP(K471,'Basic Moves'!B$2:J$60,9,FALSE)</f>
        <v>6</v>
      </c>
      <c r="Q471" s="34">
        <f t="shared" si="229"/>
        <v>6</v>
      </c>
      <c r="R471" s="24">
        <f t="shared" si="2"/>
        <v>7.5</v>
      </c>
      <c r="S471" s="56">
        <f t="shared" si="230"/>
        <v>13.75</v>
      </c>
      <c r="T471" s="56">
        <f t="shared" si="231"/>
        <v>7.5</v>
      </c>
      <c r="U471" s="56">
        <f t="shared" si="232"/>
        <v>0.5454545455</v>
      </c>
      <c r="V471" s="48" t="s">
        <v>257</v>
      </c>
      <c r="W471" s="54">
        <f>VLOOKUP(V471,'Charged Moves'!B$2:K$119,3,FALSE)</f>
        <v>80</v>
      </c>
      <c r="X471" s="57" t="str">
        <f>VLOOKUP(V471,'Charged Moves'!B$2:C$119,2,FALSE)</f>
        <v>Ground</v>
      </c>
      <c r="Y471" s="54">
        <f>IF(OR(VLOOKUP(V471,'Charged Moves'!B$2:C$119,2,FALSE)=E471,VLOOKUP(V471,'Charged Moves'!B$2:C$119,2,FALSE)=F471),1,0)</f>
        <v>0</v>
      </c>
      <c r="Z471" s="54">
        <f>VLOOKUP(V471,'Charged Moves'!B$2:K$119,10,FALSE)*100</f>
        <v>25</v>
      </c>
      <c r="AA471" s="54">
        <f>VLOOKUP(V471,'Charged Moves'!B$2:K$119,6,FALSE)</f>
        <v>2800</v>
      </c>
      <c r="AB471" s="54">
        <f>VLOOKUP(V471,'Charged Moves'!B$2:L$119,11,FALSE)</f>
        <v>50</v>
      </c>
      <c r="AC471" s="62">
        <f t="shared" si="233"/>
        <v>41</v>
      </c>
      <c r="AD471" s="24">
        <f t="shared" si="3"/>
        <v>14.64285714</v>
      </c>
      <c r="AE471" s="63">
        <f t="shared" si="4"/>
        <v>9</v>
      </c>
      <c r="AF471" s="64">
        <f t="shared" si="5"/>
        <v>7200</v>
      </c>
      <c r="AG471" s="65">
        <f t="shared" si="6"/>
        <v>9.5</v>
      </c>
      <c r="AH471" s="15">
        <f t="shared" si="234"/>
        <v>0.5456634118</v>
      </c>
      <c r="AI471" s="15">
        <f t="shared" si="235"/>
        <v>0.1502697149</v>
      </c>
      <c r="AJ471" s="15">
        <f t="shared" si="236"/>
        <v>0.1522733111</v>
      </c>
      <c r="AK471" s="65">
        <f t="shared" si="7"/>
        <v>3.166666667</v>
      </c>
      <c r="AL471" s="65">
        <f t="shared" si="8"/>
        <v>166725</v>
      </c>
      <c r="AM471" s="65">
        <f t="shared" si="9"/>
        <v>55575</v>
      </c>
    </row>
    <row r="472" ht="14.25" customHeight="1">
      <c r="A472" s="11">
        <v>135.0</v>
      </c>
      <c r="B472" s="32">
        <f>VLOOKUP(D472,'Species Data'!A$2:E$252,2,FALSE)</f>
        <v>22</v>
      </c>
      <c r="C472" s="32"/>
      <c r="D472" s="32" t="s">
        <v>303</v>
      </c>
      <c r="E472" s="125" t="s">
        <v>481</v>
      </c>
      <c r="F472" s="114" t="s">
        <v>174</v>
      </c>
      <c r="G472" s="32">
        <f>VLOOKUP(D472,'Species Data'!A$2:E$252,3,FALSE)</f>
        <v>130</v>
      </c>
      <c r="H472" s="104">
        <f>VLOOKUP(D472,'Species Data'!A$2:E$252,4,FALSE)</f>
        <v>182</v>
      </c>
      <c r="I472" s="104">
        <f>VLOOKUP(D472,'Species Data'!A$2:E$252,5,FALSE)</f>
        <v>135</v>
      </c>
      <c r="J472" s="105">
        <f t="shared" si="1"/>
        <v>17550</v>
      </c>
      <c r="K472" s="36" t="s">
        <v>296</v>
      </c>
      <c r="L472" s="106">
        <f>VLOOKUP(K472,'Basic Moves'!B$2:J$60,3,FALSE)</f>
        <v>10</v>
      </c>
      <c r="M472" s="106" t="str">
        <f>VLOOKUP(K472,'Basic Moves'!B$2:C$60,2,FALSE)</f>
        <v>Flying</v>
      </c>
      <c r="N472" s="106">
        <f>IF(OR(VLOOKUP(K472,'Basic Moves'!B$2:C$60,2,FALSE)=E472,VLOOKUP(K472,'Basic Moves'!B$2:C$60,2,FALSE)=F472),1,0)</f>
        <v>1</v>
      </c>
      <c r="O472" s="106">
        <f>VLOOKUP(K472,'Basic Moves'!B$2:J$60,5,FALSE)</f>
        <v>1000</v>
      </c>
      <c r="P472" s="106">
        <f>VLOOKUP(K472,'Basic Moves'!B$2:J$60,9,FALSE)</f>
        <v>10</v>
      </c>
      <c r="Q472" s="34">
        <f t="shared" si="229"/>
        <v>7</v>
      </c>
      <c r="R472" s="24">
        <f t="shared" si="2"/>
        <v>7</v>
      </c>
      <c r="S472" s="56">
        <f t="shared" si="230"/>
        <v>10</v>
      </c>
      <c r="T472" s="56">
        <f t="shared" si="231"/>
        <v>10</v>
      </c>
      <c r="U472" s="56">
        <f t="shared" si="232"/>
        <v>1</v>
      </c>
      <c r="V472" s="36" t="s">
        <v>202</v>
      </c>
      <c r="W472" s="106">
        <f>VLOOKUP(V472,'Charged Moves'!B$2:K$119,3,FALSE)</f>
        <v>45</v>
      </c>
      <c r="X472" s="107" t="str">
        <f>VLOOKUP(V472,'Charged Moves'!B$2:C$119,2,FALSE)</f>
        <v>Dragon</v>
      </c>
      <c r="Y472" s="106">
        <f>IF(OR(VLOOKUP(V472,'Charged Moves'!B$2:C$119,2,FALSE)=E472,VLOOKUP(V472,'Charged Moves'!B$2:C$119,2,FALSE)=F472),1,0)</f>
        <v>0</v>
      </c>
      <c r="Z472" s="106">
        <f>VLOOKUP(V472,'Charged Moves'!B$2:K$119,10,FALSE)*100</f>
        <v>5</v>
      </c>
      <c r="AA472" s="106">
        <f>VLOOKUP(V472,'Charged Moves'!B$2:K$119,6,FALSE)</f>
        <v>2800</v>
      </c>
      <c r="AB472" s="106">
        <f>VLOOKUP(V472,'Charged Moves'!B$2:L$119,11,FALSE)</f>
        <v>33</v>
      </c>
      <c r="AC472" s="62">
        <f t="shared" si="233"/>
        <v>23</v>
      </c>
      <c r="AD472" s="24">
        <f t="shared" si="3"/>
        <v>8.214285714</v>
      </c>
      <c r="AE472" s="63">
        <f t="shared" si="4"/>
        <v>4</v>
      </c>
      <c r="AF472" s="64">
        <f t="shared" si="5"/>
        <v>4000</v>
      </c>
      <c r="AG472" s="65">
        <f t="shared" si="6"/>
        <v>7.5</v>
      </c>
      <c r="AH472" s="15">
        <f t="shared" si="234"/>
        <v>0.4307869041</v>
      </c>
      <c r="AI472" s="15">
        <f t="shared" si="235"/>
        <v>0.1186339854</v>
      </c>
      <c r="AJ472" s="15">
        <f t="shared" si="236"/>
        <v>0.1459762944</v>
      </c>
      <c r="AK472" s="65">
        <f t="shared" si="7"/>
        <v>3.035714286</v>
      </c>
      <c r="AL472" s="65">
        <f t="shared" si="8"/>
        <v>131625</v>
      </c>
      <c r="AM472" s="65">
        <f t="shared" si="9"/>
        <v>53276.78571</v>
      </c>
    </row>
    <row r="473" ht="14.25" customHeight="1">
      <c r="A473" s="11">
        <v>139.0</v>
      </c>
      <c r="B473" s="32">
        <f>VLOOKUP(D473,'Species Data'!A$2:E$252,2,FALSE)</f>
        <v>22</v>
      </c>
      <c r="C473" s="32"/>
      <c r="D473" s="32" t="s">
        <v>303</v>
      </c>
      <c r="E473" s="125" t="s">
        <v>481</v>
      </c>
      <c r="F473" s="114" t="s">
        <v>174</v>
      </c>
      <c r="G473" s="32">
        <f>VLOOKUP(D473,'Species Data'!A$2:E$252,3,FALSE)</f>
        <v>130</v>
      </c>
      <c r="H473" s="104">
        <f>VLOOKUP(D473,'Species Data'!A$2:E$252,4,FALSE)</f>
        <v>182</v>
      </c>
      <c r="I473" s="104">
        <f>VLOOKUP(D473,'Species Data'!A$2:E$252,5,FALSE)</f>
        <v>135</v>
      </c>
      <c r="J473" s="105">
        <f t="shared" si="1"/>
        <v>17550</v>
      </c>
      <c r="K473" s="36" t="s">
        <v>25</v>
      </c>
      <c r="L473" s="106">
        <f>VLOOKUP(K473,'Basic Moves'!B$2:J$60,3,FALSE)</f>
        <v>11</v>
      </c>
      <c r="M473" s="106" t="str">
        <f>VLOOKUP(K473,'Basic Moves'!B$2:C$60,2,FALSE)</f>
        <v>Steel</v>
      </c>
      <c r="N473" s="106">
        <f>IF(OR(VLOOKUP(K473,'Basic Moves'!B$2:C$60,2,FALSE)=E473,VLOOKUP(K473,'Basic Moves'!B$2:C$60,2,FALSE)=F473),1,0)</f>
        <v>0</v>
      </c>
      <c r="O473" s="106">
        <f>VLOOKUP(K473,'Basic Moves'!B$2:J$60,5,FALSE)</f>
        <v>800</v>
      </c>
      <c r="P473" s="106">
        <f>VLOOKUP(K473,'Basic Moves'!B$2:J$60,9,FALSE)</f>
        <v>6</v>
      </c>
      <c r="Q473" s="34">
        <f t="shared" si="229"/>
        <v>6</v>
      </c>
      <c r="R473" s="24">
        <f t="shared" si="2"/>
        <v>7.5</v>
      </c>
      <c r="S473" s="56">
        <f t="shared" si="230"/>
        <v>13.75</v>
      </c>
      <c r="T473" s="56">
        <f t="shared" si="231"/>
        <v>7.5</v>
      </c>
      <c r="U473" s="56">
        <f t="shared" si="232"/>
        <v>0.5454545455</v>
      </c>
      <c r="V473" s="36" t="s">
        <v>202</v>
      </c>
      <c r="W473" s="106">
        <f>VLOOKUP(V473,'Charged Moves'!B$2:K$119,3,FALSE)</f>
        <v>45</v>
      </c>
      <c r="X473" s="107" t="str">
        <f>VLOOKUP(V473,'Charged Moves'!B$2:C$119,2,FALSE)</f>
        <v>Dragon</v>
      </c>
      <c r="Y473" s="106">
        <f>IF(OR(VLOOKUP(V473,'Charged Moves'!B$2:C$119,2,FALSE)=E473,VLOOKUP(V473,'Charged Moves'!B$2:C$119,2,FALSE)=F473),1,0)</f>
        <v>0</v>
      </c>
      <c r="Z473" s="106">
        <f>VLOOKUP(V473,'Charged Moves'!B$2:K$119,10,FALSE)*100</f>
        <v>5</v>
      </c>
      <c r="AA473" s="106">
        <f>VLOOKUP(V473,'Charged Moves'!B$2:K$119,6,FALSE)</f>
        <v>2800</v>
      </c>
      <c r="AB473" s="106">
        <f>VLOOKUP(V473,'Charged Moves'!B$2:L$119,11,FALSE)</f>
        <v>33</v>
      </c>
      <c r="AC473" s="62">
        <f t="shared" si="233"/>
        <v>23</v>
      </c>
      <c r="AD473" s="24">
        <f t="shared" si="3"/>
        <v>8.214285714</v>
      </c>
      <c r="AE473" s="63">
        <f t="shared" si="4"/>
        <v>6</v>
      </c>
      <c r="AF473" s="64">
        <f t="shared" si="5"/>
        <v>4800</v>
      </c>
      <c r="AG473" s="65">
        <f t="shared" si="6"/>
        <v>7.763157895</v>
      </c>
      <c r="AH473" s="15">
        <f t="shared" si="234"/>
        <v>0.445902234</v>
      </c>
      <c r="AI473" s="15">
        <f t="shared" si="235"/>
        <v>0.1227965814</v>
      </c>
      <c r="AJ473" s="15">
        <f t="shared" si="236"/>
        <v>0.1313468619</v>
      </c>
      <c r="AK473" s="65">
        <f t="shared" si="7"/>
        <v>2.731481481</v>
      </c>
      <c r="AL473" s="65">
        <f t="shared" si="8"/>
        <v>136243.4211</v>
      </c>
      <c r="AM473" s="65">
        <f t="shared" si="9"/>
        <v>47937.5</v>
      </c>
    </row>
    <row r="474" ht="14.25" customHeight="1">
      <c r="A474" s="11">
        <v>1207.0</v>
      </c>
      <c r="B474" s="11">
        <f>VLOOKUP(D474,'Species Data'!A$2:E$252,2,FALSE)</f>
        <v>160</v>
      </c>
      <c r="C474" s="11"/>
      <c r="D474" s="47" t="s">
        <v>134</v>
      </c>
      <c r="E474" s="115" t="s">
        <v>476</v>
      </c>
      <c r="F474" s="122"/>
      <c r="G474" s="11">
        <f>VLOOKUP(D474,'Species Data'!A$2:E$252,3,FALSE)</f>
        <v>170</v>
      </c>
      <c r="H474" s="52">
        <f>VLOOKUP(D474,'Species Data'!A$2:E$252,4,FALSE)</f>
        <v>205</v>
      </c>
      <c r="I474" s="52">
        <f>VLOOKUP(D474,'Species Data'!A$2:E$252,5,FALSE)</f>
        <v>197</v>
      </c>
      <c r="J474" s="53">
        <f t="shared" si="1"/>
        <v>33490</v>
      </c>
      <c r="K474" s="21" t="s">
        <v>74</v>
      </c>
      <c r="L474" s="54">
        <f>VLOOKUP(K474,'Basic Moves'!B$2:J$60,3,FALSE)</f>
        <v>5</v>
      </c>
      <c r="M474" s="54" t="str">
        <f>VLOOKUP(K474,'Basic Moves'!B$2:C$60,2,FALSE)</f>
        <v>Water</v>
      </c>
      <c r="N474" s="54">
        <f>IF(OR(VLOOKUP(K474,'Basic Moves'!B$2:C$60,2,FALSE)=E474,VLOOKUP(K474,'Basic Moves'!B$2:C$60,2,FALSE)=F474),1,0)</f>
        <v>1</v>
      </c>
      <c r="O474" s="54">
        <f>VLOOKUP(K474,'Basic Moves'!B$2:J$60,5,FALSE)</f>
        <v>500</v>
      </c>
      <c r="P474" s="54">
        <f>VLOOKUP(K474,'Basic Moves'!B$2:J$60,9,FALSE)</f>
        <v>5</v>
      </c>
      <c r="Q474" s="34">
        <f t="shared" si="229"/>
        <v>4</v>
      </c>
      <c r="R474" s="24">
        <f t="shared" si="2"/>
        <v>8</v>
      </c>
      <c r="S474" s="56">
        <f t="shared" si="230"/>
        <v>10</v>
      </c>
      <c r="T474" s="56">
        <f t="shared" si="231"/>
        <v>10</v>
      </c>
      <c r="U474" s="56">
        <f t="shared" si="232"/>
        <v>1</v>
      </c>
      <c r="V474" s="21" t="s">
        <v>76</v>
      </c>
      <c r="W474" s="54">
        <f>VLOOKUP(V474,'Charged Moves'!B$2:K$119,3,FALSE)</f>
        <v>130</v>
      </c>
      <c r="X474" s="57" t="str">
        <f>VLOOKUP(V474,'Charged Moves'!B$2:C$119,2,FALSE)</f>
        <v>Water</v>
      </c>
      <c r="Y474" s="54">
        <f>IF(OR(VLOOKUP(V474,'Charged Moves'!B$2:C$119,2,FALSE)=E474,VLOOKUP(V474,'Charged Moves'!B$2:C$119,2,FALSE)=F474),1,0)</f>
        <v>1</v>
      </c>
      <c r="Z474" s="54">
        <f>VLOOKUP(V474,'Charged Moves'!B$2:K$119,10,FALSE)*100</f>
        <v>5</v>
      </c>
      <c r="AA474" s="54">
        <f>VLOOKUP(V474,'Charged Moves'!B$2:K$119,6,FALSE)</f>
        <v>3300</v>
      </c>
      <c r="AB474" s="54">
        <f>VLOOKUP(V474,'Charged Moves'!B$2:L$119,11,FALSE)</f>
        <v>100</v>
      </c>
      <c r="AC474" s="62">
        <f t="shared" si="233"/>
        <v>89</v>
      </c>
      <c r="AD474" s="24">
        <f t="shared" si="3"/>
        <v>26.96969697</v>
      </c>
      <c r="AE474" s="63">
        <f t="shared" si="4"/>
        <v>20</v>
      </c>
      <c r="AF474" s="64">
        <f t="shared" si="5"/>
        <v>10000</v>
      </c>
      <c r="AG474" s="65">
        <f t="shared" si="6"/>
        <v>12.70676692</v>
      </c>
      <c r="AH474" s="15">
        <f t="shared" si="234"/>
        <v>0.7298545042</v>
      </c>
      <c r="AI474" s="15">
        <f t="shared" si="235"/>
        <v>0.3835490819</v>
      </c>
      <c r="AJ474" s="15">
        <f t="shared" si="236"/>
        <v>0.2804277844</v>
      </c>
      <c r="AK474" s="65">
        <f t="shared" si="7"/>
        <v>3.056057866</v>
      </c>
      <c r="AL474" s="65">
        <f t="shared" si="8"/>
        <v>425549.6241</v>
      </c>
      <c r="AM474" s="65">
        <f t="shared" si="9"/>
        <v>102347.3779</v>
      </c>
    </row>
    <row r="475" ht="14.25" customHeight="1">
      <c r="A475" s="11">
        <v>1208.0</v>
      </c>
      <c r="B475" s="11">
        <f>VLOOKUP(D475,'Species Data'!A$2:E$252,2,FALSE)</f>
        <v>160</v>
      </c>
      <c r="C475" s="11"/>
      <c r="D475" s="47" t="s">
        <v>134</v>
      </c>
      <c r="E475" s="115" t="s">
        <v>476</v>
      </c>
      <c r="F475" s="122"/>
      <c r="G475" s="11">
        <f>VLOOKUP(D475,'Species Data'!A$2:E$252,3,FALSE)</f>
        <v>170</v>
      </c>
      <c r="H475" s="52">
        <f>VLOOKUP(D475,'Species Data'!A$2:E$252,4,FALSE)</f>
        <v>205</v>
      </c>
      <c r="I475" s="52">
        <f>VLOOKUP(D475,'Species Data'!A$2:E$252,5,FALSE)</f>
        <v>197</v>
      </c>
      <c r="J475" s="53">
        <f t="shared" si="1"/>
        <v>33490</v>
      </c>
      <c r="K475" s="21" t="s">
        <v>74</v>
      </c>
      <c r="L475" s="54">
        <f>VLOOKUP(K475,'Basic Moves'!B$2:J$60,3,FALSE)</f>
        <v>5</v>
      </c>
      <c r="M475" s="54" t="str">
        <f>VLOOKUP(K475,'Basic Moves'!B$2:C$60,2,FALSE)</f>
        <v>Water</v>
      </c>
      <c r="N475" s="54">
        <f>IF(OR(VLOOKUP(K475,'Basic Moves'!B$2:C$60,2,FALSE)=E475,VLOOKUP(K475,'Basic Moves'!B$2:C$60,2,FALSE)=F475),1,0)</f>
        <v>1</v>
      </c>
      <c r="O475" s="54">
        <f>VLOOKUP(K475,'Basic Moves'!B$2:J$60,5,FALSE)</f>
        <v>500</v>
      </c>
      <c r="P475" s="54">
        <f>VLOOKUP(K475,'Basic Moves'!B$2:J$60,9,FALSE)</f>
        <v>5</v>
      </c>
      <c r="Q475" s="34">
        <f t="shared" si="229"/>
        <v>4</v>
      </c>
      <c r="R475" s="24">
        <f t="shared" si="2"/>
        <v>8</v>
      </c>
      <c r="S475" s="56">
        <f t="shared" si="230"/>
        <v>10</v>
      </c>
      <c r="T475" s="56">
        <f t="shared" si="231"/>
        <v>10</v>
      </c>
      <c r="U475" s="56">
        <f t="shared" si="232"/>
        <v>1</v>
      </c>
      <c r="V475" s="21" t="s">
        <v>88</v>
      </c>
      <c r="W475" s="54">
        <f>VLOOKUP(V475,'Charged Moves'!B$2:K$119,3,FALSE)</f>
        <v>90</v>
      </c>
      <c r="X475" s="57" t="str">
        <f>VLOOKUP(V475,'Charged Moves'!B$2:C$119,2,FALSE)</f>
        <v>Ice</v>
      </c>
      <c r="Y475" s="54">
        <f>IF(OR(VLOOKUP(V475,'Charged Moves'!B$2:C$119,2,FALSE)=E475,VLOOKUP(V475,'Charged Moves'!B$2:C$119,2,FALSE)=F475),1,0)</f>
        <v>0</v>
      </c>
      <c r="Z475" s="54">
        <f>VLOOKUP(V475,'Charged Moves'!B$2:K$119,10,FALSE)*100</f>
        <v>5</v>
      </c>
      <c r="AA475" s="54">
        <f>VLOOKUP(V475,'Charged Moves'!B$2:K$119,6,FALSE)</f>
        <v>3300</v>
      </c>
      <c r="AB475" s="54">
        <f>VLOOKUP(V475,'Charged Moves'!B$2:L$119,11,FALSE)</f>
        <v>50</v>
      </c>
      <c r="AC475" s="62">
        <f t="shared" si="233"/>
        <v>52</v>
      </c>
      <c r="AD475" s="24">
        <f t="shared" si="3"/>
        <v>15.75757576</v>
      </c>
      <c r="AE475" s="63">
        <f t="shared" si="4"/>
        <v>10</v>
      </c>
      <c r="AF475" s="64">
        <f t="shared" si="5"/>
        <v>5000</v>
      </c>
      <c r="AG475" s="65">
        <f t="shared" si="6"/>
        <v>11.08433735</v>
      </c>
      <c r="AH475" s="15">
        <f t="shared" si="234"/>
        <v>0.6366649827</v>
      </c>
      <c r="AI475" s="15">
        <f t="shared" si="235"/>
        <v>0.3345766426</v>
      </c>
      <c r="AJ475" s="15">
        <f t="shared" si="236"/>
        <v>0.2786151104</v>
      </c>
      <c r="AK475" s="65">
        <f t="shared" si="7"/>
        <v>3.03630363</v>
      </c>
      <c r="AL475" s="65">
        <f t="shared" si="8"/>
        <v>371214.4578</v>
      </c>
      <c r="AM475" s="65">
        <f t="shared" si="9"/>
        <v>101685.8086</v>
      </c>
    </row>
    <row r="476" ht="14.25" customHeight="1">
      <c r="A476" s="11">
        <v>1206.0</v>
      </c>
      <c r="B476" s="11">
        <f>VLOOKUP(D476,'Species Data'!A$2:E$252,2,FALSE)</f>
        <v>160</v>
      </c>
      <c r="C476" s="11"/>
      <c r="D476" s="47" t="s">
        <v>134</v>
      </c>
      <c r="E476" s="115" t="s">
        <v>476</v>
      </c>
      <c r="F476" s="122"/>
      <c r="G476" s="11">
        <f>VLOOKUP(D476,'Species Data'!A$2:E$252,3,FALSE)</f>
        <v>170</v>
      </c>
      <c r="H476" s="52">
        <f>VLOOKUP(D476,'Species Data'!A$2:E$252,4,FALSE)</f>
        <v>205</v>
      </c>
      <c r="I476" s="52">
        <f>VLOOKUP(D476,'Species Data'!A$2:E$252,5,FALSE)</f>
        <v>197</v>
      </c>
      <c r="J476" s="53">
        <f t="shared" si="1"/>
        <v>33490</v>
      </c>
      <c r="K476" s="21" t="s">
        <v>74</v>
      </c>
      <c r="L476" s="54">
        <f>VLOOKUP(K476,'Basic Moves'!B$2:J$60,3,FALSE)</f>
        <v>5</v>
      </c>
      <c r="M476" s="54" t="str">
        <f>VLOOKUP(K476,'Basic Moves'!B$2:C$60,2,FALSE)</f>
        <v>Water</v>
      </c>
      <c r="N476" s="54">
        <f>IF(OR(VLOOKUP(K476,'Basic Moves'!B$2:C$60,2,FALSE)=E476,VLOOKUP(K476,'Basic Moves'!B$2:C$60,2,FALSE)=F476),1,0)</f>
        <v>1</v>
      </c>
      <c r="O476" s="54">
        <f>VLOOKUP(K476,'Basic Moves'!B$2:J$60,5,FALSE)</f>
        <v>500</v>
      </c>
      <c r="P476" s="54">
        <f>VLOOKUP(K476,'Basic Moves'!B$2:J$60,9,FALSE)</f>
        <v>5</v>
      </c>
      <c r="Q476" s="34">
        <f t="shared" si="229"/>
        <v>4</v>
      </c>
      <c r="R476" s="24">
        <f t="shared" si="2"/>
        <v>8</v>
      </c>
      <c r="S476" s="56">
        <f t="shared" si="230"/>
        <v>10</v>
      </c>
      <c r="T476" s="56">
        <f t="shared" si="231"/>
        <v>10</v>
      </c>
      <c r="U476" s="56">
        <f t="shared" si="232"/>
        <v>1</v>
      </c>
      <c r="V476" s="21" t="s">
        <v>65</v>
      </c>
      <c r="W476" s="54">
        <f>VLOOKUP(V476,'Charged Moves'!B$2:K$119,3,FALSE)</f>
        <v>70</v>
      </c>
      <c r="X476" s="57" t="str">
        <f>VLOOKUP(V476,'Charged Moves'!B$2:C$119,2,FALSE)</f>
        <v>Dark</v>
      </c>
      <c r="Y476" s="54">
        <f>IF(OR(VLOOKUP(V476,'Charged Moves'!B$2:C$119,2,FALSE)=E476,VLOOKUP(V476,'Charged Moves'!B$2:C$119,2,FALSE)=F476),1,0)</f>
        <v>0</v>
      </c>
      <c r="Z476" s="54">
        <f>VLOOKUP(V476,'Charged Moves'!B$2:K$119,10,FALSE)*100</f>
        <v>5</v>
      </c>
      <c r="AA476" s="54">
        <f>VLOOKUP(V476,'Charged Moves'!B$2:K$119,6,FALSE)</f>
        <v>3200</v>
      </c>
      <c r="AB476" s="54">
        <f>VLOOKUP(V476,'Charged Moves'!B$2:L$119,11,FALSE)</f>
        <v>33</v>
      </c>
      <c r="AC476" s="62">
        <f t="shared" si="233"/>
        <v>40</v>
      </c>
      <c r="AD476" s="24">
        <f t="shared" si="3"/>
        <v>12.5</v>
      </c>
      <c r="AE476" s="63">
        <f t="shared" si="4"/>
        <v>7</v>
      </c>
      <c r="AF476" s="64">
        <f t="shared" si="5"/>
        <v>3500</v>
      </c>
      <c r="AG476" s="65">
        <f t="shared" si="6"/>
        <v>10.14925373</v>
      </c>
      <c r="AH476" s="15">
        <f t="shared" si="234"/>
        <v>0.5829554125</v>
      </c>
      <c r="AI476" s="15">
        <f t="shared" si="235"/>
        <v>0.3063514878</v>
      </c>
      <c r="AJ476" s="15">
        <f t="shared" si="236"/>
        <v>0.2748796081</v>
      </c>
      <c r="AK476" s="65">
        <f t="shared" si="7"/>
        <v>2.995594714</v>
      </c>
      <c r="AL476" s="65">
        <f t="shared" si="8"/>
        <v>339898.5075</v>
      </c>
      <c r="AM476" s="65">
        <f t="shared" si="9"/>
        <v>100322.467</v>
      </c>
    </row>
    <row r="477" ht="14.25" customHeight="1">
      <c r="A477" s="11">
        <v>1204.0</v>
      </c>
      <c r="B477" s="11">
        <f>VLOOKUP(D477,'Species Data'!A$2:E$252,2,FALSE)</f>
        <v>160</v>
      </c>
      <c r="C477" s="11"/>
      <c r="D477" s="47" t="s">
        <v>134</v>
      </c>
      <c r="E477" s="115" t="s">
        <v>476</v>
      </c>
      <c r="F477" s="122"/>
      <c r="G477" s="11">
        <f>VLOOKUP(D477,'Species Data'!A$2:E$252,3,FALSE)</f>
        <v>170</v>
      </c>
      <c r="H477" s="52">
        <f>VLOOKUP(D477,'Species Data'!A$2:E$252,4,FALSE)</f>
        <v>205</v>
      </c>
      <c r="I477" s="52">
        <f>VLOOKUP(D477,'Species Data'!A$2:E$252,5,FALSE)</f>
        <v>197</v>
      </c>
      <c r="J477" s="53">
        <f t="shared" si="1"/>
        <v>33490</v>
      </c>
      <c r="K477" s="21" t="s">
        <v>60</v>
      </c>
      <c r="L477" s="54">
        <f>VLOOKUP(K477,'Basic Moves'!B$2:J$60,3,FALSE)</f>
        <v>6</v>
      </c>
      <c r="M477" s="54" t="str">
        <f>VLOOKUP(K477,'Basic Moves'!B$2:C$60,2,FALSE)</f>
        <v>Dark</v>
      </c>
      <c r="N477" s="54">
        <f>IF(OR(VLOOKUP(K477,'Basic Moves'!B$2:C$60,2,FALSE)=E477,VLOOKUP(K477,'Basic Moves'!B$2:C$60,2,FALSE)=F477),1,0)</f>
        <v>0</v>
      </c>
      <c r="O477" s="54">
        <f>VLOOKUP(K477,'Basic Moves'!B$2:J$60,5,FALSE)</f>
        <v>500</v>
      </c>
      <c r="P477" s="54">
        <f>VLOOKUP(K477,'Basic Moves'!B$2:J$60,9,FALSE)</f>
        <v>4</v>
      </c>
      <c r="Q477" s="34">
        <f t="shared" si="229"/>
        <v>4</v>
      </c>
      <c r="R477" s="24">
        <f t="shared" si="2"/>
        <v>8</v>
      </c>
      <c r="S477" s="56">
        <f t="shared" si="230"/>
        <v>12</v>
      </c>
      <c r="T477" s="56">
        <f t="shared" si="231"/>
        <v>8</v>
      </c>
      <c r="U477" s="56">
        <f t="shared" si="232"/>
        <v>0.6666666667</v>
      </c>
      <c r="V477" s="21" t="s">
        <v>76</v>
      </c>
      <c r="W477" s="54">
        <f>VLOOKUP(V477,'Charged Moves'!B$2:K$119,3,FALSE)</f>
        <v>130</v>
      </c>
      <c r="X477" s="57" t="str">
        <f>VLOOKUP(V477,'Charged Moves'!B$2:C$119,2,FALSE)</f>
        <v>Water</v>
      </c>
      <c r="Y477" s="54">
        <f>IF(OR(VLOOKUP(V477,'Charged Moves'!B$2:C$119,2,FALSE)=E477,VLOOKUP(V477,'Charged Moves'!B$2:C$119,2,FALSE)=F477),1,0)</f>
        <v>1</v>
      </c>
      <c r="Z477" s="54">
        <f>VLOOKUP(V477,'Charged Moves'!B$2:K$119,10,FALSE)*100</f>
        <v>5</v>
      </c>
      <c r="AA477" s="54">
        <f>VLOOKUP(V477,'Charged Moves'!B$2:K$119,6,FALSE)</f>
        <v>3300</v>
      </c>
      <c r="AB477" s="54">
        <f>VLOOKUP(V477,'Charged Moves'!B$2:L$119,11,FALSE)</f>
        <v>100</v>
      </c>
      <c r="AC477" s="62">
        <f t="shared" si="233"/>
        <v>89</v>
      </c>
      <c r="AD477" s="24">
        <f t="shared" si="3"/>
        <v>26.96969697</v>
      </c>
      <c r="AE477" s="63">
        <f t="shared" si="4"/>
        <v>25</v>
      </c>
      <c r="AF477" s="64">
        <f t="shared" si="5"/>
        <v>12500</v>
      </c>
      <c r="AG477" s="65">
        <f t="shared" si="6"/>
        <v>11.96202532</v>
      </c>
      <c r="AH477" s="15">
        <f t="shared" si="234"/>
        <v>0.687077847</v>
      </c>
      <c r="AI477" s="15">
        <f t="shared" si="235"/>
        <v>0.3610693308</v>
      </c>
      <c r="AJ477" s="15">
        <f t="shared" si="236"/>
        <v>0.2557947212</v>
      </c>
      <c r="AK477" s="65">
        <f t="shared" si="7"/>
        <v>2.787610619</v>
      </c>
      <c r="AL477" s="65">
        <f t="shared" si="8"/>
        <v>400608.2278</v>
      </c>
      <c r="AM477" s="65">
        <f t="shared" si="9"/>
        <v>93357.07965</v>
      </c>
    </row>
    <row r="478" ht="14.25" customHeight="1">
      <c r="A478" s="11">
        <v>1205.0</v>
      </c>
      <c r="B478" s="11">
        <f>VLOOKUP(D478,'Species Data'!A$2:E$252,2,FALSE)</f>
        <v>160</v>
      </c>
      <c r="C478" s="11"/>
      <c r="D478" s="47" t="s">
        <v>134</v>
      </c>
      <c r="E478" s="115" t="s">
        <v>476</v>
      </c>
      <c r="F478" s="122"/>
      <c r="G478" s="11">
        <f>VLOOKUP(D478,'Species Data'!A$2:E$252,3,FALSE)</f>
        <v>170</v>
      </c>
      <c r="H478" s="52">
        <f>VLOOKUP(D478,'Species Data'!A$2:E$252,4,FALSE)</f>
        <v>205</v>
      </c>
      <c r="I478" s="52">
        <f>VLOOKUP(D478,'Species Data'!A$2:E$252,5,FALSE)</f>
        <v>197</v>
      </c>
      <c r="J478" s="53">
        <f t="shared" si="1"/>
        <v>33490</v>
      </c>
      <c r="K478" s="21" t="s">
        <v>60</v>
      </c>
      <c r="L478" s="54">
        <f>VLOOKUP(K478,'Basic Moves'!B$2:J$60,3,FALSE)</f>
        <v>6</v>
      </c>
      <c r="M478" s="54" t="str">
        <f>VLOOKUP(K478,'Basic Moves'!B$2:C$60,2,FALSE)</f>
        <v>Dark</v>
      </c>
      <c r="N478" s="54">
        <f>IF(OR(VLOOKUP(K478,'Basic Moves'!B$2:C$60,2,FALSE)=E478,VLOOKUP(K478,'Basic Moves'!B$2:C$60,2,FALSE)=F478),1,0)</f>
        <v>0</v>
      </c>
      <c r="O478" s="54">
        <f>VLOOKUP(K478,'Basic Moves'!B$2:J$60,5,FALSE)</f>
        <v>500</v>
      </c>
      <c r="P478" s="54">
        <f>VLOOKUP(K478,'Basic Moves'!B$2:J$60,9,FALSE)</f>
        <v>4</v>
      </c>
      <c r="Q478" s="34">
        <f t="shared" si="229"/>
        <v>4</v>
      </c>
      <c r="R478" s="24">
        <f t="shared" si="2"/>
        <v>8</v>
      </c>
      <c r="S478" s="56">
        <f t="shared" si="230"/>
        <v>12</v>
      </c>
      <c r="T478" s="56">
        <f t="shared" si="231"/>
        <v>8</v>
      </c>
      <c r="U478" s="56">
        <f t="shared" si="232"/>
        <v>0.6666666667</v>
      </c>
      <c r="V478" s="21" t="s">
        <v>88</v>
      </c>
      <c r="W478" s="54">
        <f>VLOOKUP(V478,'Charged Moves'!B$2:K$119,3,FALSE)</f>
        <v>90</v>
      </c>
      <c r="X478" s="57" t="str">
        <f>VLOOKUP(V478,'Charged Moves'!B$2:C$119,2,FALSE)</f>
        <v>Ice</v>
      </c>
      <c r="Y478" s="54">
        <f>IF(OR(VLOOKUP(V478,'Charged Moves'!B$2:C$119,2,FALSE)=E478,VLOOKUP(V478,'Charged Moves'!B$2:C$119,2,FALSE)=F478),1,0)</f>
        <v>0</v>
      </c>
      <c r="Z478" s="54">
        <f>VLOOKUP(V478,'Charged Moves'!B$2:K$119,10,FALSE)*100</f>
        <v>5</v>
      </c>
      <c r="AA478" s="54">
        <f>VLOOKUP(V478,'Charged Moves'!B$2:K$119,6,FALSE)</f>
        <v>3300</v>
      </c>
      <c r="AB478" s="54">
        <f>VLOOKUP(V478,'Charged Moves'!B$2:L$119,11,FALSE)</f>
        <v>50</v>
      </c>
      <c r="AC478" s="62">
        <f t="shared" si="233"/>
        <v>52</v>
      </c>
      <c r="AD478" s="24">
        <f t="shared" si="3"/>
        <v>15.75757576</v>
      </c>
      <c r="AE478" s="63">
        <f t="shared" si="4"/>
        <v>13</v>
      </c>
      <c r="AF478" s="64">
        <f t="shared" si="5"/>
        <v>6500</v>
      </c>
      <c r="AG478" s="65">
        <f t="shared" si="6"/>
        <v>10.6122449</v>
      </c>
      <c r="AH478" s="15">
        <f t="shared" si="234"/>
        <v>0.6095488167</v>
      </c>
      <c r="AI478" s="15">
        <f t="shared" si="235"/>
        <v>0.3203267057</v>
      </c>
      <c r="AJ478" s="15">
        <f t="shared" si="236"/>
        <v>0.2524648999</v>
      </c>
      <c r="AK478" s="65">
        <f t="shared" si="7"/>
        <v>2.751322751</v>
      </c>
      <c r="AL478" s="65">
        <f t="shared" si="8"/>
        <v>355404.0816</v>
      </c>
      <c r="AM478" s="65">
        <f t="shared" si="9"/>
        <v>92141.79894</v>
      </c>
    </row>
    <row r="479" ht="14.25" customHeight="1">
      <c r="A479" s="11">
        <v>1203.0</v>
      </c>
      <c r="B479" s="11">
        <f>VLOOKUP(D479,'Species Data'!A$2:E$252,2,FALSE)</f>
        <v>160</v>
      </c>
      <c r="C479" s="11"/>
      <c r="D479" s="47" t="s">
        <v>134</v>
      </c>
      <c r="E479" s="115" t="s">
        <v>476</v>
      </c>
      <c r="F479" s="122"/>
      <c r="G479" s="11">
        <f>VLOOKUP(D479,'Species Data'!A$2:E$252,3,FALSE)</f>
        <v>170</v>
      </c>
      <c r="H479" s="52">
        <f>VLOOKUP(D479,'Species Data'!A$2:E$252,4,FALSE)</f>
        <v>205</v>
      </c>
      <c r="I479" s="52">
        <f>VLOOKUP(D479,'Species Data'!A$2:E$252,5,FALSE)</f>
        <v>197</v>
      </c>
      <c r="J479" s="53">
        <f t="shared" si="1"/>
        <v>33490</v>
      </c>
      <c r="K479" s="21" t="s">
        <v>60</v>
      </c>
      <c r="L479" s="54">
        <f>VLOOKUP(K479,'Basic Moves'!B$2:J$60,3,FALSE)</f>
        <v>6</v>
      </c>
      <c r="M479" s="54" t="str">
        <f>VLOOKUP(K479,'Basic Moves'!B$2:C$60,2,FALSE)</f>
        <v>Dark</v>
      </c>
      <c r="N479" s="54">
        <f>IF(OR(VLOOKUP(K479,'Basic Moves'!B$2:C$60,2,FALSE)=E479,VLOOKUP(K479,'Basic Moves'!B$2:C$60,2,FALSE)=F479),1,0)</f>
        <v>0</v>
      </c>
      <c r="O479" s="54">
        <f>VLOOKUP(K479,'Basic Moves'!B$2:J$60,5,FALSE)</f>
        <v>500</v>
      </c>
      <c r="P479" s="54">
        <f>VLOOKUP(K479,'Basic Moves'!B$2:J$60,9,FALSE)</f>
        <v>4</v>
      </c>
      <c r="Q479" s="34">
        <f t="shared" si="229"/>
        <v>4</v>
      </c>
      <c r="R479" s="24">
        <f t="shared" si="2"/>
        <v>8</v>
      </c>
      <c r="S479" s="56">
        <f t="shared" si="230"/>
        <v>12</v>
      </c>
      <c r="T479" s="56">
        <f t="shared" si="231"/>
        <v>8</v>
      </c>
      <c r="U479" s="56">
        <f t="shared" si="232"/>
        <v>0.6666666667</v>
      </c>
      <c r="V479" s="21" t="s">
        <v>65</v>
      </c>
      <c r="W479" s="54">
        <f>VLOOKUP(V479,'Charged Moves'!B$2:K$119,3,FALSE)</f>
        <v>70</v>
      </c>
      <c r="X479" s="57" t="str">
        <f>VLOOKUP(V479,'Charged Moves'!B$2:C$119,2,FALSE)</f>
        <v>Dark</v>
      </c>
      <c r="Y479" s="54">
        <f>IF(OR(VLOOKUP(V479,'Charged Moves'!B$2:C$119,2,FALSE)=E479,VLOOKUP(V479,'Charged Moves'!B$2:C$119,2,FALSE)=F479),1,0)</f>
        <v>0</v>
      </c>
      <c r="Z479" s="54">
        <f>VLOOKUP(V479,'Charged Moves'!B$2:K$119,10,FALSE)*100</f>
        <v>5</v>
      </c>
      <c r="AA479" s="54">
        <f>VLOOKUP(V479,'Charged Moves'!B$2:K$119,6,FALSE)</f>
        <v>3200</v>
      </c>
      <c r="AB479" s="54">
        <f>VLOOKUP(V479,'Charged Moves'!B$2:L$119,11,FALSE)</f>
        <v>33</v>
      </c>
      <c r="AC479" s="62">
        <f t="shared" si="233"/>
        <v>40</v>
      </c>
      <c r="AD479" s="24">
        <f t="shared" si="3"/>
        <v>12.5</v>
      </c>
      <c r="AE479" s="63">
        <f t="shared" si="4"/>
        <v>9</v>
      </c>
      <c r="AF479" s="64">
        <f t="shared" si="5"/>
        <v>4500</v>
      </c>
      <c r="AG479" s="65">
        <f t="shared" si="6"/>
        <v>9.87012987</v>
      </c>
      <c r="AH479" s="15">
        <f t="shared" si="234"/>
        <v>0.5669230253</v>
      </c>
      <c r="AI479" s="15">
        <f t="shared" si="235"/>
        <v>0.2979262368</v>
      </c>
      <c r="AJ479" s="15">
        <f t="shared" si="236"/>
        <v>0.2517638033</v>
      </c>
      <c r="AK479" s="65">
        <f t="shared" si="7"/>
        <v>2.74368231</v>
      </c>
      <c r="AL479" s="65">
        <f t="shared" si="8"/>
        <v>330550.6494</v>
      </c>
      <c r="AM479" s="65">
        <f t="shared" si="9"/>
        <v>91885.92058</v>
      </c>
    </row>
    <row r="480" ht="14.25" customHeight="1">
      <c r="A480" s="11">
        <v>1331.0</v>
      </c>
      <c r="B480" s="11">
        <f>VLOOKUP(D480,'Species Data'!A$2:E$252,2,FALSE)</f>
        <v>180</v>
      </c>
      <c r="C480" s="11"/>
      <c r="D480" s="20" t="s">
        <v>335</v>
      </c>
      <c r="E480" s="101" t="s">
        <v>480</v>
      </c>
      <c r="F480" s="101"/>
      <c r="G480" s="11">
        <f>VLOOKUP(D480,'Species Data'!A$2:E$252,3,FALSE)</f>
        <v>140</v>
      </c>
      <c r="H480" s="52">
        <f>VLOOKUP(D480,'Species Data'!A$2:E$252,4,FALSE)</f>
        <v>145</v>
      </c>
      <c r="I480" s="52">
        <f>VLOOKUP(D480,'Species Data'!A$2:E$252,5,FALSE)</f>
        <v>112</v>
      </c>
      <c r="J480" s="53">
        <f t="shared" si="1"/>
        <v>15680</v>
      </c>
      <c r="K480" s="21" t="s">
        <v>94</v>
      </c>
      <c r="L480" s="54">
        <f>VLOOKUP(K480,'Basic Moves'!B$2:J$60,3,FALSE)</f>
        <v>8</v>
      </c>
      <c r="M480" s="54" t="str">
        <f>VLOOKUP(K480,'Basic Moves'!B$2:C$60,2,FALSE)</f>
        <v>Electric</v>
      </c>
      <c r="N480" s="54">
        <f>IF(OR(VLOOKUP(K480,'Basic Moves'!B$2:C$60,2,FALSE)=E480,VLOOKUP(K480,'Basic Moves'!B$2:C$60,2,FALSE)=F480),1,0)</f>
        <v>1</v>
      </c>
      <c r="O480" s="54">
        <f>VLOOKUP(K480,'Basic Moves'!B$2:J$60,5,FALSE)</f>
        <v>1100</v>
      </c>
      <c r="P480" s="54">
        <f>VLOOKUP(K480,'Basic Moves'!B$2:J$60,9,FALSE)</f>
        <v>15</v>
      </c>
      <c r="Q480" s="34">
        <f t="shared" si="229"/>
        <v>4</v>
      </c>
      <c r="R480" s="24">
        <f t="shared" si="2"/>
        <v>3.636363636</v>
      </c>
      <c r="S480" s="56">
        <f t="shared" si="230"/>
        <v>7.272727273</v>
      </c>
      <c r="T480" s="56">
        <f t="shared" si="231"/>
        <v>13.63636364</v>
      </c>
      <c r="U480" s="56">
        <f t="shared" si="232"/>
        <v>1.875</v>
      </c>
      <c r="V480" s="21" t="s">
        <v>92</v>
      </c>
      <c r="W480" s="54">
        <f>VLOOKUP(V480,'Charged Moves'!B$2:K$119,3,FALSE)</f>
        <v>80</v>
      </c>
      <c r="X480" s="57" t="str">
        <f>VLOOKUP(V480,'Charged Moves'!B$2:C$119,2,FALSE)</f>
        <v>Electric</v>
      </c>
      <c r="Y480" s="54">
        <f>IF(OR(VLOOKUP(V480,'Charged Moves'!B$2:C$119,2,FALSE)=E480,VLOOKUP(V480,'Charged Moves'!B$2:C$119,2,FALSE)=F480),1,0)</f>
        <v>1</v>
      </c>
      <c r="Z480" s="54">
        <f>VLOOKUP(V480,'Charged Moves'!B$2:K$119,10,FALSE)*100</f>
        <v>5</v>
      </c>
      <c r="AA480" s="54">
        <f>VLOOKUP(V480,'Charged Moves'!B$2:K$119,6,FALSE)</f>
        <v>2500</v>
      </c>
      <c r="AB480" s="54">
        <f>VLOOKUP(V480,'Charged Moves'!B$2:L$119,11,FALSE)</f>
        <v>50</v>
      </c>
      <c r="AC480" s="62">
        <f t="shared" si="233"/>
        <v>39</v>
      </c>
      <c r="AD480" s="24">
        <f t="shared" si="3"/>
        <v>15.6</v>
      </c>
      <c r="AE480" s="63">
        <f t="shared" si="4"/>
        <v>4</v>
      </c>
      <c r="AF480" s="64">
        <f t="shared" si="5"/>
        <v>4400</v>
      </c>
      <c r="AG480" s="65">
        <f t="shared" si="6"/>
        <v>7.971014493</v>
      </c>
      <c r="AH480" s="15">
        <f t="shared" si="234"/>
        <v>0.4578411541</v>
      </c>
      <c r="AI480" s="15">
        <f t="shared" si="235"/>
        <v>0.1126497918</v>
      </c>
      <c r="AJ480" s="15">
        <f t="shared" si="236"/>
        <v>0.1398190552</v>
      </c>
      <c r="AK480" s="65">
        <f t="shared" si="7"/>
        <v>3.25443787</v>
      </c>
      <c r="AL480" s="65">
        <f t="shared" si="8"/>
        <v>124985.5072</v>
      </c>
      <c r="AM480" s="65">
        <f t="shared" si="9"/>
        <v>51029.5858</v>
      </c>
    </row>
    <row r="481" ht="14.25" customHeight="1">
      <c r="A481" s="11">
        <v>1329.0</v>
      </c>
      <c r="B481" s="11">
        <f>VLOOKUP(D481,'Species Data'!A$2:E$252,2,FALSE)</f>
        <v>180</v>
      </c>
      <c r="C481" s="11"/>
      <c r="D481" s="20" t="s">
        <v>335</v>
      </c>
      <c r="E481" s="101" t="s">
        <v>480</v>
      </c>
      <c r="F481" s="101"/>
      <c r="G481" s="11">
        <f>VLOOKUP(D481,'Species Data'!A$2:E$252,3,FALSE)</f>
        <v>140</v>
      </c>
      <c r="H481" s="52">
        <f>VLOOKUP(D481,'Species Data'!A$2:E$252,4,FALSE)</f>
        <v>145</v>
      </c>
      <c r="I481" s="52">
        <f>VLOOKUP(D481,'Species Data'!A$2:E$252,5,FALSE)</f>
        <v>112</v>
      </c>
      <c r="J481" s="53">
        <f t="shared" si="1"/>
        <v>15680</v>
      </c>
      <c r="K481" s="21" t="s">
        <v>94</v>
      </c>
      <c r="L481" s="54">
        <f>VLOOKUP(K481,'Basic Moves'!B$2:J$60,3,FALSE)</f>
        <v>8</v>
      </c>
      <c r="M481" s="54" t="str">
        <f>VLOOKUP(K481,'Basic Moves'!B$2:C$60,2,FALSE)</f>
        <v>Electric</v>
      </c>
      <c r="N481" s="54">
        <f>IF(OR(VLOOKUP(K481,'Basic Moves'!B$2:C$60,2,FALSE)=E481,VLOOKUP(K481,'Basic Moves'!B$2:C$60,2,FALSE)=F481),1,0)</f>
        <v>1</v>
      </c>
      <c r="O481" s="54">
        <f>VLOOKUP(K481,'Basic Moves'!B$2:J$60,5,FALSE)</f>
        <v>1100</v>
      </c>
      <c r="P481" s="54">
        <f>VLOOKUP(K481,'Basic Moves'!B$2:J$60,9,FALSE)</f>
        <v>15</v>
      </c>
      <c r="Q481" s="34">
        <f t="shared" si="229"/>
        <v>4</v>
      </c>
      <c r="R481" s="24">
        <f t="shared" si="2"/>
        <v>3.636363636</v>
      </c>
      <c r="S481" s="56">
        <f t="shared" si="230"/>
        <v>7.272727273</v>
      </c>
      <c r="T481" s="56">
        <f t="shared" si="231"/>
        <v>13.63636364</v>
      </c>
      <c r="U481" s="56">
        <f t="shared" si="232"/>
        <v>1.875</v>
      </c>
      <c r="V481" s="21" t="s">
        <v>105</v>
      </c>
      <c r="W481" s="54">
        <f>VLOOKUP(V481,'Charged Moves'!B$2:K$119,3,FALSE)</f>
        <v>65</v>
      </c>
      <c r="X481" s="57" t="str">
        <f>VLOOKUP(V481,'Charged Moves'!B$2:C$119,2,FALSE)</f>
        <v>Electric</v>
      </c>
      <c r="Y481" s="54">
        <f>IF(OR(VLOOKUP(V481,'Charged Moves'!B$2:C$119,2,FALSE)=E481,VLOOKUP(V481,'Charged Moves'!B$2:C$119,2,FALSE)=F481),1,0)</f>
        <v>1</v>
      </c>
      <c r="Z481" s="54">
        <f>VLOOKUP(V481,'Charged Moves'!B$2:K$119,10,FALSE)*100</f>
        <v>5</v>
      </c>
      <c r="AA481" s="54">
        <f>VLOOKUP(V481,'Charged Moves'!B$2:K$119,6,FALSE)</f>
        <v>2500</v>
      </c>
      <c r="AB481" s="54">
        <f>VLOOKUP(V481,'Charged Moves'!B$2:L$119,11,FALSE)</f>
        <v>33</v>
      </c>
      <c r="AC481" s="62">
        <f t="shared" si="233"/>
        <v>32</v>
      </c>
      <c r="AD481" s="24">
        <f t="shared" si="3"/>
        <v>12.8</v>
      </c>
      <c r="AE481" s="63">
        <f t="shared" si="4"/>
        <v>3</v>
      </c>
      <c r="AF481" s="64">
        <f t="shared" si="5"/>
        <v>3300</v>
      </c>
      <c r="AG481" s="65">
        <f t="shared" si="6"/>
        <v>7.586206897</v>
      </c>
      <c r="AH481" s="15">
        <f t="shared" si="234"/>
        <v>0.4357384777</v>
      </c>
      <c r="AI481" s="15">
        <f t="shared" si="235"/>
        <v>0.107211526</v>
      </c>
      <c r="AJ481" s="15">
        <f t="shared" si="236"/>
        <v>0.1369821468</v>
      </c>
      <c r="AK481" s="65">
        <f t="shared" si="7"/>
        <v>3.188405797</v>
      </c>
      <c r="AL481" s="65">
        <f t="shared" si="8"/>
        <v>118951.7241</v>
      </c>
      <c r="AM481" s="65">
        <f t="shared" si="9"/>
        <v>49994.2029</v>
      </c>
    </row>
    <row r="482" ht="14.25" customHeight="1">
      <c r="A482" s="11">
        <v>1330.0</v>
      </c>
      <c r="B482" s="11">
        <f>VLOOKUP(D482,'Species Data'!A$2:E$252,2,FALSE)</f>
        <v>180</v>
      </c>
      <c r="C482" s="11"/>
      <c r="D482" s="20" t="s">
        <v>335</v>
      </c>
      <c r="E482" s="101" t="s">
        <v>480</v>
      </c>
      <c r="F482" s="101"/>
      <c r="G482" s="11">
        <f>VLOOKUP(D482,'Species Data'!A$2:E$252,3,FALSE)</f>
        <v>140</v>
      </c>
      <c r="H482" s="52">
        <f>VLOOKUP(D482,'Species Data'!A$2:E$252,4,FALSE)</f>
        <v>145</v>
      </c>
      <c r="I482" s="52">
        <f>VLOOKUP(D482,'Species Data'!A$2:E$252,5,FALSE)</f>
        <v>112</v>
      </c>
      <c r="J482" s="53">
        <f t="shared" si="1"/>
        <v>15680</v>
      </c>
      <c r="K482" s="21" t="s">
        <v>94</v>
      </c>
      <c r="L482" s="54">
        <f>VLOOKUP(K482,'Basic Moves'!B$2:J$60,3,FALSE)</f>
        <v>8</v>
      </c>
      <c r="M482" s="54" t="str">
        <f>VLOOKUP(K482,'Basic Moves'!B$2:C$60,2,FALSE)</f>
        <v>Electric</v>
      </c>
      <c r="N482" s="54">
        <f>IF(OR(VLOOKUP(K482,'Basic Moves'!B$2:C$60,2,FALSE)=E482,VLOOKUP(K482,'Basic Moves'!B$2:C$60,2,FALSE)=F482),1,0)</f>
        <v>1</v>
      </c>
      <c r="O482" s="54">
        <f>VLOOKUP(K482,'Basic Moves'!B$2:J$60,5,FALSE)</f>
        <v>1100</v>
      </c>
      <c r="P482" s="54">
        <f>VLOOKUP(K482,'Basic Moves'!B$2:J$60,9,FALSE)</f>
        <v>15</v>
      </c>
      <c r="Q482" s="34">
        <f t="shared" si="229"/>
        <v>4</v>
      </c>
      <c r="R482" s="24">
        <f t="shared" si="2"/>
        <v>3.636363636</v>
      </c>
      <c r="S482" s="56">
        <f t="shared" si="230"/>
        <v>7.272727273</v>
      </c>
      <c r="T482" s="56">
        <f t="shared" si="231"/>
        <v>13.63636364</v>
      </c>
      <c r="U482" s="56">
        <f t="shared" si="232"/>
        <v>1.875</v>
      </c>
      <c r="V482" s="21" t="s">
        <v>267</v>
      </c>
      <c r="W482" s="54">
        <f>VLOOKUP(V482,'Charged Moves'!B$2:K$119,3,FALSE)</f>
        <v>80</v>
      </c>
      <c r="X482" s="57" t="str">
        <f>VLOOKUP(V482,'Charged Moves'!B$2:C$119,2,FALSE)</f>
        <v>Rock</v>
      </c>
      <c r="Y482" s="54">
        <f>IF(OR(VLOOKUP(V482,'Charged Moves'!B$2:C$119,2,FALSE)=E482,VLOOKUP(V482,'Charged Moves'!B$2:C$119,2,FALSE)=F482),1,0)</f>
        <v>0</v>
      </c>
      <c r="Z482" s="54">
        <f>VLOOKUP(V482,'Charged Moves'!B$2:K$119,10,FALSE)*100</f>
        <v>5</v>
      </c>
      <c r="AA482" s="54">
        <f>VLOOKUP(V482,'Charged Moves'!B$2:K$119,6,FALSE)</f>
        <v>2900</v>
      </c>
      <c r="AB482" s="54">
        <f>VLOOKUP(V482,'Charged Moves'!B$2:L$119,11,FALSE)</f>
        <v>50</v>
      </c>
      <c r="AC482" s="62">
        <f t="shared" si="233"/>
        <v>33</v>
      </c>
      <c r="AD482" s="24">
        <f t="shared" si="3"/>
        <v>11.37931034</v>
      </c>
      <c r="AE482" s="63">
        <f t="shared" si="4"/>
        <v>4</v>
      </c>
      <c r="AF482" s="64">
        <f t="shared" si="5"/>
        <v>4400</v>
      </c>
      <c r="AG482" s="65">
        <f t="shared" si="6"/>
        <v>6.712328767</v>
      </c>
      <c r="AH482" s="15">
        <f t="shared" si="234"/>
        <v>0.3855444438</v>
      </c>
      <c r="AI482" s="15">
        <f t="shared" si="235"/>
        <v>0.09486150587</v>
      </c>
      <c r="AJ482" s="15">
        <f t="shared" si="236"/>
        <v>0.1216859271</v>
      </c>
      <c r="AK482" s="65">
        <f t="shared" si="7"/>
        <v>2.832369942</v>
      </c>
      <c r="AL482" s="65">
        <f t="shared" si="8"/>
        <v>105249.3151</v>
      </c>
      <c r="AM482" s="65">
        <f t="shared" si="9"/>
        <v>44411.56069</v>
      </c>
    </row>
    <row r="483" ht="14.25" customHeight="1">
      <c r="A483" s="11">
        <v>1332.0</v>
      </c>
      <c r="B483" s="11">
        <f>VLOOKUP(D483,'Species Data'!A$2:E$252,2,FALSE)</f>
        <v>180</v>
      </c>
      <c r="C483" s="11"/>
      <c r="D483" s="20" t="s">
        <v>335</v>
      </c>
      <c r="E483" s="101" t="s">
        <v>480</v>
      </c>
      <c r="F483" s="101"/>
      <c r="G483" s="11">
        <f>VLOOKUP(D483,'Species Data'!A$2:E$252,3,FALSE)</f>
        <v>140</v>
      </c>
      <c r="H483" s="52">
        <f>VLOOKUP(D483,'Species Data'!A$2:E$252,4,FALSE)</f>
        <v>145</v>
      </c>
      <c r="I483" s="52">
        <f>VLOOKUP(D483,'Species Data'!A$2:E$252,5,FALSE)</f>
        <v>112</v>
      </c>
      <c r="J483" s="53">
        <f t="shared" si="1"/>
        <v>15680</v>
      </c>
      <c r="K483" s="21" t="s">
        <v>139</v>
      </c>
      <c r="L483" s="54">
        <f>VLOOKUP(K483,'Basic Moves'!B$2:J$60,3,FALSE)</f>
        <v>5</v>
      </c>
      <c r="M483" s="54" t="str">
        <f>VLOOKUP(K483,'Basic Moves'!B$2:C$60,2,FALSE)</f>
        <v>Normal</v>
      </c>
      <c r="N483" s="54">
        <f>IF(OR(VLOOKUP(K483,'Basic Moves'!B$2:C$60,2,FALSE)=E483,VLOOKUP(K483,'Basic Moves'!B$2:C$60,2,FALSE)=F483),1,0)</f>
        <v>0</v>
      </c>
      <c r="O483" s="54">
        <f>VLOOKUP(K483,'Basic Moves'!B$2:J$60,5,FALSE)</f>
        <v>500</v>
      </c>
      <c r="P483" s="54">
        <f>VLOOKUP(K483,'Basic Moves'!B$2:J$60,9,FALSE)</f>
        <v>5</v>
      </c>
      <c r="Q483" s="34">
        <f t="shared" si="229"/>
        <v>3</v>
      </c>
      <c r="R483" s="24">
        <f t="shared" si="2"/>
        <v>6</v>
      </c>
      <c r="S483" s="56">
        <f t="shared" si="230"/>
        <v>10</v>
      </c>
      <c r="T483" s="56">
        <f t="shared" si="231"/>
        <v>10</v>
      </c>
      <c r="U483" s="56">
        <f t="shared" si="232"/>
        <v>1</v>
      </c>
      <c r="V483" s="21" t="s">
        <v>105</v>
      </c>
      <c r="W483" s="54">
        <f>VLOOKUP(V483,'Charged Moves'!B$2:K$119,3,FALSE)</f>
        <v>65</v>
      </c>
      <c r="X483" s="57" t="str">
        <f>VLOOKUP(V483,'Charged Moves'!B$2:C$119,2,FALSE)</f>
        <v>Electric</v>
      </c>
      <c r="Y483" s="54">
        <f>IF(OR(VLOOKUP(V483,'Charged Moves'!B$2:C$119,2,FALSE)=E483,VLOOKUP(V483,'Charged Moves'!B$2:C$119,2,FALSE)=F483),1,0)</f>
        <v>1</v>
      </c>
      <c r="Z483" s="54">
        <f>VLOOKUP(V483,'Charged Moves'!B$2:K$119,10,FALSE)*100</f>
        <v>5</v>
      </c>
      <c r="AA483" s="54">
        <f>VLOOKUP(V483,'Charged Moves'!B$2:K$119,6,FALSE)</f>
        <v>2500</v>
      </c>
      <c r="AB483" s="54">
        <f>VLOOKUP(V483,'Charged Moves'!B$2:L$119,11,FALSE)</f>
        <v>33</v>
      </c>
      <c r="AC483" s="62">
        <f t="shared" si="233"/>
        <v>32</v>
      </c>
      <c r="AD483" s="24">
        <f t="shared" si="3"/>
        <v>12.8</v>
      </c>
      <c r="AE483" s="63">
        <f t="shared" si="4"/>
        <v>7</v>
      </c>
      <c r="AF483" s="64">
        <f t="shared" si="5"/>
        <v>3500</v>
      </c>
      <c r="AG483" s="65">
        <f t="shared" si="6"/>
        <v>8.833333333</v>
      </c>
      <c r="AH483" s="15">
        <f t="shared" si="234"/>
        <v>0.5073712426</v>
      </c>
      <c r="AI483" s="15">
        <f t="shared" si="235"/>
        <v>0.1248364511</v>
      </c>
      <c r="AJ483" s="15">
        <f t="shared" si="236"/>
        <v>0.1035007667</v>
      </c>
      <c r="AK483" s="65">
        <f t="shared" si="7"/>
        <v>2.409090909</v>
      </c>
      <c r="AL483" s="65">
        <f t="shared" si="8"/>
        <v>138506.6667</v>
      </c>
      <c r="AM483" s="65">
        <f t="shared" si="9"/>
        <v>37774.54545</v>
      </c>
    </row>
    <row r="484" ht="14.25" customHeight="1">
      <c r="A484" s="11">
        <v>1334.0</v>
      </c>
      <c r="B484" s="11">
        <f>VLOOKUP(D484,'Species Data'!A$2:E$252,2,FALSE)</f>
        <v>180</v>
      </c>
      <c r="C484" s="11"/>
      <c r="D484" s="20" t="s">
        <v>335</v>
      </c>
      <c r="E484" s="101" t="s">
        <v>480</v>
      </c>
      <c r="F484" s="101"/>
      <c r="G484" s="11">
        <f>VLOOKUP(D484,'Species Data'!A$2:E$252,3,FALSE)</f>
        <v>140</v>
      </c>
      <c r="H484" s="52">
        <f>VLOOKUP(D484,'Species Data'!A$2:E$252,4,FALSE)</f>
        <v>145</v>
      </c>
      <c r="I484" s="52">
        <f>VLOOKUP(D484,'Species Data'!A$2:E$252,5,FALSE)</f>
        <v>112</v>
      </c>
      <c r="J484" s="53">
        <f t="shared" si="1"/>
        <v>15680</v>
      </c>
      <c r="K484" s="21" t="s">
        <v>139</v>
      </c>
      <c r="L484" s="54">
        <f>VLOOKUP(K484,'Basic Moves'!B$2:J$60,3,FALSE)</f>
        <v>5</v>
      </c>
      <c r="M484" s="54" t="str">
        <f>VLOOKUP(K484,'Basic Moves'!B$2:C$60,2,FALSE)</f>
        <v>Normal</v>
      </c>
      <c r="N484" s="54">
        <f>IF(OR(VLOOKUP(K484,'Basic Moves'!B$2:C$60,2,FALSE)=E484,VLOOKUP(K484,'Basic Moves'!B$2:C$60,2,FALSE)=F484),1,0)</f>
        <v>0</v>
      </c>
      <c r="O484" s="54">
        <f>VLOOKUP(K484,'Basic Moves'!B$2:J$60,5,FALSE)</f>
        <v>500</v>
      </c>
      <c r="P484" s="54">
        <f>VLOOKUP(K484,'Basic Moves'!B$2:J$60,9,FALSE)</f>
        <v>5</v>
      </c>
      <c r="Q484" s="34">
        <f t="shared" si="229"/>
        <v>3</v>
      </c>
      <c r="R484" s="24">
        <f t="shared" si="2"/>
        <v>6</v>
      </c>
      <c r="S484" s="56">
        <f t="shared" si="230"/>
        <v>10</v>
      </c>
      <c r="T484" s="56">
        <f t="shared" si="231"/>
        <v>10</v>
      </c>
      <c r="U484" s="56">
        <f t="shared" si="232"/>
        <v>1</v>
      </c>
      <c r="V484" s="21" t="s">
        <v>92</v>
      </c>
      <c r="W484" s="54">
        <f>VLOOKUP(V484,'Charged Moves'!B$2:K$119,3,FALSE)</f>
        <v>80</v>
      </c>
      <c r="X484" s="57" t="str">
        <f>VLOOKUP(V484,'Charged Moves'!B$2:C$119,2,FALSE)</f>
        <v>Electric</v>
      </c>
      <c r="Y484" s="54">
        <f>IF(OR(VLOOKUP(V484,'Charged Moves'!B$2:C$119,2,FALSE)=E484,VLOOKUP(V484,'Charged Moves'!B$2:C$119,2,FALSE)=F484),1,0)</f>
        <v>1</v>
      </c>
      <c r="Z484" s="54">
        <f>VLOOKUP(V484,'Charged Moves'!B$2:K$119,10,FALSE)*100</f>
        <v>5</v>
      </c>
      <c r="AA484" s="54">
        <f>VLOOKUP(V484,'Charged Moves'!B$2:K$119,6,FALSE)</f>
        <v>2500</v>
      </c>
      <c r="AB484" s="54">
        <f>VLOOKUP(V484,'Charged Moves'!B$2:L$119,11,FALSE)</f>
        <v>50</v>
      </c>
      <c r="AC484" s="62">
        <f t="shared" si="233"/>
        <v>39</v>
      </c>
      <c r="AD484" s="24">
        <f t="shared" si="3"/>
        <v>15.6</v>
      </c>
      <c r="AE484" s="63">
        <f t="shared" si="4"/>
        <v>10</v>
      </c>
      <c r="AF484" s="64">
        <f t="shared" si="5"/>
        <v>5000</v>
      </c>
      <c r="AG484" s="65">
        <f t="shared" si="6"/>
        <v>9.2</v>
      </c>
      <c r="AH484" s="15">
        <f t="shared" si="234"/>
        <v>0.5284319357</v>
      </c>
      <c r="AI484" s="15">
        <f t="shared" si="235"/>
        <v>0.1300183415</v>
      </c>
      <c r="AJ484" s="15">
        <f t="shared" si="236"/>
        <v>0.1004887521</v>
      </c>
      <c r="AK484" s="65">
        <f t="shared" si="7"/>
        <v>2.338983051</v>
      </c>
      <c r="AL484" s="65">
        <f t="shared" si="8"/>
        <v>144256</v>
      </c>
      <c r="AM484" s="65">
        <f t="shared" si="9"/>
        <v>36675.25424</v>
      </c>
    </row>
    <row r="485" ht="14.25" customHeight="1">
      <c r="A485" s="11">
        <v>1333.0</v>
      </c>
      <c r="B485" s="11">
        <f>VLOOKUP(D485,'Species Data'!A$2:E$252,2,FALSE)</f>
        <v>180</v>
      </c>
      <c r="C485" s="11"/>
      <c r="D485" s="20" t="s">
        <v>335</v>
      </c>
      <c r="E485" s="101" t="s">
        <v>480</v>
      </c>
      <c r="F485" s="101"/>
      <c r="G485" s="11">
        <f>VLOOKUP(D485,'Species Data'!A$2:E$252,3,FALSE)</f>
        <v>140</v>
      </c>
      <c r="H485" s="52">
        <f>VLOOKUP(D485,'Species Data'!A$2:E$252,4,FALSE)</f>
        <v>145</v>
      </c>
      <c r="I485" s="52">
        <f>VLOOKUP(D485,'Species Data'!A$2:E$252,5,FALSE)</f>
        <v>112</v>
      </c>
      <c r="J485" s="53">
        <f t="shared" si="1"/>
        <v>15680</v>
      </c>
      <c r="K485" s="21" t="s">
        <v>139</v>
      </c>
      <c r="L485" s="54">
        <f>VLOOKUP(K485,'Basic Moves'!B$2:J$60,3,FALSE)</f>
        <v>5</v>
      </c>
      <c r="M485" s="54" t="str">
        <f>VLOOKUP(K485,'Basic Moves'!B$2:C$60,2,FALSE)</f>
        <v>Normal</v>
      </c>
      <c r="N485" s="54">
        <f>IF(OR(VLOOKUP(K485,'Basic Moves'!B$2:C$60,2,FALSE)=E485,VLOOKUP(K485,'Basic Moves'!B$2:C$60,2,FALSE)=F485),1,0)</f>
        <v>0</v>
      </c>
      <c r="O485" s="54">
        <f>VLOOKUP(K485,'Basic Moves'!B$2:J$60,5,FALSE)</f>
        <v>500</v>
      </c>
      <c r="P485" s="54">
        <f>VLOOKUP(K485,'Basic Moves'!B$2:J$60,9,FALSE)</f>
        <v>5</v>
      </c>
      <c r="Q485" s="34">
        <f t="shared" si="229"/>
        <v>3</v>
      </c>
      <c r="R485" s="24">
        <f t="shared" si="2"/>
        <v>6</v>
      </c>
      <c r="S485" s="56">
        <f t="shared" si="230"/>
        <v>10</v>
      </c>
      <c r="T485" s="56">
        <f t="shared" si="231"/>
        <v>10</v>
      </c>
      <c r="U485" s="56">
        <f t="shared" si="232"/>
        <v>1</v>
      </c>
      <c r="V485" s="21" t="s">
        <v>267</v>
      </c>
      <c r="W485" s="54">
        <f>VLOOKUP(V485,'Charged Moves'!B$2:K$119,3,FALSE)</f>
        <v>80</v>
      </c>
      <c r="X485" s="57" t="str">
        <f>VLOOKUP(V485,'Charged Moves'!B$2:C$119,2,FALSE)</f>
        <v>Rock</v>
      </c>
      <c r="Y485" s="54">
        <f>IF(OR(VLOOKUP(V485,'Charged Moves'!B$2:C$119,2,FALSE)=E485,VLOOKUP(V485,'Charged Moves'!B$2:C$119,2,FALSE)=F485),1,0)</f>
        <v>0</v>
      </c>
      <c r="Z485" s="54">
        <f>VLOOKUP(V485,'Charged Moves'!B$2:K$119,10,FALSE)*100</f>
        <v>5</v>
      </c>
      <c r="AA485" s="54">
        <f>VLOOKUP(V485,'Charged Moves'!B$2:K$119,6,FALSE)</f>
        <v>2900</v>
      </c>
      <c r="AB485" s="54">
        <f>VLOOKUP(V485,'Charged Moves'!B$2:L$119,11,FALSE)</f>
        <v>50</v>
      </c>
      <c r="AC485" s="62">
        <f t="shared" si="233"/>
        <v>33</v>
      </c>
      <c r="AD485" s="24">
        <f t="shared" si="3"/>
        <v>11.37931034</v>
      </c>
      <c r="AE485" s="63">
        <f t="shared" si="4"/>
        <v>10</v>
      </c>
      <c r="AF485" s="64">
        <f t="shared" si="5"/>
        <v>5000</v>
      </c>
      <c r="AG485" s="65">
        <f t="shared" si="6"/>
        <v>7.974683544</v>
      </c>
      <c r="AH485" s="15">
        <f t="shared" si="234"/>
        <v>0.458051898</v>
      </c>
      <c r="AI485" s="15">
        <f t="shared" si="235"/>
        <v>0.1127016444</v>
      </c>
      <c r="AJ485" s="15">
        <f t="shared" si="236"/>
        <v>0.09052316696</v>
      </c>
      <c r="AK485" s="65">
        <f t="shared" si="7"/>
        <v>2.107023411</v>
      </c>
      <c r="AL485" s="65">
        <f t="shared" si="8"/>
        <v>125043.038</v>
      </c>
      <c r="AM485" s="65">
        <f t="shared" si="9"/>
        <v>33038.12709</v>
      </c>
    </row>
    <row r="486" ht="14.25" customHeight="1">
      <c r="A486" s="11">
        <v>1032.0</v>
      </c>
      <c r="B486" s="11">
        <f>VLOOKUP(D486,'Species Data'!A$2:E$252,2,FALSE)</f>
        <v>136</v>
      </c>
      <c r="C486" s="11"/>
      <c r="D486" s="11" t="s">
        <v>55</v>
      </c>
      <c r="E486" s="66" t="s">
        <v>170</v>
      </c>
      <c r="F486" s="112"/>
      <c r="G486" s="11">
        <f>VLOOKUP(D486,'Species Data'!A$2:E$252,3,FALSE)</f>
        <v>130</v>
      </c>
      <c r="H486" s="52">
        <f>VLOOKUP(D486,'Species Data'!A$2:E$252,4,FALSE)</f>
        <v>246</v>
      </c>
      <c r="I486" s="52">
        <f>VLOOKUP(D486,'Species Data'!A$2:E$252,5,FALSE)</f>
        <v>204</v>
      </c>
      <c r="J486" s="53">
        <f t="shared" si="1"/>
        <v>26520</v>
      </c>
      <c r="K486" s="12" t="s">
        <v>45</v>
      </c>
      <c r="L486" s="54">
        <f>VLOOKUP(K486,'Basic Moves'!B$2:J$60,3,FALSE)</f>
        <v>14</v>
      </c>
      <c r="M486" s="54" t="str">
        <f>VLOOKUP(K486,'Basic Moves'!B$2:C$60,2,FALSE)</f>
        <v>Fire</v>
      </c>
      <c r="N486" s="54">
        <f>IF(OR(VLOOKUP(K486,'Basic Moves'!B$2:C$60,2,FALSE)=E486,VLOOKUP(K486,'Basic Moves'!B$2:C$60,2,FALSE)=F486),1,0)</f>
        <v>1</v>
      </c>
      <c r="O486" s="54">
        <f>VLOOKUP(K486,'Basic Moves'!B$2:J$60,5,FALSE)</f>
        <v>1100</v>
      </c>
      <c r="P486" s="54">
        <f>VLOOKUP(K486,'Basic Moves'!B$2:J$60,9,FALSE)</f>
        <v>10</v>
      </c>
      <c r="Q486" s="34">
        <f t="shared" si="229"/>
        <v>12</v>
      </c>
      <c r="R486" s="24">
        <f t="shared" si="2"/>
        <v>10.90909091</v>
      </c>
      <c r="S486" s="56">
        <f t="shared" si="230"/>
        <v>12.72727273</v>
      </c>
      <c r="T486" s="56">
        <f t="shared" si="231"/>
        <v>9.090909091</v>
      </c>
      <c r="U486" s="56">
        <f t="shared" si="232"/>
        <v>0.7142857143</v>
      </c>
      <c r="V486" s="12" t="s">
        <v>46</v>
      </c>
      <c r="W486" s="54">
        <f>VLOOKUP(V486,'Charged Moves'!B$2:K$119,3,FALSE)</f>
        <v>160</v>
      </c>
      <c r="X486" s="57" t="str">
        <f>VLOOKUP(V486,'Charged Moves'!B$2:C$119,2,FALSE)</f>
        <v>Fire</v>
      </c>
      <c r="Y486" s="54">
        <f>IF(OR(VLOOKUP(V486,'Charged Moves'!B$2:C$119,2,FALSE)=E486,VLOOKUP(V486,'Charged Moves'!B$2:C$119,2,FALSE)=F486),1,0)</f>
        <v>1</v>
      </c>
      <c r="Z486" s="54">
        <f>VLOOKUP(V486,'Charged Moves'!B$2:K$119,10,FALSE)*100</f>
        <v>5</v>
      </c>
      <c r="AA486" s="54">
        <f>VLOOKUP(V486,'Charged Moves'!B$2:K$119,6,FALSE)</f>
        <v>4000</v>
      </c>
      <c r="AB486" s="54">
        <f>VLOOKUP(V486,'Charged Moves'!B$2:L$119,11,FALSE)</f>
        <v>100</v>
      </c>
      <c r="AC486" s="62">
        <f t="shared" si="233"/>
        <v>132</v>
      </c>
      <c r="AD486" s="24">
        <f t="shared" si="3"/>
        <v>33</v>
      </c>
      <c r="AE486" s="63">
        <f t="shared" si="4"/>
        <v>10</v>
      </c>
      <c r="AF486" s="64">
        <f t="shared" si="5"/>
        <v>11000</v>
      </c>
      <c r="AG486" s="65">
        <f t="shared" si="6"/>
        <v>16.8</v>
      </c>
      <c r="AH486" s="15">
        <f t="shared" si="234"/>
        <v>0.9649626651</v>
      </c>
      <c r="AI486" s="15">
        <f t="shared" si="235"/>
        <v>0.4015628591</v>
      </c>
      <c r="AJ486" s="15">
        <f t="shared" si="236"/>
        <v>0.4948990912</v>
      </c>
      <c r="AK486" s="65">
        <f t="shared" si="7"/>
        <v>6.810810811</v>
      </c>
      <c r="AL486" s="65">
        <f t="shared" si="8"/>
        <v>445536</v>
      </c>
      <c r="AM486" s="65">
        <f t="shared" si="9"/>
        <v>180622.7027</v>
      </c>
    </row>
    <row r="487" ht="14.25" customHeight="1">
      <c r="A487" s="11">
        <v>1030.0</v>
      </c>
      <c r="B487" s="11">
        <f>VLOOKUP(D487,'Species Data'!A$2:E$252,2,FALSE)</f>
        <v>136</v>
      </c>
      <c r="C487" s="11"/>
      <c r="D487" s="11" t="s">
        <v>55</v>
      </c>
      <c r="E487" s="66" t="s">
        <v>170</v>
      </c>
      <c r="F487" s="112"/>
      <c r="G487" s="11">
        <f>VLOOKUP(D487,'Species Data'!A$2:E$252,3,FALSE)</f>
        <v>130</v>
      </c>
      <c r="H487" s="52">
        <f>VLOOKUP(D487,'Species Data'!A$2:E$252,4,FALSE)</f>
        <v>246</v>
      </c>
      <c r="I487" s="52">
        <f>VLOOKUP(D487,'Species Data'!A$2:E$252,5,FALSE)</f>
        <v>204</v>
      </c>
      <c r="J487" s="53">
        <f t="shared" si="1"/>
        <v>26520</v>
      </c>
      <c r="K487" s="12" t="s">
        <v>45</v>
      </c>
      <c r="L487" s="54">
        <f>VLOOKUP(K487,'Basic Moves'!B$2:J$60,3,FALSE)</f>
        <v>14</v>
      </c>
      <c r="M487" s="54" t="str">
        <f>VLOOKUP(K487,'Basic Moves'!B$2:C$60,2,FALSE)</f>
        <v>Fire</v>
      </c>
      <c r="N487" s="54">
        <f>IF(OR(VLOOKUP(K487,'Basic Moves'!B$2:C$60,2,FALSE)=E487,VLOOKUP(K487,'Basic Moves'!B$2:C$60,2,FALSE)=F487),1,0)</f>
        <v>1</v>
      </c>
      <c r="O487" s="54">
        <f>VLOOKUP(K487,'Basic Moves'!B$2:J$60,5,FALSE)</f>
        <v>1100</v>
      </c>
      <c r="P487" s="54">
        <f>VLOOKUP(K487,'Basic Moves'!B$2:J$60,9,FALSE)</f>
        <v>10</v>
      </c>
      <c r="Q487" s="34">
        <f t="shared" si="229"/>
        <v>12</v>
      </c>
      <c r="R487" s="24">
        <f t="shared" si="2"/>
        <v>10.90909091</v>
      </c>
      <c r="S487" s="56">
        <f t="shared" si="230"/>
        <v>12.72727273</v>
      </c>
      <c r="T487" s="56">
        <f t="shared" si="231"/>
        <v>9.090909091</v>
      </c>
      <c r="U487" s="56">
        <f t="shared" si="232"/>
        <v>0.7142857143</v>
      </c>
      <c r="V487" s="48" t="s">
        <v>28</v>
      </c>
      <c r="W487" s="54">
        <f>VLOOKUP(V487,'Charged Moves'!B$2:K$119,3,FALSE)</f>
        <v>140</v>
      </c>
      <c r="X487" s="57" t="str">
        <f>VLOOKUP(V487,'Charged Moves'!B$2:C$119,2,FALSE)</f>
        <v>Fire</v>
      </c>
      <c r="Y487" s="54">
        <f>IF(OR(VLOOKUP(V487,'Charged Moves'!B$2:C$119,2,FALSE)=E487,VLOOKUP(V487,'Charged Moves'!B$2:C$119,2,FALSE)=F487),1,0)</f>
        <v>1</v>
      </c>
      <c r="Z487" s="54">
        <f>VLOOKUP(V487,'Charged Moves'!B$2:K$119,10,FALSE)*100</f>
        <v>5</v>
      </c>
      <c r="AA487" s="54">
        <f>VLOOKUP(V487,'Charged Moves'!B$2:K$119,6,FALSE)</f>
        <v>4200</v>
      </c>
      <c r="AB487" s="54">
        <f>VLOOKUP(V487,'Charged Moves'!B$2:L$119,11,FALSE)</f>
        <v>100</v>
      </c>
      <c r="AC487" s="62">
        <f t="shared" si="233"/>
        <v>115</v>
      </c>
      <c r="AD487" s="24">
        <f t="shared" si="3"/>
        <v>27.38095238</v>
      </c>
      <c r="AE487" s="63">
        <f t="shared" si="4"/>
        <v>10</v>
      </c>
      <c r="AF487" s="64">
        <f t="shared" si="5"/>
        <v>11000</v>
      </c>
      <c r="AG487" s="65">
        <f t="shared" si="6"/>
        <v>15.46052632</v>
      </c>
      <c r="AH487" s="15">
        <f t="shared" si="234"/>
        <v>0.8880256356</v>
      </c>
      <c r="AI487" s="15">
        <f t="shared" si="235"/>
        <v>0.3695460209</v>
      </c>
      <c r="AJ487" s="15">
        <f t="shared" si="236"/>
        <v>0.4590317885</v>
      </c>
      <c r="AK487" s="65">
        <f t="shared" si="7"/>
        <v>6.317204301</v>
      </c>
      <c r="AL487" s="65">
        <f t="shared" si="8"/>
        <v>410013.1579</v>
      </c>
      <c r="AM487" s="65">
        <f t="shared" si="9"/>
        <v>167532.2581</v>
      </c>
    </row>
    <row r="488" ht="14.25" customHeight="1">
      <c r="A488" s="11">
        <v>1029.0</v>
      </c>
      <c r="B488" s="11">
        <f>VLOOKUP(D488,'Species Data'!A$2:E$252,2,FALSE)</f>
        <v>136</v>
      </c>
      <c r="C488" s="11"/>
      <c r="D488" s="11" t="s">
        <v>55</v>
      </c>
      <c r="E488" s="66" t="s">
        <v>170</v>
      </c>
      <c r="F488" s="112"/>
      <c r="G488" s="11">
        <f>VLOOKUP(D488,'Species Data'!A$2:E$252,3,FALSE)</f>
        <v>130</v>
      </c>
      <c r="H488" s="52">
        <f>VLOOKUP(D488,'Species Data'!A$2:E$252,4,FALSE)</f>
        <v>246</v>
      </c>
      <c r="I488" s="52">
        <f>VLOOKUP(D488,'Species Data'!A$2:E$252,5,FALSE)</f>
        <v>204</v>
      </c>
      <c r="J488" s="53">
        <f t="shared" si="1"/>
        <v>26520</v>
      </c>
      <c r="K488" s="48" t="s">
        <v>108</v>
      </c>
      <c r="L488" s="54">
        <f>VLOOKUP(K488,'Basic Moves'!B$2:J$60,3,FALSE)</f>
        <v>10</v>
      </c>
      <c r="M488" s="54" t="str">
        <f>VLOOKUP(K488,'Basic Moves'!B$2:C$60,2,FALSE)</f>
        <v>Fire</v>
      </c>
      <c r="N488" s="54">
        <f>IF(OR(VLOOKUP(K488,'Basic Moves'!B$2:C$60,2,FALSE)=E488,VLOOKUP(K488,'Basic Moves'!B$2:C$60,2,FALSE)=F488),1,0)</f>
        <v>1</v>
      </c>
      <c r="O488" s="54">
        <f>VLOOKUP(K488,'Basic Moves'!B$2:J$60,5,FALSE)</f>
        <v>1000</v>
      </c>
      <c r="P488" s="54">
        <f>VLOOKUP(K488,'Basic Moves'!B$2:J$60,9,FALSE)</f>
        <v>10</v>
      </c>
      <c r="Q488" s="34">
        <f t="shared" si="229"/>
        <v>9</v>
      </c>
      <c r="R488" s="24">
        <f t="shared" si="2"/>
        <v>9</v>
      </c>
      <c r="S488" s="56">
        <f t="shared" si="230"/>
        <v>10</v>
      </c>
      <c r="T488" s="56">
        <f t="shared" si="231"/>
        <v>10</v>
      </c>
      <c r="U488" s="56">
        <f t="shared" si="232"/>
        <v>1</v>
      </c>
      <c r="V488" s="12" t="s">
        <v>46</v>
      </c>
      <c r="W488" s="54">
        <f>VLOOKUP(V488,'Charged Moves'!B$2:K$119,3,FALSE)</f>
        <v>160</v>
      </c>
      <c r="X488" s="57" t="str">
        <f>VLOOKUP(V488,'Charged Moves'!B$2:C$119,2,FALSE)</f>
        <v>Fire</v>
      </c>
      <c r="Y488" s="54">
        <f>IF(OR(VLOOKUP(V488,'Charged Moves'!B$2:C$119,2,FALSE)=E488,VLOOKUP(V488,'Charged Moves'!B$2:C$119,2,FALSE)=F488),1,0)</f>
        <v>1</v>
      </c>
      <c r="Z488" s="54">
        <f>VLOOKUP(V488,'Charged Moves'!B$2:K$119,10,FALSE)*100</f>
        <v>5</v>
      </c>
      <c r="AA488" s="54">
        <f>VLOOKUP(V488,'Charged Moves'!B$2:K$119,6,FALSE)</f>
        <v>4000</v>
      </c>
      <c r="AB488" s="54">
        <f>VLOOKUP(V488,'Charged Moves'!B$2:L$119,11,FALSE)</f>
        <v>100</v>
      </c>
      <c r="AC488" s="62">
        <f t="shared" si="233"/>
        <v>132</v>
      </c>
      <c r="AD488" s="24">
        <f t="shared" si="3"/>
        <v>33</v>
      </c>
      <c r="AE488" s="63">
        <f t="shared" si="4"/>
        <v>10</v>
      </c>
      <c r="AF488" s="64">
        <f t="shared" si="5"/>
        <v>10000</v>
      </c>
      <c r="AG488" s="65">
        <f t="shared" si="6"/>
        <v>15.85714286</v>
      </c>
      <c r="AH488" s="15">
        <f t="shared" si="234"/>
        <v>0.9108065972</v>
      </c>
      <c r="AI488" s="15">
        <f t="shared" si="235"/>
        <v>0.379026168</v>
      </c>
      <c r="AJ488" s="15">
        <f t="shared" si="236"/>
        <v>0.4480931587</v>
      </c>
      <c r="AK488" s="65">
        <f t="shared" si="7"/>
        <v>6.166666667</v>
      </c>
      <c r="AL488" s="65">
        <f t="shared" si="8"/>
        <v>420531.4286</v>
      </c>
      <c r="AM488" s="65">
        <f t="shared" si="9"/>
        <v>163540</v>
      </c>
    </row>
    <row r="489" ht="14.25" customHeight="1">
      <c r="A489" s="11">
        <v>1031.0</v>
      </c>
      <c r="B489" s="11">
        <f>VLOOKUP(D489,'Species Data'!A$2:E$252,2,FALSE)</f>
        <v>136</v>
      </c>
      <c r="C489" s="11"/>
      <c r="D489" s="11" t="s">
        <v>55</v>
      </c>
      <c r="E489" s="66" t="s">
        <v>170</v>
      </c>
      <c r="F489" s="112"/>
      <c r="G489" s="11">
        <f>VLOOKUP(D489,'Species Data'!A$2:E$252,3,FALSE)</f>
        <v>130</v>
      </c>
      <c r="H489" s="52">
        <f>VLOOKUP(D489,'Species Data'!A$2:E$252,4,FALSE)</f>
        <v>246</v>
      </c>
      <c r="I489" s="52">
        <f>VLOOKUP(D489,'Species Data'!A$2:E$252,5,FALSE)</f>
        <v>204</v>
      </c>
      <c r="J489" s="53">
        <f t="shared" si="1"/>
        <v>26520</v>
      </c>
      <c r="K489" s="12" t="s">
        <v>45</v>
      </c>
      <c r="L489" s="54">
        <f>VLOOKUP(K489,'Basic Moves'!B$2:J$60,3,FALSE)</f>
        <v>14</v>
      </c>
      <c r="M489" s="54" t="str">
        <f>VLOOKUP(K489,'Basic Moves'!B$2:C$60,2,FALSE)</f>
        <v>Fire</v>
      </c>
      <c r="N489" s="54">
        <f>IF(OR(VLOOKUP(K489,'Basic Moves'!B$2:C$60,2,FALSE)=E489,VLOOKUP(K489,'Basic Moves'!B$2:C$60,2,FALSE)=F489),1,0)</f>
        <v>1</v>
      </c>
      <c r="O489" s="54">
        <f>VLOOKUP(K489,'Basic Moves'!B$2:J$60,5,FALSE)</f>
        <v>1100</v>
      </c>
      <c r="P489" s="54">
        <f>VLOOKUP(K489,'Basic Moves'!B$2:J$60,9,FALSE)</f>
        <v>10</v>
      </c>
      <c r="Q489" s="34">
        <f t="shared" si="229"/>
        <v>12</v>
      </c>
      <c r="R489" s="24">
        <f t="shared" si="2"/>
        <v>10.90909091</v>
      </c>
      <c r="S489" s="56">
        <f t="shared" si="230"/>
        <v>12.72727273</v>
      </c>
      <c r="T489" s="56">
        <f t="shared" si="231"/>
        <v>9.090909091</v>
      </c>
      <c r="U489" s="56">
        <f t="shared" si="232"/>
        <v>0.7142857143</v>
      </c>
      <c r="V489" s="48" t="s">
        <v>98</v>
      </c>
      <c r="W489" s="54">
        <f>VLOOKUP(V489,'Charged Moves'!B$2:K$119,3,FALSE)</f>
        <v>70</v>
      </c>
      <c r="X489" s="57" t="str">
        <f>VLOOKUP(V489,'Charged Moves'!B$2:C$119,2,FALSE)</f>
        <v>Fire</v>
      </c>
      <c r="Y489" s="54">
        <f>IF(OR(VLOOKUP(V489,'Charged Moves'!B$2:C$119,2,FALSE)=E489,VLOOKUP(V489,'Charged Moves'!B$2:C$119,2,FALSE)=F489),1,0)</f>
        <v>1</v>
      </c>
      <c r="Z489" s="54">
        <f>VLOOKUP(V489,'Charged Moves'!B$2:K$119,10,FALSE)*100</f>
        <v>5</v>
      </c>
      <c r="AA489" s="54">
        <f>VLOOKUP(V489,'Charged Moves'!B$2:K$119,6,FALSE)</f>
        <v>2200</v>
      </c>
      <c r="AB489" s="54">
        <f>VLOOKUP(V489,'Charged Moves'!B$2:L$119,11,FALSE)</f>
        <v>50</v>
      </c>
      <c r="AC489" s="62">
        <f t="shared" si="233"/>
        <v>58</v>
      </c>
      <c r="AD489" s="24">
        <f t="shared" si="3"/>
        <v>26.36363636</v>
      </c>
      <c r="AE489" s="63">
        <f t="shared" si="4"/>
        <v>5</v>
      </c>
      <c r="AF489" s="64">
        <f t="shared" si="5"/>
        <v>5500</v>
      </c>
      <c r="AG489" s="65">
        <f t="shared" si="6"/>
        <v>15.32467532</v>
      </c>
      <c r="AH489" s="15">
        <f t="shared" si="234"/>
        <v>0.8802225919</v>
      </c>
      <c r="AI489" s="15">
        <f t="shared" si="235"/>
        <v>0.3662988356</v>
      </c>
      <c r="AJ489" s="15">
        <f t="shared" si="236"/>
        <v>0.4352448296</v>
      </c>
      <c r="AK489" s="65">
        <f t="shared" si="7"/>
        <v>5.989847716</v>
      </c>
      <c r="AL489" s="65">
        <f t="shared" si="8"/>
        <v>406410.3896</v>
      </c>
      <c r="AM489" s="65">
        <f t="shared" si="9"/>
        <v>158850.7614</v>
      </c>
    </row>
    <row r="490" ht="14.25" customHeight="1">
      <c r="A490" s="11">
        <v>1026.0</v>
      </c>
      <c r="B490" s="11">
        <f>VLOOKUP(D490,'Species Data'!A$2:E$252,2,FALSE)</f>
        <v>136</v>
      </c>
      <c r="C490" s="11"/>
      <c r="D490" s="11" t="s">
        <v>55</v>
      </c>
      <c r="E490" s="66" t="s">
        <v>170</v>
      </c>
      <c r="F490" s="112"/>
      <c r="G490" s="11">
        <f>VLOOKUP(D490,'Species Data'!A$2:E$252,3,FALSE)</f>
        <v>130</v>
      </c>
      <c r="H490" s="52">
        <f>VLOOKUP(D490,'Species Data'!A$2:E$252,4,FALSE)</f>
        <v>246</v>
      </c>
      <c r="I490" s="52">
        <f>VLOOKUP(D490,'Species Data'!A$2:E$252,5,FALSE)</f>
        <v>204</v>
      </c>
      <c r="J490" s="53">
        <f t="shared" si="1"/>
        <v>26520</v>
      </c>
      <c r="K490" s="48" t="s">
        <v>108</v>
      </c>
      <c r="L490" s="54">
        <f>VLOOKUP(K490,'Basic Moves'!B$2:J$60,3,FALSE)</f>
        <v>10</v>
      </c>
      <c r="M490" s="54" t="str">
        <f>VLOOKUP(K490,'Basic Moves'!B$2:C$60,2,FALSE)</f>
        <v>Fire</v>
      </c>
      <c r="N490" s="54">
        <f>IF(OR(VLOOKUP(K490,'Basic Moves'!B$2:C$60,2,FALSE)=E490,VLOOKUP(K490,'Basic Moves'!B$2:C$60,2,FALSE)=F490),1,0)</f>
        <v>1</v>
      </c>
      <c r="O490" s="54">
        <f>VLOOKUP(K490,'Basic Moves'!B$2:J$60,5,FALSE)</f>
        <v>1000</v>
      </c>
      <c r="P490" s="54">
        <f>VLOOKUP(K490,'Basic Moves'!B$2:J$60,9,FALSE)</f>
        <v>10</v>
      </c>
      <c r="Q490" s="34">
        <f t="shared" si="229"/>
        <v>9</v>
      </c>
      <c r="R490" s="24">
        <f t="shared" si="2"/>
        <v>9</v>
      </c>
      <c r="S490" s="56">
        <f t="shared" si="230"/>
        <v>10</v>
      </c>
      <c r="T490" s="56">
        <f t="shared" si="231"/>
        <v>10</v>
      </c>
      <c r="U490" s="56">
        <f t="shared" si="232"/>
        <v>1</v>
      </c>
      <c r="V490" s="48" t="s">
        <v>28</v>
      </c>
      <c r="W490" s="54">
        <f>VLOOKUP(V490,'Charged Moves'!B$2:K$119,3,FALSE)</f>
        <v>140</v>
      </c>
      <c r="X490" s="57" t="str">
        <f>VLOOKUP(V490,'Charged Moves'!B$2:C$119,2,FALSE)</f>
        <v>Fire</v>
      </c>
      <c r="Y490" s="54">
        <f>IF(OR(VLOOKUP(V490,'Charged Moves'!B$2:C$119,2,FALSE)=E490,VLOOKUP(V490,'Charged Moves'!B$2:C$119,2,FALSE)=F490),1,0)</f>
        <v>1</v>
      </c>
      <c r="Z490" s="54">
        <f>VLOOKUP(V490,'Charged Moves'!B$2:K$119,10,FALSE)*100</f>
        <v>5</v>
      </c>
      <c r="AA490" s="54">
        <f>VLOOKUP(V490,'Charged Moves'!B$2:K$119,6,FALSE)</f>
        <v>4200</v>
      </c>
      <c r="AB490" s="54">
        <f>VLOOKUP(V490,'Charged Moves'!B$2:L$119,11,FALSE)</f>
        <v>100</v>
      </c>
      <c r="AC490" s="62">
        <f t="shared" si="233"/>
        <v>115</v>
      </c>
      <c r="AD490" s="24">
        <f t="shared" si="3"/>
        <v>27.38095238</v>
      </c>
      <c r="AE490" s="63">
        <f t="shared" si="4"/>
        <v>10</v>
      </c>
      <c r="AF490" s="64">
        <f t="shared" si="5"/>
        <v>10000</v>
      </c>
      <c r="AG490" s="65">
        <f t="shared" si="6"/>
        <v>14.43661972</v>
      </c>
      <c r="AH490" s="15">
        <f t="shared" si="234"/>
        <v>0.8292142285</v>
      </c>
      <c r="AI490" s="15">
        <f t="shared" si="235"/>
        <v>0.3450720411</v>
      </c>
      <c r="AJ490" s="15">
        <f t="shared" si="236"/>
        <v>0.4114936428</v>
      </c>
      <c r="AK490" s="65">
        <f t="shared" si="7"/>
        <v>5.662983425</v>
      </c>
      <c r="AL490" s="65">
        <f t="shared" si="8"/>
        <v>382859.1549</v>
      </c>
      <c r="AM490" s="65">
        <f t="shared" si="9"/>
        <v>150182.3204</v>
      </c>
    </row>
    <row r="491" ht="14.25" customHeight="1">
      <c r="A491" s="11">
        <v>1027.0</v>
      </c>
      <c r="B491" s="11">
        <f>VLOOKUP(D491,'Species Data'!A$2:E$252,2,FALSE)</f>
        <v>136</v>
      </c>
      <c r="C491" s="11"/>
      <c r="D491" s="11" t="s">
        <v>55</v>
      </c>
      <c r="E491" s="66" t="s">
        <v>170</v>
      </c>
      <c r="F491" s="112"/>
      <c r="G491" s="11">
        <f>VLOOKUP(D491,'Species Data'!A$2:E$252,3,FALSE)</f>
        <v>130</v>
      </c>
      <c r="H491" s="52">
        <f>VLOOKUP(D491,'Species Data'!A$2:E$252,4,FALSE)</f>
        <v>246</v>
      </c>
      <c r="I491" s="52">
        <f>VLOOKUP(D491,'Species Data'!A$2:E$252,5,FALSE)</f>
        <v>204</v>
      </c>
      <c r="J491" s="53">
        <f t="shared" si="1"/>
        <v>26520</v>
      </c>
      <c r="K491" s="48" t="s">
        <v>108</v>
      </c>
      <c r="L491" s="54">
        <f>VLOOKUP(K491,'Basic Moves'!B$2:J$60,3,FALSE)</f>
        <v>10</v>
      </c>
      <c r="M491" s="54" t="str">
        <f>VLOOKUP(K491,'Basic Moves'!B$2:C$60,2,FALSE)</f>
        <v>Fire</v>
      </c>
      <c r="N491" s="54">
        <f>IF(OR(VLOOKUP(K491,'Basic Moves'!B$2:C$60,2,FALSE)=E491,VLOOKUP(K491,'Basic Moves'!B$2:C$60,2,FALSE)=F491),1,0)</f>
        <v>1</v>
      </c>
      <c r="O491" s="54">
        <f>VLOOKUP(K491,'Basic Moves'!B$2:J$60,5,FALSE)</f>
        <v>1000</v>
      </c>
      <c r="P491" s="54">
        <f>VLOOKUP(K491,'Basic Moves'!B$2:J$60,9,FALSE)</f>
        <v>10</v>
      </c>
      <c r="Q491" s="34">
        <f t="shared" si="229"/>
        <v>9</v>
      </c>
      <c r="R491" s="24">
        <f t="shared" si="2"/>
        <v>9</v>
      </c>
      <c r="S491" s="56">
        <f t="shared" si="230"/>
        <v>10</v>
      </c>
      <c r="T491" s="56">
        <f t="shared" si="231"/>
        <v>10</v>
      </c>
      <c r="U491" s="56">
        <f t="shared" si="232"/>
        <v>1</v>
      </c>
      <c r="V491" s="48" t="s">
        <v>98</v>
      </c>
      <c r="W491" s="54">
        <f>VLOOKUP(V491,'Charged Moves'!B$2:K$119,3,FALSE)</f>
        <v>70</v>
      </c>
      <c r="X491" s="57" t="str">
        <f>VLOOKUP(V491,'Charged Moves'!B$2:C$119,2,FALSE)</f>
        <v>Fire</v>
      </c>
      <c r="Y491" s="54">
        <f>IF(OR(VLOOKUP(V491,'Charged Moves'!B$2:C$119,2,FALSE)=E491,VLOOKUP(V491,'Charged Moves'!B$2:C$119,2,FALSE)=F491),1,0)</f>
        <v>1</v>
      </c>
      <c r="Z491" s="54">
        <f>VLOOKUP(V491,'Charged Moves'!B$2:K$119,10,FALSE)*100</f>
        <v>5</v>
      </c>
      <c r="AA491" s="54">
        <f>VLOOKUP(V491,'Charged Moves'!B$2:K$119,6,FALSE)</f>
        <v>2200</v>
      </c>
      <c r="AB491" s="54">
        <f>VLOOKUP(V491,'Charged Moves'!B$2:L$119,11,FALSE)</f>
        <v>50</v>
      </c>
      <c r="AC491" s="62">
        <f t="shared" si="233"/>
        <v>58</v>
      </c>
      <c r="AD491" s="24">
        <f t="shared" si="3"/>
        <v>26.36363636</v>
      </c>
      <c r="AE491" s="63">
        <f t="shared" si="4"/>
        <v>5</v>
      </c>
      <c r="AF491" s="64">
        <f t="shared" si="5"/>
        <v>5000</v>
      </c>
      <c r="AG491" s="65">
        <f t="shared" si="6"/>
        <v>14.30555556</v>
      </c>
      <c r="AH491" s="15">
        <f t="shared" si="234"/>
        <v>0.8216861319</v>
      </c>
      <c r="AI491" s="15">
        <f t="shared" si="235"/>
        <v>0.3419392732</v>
      </c>
      <c r="AJ491" s="15">
        <f t="shared" si="236"/>
        <v>0.3898107715</v>
      </c>
      <c r="AK491" s="65">
        <f t="shared" si="7"/>
        <v>5.364583333</v>
      </c>
      <c r="AL491" s="65">
        <f t="shared" si="8"/>
        <v>379383.3333</v>
      </c>
      <c r="AM491" s="65">
        <f t="shared" si="9"/>
        <v>142268.75</v>
      </c>
    </row>
    <row r="492" ht="14.25" customHeight="1">
      <c r="A492" s="11">
        <v>1028.0</v>
      </c>
      <c r="B492" s="32">
        <f>VLOOKUP(D492,'Species Data'!A$2:E$252,2,FALSE)</f>
        <v>136</v>
      </c>
      <c r="C492" s="32"/>
      <c r="D492" s="32" t="s">
        <v>55</v>
      </c>
      <c r="E492" s="116" t="s">
        <v>170</v>
      </c>
      <c r="F492" s="117"/>
      <c r="G492" s="32">
        <f>VLOOKUP(D492,'Species Data'!A$2:E$252,3,FALSE)</f>
        <v>130</v>
      </c>
      <c r="H492" s="104">
        <f>VLOOKUP(D492,'Species Data'!A$2:E$252,4,FALSE)</f>
        <v>246</v>
      </c>
      <c r="I492" s="104">
        <f>VLOOKUP(D492,'Species Data'!A$2:E$252,5,FALSE)</f>
        <v>204</v>
      </c>
      <c r="J492" s="105">
        <f t="shared" si="1"/>
        <v>26520</v>
      </c>
      <c r="K492" s="36" t="s">
        <v>108</v>
      </c>
      <c r="L492" s="106">
        <f>VLOOKUP(K492,'Basic Moves'!B$2:J$60,3,FALSE)</f>
        <v>10</v>
      </c>
      <c r="M492" s="106" t="str">
        <f>VLOOKUP(K492,'Basic Moves'!B$2:C$60,2,FALSE)</f>
        <v>Fire</v>
      </c>
      <c r="N492" s="106">
        <f>IF(OR(VLOOKUP(K492,'Basic Moves'!B$2:C$60,2,FALSE)=E492,VLOOKUP(K492,'Basic Moves'!B$2:C$60,2,FALSE)=F492),1,0)</f>
        <v>1</v>
      </c>
      <c r="O492" s="106">
        <f>VLOOKUP(K492,'Basic Moves'!B$2:J$60,5,FALSE)</f>
        <v>1000</v>
      </c>
      <c r="P492" s="106">
        <f>VLOOKUP(K492,'Basic Moves'!B$2:J$60,9,FALSE)</f>
        <v>10</v>
      </c>
      <c r="Q492" s="34">
        <f t="shared" si="229"/>
        <v>9</v>
      </c>
      <c r="R492" s="24">
        <f t="shared" si="2"/>
        <v>9</v>
      </c>
      <c r="S492" s="56">
        <f t="shared" si="230"/>
        <v>10</v>
      </c>
      <c r="T492" s="56">
        <f t="shared" si="231"/>
        <v>10</v>
      </c>
      <c r="U492" s="56">
        <f t="shared" si="232"/>
        <v>1</v>
      </c>
      <c r="V492" s="36" t="s">
        <v>100</v>
      </c>
      <c r="W492" s="106">
        <f>VLOOKUP(V492,'Charged Moves'!B$2:K$119,3,FALSE)</f>
        <v>95</v>
      </c>
      <c r="X492" s="107" t="str">
        <f>VLOOKUP(V492,'Charged Moves'!B$2:C$119,2,FALSE)</f>
        <v>Fire</v>
      </c>
      <c r="Y492" s="106">
        <f>IF(OR(VLOOKUP(V492,'Charged Moves'!B$2:C$119,2,FALSE)=E492,VLOOKUP(V492,'Charged Moves'!B$2:C$119,2,FALSE)=F492),1,0)</f>
        <v>1</v>
      </c>
      <c r="Z492" s="106">
        <f>VLOOKUP(V492,'Charged Moves'!B$2:K$119,10,FALSE)*100</f>
        <v>5</v>
      </c>
      <c r="AA492" s="106">
        <f>VLOOKUP(V492,'Charged Moves'!B$2:K$119,6,FALSE)</f>
        <v>3000</v>
      </c>
      <c r="AB492" s="106">
        <f>VLOOKUP(V492,'Charged Moves'!B$2:L$119,11,FALSE)</f>
        <v>100</v>
      </c>
      <c r="AC492" s="62">
        <f t="shared" si="233"/>
        <v>78</v>
      </c>
      <c r="AD492" s="24">
        <f t="shared" si="3"/>
        <v>26</v>
      </c>
      <c r="AE492" s="63">
        <f t="shared" si="4"/>
        <v>10</v>
      </c>
      <c r="AF492" s="64">
        <f t="shared" si="5"/>
        <v>10000</v>
      </c>
      <c r="AG492" s="65">
        <f t="shared" si="6"/>
        <v>12.92307692</v>
      </c>
      <c r="AH492" s="15">
        <f t="shared" si="234"/>
        <v>0.7422789732</v>
      </c>
      <c r="AI492" s="15">
        <f t="shared" si="235"/>
        <v>0.308894507</v>
      </c>
      <c r="AJ492" s="15">
        <f t="shared" si="236"/>
        <v>0.3487860262</v>
      </c>
      <c r="AK492" s="65">
        <f t="shared" si="7"/>
        <v>4.8</v>
      </c>
      <c r="AL492" s="65">
        <f t="shared" si="8"/>
        <v>342720</v>
      </c>
      <c r="AM492" s="65">
        <f t="shared" si="9"/>
        <v>127296</v>
      </c>
    </row>
    <row r="493" ht="14.25" customHeight="1">
      <c r="A493" s="11">
        <v>1472.0</v>
      </c>
      <c r="B493" s="11">
        <f>VLOOKUP(D493,'Species Data'!A$2:E$252,2,FALSE)</f>
        <v>205</v>
      </c>
      <c r="C493" s="11"/>
      <c r="D493" s="20" t="s">
        <v>183</v>
      </c>
      <c r="E493" s="118" t="s">
        <v>477</v>
      </c>
      <c r="F493" s="143" t="s">
        <v>478</v>
      </c>
      <c r="G493" s="11">
        <f>VLOOKUP(D493,'Species Data'!A$2:E$252,3,FALSE)</f>
        <v>150</v>
      </c>
      <c r="H493" s="52">
        <f>VLOOKUP(D493,'Species Data'!A$2:E$252,4,FALSE)</f>
        <v>161</v>
      </c>
      <c r="I493" s="52">
        <f>VLOOKUP(D493,'Species Data'!A$2:E$252,5,FALSE)</f>
        <v>242</v>
      </c>
      <c r="J493" s="53">
        <f t="shared" si="1"/>
        <v>36300</v>
      </c>
      <c r="K493" s="21" t="s">
        <v>160</v>
      </c>
      <c r="L493" s="54">
        <f>VLOOKUP(K493,'Basic Moves'!B$2:J$60,3,FALSE)</f>
        <v>15</v>
      </c>
      <c r="M493" s="54" t="str">
        <f>VLOOKUP(K493,'Basic Moves'!B$2:C$60,2,FALSE)</f>
        <v>Bug</v>
      </c>
      <c r="N493" s="54">
        <f>IF(OR(VLOOKUP(K493,'Basic Moves'!B$2:C$60,2,FALSE)=E493,VLOOKUP(K493,'Basic Moves'!B$2:C$60,2,FALSE)=F493),1,0)</f>
        <v>1</v>
      </c>
      <c r="O493" s="54">
        <f>VLOOKUP(K493,'Basic Moves'!B$2:J$60,5,FALSE)</f>
        <v>1500</v>
      </c>
      <c r="P493" s="54">
        <f>VLOOKUP(K493,'Basic Moves'!B$2:J$60,9,FALSE)</f>
        <v>15</v>
      </c>
      <c r="Q493" s="34">
        <f t="shared" si="229"/>
        <v>9</v>
      </c>
      <c r="R493" s="24">
        <f t="shared" si="2"/>
        <v>6</v>
      </c>
      <c r="S493" s="56">
        <f t="shared" si="230"/>
        <v>10</v>
      </c>
      <c r="T493" s="56">
        <f t="shared" si="231"/>
        <v>10</v>
      </c>
      <c r="U493" s="56">
        <f t="shared" si="232"/>
        <v>1</v>
      </c>
      <c r="V493" s="21" t="s">
        <v>77</v>
      </c>
      <c r="W493" s="54">
        <f>VLOOKUP(V493,'Charged Moves'!B$2:K$119,3,FALSE)</f>
        <v>70</v>
      </c>
      <c r="X493" s="57" t="str">
        <f>VLOOKUP(V493,'Charged Moves'!B$2:C$119,2,FALSE)</f>
        <v>Steel</v>
      </c>
      <c r="Y493" s="54">
        <f>IF(OR(VLOOKUP(V493,'Charged Moves'!B$2:C$119,2,FALSE)=E493,VLOOKUP(V493,'Charged Moves'!B$2:C$119,2,FALSE)=F493),1,0)</f>
        <v>1</v>
      </c>
      <c r="Z493" s="54">
        <f>VLOOKUP(V493,'Charged Moves'!B$2:K$119,10,FALSE)*100</f>
        <v>5</v>
      </c>
      <c r="AA493" s="54">
        <f>VLOOKUP(V493,'Charged Moves'!B$2:K$119,6,FALSE)</f>
        <v>2100</v>
      </c>
      <c r="AB493" s="54">
        <f>VLOOKUP(V493,'Charged Moves'!B$2:L$119,11,FALSE)</f>
        <v>50</v>
      </c>
      <c r="AC493" s="62">
        <f t="shared" si="233"/>
        <v>38</v>
      </c>
      <c r="AD493" s="24">
        <f t="shared" si="3"/>
        <v>18.0952381</v>
      </c>
      <c r="AE493" s="63">
        <f t="shared" si="4"/>
        <v>4</v>
      </c>
      <c r="AF493" s="64">
        <f t="shared" si="5"/>
        <v>6000</v>
      </c>
      <c r="AG493" s="65">
        <f t="shared" si="6"/>
        <v>9.135802469</v>
      </c>
      <c r="AH493" s="15">
        <f t="shared" si="234"/>
        <v>0.5247445416</v>
      </c>
      <c r="AI493" s="15">
        <f t="shared" si="235"/>
        <v>0.2988987248</v>
      </c>
      <c r="AJ493" s="15">
        <f t="shared" si="236"/>
        <v>0.4066343756</v>
      </c>
      <c r="AK493" s="65">
        <f t="shared" si="7"/>
        <v>4.08839779</v>
      </c>
      <c r="AL493" s="65">
        <f t="shared" si="8"/>
        <v>331629.6296</v>
      </c>
      <c r="AM493" s="65">
        <f t="shared" si="9"/>
        <v>148408.8398</v>
      </c>
    </row>
    <row r="494" ht="14.25" customHeight="1">
      <c r="A494" s="11">
        <v>1471.0</v>
      </c>
      <c r="B494" s="11">
        <f>VLOOKUP(D494,'Species Data'!A$2:E$252,2,FALSE)</f>
        <v>205</v>
      </c>
      <c r="C494" s="11"/>
      <c r="D494" s="20" t="s">
        <v>183</v>
      </c>
      <c r="E494" s="118" t="s">
        <v>477</v>
      </c>
      <c r="F494" s="143" t="s">
        <v>478</v>
      </c>
      <c r="G494" s="11">
        <f>VLOOKUP(D494,'Species Data'!A$2:E$252,3,FALSE)</f>
        <v>150</v>
      </c>
      <c r="H494" s="52">
        <f>VLOOKUP(D494,'Species Data'!A$2:E$252,4,FALSE)</f>
        <v>161</v>
      </c>
      <c r="I494" s="52">
        <f>VLOOKUP(D494,'Species Data'!A$2:E$252,5,FALSE)</f>
        <v>242</v>
      </c>
      <c r="J494" s="53">
        <f t="shared" si="1"/>
        <v>36300</v>
      </c>
      <c r="K494" s="21" t="s">
        <v>160</v>
      </c>
      <c r="L494" s="54">
        <f>VLOOKUP(K494,'Basic Moves'!B$2:J$60,3,FALSE)</f>
        <v>15</v>
      </c>
      <c r="M494" s="54" t="str">
        <f>VLOOKUP(K494,'Basic Moves'!B$2:C$60,2,FALSE)</f>
        <v>Bug</v>
      </c>
      <c r="N494" s="54">
        <f>IF(OR(VLOOKUP(K494,'Basic Moves'!B$2:C$60,2,FALSE)=E494,VLOOKUP(K494,'Basic Moves'!B$2:C$60,2,FALSE)=F494),1,0)</f>
        <v>1</v>
      </c>
      <c r="O494" s="54">
        <f>VLOOKUP(K494,'Basic Moves'!B$2:J$60,5,FALSE)</f>
        <v>1500</v>
      </c>
      <c r="P494" s="54">
        <f>VLOOKUP(K494,'Basic Moves'!B$2:J$60,9,FALSE)</f>
        <v>15</v>
      </c>
      <c r="Q494" s="34">
        <f t="shared" si="229"/>
        <v>9</v>
      </c>
      <c r="R494" s="24">
        <f t="shared" si="2"/>
        <v>6</v>
      </c>
      <c r="S494" s="56">
        <f t="shared" si="230"/>
        <v>10</v>
      </c>
      <c r="T494" s="56">
        <f t="shared" si="231"/>
        <v>10</v>
      </c>
      <c r="U494" s="56">
        <f t="shared" si="232"/>
        <v>1</v>
      </c>
      <c r="V494" s="21" t="s">
        <v>85</v>
      </c>
      <c r="W494" s="54">
        <f>VLOOKUP(V494,'Charged Moves'!B$2:K$119,3,FALSE)</f>
        <v>120</v>
      </c>
      <c r="X494" s="57" t="str">
        <f>VLOOKUP(V494,'Charged Moves'!B$2:C$119,2,FALSE)</f>
        <v>Ground</v>
      </c>
      <c r="Y494" s="54">
        <f>IF(OR(VLOOKUP(V494,'Charged Moves'!B$2:C$119,2,FALSE)=E494,VLOOKUP(V494,'Charged Moves'!B$2:C$119,2,FALSE)=F494),1,0)</f>
        <v>0</v>
      </c>
      <c r="Z494" s="54">
        <f>VLOOKUP(V494,'Charged Moves'!B$2:K$119,10,FALSE)*100</f>
        <v>5</v>
      </c>
      <c r="AA494" s="54">
        <f>VLOOKUP(V494,'Charged Moves'!B$2:K$119,6,FALSE)</f>
        <v>3600</v>
      </c>
      <c r="AB494" s="54">
        <f>VLOOKUP(V494,'Charged Moves'!B$2:L$119,11,FALSE)</f>
        <v>100</v>
      </c>
      <c r="AC494" s="62">
        <f t="shared" si="233"/>
        <v>54</v>
      </c>
      <c r="AD494" s="24">
        <f t="shared" si="3"/>
        <v>15</v>
      </c>
      <c r="AE494" s="63">
        <f t="shared" si="4"/>
        <v>7</v>
      </c>
      <c r="AF494" s="64">
        <f t="shared" si="5"/>
        <v>10500</v>
      </c>
      <c r="AG494" s="65">
        <f t="shared" si="6"/>
        <v>8.29787234</v>
      </c>
      <c r="AH494" s="15">
        <f t="shared" si="234"/>
        <v>0.4766152981</v>
      </c>
      <c r="AI494" s="15">
        <f t="shared" si="235"/>
        <v>0.2714839194</v>
      </c>
      <c r="AJ494" s="15">
        <f t="shared" si="236"/>
        <v>0.3866075322</v>
      </c>
      <c r="AK494" s="65">
        <f t="shared" si="7"/>
        <v>3.887043189</v>
      </c>
      <c r="AL494" s="65">
        <f t="shared" si="8"/>
        <v>301212.766</v>
      </c>
      <c r="AM494" s="65">
        <f t="shared" si="9"/>
        <v>141099.6678</v>
      </c>
    </row>
    <row r="495" ht="14.25" customHeight="1">
      <c r="A495" s="11">
        <v>1473.0</v>
      </c>
      <c r="B495" s="11">
        <f>VLOOKUP(D495,'Species Data'!A$2:E$252,2,FALSE)</f>
        <v>205</v>
      </c>
      <c r="C495" s="11"/>
      <c r="D495" s="20" t="s">
        <v>183</v>
      </c>
      <c r="E495" s="118" t="s">
        <v>477</v>
      </c>
      <c r="F495" s="143" t="s">
        <v>478</v>
      </c>
      <c r="G495" s="11">
        <f>VLOOKUP(D495,'Species Data'!A$2:E$252,3,FALSE)</f>
        <v>150</v>
      </c>
      <c r="H495" s="52">
        <f>VLOOKUP(D495,'Species Data'!A$2:E$252,4,FALSE)</f>
        <v>161</v>
      </c>
      <c r="I495" s="52">
        <f>VLOOKUP(D495,'Species Data'!A$2:E$252,5,FALSE)</f>
        <v>242</v>
      </c>
      <c r="J495" s="53">
        <f t="shared" si="1"/>
        <v>36300</v>
      </c>
      <c r="K495" s="21" t="s">
        <v>160</v>
      </c>
      <c r="L495" s="54">
        <f>VLOOKUP(K495,'Basic Moves'!B$2:J$60,3,FALSE)</f>
        <v>15</v>
      </c>
      <c r="M495" s="54" t="str">
        <f>VLOOKUP(K495,'Basic Moves'!B$2:C$60,2,FALSE)</f>
        <v>Bug</v>
      </c>
      <c r="N495" s="54">
        <f>IF(OR(VLOOKUP(K495,'Basic Moves'!B$2:C$60,2,FALSE)=E495,VLOOKUP(K495,'Basic Moves'!B$2:C$60,2,FALSE)=F495),1,0)</f>
        <v>1</v>
      </c>
      <c r="O495" s="54">
        <f>VLOOKUP(K495,'Basic Moves'!B$2:J$60,5,FALSE)</f>
        <v>1500</v>
      </c>
      <c r="P495" s="54">
        <f>VLOOKUP(K495,'Basic Moves'!B$2:J$60,9,FALSE)</f>
        <v>15</v>
      </c>
      <c r="Q495" s="34">
        <f t="shared" si="229"/>
        <v>9</v>
      </c>
      <c r="R495" s="24">
        <f t="shared" si="2"/>
        <v>6</v>
      </c>
      <c r="S495" s="56">
        <f t="shared" si="230"/>
        <v>10</v>
      </c>
      <c r="T495" s="56">
        <f t="shared" si="231"/>
        <v>10</v>
      </c>
      <c r="U495" s="56">
        <f t="shared" si="232"/>
        <v>1</v>
      </c>
      <c r="V495" s="21" t="s">
        <v>245</v>
      </c>
      <c r="W495" s="54">
        <f>VLOOKUP(V495,'Charged Moves'!B$2:K$119,3,FALSE)</f>
        <v>70</v>
      </c>
      <c r="X495" s="57" t="str">
        <f>VLOOKUP(V495,'Charged Moves'!B$2:C$119,2,FALSE)</f>
        <v>Rock</v>
      </c>
      <c r="Y495" s="54">
        <f>IF(OR(VLOOKUP(V495,'Charged Moves'!B$2:C$119,2,FALSE)=E495,VLOOKUP(V495,'Charged Moves'!B$2:C$119,2,FALSE)=F495),1,0)</f>
        <v>0</v>
      </c>
      <c r="Z495" s="54">
        <f>VLOOKUP(V495,'Charged Moves'!B$2:K$119,10,FALSE)*100</f>
        <v>25</v>
      </c>
      <c r="AA495" s="54">
        <f>VLOOKUP(V495,'Charged Moves'!B$2:K$119,6,FALSE)</f>
        <v>3200</v>
      </c>
      <c r="AB495" s="54">
        <f>VLOOKUP(V495,'Charged Moves'!B$2:L$119,11,FALSE)</f>
        <v>50</v>
      </c>
      <c r="AC495" s="62">
        <f t="shared" si="233"/>
        <v>32</v>
      </c>
      <c r="AD495" s="24">
        <f t="shared" si="3"/>
        <v>10</v>
      </c>
      <c r="AE495" s="63">
        <f t="shared" si="4"/>
        <v>4</v>
      </c>
      <c r="AF495" s="64">
        <f t="shared" si="5"/>
        <v>6000</v>
      </c>
      <c r="AG495" s="65">
        <f t="shared" si="6"/>
        <v>7.391304348</v>
      </c>
      <c r="AH495" s="15">
        <f t="shared" si="234"/>
        <v>0.4245436156</v>
      </c>
      <c r="AI495" s="15">
        <f t="shared" si="235"/>
        <v>0.2418234689</v>
      </c>
      <c r="AJ495" s="15">
        <f t="shared" si="236"/>
        <v>0.3522561863</v>
      </c>
      <c r="AK495" s="65">
        <f t="shared" si="7"/>
        <v>3.541666667</v>
      </c>
      <c r="AL495" s="65">
        <f t="shared" si="8"/>
        <v>268304.3478</v>
      </c>
      <c r="AM495" s="65">
        <f t="shared" si="9"/>
        <v>128562.5</v>
      </c>
    </row>
    <row r="496" ht="14.25" customHeight="1">
      <c r="A496" s="11">
        <v>1469.0</v>
      </c>
      <c r="B496" s="11">
        <f>VLOOKUP(D496,'Species Data'!A$2:E$252,2,FALSE)</f>
        <v>205</v>
      </c>
      <c r="C496" s="11"/>
      <c r="D496" s="20" t="s">
        <v>183</v>
      </c>
      <c r="E496" s="118" t="s">
        <v>477</v>
      </c>
      <c r="F496" s="143" t="s">
        <v>478</v>
      </c>
      <c r="G496" s="11">
        <f>VLOOKUP(D496,'Species Data'!A$2:E$252,3,FALSE)</f>
        <v>150</v>
      </c>
      <c r="H496" s="52">
        <f>VLOOKUP(D496,'Species Data'!A$2:E$252,4,FALSE)</f>
        <v>161</v>
      </c>
      <c r="I496" s="52">
        <f>VLOOKUP(D496,'Species Data'!A$2:E$252,5,FALSE)</f>
        <v>242</v>
      </c>
      <c r="J496" s="53">
        <f t="shared" si="1"/>
        <v>36300</v>
      </c>
      <c r="K496" s="21" t="s">
        <v>184</v>
      </c>
      <c r="L496" s="54">
        <f>VLOOKUP(K496,'Basic Moves'!B$2:J$60,3,FALSE)</f>
        <v>5</v>
      </c>
      <c r="M496" s="54" t="str">
        <f>VLOOKUP(K496,'Basic Moves'!B$2:C$60,2,FALSE)</f>
        <v>Bug</v>
      </c>
      <c r="N496" s="54">
        <f>IF(OR(VLOOKUP(K496,'Basic Moves'!B$2:C$60,2,FALSE)=E496,VLOOKUP(K496,'Basic Moves'!B$2:C$60,2,FALSE)=F496),1,0)</f>
        <v>1</v>
      </c>
      <c r="O496" s="54">
        <f>VLOOKUP(K496,'Basic Moves'!B$2:J$60,5,FALSE)</f>
        <v>500</v>
      </c>
      <c r="P496" s="54">
        <f>VLOOKUP(K496,'Basic Moves'!B$2:J$60,9,FALSE)</f>
        <v>6</v>
      </c>
      <c r="Q496" s="34">
        <f t="shared" si="229"/>
        <v>3</v>
      </c>
      <c r="R496" s="24">
        <f t="shared" si="2"/>
        <v>6</v>
      </c>
      <c r="S496" s="56">
        <f t="shared" si="230"/>
        <v>10</v>
      </c>
      <c r="T496" s="56">
        <f t="shared" si="231"/>
        <v>12</v>
      </c>
      <c r="U496" s="56">
        <f t="shared" si="232"/>
        <v>1.2</v>
      </c>
      <c r="V496" s="21" t="s">
        <v>77</v>
      </c>
      <c r="W496" s="54">
        <f>VLOOKUP(V496,'Charged Moves'!B$2:K$119,3,FALSE)</f>
        <v>70</v>
      </c>
      <c r="X496" s="57" t="str">
        <f>VLOOKUP(V496,'Charged Moves'!B$2:C$119,2,FALSE)</f>
        <v>Steel</v>
      </c>
      <c r="Y496" s="54">
        <f>IF(OR(VLOOKUP(V496,'Charged Moves'!B$2:C$119,2,FALSE)=E496,VLOOKUP(V496,'Charged Moves'!B$2:C$119,2,FALSE)=F496),1,0)</f>
        <v>1</v>
      </c>
      <c r="Z496" s="54">
        <f>VLOOKUP(V496,'Charged Moves'!B$2:K$119,10,FALSE)*100</f>
        <v>5</v>
      </c>
      <c r="AA496" s="54">
        <f>VLOOKUP(V496,'Charged Moves'!B$2:K$119,6,FALSE)</f>
        <v>2100</v>
      </c>
      <c r="AB496" s="54">
        <f>VLOOKUP(V496,'Charged Moves'!B$2:L$119,11,FALSE)</f>
        <v>50</v>
      </c>
      <c r="AC496" s="62">
        <f t="shared" si="233"/>
        <v>38</v>
      </c>
      <c r="AD496" s="24">
        <f t="shared" si="3"/>
        <v>18.0952381</v>
      </c>
      <c r="AE496" s="63">
        <f t="shared" si="4"/>
        <v>9</v>
      </c>
      <c r="AF496" s="64">
        <f t="shared" si="5"/>
        <v>4500</v>
      </c>
      <c r="AG496" s="65">
        <f t="shared" si="6"/>
        <v>9.848484848</v>
      </c>
      <c r="AH496" s="15">
        <f t="shared" si="234"/>
        <v>0.565679773</v>
      </c>
      <c r="AI496" s="15">
        <f t="shared" si="235"/>
        <v>0.3222157629</v>
      </c>
      <c r="AJ496" s="15">
        <f t="shared" si="236"/>
        <v>0.2430427469</v>
      </c>
      <c r="AK496" s="65">
        <f t="shared" si="7"/>
        <v>2.443609023</v>
      </c>
      <c r="AL496" s="65">
        <f t="shared" si="8"/>
        <v>357500</v>
      </c>
      <c r="AM496" s="65">
        <f t="shared" si="9"/>
        <v>88703.00752</v>
      </c>
    </row>
    <row r="497" ht="14.25" customHeight="1">
      <c r="A497" s="11">
        <v>1468.0</v>
      </c>
      <c r="B497" s="11">
        <f>VLOOKUP(D497,'Species Data'!A$2:E$252,2,FALSE)</f>
        <v>205</v>
      </c>
      <c r="C497" s="11"/>
      <c r="D497" s="20" t="s">
        <v>183</v>
      </c>
      <c r="E497" s="118" t="s">
        <v>477</v>
      </c>
      <c r="F497" s="143" t="s">
        <v>478</v>
      </c>
      <c r="G497" s="11">
        <f>VLOOKUP(D497,'Species Data'!A$2:E$252,3,FALSE)</f>
        <v>150</v>
      </c>
      <c r="H497" s="52">
        <f>VLOOKUP(D497,'Species Data'!A$2:E$252,4,FALSE)</f>
        <v>161</v>
      </c>
      <c r="I497" s="52">
        <f>VLOOKUP(D497,'Species Data'!A$2:E$252,5,FALSE)</f>
        <v>242</v>
      </c>
      <c r="J497" s="53">
        <f t="shared" si="1"/>
        <v>36300</v>
      </c>
      <c r="K497" s="21" t="s">
        <v>184</v>
      </c>
      <c r="L497" s="54">
        <f>VLOOKUP(K497,'Basic Moves'!B$2:J$60,3,FALSE)</f>
        <v>5</v>
      </c>
      <c r="M497" s="54" t="str">
        <f>VLOOKUP(K497,'Basic Moves'!B$2:C$60,2,FALSE)</f>
        <v>Bug</v>
      </c>
      <c r="N497" s="54">
        <f>IF(OR(VLOOKUP(K497,'Basic Moves'!B$2:C$60,2,FALSE)=E497,VLOOKUP(K497,'Basic Moves'!B$2:C$60,2,FALSE)=F497),1,0)</f>
        <v>1</v>
      </c>
      <c r="O497" s="54">
        <f>VLOOKUP(K497,'Basic Moves'!B$2:J$60,5,FALSE)</f>
        <v>500</v>
      </c>
      <c r="P497" s="54">
        <f>VLOOKUP(K497,'Basic Moves'!B$2:J$60,9,FALSE)</f>
        <v>6</v>
      </c>
      <c r="Q497" s="34">
        <f t="shared" si="229"/>
        <v>3</v>
      </c>
      <c r="R497" s="24">
        <f t="shared" si="2"/>
        <v>6</v>
      </c>
      <c r="S497" s="56">
        <f t="shared" si="230"/>
        <v>10</v>
      </c>
      <c r="T497" s="56">
        <f t="shared" si="231"/>
        <v>12</v>
      </c>
      <c r="U497" s="56">
        <f t="shared" si="232"/>
        <v>1.2</v>
      </c>
      <c r="V497" s="21" t="s">
        <v>85</v>
      </c>
      <c r="W497" s="54">
        <f>VLOOKUP(V497,'Charged Moves'!B$2:K$119,3,FALSE)</f>
        <v>120</v>
      </c>
      <c r="X497" s="57" t="str">
        <f>VLOOKUP(V497,'Charged Moves'!B$2:C$119,2,FALSE)</f>
        <v>Ground</v>
      </c>
      <c r="Y497" s="54">
        <f>IF(OR(VLOOKUP(V497,'Charged Moves'!B$2:C$119,2,FALSE)=E497,VLOOKUP(V497,'Charged Moves'!B$2:C$119,2,FALSE)=F497),1,0)</f>
        <v>0</v>
      </c>
      <c r="Z497" s="54">
        <f>VLOOKUP(V497,'Charged Moves'!B$2:K$119,10,FALSE)*100</f>
        <v>5</v>
      </c>
      <c r="AA497" s="54">
        <f>VLOOKUP(V497,'Charged Moves'!B$2:K$119,6,FALSE)</f>
        <v>3600</v>
      </c>
      <c r="AB497" s="54">
        <f>VLOOKUP(V497,'Charged Moves'!B$2:L$119,11,FALSE)</f>
        <v>100</v>
      </c>
      <c r="AC497" s="62">
        <f t="shared" si="233"/>
        <v>54</v>
      </c>
      <c r="AD497" s="24">
        <f t="shared" si="3"/>
        <v>15</v>
      </c>
      <c r="AE497" s="63">
        <f t="shared" si="4"/>
        <v>17</v>
      </c>
      <c r="AF497" s="64">
        <f t="shared" si="5"/>
        <v>8500</v>
      </c>
      <c r="AG497" s="65">
        <f t="shared" si="6"/>
        <v>8.67768595</v>
      </c>
      <c r="AH497" s="15">
        <f t="shared" si="234"/>
        <v>0.4984311287</v>
      </c>
      <c r="AI497" s="15">
        <f t="shared" si="235"/>
        <v>0.2839103925</v>
      </c>
      <c r="AJ497" s="15">
        <f t="shared" si="236"/>
        <v>0.217117669</v>
      </c>
      <c r="AK497" s="65">
        <f t="shared" si="7"/>
        <v>2.182952183</v>
      </c>
      <c r="AL497" s="65">
        <f t="shared" si="8"/>
        <v>315000</v>
      </c>
      <c r="AM497" s="65">
        <f t="shared" si="9"/>
        <v>79241.16424</v>
      </c>
    </row>
    <row r="498" ht="14.25" customHeight="1">
      <c r="A498" s="11">
        <v>1470.0</v>
      </c>
      <c r="B498" s="11">
        <f>VLOOKUP(D498,'Species Data'!A$2:E$252,2,FALSE)</f>
        <v>205</v>
      </c>
      <c r="C498" s="11"/>
      <c r="D498" s="20" t="s">
        <v>183</v>
      </c>
      <c r="E498" s="118" t="s">
        <v>477</v>
      </c>
      <c r="F498" s="143" t="s">
        <v>478</v>
      </c>
      <c r="G498" s="11">
        <f>VLOOKUP(D498,'Species Data'!A$2:E$252,3,FALSE)</f>
        <v>150</v>
      </c>
      <c r="H498" s="52">
        <f>VLOOKUP(D498,'Species Data'!A$2:E$252,4,FALSE)</f>
        <v>161</v>
      </c>
      <c r="I498" s="52">
        <f>VLOOKUP(D498,'Species Data'!A$2:E$252,5,FALSE)</f>
        <v>242</v>
      </c>
      <c r="J498" s="53">
        <f t="shared" si="1"/>
        <v>36300</v>
      </c>
      <c r="K498" s="21" t="s">
        <v>184</v>
      </c>
      <c r="L498" s="54">
        <f>VLOOKUP(K498,'Basic Moves'!B$2:J$60,3,FALSE)</f>
        <v>5</v>
      </c>
      <c r="M498" s="54" t="str">
        <f>VLOOKUP(K498,'Basic Moves'!B$2:C$60,2,FALSE)</f>
        <v>Bug</v>
      </c>
      <c r="N498" s="54">
        <f>IF(OR(VLOOKUP(K498,'Basic Moves'!B$2:C$60,2,FALSE)=E498,VLOOKUP(K498,'Basic Moves'!B$2:C$60,2,FALSE)=F498),1,0)</f>
        <v>1</v>
      </c>
      <c r="O498" s="54">
        <f>VLOOKUP(K498,'Basic Moves'!B$2:J$60,5,FALSE)</f>
        <v>500</v>
      </c>
      <c r="P498" s="54">
        <f>VLOOKUP(K498,'Basic Moves'!B$2:J$60,9,FALSE)</f>
        <v>6</v>
      </c>
      <c r="Q498" s="34">
        <f t="shared" si="229"/>
        <v>3</v>
      </c>
      <c r="R498" s="24">
        <f t="shared" si="2"/>
        <v>6</v>
      </c>
      <c r="S498" s="56">
        <f t="shared" si="230"/>
        <v>10</v>
      </c>
      <c r="T498" s="56">
        <f t="shared" si="231"/>
        <v>12</v>
      </c>
      <c r="U498" s="56">
        <f t="shared" si="232"/>
        <v>1.2</v>
      </c>
      <c r="V498" s="21" t="s">
        <v>245</v>
      </c>
      <c r="W498" s="54">
        <f>VLOOKUP(V498,'Charged Moves'!B$2:K$119,3,FALSE)</f>
        <v>70</v>
      </c>
      <c r="X498" s="57" t="str">
        <f>VLOOKUP(V498,'Charged Moves'!B$2:C$119,2,FALSE)</f>
        <v>Rock</v>
      </c>
      <c r="Y498" s="54">
        <f>IF(OR(VLOOKUP(V498,'Charged Moves'!B$2:C$119,2,FALSE)=E498,VLOOKUP(V498,'Charged Moves'!B$2:C$119,2,FALSE)=F498),1,0)</f>
        <v>0</v>
      </c>
      <c r="Z498" s="54">
        <f>VLOOKUP(V498,'Charged Moves'!B$2:K$119,10,FALSE)*100</f>
        <v>25</v>
      </c>
      <c r="AA498" s="54">
        <f>VLOOKUP(V498,'Charged Moves'!B$2:K$119,6,FALSE)</f>
        <v>3200</v>
      </c>
      <c r="AB498" s="54">
        <f>VLOOKUP(V498,'Charged Moves'!B$2:L$119,11,FALSE)</f>
        <v>50</v>
      </c>
      <c r="AC498" s="62">
        <f t="shared" si="233"/>
        <v>32</v>
      </c>
      <c r="AD498" s="24">
        <f t="shared" si="3"/>
        <v>10</v>
      </c>
      <c r="AE498" s="63">
        <f t="shared" si="4"/>
        <v>9</v>
      </c>
      <c r="AF498" s="64">
        <f t="shared" si="5"/>
        <v>4500</v>
      </c>
      <c r="AG498" s="65">
        <f t="shared" si="6"/>
        <v>7.662337662</v>
      </c>
      <c r="AH498" s="15">
        <f t="shared" si="234"/>
        <v>0.4401112959</v>
      </c>
      <c r="AI498" s="15">
        <f t="shared" si="235"/>
        <v>0.2506909452</v>
      </c>
      <c r="AJ498" s="15">
        <f t="shared" si="236"/>
        <v>0.211847424</v>
      </c>
      <c r="AK498" s="65">
        <f t="shared" si="7"/>
        <v>2.129963899</v>
      </c>
      <c r="AL498" s="65">
        <f t="shared" si="8"/>
        <v>278142.8571</v>
      </c>
      <c r="AM498" s="65">
        <f t="shared" si="9"/>
        <v>77317.68953</v>
      </c>
    </row>
    <row r="499" ht="14.25" customHeight="1">
      <c r="A499" s="11">
        <v>1217.0</v>
      </c>
      <c r="B499" s="11">
        <f>VLOOKUP(D499,'Species Data'!A$2:E$252,2,FALSE)</f>
        <v>162</v>
      </c>
      <c r="C499" s="11"/>
      <c r="D499" s="47" t="s">
        <v>283</v>
      </c>
      <c r="E499" s="98" t="s">
        <v>481</v>
      </c>
      <c r="F499" s="98"/>
      <c r="G499" s="11">
        <f>VLOOKUP(D499,'Species Data'!A$2:E$252,3,FALSE)</f>
        <v>170</v>
      </c>
      <c r="H499" s="52">
        <f>VLOOKUP(D499,'Species Data'!A$2:E$252,4,FALSE)</f>
        <v>148</v>
      </c>
      <c r="I499" s="52">
        <f>VLOOKUP(D499,'Species Data'!A$2:E$252,5,FALSE)</f>
        <v>130</v>
      </c>
      <c r="J499" s="53">
        <f t="shared" si="1"/>
        <v>22100</v>
      </c>
      <c r="K499" s="21" t="s">
        <v>246</v>
      </c>
      <c r="L499" s="54">
        <f>VLOOKUP(K499,'Basic Moves'!B$2:J$60,3,FALSE)</f>
        <v>8</v>
      </c>
      <c r="M499" s="54" t="str">
        <f>VLOOKUP(K499,'Basic Moves'!B$2:C$60,2,FALSE)</f>
        <v>Normal</v>
      </c>
      <c r="N499" s="54">
        <f>IF(OR(VLOOKUP(K499,'Basic Moves'!B$2:C$60,2,FALSE)=E499,VLOOKUP(K499,'Basic Moves'!B$2:C$60,2,FALSE)=F499),1,0)</f>
        <v>1</v>
      </c>
      <c r="O499" s="54">
        <f>VLOOKUP(K499,'Basic Moves'!B$2:J$60,5,FALSE)</f>
        <v>800</v>
      </c>
      <c r="P499" s="54">
        <f>VLOOKUP(K499,'Basic Moves'!B$2:J$60,9,FALSE)</f>
        <v>10</v>
      </c>
      <c r="Q499" s="34">
        <f t="shared" si="229"/>
        <v>4</v>
      </c>
      <c r="R499" s="24">
        <f t="shared" si="2"/>
        <v>5</v>
      </c>
      <c r="S499" s="56">
        <f t="shared" si="230"/>
        <v>10</v>
      </c>
      <c r="T499" s="56">
        <f t="shared" si="231"/>
        <v>12.5</v>
      </c>
      <c r="U499" s="56">
        <f t="shared" si="232"/>
        <v>1.25</v>
      </c>
      <c r="V499" s="21" t="s">
        <v>29</v>
      </c>
      <c r="W499" s="54">
        <f>VLOOKUP(V499,'Charged Moves'!B$2:K$119,3,FALSE)</f>
        <v>150</v>
      </c>
      <c r="X499" s="57" t="str">
        <f>VLOOKUP(V499,'Charged Moves'!B$2:C$119,2,FALSE)</f>
        <v>Normal</v>
      </c>
      <c r="Y499" s="54">
        <f>IF(OR(VLOOKUP(V499,'Charged Moves'!B$2:C$119,2,FALSE)=E499,VLOOKUP(V499,'Charged Moves'!B$2:C$119,2,FALSE)=F499),1,0)</f>
        <v>1</v>
      </c>
      <c r="Z499" s="54">
        <f>VLOOKUP(V499,'Charged Moves'!B$2:K$119,10,FALSE)*100</f>
        <v>5</v>
      </c>
      <c r="AA499" s="54">
        <f>VLOOKUP(V499,'Charged Moves'!B$2:K$119,6,FALSE)</f>
        <v>3800</v>
      </c>
      <c r="AB499" s="54">
        <f>VLOOKUP(V499,'Charged Moves'!B$2:L$119,11,FALSE)</f>
        <v>100</v>
      </c>
      <c r="AC499" s="62">
        <f t="shared" si="233"/>
        <v>75</v>
      </c>
      <c r="AD499" s="24">
        <f t="shared" si="3"/>
        <v>19.73684211</v>
      </c>
      <c r="AE499" s="63">
        <f t="shared" si="4"/>
        <v>10</v>
      </c>
      <c r="AF499" s="64">
        <f t="shared" si="5"/>
        <v>8000</v>
      </c>
      <c r="AG499" s="65">
        <f t="shared" si="6"/>
        <v>9.745762712</v>
      </c>
      <c r="AH499" s="15">
        <f t="shared" si="234"/>
        <v>0.5597795929</v>
      </c>
      <c r="AI499" s="15">
        <f t="shared" si="235"/>
        <v>0.1941238263</v>
      </c>
      <c r="AJ499" s="15">
        <f t="shared" si="236"/>
        <v>0.2060239615</v>
      </c>
      <c r="AK499" s="65">
        <f t="shared" si="7"/>
        <v>3.402366864</v>
      </c>
      <c r="AL499" s="65">
        <f t="shared" si="8"/>
        <v>215381.3559</v>
      </c>
      <c r="AM499" s="65">
        <f t="shared" si="9"/>
        <v>75192.30769</v>
      </c>
    </row>
    <row r="500" ht="14.25" customHeight="1">
      <c r="A500" s="11">
        <v>1216.0</v>
      </c>
      <c r="B500" s="11">
        <f>VLOOKUP(D500,'Species Data'!A$2:E$252,2,FALSE)</f>
        <v>162</v>
      </c>
      <c r="C500" s="11"/>
      <c r="D500" s="47" t="s">
        <v>283</v>
      </c>
      <c r="E500" s="98" t="s">
        <v>481</v>
      </c>
      <c r="F500" s="98"/>
      <c r="G500" s="11">
        <f>VLOOKUP(D500,'Species Data'!A$2:E$252,3,FALSE)</f>
        <v>170</v>
      </c>
      <c r="H500" s="52">
        <f>VLOOKUP(D500,'Species Data'!A$2:E$252,4,FALSE)</f>
        <v>148</v>
      </c>
      <c r="I500" s="52">
        <f>VLOOKUP(D500,'Species Data'!A$2:E$252,5,FALSE)</f>
        <v>130</v>
      </c>
      <c r="J500" s="53">
        <f t="shared" si="1"/>
        <v>22100</v>
      </c>
      <c r="K500" s="21" t="s">
        <v>246</v>
      </c>
      <c r="L500" s="54">
        <f>VLOOKUP(K500,'Basic Moves'!B$2:J$60,3,FALSE)</f>
        <v>8</v>
      </c>
      <c r="M500" s="54" t="str">
        <f>VLOOKUP(K500,'Basic Moves'!B$2:C$60,2,FALSE)</f>
        <v>Normal</v>
      </c>
      <c r="N500" s="54">
        <f>IF(OR(VLOOKUP(K500,'Basic Moves'!B$2:C$60,2,FALSE)=E500,VLOOKUP(K500,'Basic Moves'!B$2:C$60,2,FALSE)=F500),1,0)</f>
        <v>1</v>
      </c>
      <c r="O500" s="54">
        <f>VLOOKUP(K500,'Basic Moves'!B$2:J$60,5,FALSE)</f>
        <v>800</v>
      </c>
      <c r="P500" s="54">
        <f>VLOOKUP(K500,'Basic Moves'!B$2:J$60,9,FALSE)</f>
        <v>10</v>
      </c>
      <c r="Q500" s="34">
        <f t="shared" si="229"/>
        <v>4</v>
      </c>
      <c r="R500" s="24">
        <f t="shared" si="2"/>
        <v>5</v>
      </c>
      <c r="S500" s="56">
        <f t="shared" si="230"/>
        <v>10</v>
      </c>
      <c r="T500" s="56">
        <f t="shared" si="231"/>
        <v>12.5</v>
      </c>
      <c r="U500" s="56">
        <f t="shared" si="232"/>
        <v>1.25</v>
      </c>
      <c r="V500" s="21" t="s">
        <v>291</v>
      </c>
      <c r="W500" s="54">
        <f>VLOOKUP(V500,'Charged Moves'!B$2:K$119,3,FALSE)</f>
        <v>100</v>
      </c>
      <c r="X500" s="57" t="str">
        <f>VLOOKUP(V500,'Charged Moves'!B$2:C$119,2,FALSE)</f>
        <v>Ground</v>
      </c>
      <c r="Y500" s="54">
        <f>IF(OR(VLOOKUP(V500,'Charged Moves'!B$2:C$119,2,FALSE)=E500,VLOOKUP(V500,'Charged Moves'!B$2:C$119,2,FALSE)=F500),1,0)</f>
        <v>0</v>
      </c>
      <c r="Z500" s="54">
        <f>VLOOKUP(V500,'Charged Moves'!B$2:K$119,10,FALSE)*100</f>
        <v>5</v>
      </c>
      <c r="AA500" s="54">
        <f>VLOOKUP(V500,'Charged Moves'!B$2:K$119,6,FALSE)</f>
        <v>4700</v>
      </c>
      <c r="AB500" s="54">
        <f>VLOOKUP(V500,'Charged Moves'!B$2:L$119,11,FALSE)</f>
        <v>50</v>
      </c>
      <c r="AC500" s="62">
        <f t="shared" si="233"/>
        <v>42</v>
      </c>
      <c r="AD500" s="24">
        <f t="shared" si="3"/>
        <v>8.936170213</v>
      </c>
      <c r="AE500" s="63">
        <f t="shared" si="4"/>
        <v>5</v>
      </c>
      <c r="AF500" s="64">
        <f t="shared" si="5"/>
        <v>4000</v>
      </c>
      <c r="AG500" s="65">
        <f t="shared" si="6"/>
        <v>7.126436782</v>
      </c>
      <c r="AH500" s="15">
        <f t="shared" si="234"/>
        <v>0.4093300851</v>
      </c>
      <c r="AI500" s="15">
        <f t="shared" si="235"/>
        <v>0.1419500163</v>
      </c>
      <c r="AJ500" s="15">
        <f t="shared" si="236"/>
        <v>0.1813668615</v>
      </c>
      <c r="AK500" s="65">
        <f t="shared" si="7"/>
        <v>2.995169082</v>
      </c>
      <c r="AL500" s="65">
        <f t="shared" si="8"/>
        <v>157494.2529</v>
      </c>
      <c r="AM500" s="65">
        <f t="shared" si="9"/>
        <v>66193.23671</v>
      </c>
    </row>
    <row r="501" ht="14.25" customHeight="1">
      <c r="A501" s="11">
        <v>1220.0</v>
      </c>
      <c r="B501" s="11">
        <f>VLOOKUP(D501,'Species Data'!A$2:E$252,2,FALSE)</f>
        <v>162</v>
      </c>
      <c r="C501" s="11"/>
      <c r="D501" s="47" t="s">
        <v>283</v>
      </c>
      <c r="E501" s="98" t="s">
        <v>481</v>
      </c>
      <c r="F501" s="98"/>
      <c r="G501" s="11">
        <f>VLOOKUP(D501,'Species Data'!A$2:E$252,3,FALSE)</f>
        <v>170</v>
      </c>
      <c r="H501" s="52">
        <f>VLOOKUP(D501,'Species Data'!A$2:E$252,4,FALSE)</f>
        <v>148</v>
      </c>
      <c r="I501" s="52">
        <f>VLOOKUP(D501,'Species Data'!A$2:E$252,5,FALSE)</f>
        <v>130</v>
      </c>
      <c r="J501" s="53">
        <f t="shared" si="1"/>
        <v>22100</v>
      </c>
      <c r="K501" s="21" t="s">
        <v>147</v>
      </c>
      <c r="L501" s="54">
        <f>VLOOKUP(K501,'Basic Moves'!B$2:J$60,3,FALSE)</f>
        <v>7</v>
      </c>
      <c r="M501" s="54" t="str">
        <f>VLOOKUP(K501,'Basic Moves'!B$2:C$60,2,FALSE)</f>
        <v>Dark</v>
      </c>
      <c r="N501" s="54">
        <f>IF(OR(VLOOKUP(K501,'Basic Moves'!B$2:C$60,2,FALSE)=E501,VLOOKUP(K501,'Basic Moves'!B$2:C$60,2,FALSE)=F501),1,0)</f>
        <v>0</v>
      </c>
      <c r="O501" s="54">
        <f>VLOOKUP(K501,'Basic Moves'!B$2:J$60,5,FALSE)</f>
        <v>700</v>
      </c>
      <c r="P501" s="54">
        <f>VLOOKUP(K501,'Basic Moves'!B$2:J$60,9,FALSE)</f>
        <v>8</v>
      </c>
      <c r="Q501" s="34">
        <f t="shared" si="229"/>
        <v>3</v>
      </c>
      <c r="R501" s="24">
        <f t="shared" si="2"/>
        <v>4.285714286</v>
      </c>
      <c r="S501" s="56">
        <f t="shared" si="230"/>
        <v>10</v>
      </c>
      <c r="T501" s="56">
        <f t="shared" si="231"/>
        <v>11.42857143</v>
      </c>
      <c r="U501" s="56">
        <f t="shared" si="232"/>
        <v>1.142857143</v>
      </c>
      <c r="V501" s="21" t="s">
        <v>29</v>
      </c>
      <c r="W501" s="54">
        <f>VLOOKUP(V501,'Charged Moves'!B$2:K$119,3,FALSE)</f>
        <v>150</v>
      </c>
      <c r="X501" s="57" t="str">
        <f>VLOOKUP(V501,'Charged Moves'!B$2:C$119,2,FALSE)</f>
        <v>Normal</v>
      </c>
      <c r="Y501" s="54">
        <f>IF(OR(VLOOKUP(V501,'Charged Moves'!B$2:C$119,2,FALSE)=E501,VLOOKUP(V501,'Charged Moves'!B$2:C$119,2,FALSE)=F501),1,0)</f>
        <v>1</v>
      </c>
      <c r="Z501" s="54">
        <f>VLOOKUP(V501,'Charged Moves'!B$2:K$119,10,FALSE)*100</f>
        <v>5</v>
      </c>
      <c r="AA501" s="54">
        <f>VLOOKUP(V501,'Charged Moves'!B$2:K$119,6,FALSE)</f>
        <v>3800</v>
      </c>
      <c r="AB501" s="54">
        <f>VLOOKUP(V501,'Charged Moves'!B$2:L$119,11,FALSE)</f>
        <v>100</v>
      </c>
      <c r="AC501" s="62">
        <f t="shared" si="233"/>
        <v>75</v>
      </c>
      <c r="AD501" s="24">
        <f t="shared" si="3"/>
        <v>19.73684211</v>
      </c>
      <c r="AE501" s="63">
        <f t="shared" si="4"/>
        <v>13</v>
      </c>
      <c r="AF501" s="64">
        <f t="shared" si="5"/>
        <v>9100</v>
      </c>
      <c r="AG501" s="65">
        <f t="shared" si="6"/>
        <v>8.837209302</v>
      </c>
      <c r="AH501" s="15">
        <f t="shared" si="234"/>
        <v>0.5075938715</v>
      </c>
      <c r="AI501" s="15">
        <f t="shared" si="235"/>
        <v>0.1760265394</v>
      </c>
      <c r="AJ501" s="15">
        <f t="shared" si="236"/>
        <v>0.1687788941</v>
      </c>
      <c r="AK501" s="65">
        <f t="shared" si="7"/>
        <v>2.787286064</v>
      </c>
      <c r="AL501" s="65">
        <f t="shared" si="8"/>
        <v>195302.3256</v>
      </c>
      <c r="AM501" s="65">
        <f t="shared" si="9"/>
        <v>61599.022</v>
      </c>
    </row>
    <row r="502" ht="14.25" customHeight="1">
      <c r="A502" s="11">
        <v>1219.0</v>
      </c>
      <c r="B502" s="11">
        <f>VLOOKUP(D502,'Species Data'!A$2:E$252,2,FALSE)</f>
        <v>162</v>
      </c>
      <c r="C502" s="11"/>
      <c r="D502" s="47" t="s">
        <v>283</v>
      </c>
      <c r="E502" s="98" t="s">
        <v>481</v>
      </c>
      <c r="F502" s="98"/>
      <c r="G502" s="11">
        <f>VLOOKUP(D502,'Species Data'!A$2:E$252,3,FALSE)</f>
        <v>170</v>
      </c>
      <c r="H502" s="52">
        <f>VLOOKUP(D502,'Species Data'!A$2:E$252,4,FALSE)</f>
        <v>148</v>
      </c>
      <c r="I502" s="52">
        <f>VLOOKUP(D502,'Species Data'!A$2:E$252,5,FALSE)</f>
        <v>130</v>
      </c>
      <c r="J502" s="53">
        <f t="shared" si="1"/>
        <v>22100</v>
      </c>
      <c r="K502" s="21" t="s">
        <v>147</v>
      </c>
      <c r="L502" s="54">
        <f>VLOOKUP(K502,'Basic Moves'!B$2:J$60,3,FALSE)</f>
        <v>7</v>
      </c>
      <c r="M502" s="54" t="str">
        <f>VLOOKUP(K502,'Basic Moves'!B$2:C$60,2,FALSE)</f>
        <v>Dark</v>
      </c>
      <c r="N502" s="54">
        <f>IF(OR(VLOOKUP(K502,'Basic Moves'!B$2:C$60,2,FALSE)=E502,VLOOKUP(K502,'Basic Moves'!B$2:C$60,2,FALSE)=F502),1,0)</f>
        <v>0</v>
      </c>
      <c r="O502" s="54">
        <f>VLOOKUP(K502,'Basic Moves'!B$2:J$60,5,FALSE)</f>
        <v>700</v>
      </c>
      <c r="P502" s="54">
        <f>VLOOKUP(K502,'Basic Moves'!B$2:J$60,9,FALSE)</f>
        <v>8</v>
      </c>
      <c r="Q502" s="34">
        <f t="shared" si="229"/>
        <v>3</v>
      </c>
      <c r="R502" s="24">
        <f t="shared" si="2"/>
        <v>4.285714286</v>
      </c>
      <c r="S502" s="56">
        <f t="shared" si="230"/>
        <v>10</v>
      </c>
      <c r="T502" s="56">
        <f t="shared" si="231"/>
        <v>11.42857143</v>
      </c>
      <c r="U502" s="56">
        <f t="shared" si="232"/>
        <v>1.142857143</v>
      </c>
      <c r="V502" s="21" t="s">
        <v>291</v>
      </c>
      <c r="W502" s="54">
        <f>VLOOKUP(V502,'Charged Moves'!B$2:K$119,3,FALSE)</f>
        <v>100</v>
      </c>
      <c r="X502" s="57" t="str">
        <f>VLOOKUP(V502,'Charged Moves'!B$2:C$119,2,FALSE)</f>
        <v>Ground</v>
      </c>
      <c r="Y502" s="54">
        <f>IF(OR(VLOOKUP(V502,'Charged Moves'!B$2:C$119,2,FALSE)=E502,VLOOKUP(V502,'Charged Moves'!B$2:C$119,2,FALSE)=F502),1,0)</f>
        <v>0</v>
      </c>
      <c r="Z502" s="54">
        <f>VLOOKUP(V502,'Charged Moves'!B$2:K$119,10,FALSE)*100</f>
        <v>5</v>
      </c>
      <c r="AA502" s="54">
        <f>VLOOKUP(V502,'Charged Moves'!B$2:K$119,6,FALSE)</f>
        <v>4700</v>
      </c>
      <c r="AB502" s="54">
        <f>VLOOKUP(V502,'Charged Moves'!B$2:L$119,11,FALSE)</f>
        <v>50</v>
      </c>
      <c r="AC502" s="62">
        <f t="shared" si="233"/>
        <v>42</v>
      </c>
      <c r="AD502" s="24">
        <f t="shared" si="3"/>
        <v>8.936170213</v>
      </c>
      <c r="AE502" s="63">
        <f t="shared" si="4"/>
        <v>7</v>
      </c>
      <c r="AF502" s="64">
        <f t="shared" si="5"/>
        <v>4900</v>
      </c>
      <c r="AG502" s="65">
        <f t="shared" si="6"/>
        <v>6.5625</v>
      </c>
      <c r="AH502" s="15">
        <f t="shared" si="234"/>
        <v>0.3769385411</v>
      </c>
      <c r="AI502" s="15">
        <f t="shared" si="235"/>
        <v>0.1307170765</v>
      </c>
      <c r="AJ502" s="15">
        <f t="shared" si="236"/>
        <v>0.1490174672</v>
      </c>
      <c r="AK502" s="65">
        <f t="shared" si="7"/>
        <v>2.4609375</v>
      </c>
      <c r="AL502" s="65">
        <f t="shared" si="8"/>
        <v>145031.25</v>
      </c>
      <c r="AM502" s="65">
        <f t="shared" si="9"/>
        <v>54386.71875</v>
      </c>
    </row>
    <row r="503" ht="14.25" customHeight="1">
      <c r="A503" s="11">
        <v>1215.0</v>
      </c>
      <c r="B503" s="11">
        <f>VLOOKUP(D503,'Species Data'!A$2:E$252,2,FALSE)</f>
        <v>162</v>
      </c>
      <c r="C503" s="11"/>
      <c r="D503" s="47" t="s">
        <v>283</v>
      </c>
      <c r="E503" s="98" t="s">
        <v>481</v>
      </c>
      <c r="F503" s="98"/>
      <c r="G503" s="11">
        <f>VLOOKUP(D503,'Species Data'!A$2:E$252,3,FALSE)</f>
        <v>170</v>
      </c>
      <c r="H503" s="52">
        <f>VLOOKUP(D503,'Species Data'!A$2:E$252,4,FALSE)</f>
        <v>148</v>
      </c>
      <c r="I503" s="52">
        <f>VLOOKUP(D503,'Species Data'!A$2:E$252,5,FALSE)</f>
        <v>130</v>
      </c>
      <c r="J503" s="53">
        <f t="shared" si="1"/>
        <v>22100</v>
      </c>
      <c r="K503" s="21" t="s">
        <v>246</v>
      </c>
      <c r="L503" s="54">
        <f>VLOOKUP(K503,'Basic Moves'!B$2:J$60,3,FALSE)</f>
        <v>8</v>
      </c>
      <c r="M503" s="54" t="str">
        <f>VLOOKUP(K503,'Basic Moves'!B$2:C$60,2,FALSE)</f>
        <v>Normal</v>
      </c>
      <c r="N503" s="54">
        <f>IF(OR(VLOOKUP(K503,'Basic Moves'!B$2:C$60,2,FALSE)=E503,VLOOKUP(K503,'Basic Moves'!B$2:C$60,2,FALSE)=F503),1,0)</f>
        <v>1</v>
      </c>
      <c r="O503" s="54">
        <f>VLOOKUP(K503,'Basic Moves'!B$2:J$60,5,FALSE)</f>
        <v>800</v>
      </c>
      <c r="P503" s="54">
        <f>VLOOKUP(K503,'Basic Moves'!B$2:J$60,9,FALSE)</f>
        <v>10</v>
      </c>
      <c r="Q503" s="34">
        <f t="shared" si="229"/>
        <v>4</v>
      </c>
      <c r="R503" s="24">
        <f t="shared" si="2"/>
        <v>5</v>
      </c>
      <c r="S503" s="56">
        <f t="shared" si="230"/>
        <v>10</v>
      </c>
      <c r="T503" s="56">
        <f t="shared" si="231"/>
        <v>12.5</v>
      </c>
      <c r="U503" s="56">
        <f t="shared" si="232"/>
        <v>1.25</v>
      </c>
      <c r="V503" s="21" t="s">
        <v>236</v>
      </c>
      <c r="W503" s="54">
        <f>VLOOKUP(V503,'Charged Moves'!B$2:K$119,3,FALSE)</f>
        <v>40</v>
      </c>
      <c r="X503" s="57" t="str">
        <f>VLOOKUP(V503,'Charged Moves'!B$2:C$119,2,FALSE)</f>
        <v>Fighting</v>
      </c>
      <c r="Y503" s="54">
        <f>IF(OR(VLOOKUP(V503,'Charged Moves'!B$2:C$119,2,FALSE)=E503,VLOOKUP(V503,'Charged Moves'!B$2:C$119,2,FALSE)=F503),1,0)</f>
        <v>0</v>
      </c>
      <c r="Z503" s="54">
        <f>VLOOKUP(V503,'Charged Moves'!B$2:K$119,10,FALSE)*100</f>
        <v>25</v>
      </c>
      <c r="AA503" s="54">
        <f>VLOOKUP(V503,'Charged Moves'!B$2:K$119,6,FALSE)</f>
        <v>1600</v>
      </c>
      <c r="AB503" s="54">
        <f>VLOOKUP(V503,'Charged Moves'!B$2:L$119,11,FALSE)</f>
        <v>33</v>
      </c>
      <c r="AC503" s="62">
        <f t="shared" si="233"/>
        <v>17</v>
      </c>
      <c r="AD503" s="24">
        <f t="shared" si="3"/>
        <v>10.625</v>
      </c>
      <c r="AE503" s="63">
        <f t="shared" si="4"/>
        <v>4</v>
      </c>
      <c r="AF503" s="64">
        <f t="shared" si="5"/>
        <v>3200</v>
      </c>
      <c r="AG503" s="65">
        <f t="shared" si="6"/>
        <v>6.875</v>
      </c>
      <c r="AH503" s="15">
        <f t="shared" si="234"/>
        <v>0.3948879954</v>
      </c>
      <c r="AI503" s="15">
        <f t="shared" si="235"/>
        <v>0.1369416992</v>
      </c>
      <c r="AJ503" s="15">
        <f t="shared" si="236"/>
        <v>0.1350171132</v>
      </c>
      <c r="AK503" s="65">
        <f t="shared" si="7"/>
        <v>2.22972973</v>
      </c>
      <c r="AL503" s="65">
        <f t="shared" si="8"/>
        <v>151937.5</v>
      </c>
      <c r="AM503" s="65">
        <f t="shared" si="9"/>
        <v>49277.02703</v>
      </c>
    </row>
    <row r="504" ht="14.25" customHeight="1">
      <c r="A504" s="11">
        <v>1218.0</v>
      </c>
      <c r="B504" s="11">
        <f>VLOOKUP(D504,'Species Data'!A$2:E$252,2,FALSE)</f>
        <v>162</v>
      </c>
      <c r="C504" s="11"/>
      <c r="D504" s="47" t="s">
        <v>283</v>
      </c>
      <c r="E504" s="98" t="s">
        <v>481</v>
      </c>
      <c r="F504" s="98"/>
      <c r="G504" s="11">
        <f>VLOOKUP(D504,'Species Data'!A$2:E$252,3,FALSE)</f>
        <v>170</v>
      </c>
      <c r="H504" s="52">
        <f>VLOOKUP(D504,'Species Data'!A$2:E$252,4,FALSE)</f>
        <v>148</v>
      </c>
      <c r="I504" s="52">
        <f>VLOOKUP(D504,'Species Data'!A$2:E$252,5,FALSE)</f>
        <v>130</v>
      </c>
      <c r="J504" s="53">
        <f t="shared" si="1"/>
        <v>22100</v>
      </c>
      <c r="K504" s="21" t="s">
        <v>147</v>
      </c>
      <c r="L504" s="54">
        <f>VLOOKUP(K504,'Basic Moves'!B$2:J$60,3,FALSE)</f>
        <v>7</v>
      </c>
      <c r="M504" s="54" t="str">
        <f>VLOOKUP(K504,'Basic Moves'!B$2:C$60,2,FALSE)</f>
        <v>Dark</v>
      </c>
      <c r="N504" s="54">
        <f>IF(OR(VLOOKUP(K504,'Basic Moves'!B$2:C$60,2,FALSE)=E504,VLOOKUP(K504,'Basic Moves'!B$2:C$60,2,FALSE)=F504),1,0)</f>
        <v>0</v>
      </c>
      <c r="O504" s="54">
        <f>VLOOKUP(K504,'Basic Moves'!B$2:J$60,5,FALSE)</f>
        <v>700</v>
      </c>
      <c r="P504" s="54">
        <f>VLOOKUP(K504,'Basic Moves'!B$2:J$60,9,FALSE)</f>
        <v>8</v>
      </c>
      <c r="Q504" s="34">
        <f t="shared" si="229"/>
        <v>3</v>
      </c>
      <c r="R504" s="24">
        <f t="shared" si="2"/>
        <v>4.285714286</v>
      </c>
      <c r="S504" s="56">
        <f t="shared" si="230"/>
        <v>10</v>
      </c>
      <c r="T504" s="56">
        <f t="shared" si="231"/>
        <v>11.42857143</v>
      </c>
      <c r="U504" s="56">
        <f t="shared" si="232"/>
        <v>1.142857143</v>
      </c>
      <c r="V504" s="21" t="s">
        <v>236</v>
      </c>
      <c r="W504" s="54">
        <f>VLOOKUP(V504,'Charged Moves'!B$2:K$119,3,FALSE)</f>
        <v>40</v>
      </c>
      <c r="X504" s="57" t="str">
        <f>VLOOKUP(V504,'Charged Moves'!B$2:C$119,2,FALSE)</f>
        <v>Fighting</v>
      </c>
      <c r="Y504" s="54">
        <f>IF(OR(VLOOKUP(V504,'Charged Moves'!B$2:C$119,2,FALSE)=E504,VLOOKUP(V504,'Charged Moves'!B$2:C$119,2,FALSE)=F504),1,0)</f>
        <v>0</v>
      </c>
      <c r="Z504" s="54">
        <f>VLOOKUP(V504,'Charged Moves'!B$2:K$119,10,FALSE)*100</f>
        <v>25</v>
      </c>
      <c r="AA504" s="54">
        <f>VLOOKUP(V504,'Charged Moves'!B$2:K$119,6,FALSE)</f>
        <v>1600</v>
      </c>
      <c r="AB504" s="54">
        <f>VLOOKUP(V504,'Charged Moves'!B$2:L$119,11,FALSE)</f>
        <v>33</v>
      </c>
      <c r="AC504" s="62">
        <f t="shared" si="233"/>
        <v>17</v>
      </c>
      <c r="AD504" s="24">
        <f t="shared" si="3"/>
        <v>10.625</v>
      </c>
      <c r="AE504" s="63">
        <f t="shared" si="4"/>
        <v>5</v>
      </c>
      <c r="AF504" s="64">
        <f t="shared" si="5"/>
        <v>3500</v>
      </c>
      <c r="AG504" s="65">
        <f t="shared" si="6"/>
        <v>6.274509804</v>
      </c>
      <c r="AH504" s="15">
        <f t="shared" si="234"/>
        <v>0.3603968871</v>
      </c>
      <c r="AI504" s="15">
        <f t="shared" si="235"/>
        <v>0.1249806595</v>
      </c>
      <c r="AJ504" s="15">
        <f t="shared" si="236"/>
        <v>0.113315798</v>
      </c>
      <c r="AK504" s="65">
        <f t="shared" si="7"/>
        <v>1.871345029</v>
      </c>
      <c r="AL504" s="65">
        <f t="shared" si="8"/>
        <v>138666.6667</v>
      </c>
      <c r="AM504" s="65">
        <f t="shared" si="9"/>
        <v>41356.72515</v>
      </c>
    </row>
    <row r="505" ht="14.25" customHeight="1">
      <c r="A505" s="11">
        <v>680.0</v>
      </c>
      <c r="B505" s="11">
        <f>VLOOKUP(D505,'Species Data'!A$2:E$252,2,FALSE)</f>
        <v>92</v>
      </c>
      <c r="C505" s="11"/>
      <c r="D505" s="11" t="s">
        <v>298</v>
      </c>
      <c r="E505" s="144" t="s">
        <v>474</v>
      </c>
      <c r="F505" s="108" t="s">
        <v>473</v>
      </c>
      <c r="G505" s="11">
        <f>VLOOKUP(D505,'Species Data'!A$2:E$252,3,FALSE)</f>
        <v>60</v>
      </c>
      <c r="H505" s="52">
        <f>VLOOKUP(D505,'Species Data'!A$2:E$252,4,FALSE)</f>
        <v>186</v>
      </c>
      <c r="I505" s="52">
        <f>VLOOKUP(D505,'Species Data'!A$2:E$252,5,FALSE)</f>
        <v>70</v>
      </c>
      <c r="J505" s="53">
        <f t="shared" si="1"/>
        <v>4200</v>
      </c>
      <c r="K505" s="12" t="s">
        <v>300</v>
      </c>
      <c r="L505" s="54">
        <f>VLOOKUP(K505,'Basic Moves'!B$2:J$60,3,FALSE)</f>
        <v>8</v>
      </c>
      <c r="M505" s="54" t="str">
        <f>VLOOKUP(K505,'Basic Moves'!B$2:C$60,2,FALSE)</f>
        <v>Ghost</v>
      </c>
      <c r="N505" s="54">
        <f>IF(OR(VLOOKUP(K505,'Basic Moves'!B$2:C$60,2,FALSE)=E505,VLOOKUP(K505,'Basic Moves'!B$2:C$60,2,FALSE)=F505),1,0)</f>
        <v>1</v>
      </c>
      <c r="O505" s="54">
        <f>VLOOKUP(K505,'Basic Moves'!B$2:J$60,5,FALSE)</f>
        <v>1100</v>
      </c>
      <c r="P505" s="54">
        <f>VLOOKUP(K505,'Basic Moves'!B$2:J$60,9,FALSE)</f>
        <v>14</v>
      </c>
      <c r="Q505" s="34">
        <f t="shared" si="229"/>
        <v>5</v>
      </c>
      <c r="R505" s="24">
        <f t="shared" si="2"/>
        <v>4.545454545</v>
      </c>
      <c r="S505" s="56">
        <f t="shared" si="230"/>
        <v>7.272727273</v>
      </c>
      <c r="T505" s="56">
        <f t="shared" si="231"/>
        <v>12.72727273</v>
      </c>
      <c r="U505" s="56">
        <f t="shared" si="232"/>
        <v>1.75</v>
      </c>
      <c r="V505" s="48" t="s">
        <v>144</v>
      </c>
      <c r="W505" s="54">
        <f>VLOOKUP(V505,'Charged Moves'!B$2:K$119,3,FALSE)</f>
        <v>80</v>
      </c>
      <c r="X505" s="57" t="str">
        <f>VLOOKUP(V505,'Charged Moves'!B$2:C$119,2,FALSE)</f>
        <v>Poison</v>
      </c>
      <c r="Y505" s="54">
        <f>IF(OR(VLOOKUP(V505,'Charged Moves'!B$2:C$119,2,FALSE)=E505,VLOOKUP(V505,'Charged Moves'!B$2:C$119,2,FALSE)=F505),1,0)</f>
        <v>1</v>
      </c>
      <c r="Z505" s="54">
        <f>VLOOKUP(V505,'Charged Moves'!B$2:K$119,10,FALSE)*100</f>
        <v>5</v>
      </c>
      <c r="AA505" s="54">
        <f>VLOOKUP(V505,'Charged Moves'!B$2:K$119,6,FALSE)</f>
        <v>2300</v>
      </c>
      <c r="AB505" s="54">
        <f>VLOOKUP(V505,'Charged Moves'!B$2:L$119,11,FALSE)</f>
        <v>50</v>
      </c>
      <c r="AC505" s="62">
        <f t="shared" si="233"/>
        <v>50</v>
      </c>
      <c r="AD505" s="24">
        <f t="shared" si="3"/>
        <v>21.73913043</v>
      </c>
      <c r="AE505" s="63">
        <f t="shared" si="4"/>
        <v>4</v>
      </c>
      <c r="AF505" s="64">
        <f t="shared" si="5"/>
        <v>4400</v>
      </c>
      <c r="AG505" s="65">
        <f t="shared" si="6"/>
        <v>10.44776119</v>
      </c>
      <c r="AH505" s="15">
        <f t="shared" si="234"/>
        <v>0.6001011599</v>
      </c>
      <c r="AI505" s="15">
        <f t="shared" si="235"/>
        <v>0.03954970641</v>
      </c>
      <c r="AJ505" s="15">
        <f t="shared" si="236"/>
        <v>0.04823643235</v>
      </c>
      <c r="AK505" s="65">
        <f t="shared" si="7"/>
        <v>4.191616766</v>
      </c>
      <c r="AL505" s="65">
        <f t="shared" si="8"/>
        <v>43880.59701</v>
      </c>
      <c r="AM505" s="65">
        <f t="shared" si="9"/>
        <v>17604.79042</v>
      </c>
    </row>
    <row r="506" ht="14.25" customHeight="1">
      <c r="A506" s="11">
        <v>678.0</v>
      </c>
      <c r="B506" s="11">
        <f>VLOOKUP(D506,'Species Data'!A$2:E$252,2,FALSE)</f>
        <v>92</v>
      </c>
      <c r="C506" s="11"/>
      <c r="D506" s="11" t="s">
        <v>298</v>
      </c>
      <c r="E506" s="144" t="s">
        <v>474</v>
      </c>
      <c r="F506" s="108" t="s">
        <v>473</v>
      </c>
      <c r="G506" s="11">
        <f>VLOOKUP(D506,'Species Data'!A$2:E$252,3,FALSE)</f>
        <v>60</v>
      </c>
      <c r="H506" s="52">
        <f>VLOOKUP(D506,'Species Data'!A$2:E$252,4,FALSE)</f>
        <v>186</v>
      </c>
      <c r="I506" s="52">
        <f>VLOOKUP(D506,'Species Data'!A$2:E$252,5,FALSE)</f>
        <v>70</v>
      </c>
      <c r="J506" s="53">
        <f t="shared" si="1"/>
        <v>4200</v>
      </c>
      <c r="K506" s="12" t="s">
        <v>300</v>
      </c>
      <c r="L506" s="54">
        <f>VLOOKUP(K506,'Basic Moves'!B$2:J$60,3,FALSE)</f>
        <v>8</v>
      </c>
      <c r="M506" s="54" t="str">
        <f>VLOOKUP(K506,'Basic Moves'!B$2:C$60,2,FALSE)</f>
        <v>Ghost</v>
      </c>
      <c r="N506" s="54">
        <f>IF(OR(VLOOKUP(K506,'Basic Moves'!B$2:C$60,2,FALSE)=E506,VLOOKUP(K506,'Basic Moves'!B$2:C$60,2,FALSE)=F506),1,0)</f>
        <v>1</v>
      </c>
      <c r="O506" s="54">
        <f>VLOOKUP(K506,'Basic Moves'!B$2:J$60,5,FALSE)</f>
        <v>1100</v>
      </c>
      <c r="P506" s="54">
        <f>VLOOKUP(K506,'Basic Moves'!B$2:J$60,9,FALSE)</f>
        <v>14</v>
      </c>
      <c r="Q506" s="34">
        <f t="shared" si="229"/>
        <v>5</v>
      </c>
      <c r="R506" s="24">
        <f t="shared" si="2"/>
        <v>4.545454545</v>
      </c>
      <c r="S506" s="56">
        <f t="shared" si="230"/>
        <v>7.272727273</v>
      </c>
      <c r="T506" s="56">
        <f t="shared" si="231"/>
        <v>12.72727273</v>
      </c>
      <c r="U506" s="56">
        <f t="shared" si="232"/>
        <v>1.75</v>
      </c>
      <c r="V506" s="48" t="s">
        <v>143</v>
      </c>
      <c r="W506" s="54">
        <f>VLOOKUP(V506,'Charged Moves'!B$2:K$119,3,FALSE)</f>
        <v>80</v>
      </c>
      <c r="X506" s="57" t="str">
        <f>VLOOKUP(V506,'Charged Moves'!B$2:C$119,2,FALSE)</f>
        <v>Dark</v>
      </c>
      <c r="Y506" s="54">
        <f>IF(OR(VLOOKUP(V506,'Charged Moves'!B$2:C$119,2,FALSE)=E506,VLOOKUP(V506,'Charged Moves'!B$2:C$119,2,FALSE)=F506),1,0)</f>
        <v>0</v>
      </c>
      <c r="Z506" s="54">
        <f>VLOOKUP(V506,'Charged Moves'!B$2:K$119,10,FALSE)*100</f>
        <v>5</v>
      </c>
      <c r="AA506" s="54">
        <f>VLOOKUP(V506,'Charged Moves'!B$2:K$119,6,FALSE)</f>
        <v>3000</v>
      </c>
      <c r="AB506" s="54">
        <f>VLOOKUP(V506,'Charged Moves'!B$2:L$119,11,FALSE)</f>
        <v>50</v>
      </c>
      <c r="AC506" s="62">
        <f t="shared" si="233"/>
        <v>42</v>
      </c>
      <c r="AD506" s="24">
        <f t="shared" si="3"/>
        <v>14</v>
      </c>
      <c r="AE506" s="63">
        <f t="shared" si="4"/>
        <v>4</v>
      </c>
      <c r="AF506" s="64">
        <f t="shared" si="5"/>
        <v>4400</v>
      </c>
      <c r="AG506" s="65">
        <f t="shared" si="6"/>
        <v>8.378378378</v>
      </c>
      <c r="AH506" s="15">
        <f t="shared" si="234"/>
        <v>0.4812394244</v>
      </c>
      <c r="AI506" s="15">
        <f t="shared" si="235"/>
        <v>0.03171611592</v>
      </c>
      <c r="AJ506" s="15">
        <f t="shared" si="236"/>
        <v>0.0410049278</v>
      </c>
      <c r="AK506" s="65">
        <f t="shared" si="7"/>
        <v>3.563218391</v>
      </c>
      <c r="AL506" s="65">
        <f t="shared" si="8"/>
        <v>35189.18919</v>
      </c>
      <c r="AM506" s="65">
        <f t="shared" si="9"/>
        <v>14965.51724</v>
      </c>
    </row>
    <row r="507" ht="14.25" customHeight="1">
      <c r="A507" s="11">
        <v>679.0</v>
      </c>
      <c r="B507" s="11">
        <f>VLOOKUP(D507,'Species Data'!A$2:E$252,2,FALSE)</f>
        <v>92</v>
      </c>
      <c r="C507" s="11"/>
      <c r="D507" s="11" t="s">
        <v>298</v>
      </c>
      <c r="E507" s="144" t="s">
        <v>474</v>
      </c>
      <c r="F507" s="108" t="s">
        <v>473</v>
      </c>
      <c r="G507" s="11">
        <f>VLOOKUP(D507,'Species Data'!A$2:E$252,3,FALSE)</f>
        <v>60</v>
      </c>
      <c r="H507" s="52">
        <f>VLOOKUP(D507,'Species Data'!A$2:E$252,4,FALSE)</f>
        <v>186</v>
      </c>
      <c r="I507" s="52">
        <f>VLOOKUP(D507,'Species Data'!A$2:E$252,5,FALSE)</f>
        <v>70</v>
      </c>
      <c r="J507" s="53">
        <f t="shared" si="1"/>
        <v>4200</v>
      </c>
      <c r="K507" s="12" t="s">
        <v>300</v>
      </c>
      <c r="L507" s="54">
        <f>VLOOKUP(K507,'Basic Moves'!B$2:J$60,3,FALSE)</f>
        <v>8</v>
      </c>
      <c r="M507" s="54" t="str">
        <f>VLOOKUP(K507,'Basic Moves'!B$2:C$60,2,FALSE)</f>
        <v>Ghost</v>
      </c>
      <c r="N507" s="54">
        <f>IF(OR(VLOOKUP(K507,'Basic Moves'!B$2:C$60,2,FALSE)=E507,VLOOKUP(K507,'Basic Moves'!B$2:C$60,2,FALSE)=F507),1,0)</f>
        <v>1</v>
      </c>
      <c r="O507" s="54">
        <f>VLOOKUP(K507,'Basic Moves'!B$2:J$60,5,FALSE)</f>
        <v>1100</v>
      </c>
      <c r="P507" s="54">
        <f>VLOOKUP(K507,'Basic Moves'!B$2:J$60,9,FALSE)</f>
        <v>14</v>
      </c>
      <c r="Q507" s="34">
        <f t="shared" si="229"/>
        <v>5</v>
      </c>
      <c r="R507" s="24">
        <f t="shared" si="2"/>
        <v>4.545454545</v>
      </c>
      <c r="S507" s="56">
        <f t="shared" si="230"/>
        <v>7.272727273</v>
      </c>
      <c r="T507" s="56">
        <f t="shared" si="231"/>
        <v>12.72727273</v>
      </c>
      <c r="U507" s="56">
        <f t="shared" si="232"/>
        <v>1.75</v>
      </c>
      <c r="V507" s="12" t="s">
        <v>270</v>
      </c>
      <c r="W507" s="54">
        <f>VLOOKUP(V507,'Charged Moves'!B$2:K$119,3,FALSE)</f>
        <v>60</v>
      </c>
      <c r="X507" s="57" t="str">
        <f>VLOOKUP(V507,'Charged Moves'!B$2:C$119,2,FALSE)</f>
        <v>Ghost</v>
      </c>
      <c r="Y507" s="54">
        <f>IF(OR(VLOOKUP(V507,'Charged Moves'!B$2:C$119,2,FALSE)=E507,VLOOKUP(V507,'Charged Moves'!B$2:C$119,2,FALSE)=F507),1,0)</f>
        <v>1</v>
      </c>
      <c r="Z507" s="54">
        <f>VLOOKUP(V507,'Charged Moves'!B$2:K$119,10,FALSE)*100</f>
        <v>5</v>
      </c>
      <c r="AA507" s="54">
        <f>VLOOKUP(V507,'Charged Moves'!B$2:K$119,6,FALSE)</f>
        <v>2600</v>
      </c>
      <c r="AB507" s="54">
        <f>VLOOKUP(V507,'Charged Moves'!B$2:L$119,11,FALSE)</f>
        <v>50</v>
      </c>
      <c r="AC507" s="62">
        <f t="shared" si="233"/>
        <v>38</v>
      </c>
      <c r="AD507" s="24">
        <f t="shared" si="3"/>
        <v>14.61538462</v>
      </c>
      <c r="AE507" s="63">
        <f t="shared" si="4"/>
        <v>4</v>
      </c>
      <c r="AF507" s="64">
        <f t="shared" si="5"/>
        <v>4400</v>
      </c>
      <c r="AG507" s="65">
        <f t="shared" si="6"/>
        <v>8.285714286</v>
      </c>
      <c r="AH507" s="15">
        <f t="shared" si="234"/>
        <v>0.4759169607</v>
      </c>
      <c r="AI507" s="15">
        <f t="shared" si="235"/>
        <v>0.0313653386</v>
      </c>
      <c r="AJ507" s="15">
        <f t="shared" si="236"/>
        <v>0.03926202384</v>
      </c>
      <c r="AK507" s="65">
        <f t="shared" si="7"/>
        <v>3.411764706</v>
      </c>
      <c r="AL507" s="65">
        <f t="shared" si="8"/>
        <v>34800</v>
      </c>
      <c r="AM507" s="65">
        <f t="shared" si="9"/>
        <v>14329.41176</v>
      </c>
    </row>
    <row r="508" ht="14.25" customHeight="1">
      <c r="A508" s="11">
        <v>687.0</v>
      </c>
      <c r="B508" s="32">
        <f>VLOOKUP(D508,'Species Data'!A$2:E$252,2,FALSE)</f>
        <v>92</v>
      </c>
      <c r="C508" s="32"/>
      <c r="D508" s="32" t="s">
        <v>298</v>
      </c>
      <c r="E508" s="145" t="s">
        <v>474</v>
      </c>
      <c r="F508" s="121" t="s">
        <v>473</v>
      </c>
      <c r="G508" s="32">
        <f>VLOOKUP(D508,'Species Data'!A$2:E$252,3,FALSE)</f>
        <v>60</v>
      </c>
      <c r="H508" s="104">
        <f>VLOOKUP(D508,'Species Data'!A$2:E$252,4,FALSE)</f>
        <v>186</v>
      </c>
      <c r="I508" s="104">
        <f>VLOOKUP(D508,'Species Data'!A$2:E$252,5,FALSE)</f>
        <v>70</v>
      </c>
      <c r="J508" s="105">
        <f t="shared" si="1"/>
        <v>4200</v>
      </c>
      <c r="K508" s="36" t="s">
        <v>147</v>
      </c>
      <c r="L508" s="106">
        <f>VLOOKUP(K508,'Basic Moves'!B$2:J$60,3,FALSE)</f>
        <v>7</v>
      </c>
      <c r="M508" s="106" t="str">
        <f>VLOOKUP(K508,'Basic Moves'!B$2:C$60,2,FALSE)</f>
        <v>Dark</v>
      </c>
      <c r="N508" s="106">
        <f>IF(OR(VLOOKUP(K508,'Basic Moves'!B$2:C$60,2,FALSE)=E508,VLOOKUP(K508,'Basic Moves'!B$2:C$60,2,FALSE)=F508),1,0)</f>
        <v>0</v>
      </c>
      <c r="O508" s="106">
        <f>VLOOKUP(K508,'Basic Moves'!B$2:J$60,5,FALSE)</f>
        <v>700</v>
      </c>
      <c r="P508" s="106">
        <f>VLOOKUP(K508,'Basic Moves'!B$2:J$60,9,FALSE)</f>
        <v>8</v>
      </c>
      <c r="Q508" s="34">
        <f t="shared" si="229"/>
        <v>4</v>
      </c>
      <c r="R508" s="24">
        <f t="shared" si="2"/>
        <v>5.714285714</v>
      </c>
      <c r="S508" s="56">
        <f t="shared" si="230"/>
        <v>10</v>
      </c>
      <c r="T508" s="56">
        <f t="shared" si="231"/>
        <v>11.42857143</v>
      </c>
      <c r="U508" s="56">
        <f t="shared" si="232"/>
        <v>1.142857143</v>
      </c>
      <c r="V508" s="36" t="s">
        <v>144</v>
      </c>
      <c r="W508" s="106">
        <f>VLOOKUP(V508,'Charged Moves'!B$2:K$119,3,FALSE)</f>
        <v>80</v>
      </c>
      <c r="X508" s="107" t="str">
        <f>VLOOKUP(V508,'Charged Moves'!B$2:C$119,2,FALSE)</f>
        <v>Poison</v>
      </c>
      <c r="Y508" s="106">
        <f>IF(OR(VLOOKUP(V508,'Charged Moves'!B$2:C$119,2,FALSE)=E508,VLOOKUP(V508,'Charged Moves'!B$2:C$119,2,FALSE)=F508),1,0)</f>
        <v>1</v>
      </c>
      <c r="Z508" s="106">
        <f>VLOOKUP(V508,'Charged Moves'!B$2:K$119,10,FALSE)*100</f>
        <v>5</v>
      </c>
      <c r="AA508" s="106">
        <f>VLOOKUP(V508,'Charged Moves'!B$2:K$119,6,FALSE)</f>
        <v>2300</v>
      </c>
      <c r="AB508" s="106">
        <f>VLOOKUP(V508,'Charged Moves'!B$2:L$119,11,FALSE)</f>
        <v>50</v>
      </c>
      <c r="AC508" s="62">
        <f t="shared" si="233"/>
        <v>50</v>
      </c>
      <c r="AD508" s="24">
        <f t="shared" si="3"/>
        <v>21.73913043</v>
      </c>
      <c r="AE508" s="63">
        <f t="shared" si="4"/>
        <v>7</v>
      </c>
      <c r="AF508" s="64">
        <f t="shared" si="5"/>
        <v>4900</v>
      </c>
      <c r="AG508" s="65">
        <f t="shared" si="6"/>
        <v>10.83333333</v>
      </c>
      <c r="AH508" s="15">
        <f t="shared" si="234"/>
        <v>0.6222477503</v>
      </c>
      <c r="AI508" s="15">
        <f t="shared" si="235"/>
        <v>0.04100927891</v>
      </c>
      <c r="AJ508" s="15">
        <f t="shared" si="236"/>
        <v>0.03869013348</v>
      </c>
      <c r="AK508" s="65">
        <f t="shared" si="7"/>
        <v>3.362068966</v>
      </c>
      <c r="AL508" s="65">
        <f t="shared" si="8"/>
        <v>45500</v>
      </c>
      <c r="AM508" s="65">
        <f t="shared" si="9"/>
        <v>14120.68966</v>
      </c>
    </row>
    <row r="509" ht="14.25" customHeight="1">
      <c r="A509" s="11">
        <v>684.0</v>
      </c>
      <c r="B509" s="11">
        <f>VLOOKUP(D509,'Species Data'!A$2:E$252,2,FALSE)</f>
        <v>92</v>
      </c>
      <c r="C509" s="11"/>
      <c r="D509" s="11" t="s">
        <v>298</v>
      </c>
      <c r="E509" s="144" t="s">
        <v>474</v>
      </c>
      <c r="F509" s="108" t="s">
        <v>473</v>
      </c>
      <c r="G509" s="11">
        <f>VLOOKUP(D509,'Species Data'!A$2:E$252,3,FALSE)</f>
        <v>60</v>
      </c>
      <c r="H509" s="52">
        <f>VLOOKUP(D509,'Species Data'!A$2:E$252,4,FALSE)</f>
        <v>186</v>
      </c>
      <c r="I509" s="52">
        <f>VLOOKUP(D509,'Species Data'!A$2:E$252,5,FALSE)</f>
        <v>70</v>
      </c>
      <c r="J509" s="53">
        <f t="shared" si="1"/>
        <v>4200</v>
      </c>
      <c r="K509" s="48" t="s">
        <v>58</v>
      </c>
      <c r="L509" s="54">
        <f>VLOOKUP(K509,'Basic Moves'!B$2:J$60,3,FALSE)</f>
        <v>5</v>
      </c>
      <c r="M509" s="54" t="str">
        <f>VLOOKUP(K509,'Basic Moves'!B$2:C$60,2,FALSE)</f>
        <v>Ghost</v>
      </c>
      <c r="N509" s="54">
        <f>IF(OR(VLOOKUP(K509,'Basic Moves'!B$2:C$60,2,FALSE)=E509,VLOOKUP(K509,'Basic Moves'!B$2:C$60,2,FALSE)=F509),1,0)</f>
        <v>1</v>
      </c>
      <c r="O509" s="54">
        <f>VLOOKUP(K509,'Basic Moves'!B$2:J$60,5,FALSE)</f>
        <v>500</v>
      </c>
      <c r="P509" s="54">
        <f>VLOOKUP(K509,'Basic Moves'!B$2:J$60,9,FALSE)</f>
        <v>6</v>
      </c>
      <c r="Q509" s="34">
        <f t="shared" si="229"/>
        <v>4</v>
      </c>
      <c r="R509" s="24">
        <f t="shared" si="2"/>
        <v>8</v>
      </c>
      <c r="S509" s="56">
        <f t="shared" si="230"/>
        <v>10</v>
      </c>
      <c r="T509" s="56">
        <f t="shared" si="231"/>
        <v>12</v>
      </c>
      <c r="U509" s="56">
        <f t="shared" si="232"/>
        <v>1.2</v>
      </c>
      <c r="V509" s="48" t="s">
        <v>144</v>
      </c>
      <c r="W509" s="54">
        <f>VLOOKUP(V509,'Charged Moves'!B$2:K$119,3,FALSE)</f>
        <v>80</v>
      </c>
      <c r="X509" s="57" t="str">
        <f>VLOOKUP(V509,'Charged Moves'!B$2:C$119,2,FALSE)</f>
        <v>Poison</v>
      </c>
      <c r="Y509" s="54">
        <f>IF(OR(VLOOKUP(V509,'Charged Moves'!B$2:C$119,2,FALSE)=E509,VLOOKUP(V509,'Charged Moves'!B$2:C$119,2,FALSE)=F509),1,0)</f>
        <v>1</v>
      </c>
      <c r="Z509" s="54">
        <f>VLOOKUP(V509,'Charged Moves'!B$2:K$119,10,FALSE)*100</f>
        <v>5</v>
      </c>
      <c r="AA509" s="54">
        <f>VLOOKUP(V509,'Charged Moves'!B$2:K$119,6,FALSE)</f>
        <v>2300</v>
      </c>
      <c r="AB509" s="54">
        <f>VLOOKUP(V509,'Charged Moves'!B$2:L$119,11,FALSE)</f>
        <v>50</v>
      </c>
      <c r="AC509" s="62">
        <f t="shared" si="233"/>
        <v>50</v>
      </c>
      <c r="AD509" s="24">
        <f t="shared" si="3"/>
        <v>21.73913043</v>
      </c>
      <c r="AE509" s="63">
        <f t="shared" si="4"/>
        <v>9</v>
      </c>
      <c r="AF509" s="64">
        <f t="shared" si="5"/>
        <v>4500</v>
      </c>
      <c r="AG509" s="65">
        <f t="shared" si="6"/>
        <v>12.64705882</v>
      </c>
      <c r="AH509" s="15">
        <f t="shared" si="234"/>
        <v>0.7264249755</v>
      </c>
      <c r="AI509" s="15">
        <f t="shared" si="235"/>
        <v>0.04787508579</v>
      </c>
      <c r="AJ509" s="15">
        <f t="shared" si="236"/>
        <v>0.03692812587</v>
      </c>
      <c r="AK509" s="65">
        <f t="shared" si="7"/>
        <v>3.208955224</v>
      </c>
      <c r="AL509" s="65">
        <f t="shared" si="8"/>
        <v>53117.64706</v>
      </c>
      <c r="AM509" s="65">
        <f t="shared" si="9"/>
        <v>13477.61194</v>
      </c>
    </row>
    <row r="510" ht="14.25" customHeight="1">
      <c r="A510" s="11">
        <v>685.0</v>
      </c>
      <c r="B510" s="32">
        <f>VLOOKUP(D510,'Species Data'!A$2:E$252,2,FALSE)</f>
        <v>92</v>
      </c>
      <c r="C510" s="32"/>
      <c r="D510" s="32" t="s">
        <v>298</v>
      </c>
      <c r="E510" s="145" t="s">
        <v>474</v>
      </c>
      <c r="F510" s="121" t="s">
        <v>473</v>
      </c>
      <c r="G510" s="32">
        <f>VLOOKUP(D510,'Species Data'!A$2:E$252,3,FALSE)</f>
        <v>60</v>
      </c>
      <c r="H510" s="104">
        <f>VLOOKUP(D510,'Species Data'!A$2:E$252,4,FALSE)</f>
        <v>186</v>
      </c>
      <c r="I510" s="104">
        <f>VLOOKUP(D510,'Species Data'!A$2:E$252,5,FALSE)</f>
        <v>70</v>
      </c>
      <c r="J510" s="105">
        <f t="shared" si="1"/>
        <v>4200</v>
      </c>
      <c r="K510" s="36" t="s">
        <v>147</v>
      </c>
      <c r="L510" s="106">
        <f>VLOOKUP(K510,'Basic Moves'!B$2:J$60,3,FALSE)</f>
        <v>7</v>
      </c>
      <c r="M510" s="106" t="str">
        <f>VLOOKUP(K510,'Basic Moves'!B$2:C$60,2,FALSE)</f>
        <v>Dark</v>
      </c>
      <c r="N510" s="106">
        <f>IF(OR(VLOOKUP(K510,'Basic Moves'!B$2:C$60,2,FALSE)=E510,VLOOKUP(K510,'Basic Moves'!B$2:C$60,2,FALSE)=F510),1,0)</f>
        <v>0</v>
      </c>
      <c r="O510" s="106">
        <f>VLOOKUP(K510,'Basic Moves'!B$2:J$60,5,FALSE)</f>
        <v>700</v>
      </c>
      <c r="P510" s="106">
        <f>VLOOKUP(K510,'Basic Moves'!B$2:J$60,9,FALSE)</f>
        <v>8</v>
      </c>
      <c r="Q510" s="34">
        <f t="shared" si="229"/>
        <v>4</v>
      </c>
      <c r="R510" s="24">
        <f t="shared" si="2"/>
        <v>5.714285714</v>
      </c>
      <c r="S510" s="56">
        <f t="shared" si="230"/>
        <v>10</v>
      </c>
      <c r="T510" s="56">
        <f t="shared" si="231"/>
        <v>11.42857143</v>
      </c>
      <c r="U510" s="56">
        <f t="shared" si="232"/>
        <v>1.142857143</v>
      </c>
      <c r="V510" s="36" t="s">
        <v>143</v>
      </c>
      <c r="W510" s="106">
        <f>VLOOKUP(V510,'Charged Moves'!B$2:K$119,3,FALSE)</f>
        <v>80</v>
      </c>
      <c r="X510" s="107" t="str">
        <f>VLOOKUP(V510,'Charged Moves'!B$2:C$119,2,FALSE)</f>
        <v>Dark</v>
      </c>
      <c r="Y510" s="106">
        <f>IF(OR(VLOOKUP(V510,'Charged Moves'!B$2:C$119,2,FALSE)=E510,VLOOKUP(V510,'Charged Moves'!B$2:C$119,2,FALSE)=F510),1,0)</f>
        <v>0</v>
      </c>
      <c r="Z510" s="106">
        <f>VLOOKUP(V510,'Charged Moves'!B$2:K$119,10,FALSE)*100</f>
        <v>5</v>
      </c>
      <c r="AA510" s="106">
        <f>VLOOKUP(V510,'Charged Moves'!B$2:K$119,6,FALSE)</f>
        <v>3000</v>
      </c>
      <c r="AB510" s="106">
        <f>VLOOKUP(V510,'Charged Moves'!B$2:L$119,11,FALSE)</f>
        <v>50</v>
      </c>
      <c r="AC510" s="62">
        <f t="shared" si="233"/>
        <v>42</v>
      </c>
      <c r="AD510" s="24">
        <f t="shared" si="3"/>
        <v>14</v>
      </c>
      <c r="AE510" s="63">
        <f t="shared" si="4"/>
        <v>7</v>
      </c>
      <c r="AF510" s="64">
        <f t="shared" si="5"/>
        <v>4900</v>
      </c>
      <c r="AG510" s="65">
        <f t="shared" si="6"/>
        <v>8.860759494</v>
      </c>
      <c r="AH510" s="15">
        <f t="shared" si="234"/>
        <v>0.5089465533</v>
      </c>
      <c r="AI510" s="15">
        <f t="shared" si="235"/>
        <v>0.03354215607</v>
      </c>
      <c r="AJ510" s="15">
        <f t="shared" si="236"/>
        <v>0.03370495482</v>
      </c>
      <c r="AK510" s="65">
        <f t="shared" si="7"/>
        <v>2.928870293</v>
      </c>
      <c r="AL510" s="65">
        <f t="shared" si="8"/>
        <v>37215.18987</v>
      </c>
      <c r="AM510" s="65">
        <f t="shared" si="9"/>
        <v>12301.25523</v>
      </c>
    </row>
    <row r="511" ht="14.25" customHeight="1">
      <c r="A511" s="11">
        <v>686.0</v>
      </c>
      <c r="B511" s="32">
        <f>VLOOKUP(D511,'Species Data'!A$2:E$252,2,FALSE)</f>
        <v>92</v>
      </c>
      <c r="C511" s="32"/>
      <c r="D511" s="32" t="s">
        <v>298</v>
      </c>
      <c r="E511" s="145" t="s">
        <v>474</v>
      </c>
      <c r="F511" s="121" t="s">
        <v>473</v>
      </c>
      <c r="G511" s="32">
        <f>VLOOKUP(D511,'Species Data'!A$2:E$252,3,FALSE)</f>
        <v>60</v>
      </c>
      <c r="H511" s="104">
        <f>VLOOKUP(D511,'Species Data'!A$2:E$252,4,FALSE)</f>
        <v>186</v>
      </c>
      <c r="I511" s="104">
        <f>VLOOKUP(D511,'Species Data'!A$2:E$252,5,FALSE)</f>
        <v>70</v>
      </c>
      <c r="J511" s="105">
        <f t="shared" si="1"/>
        <v>4200</v>
      </c>
      <c r="K511" s="36" t="s">
        <v>147</v>
      </c>
      <c r="L511" s="106">
        <f>VLOOKUP(K511,'Basic Moves'!B$2:J$60,3,FALSE)</f>
        <v>7</v>
      </c>
      <c r="M511" s="106" t="str">
        <f>VLOOKUP(K511,'Basic Moves'!B$2:C$60,2,FALSE)</f>
        <v>Dark</v>
      </c>
      <c r="N511" s="106">
        <f>IF(OR(VLOOKUP(K511,'Basic Moves'!B$2:C$60,2,FALSE)=E511,VLOOKUP(K511,'Basic Moves'!B$2:C$60,2,FALSE)=F511),1,0)</f>
        <v>0</v>
      </c>
      <c r="O511" s="106">
        <f>VLOOKUP(K511,'Basic Moves'!B$2:J$60,5,FALSE)</f>
        <v>700</v>
      </c>
      <c r="P511" s="106">
        <f>VLOOKUP(K511,'Basic Moves'!B$2:J$60,9,FALSE)</f>
        <v>8</v>
      </c>
      <c r="Q511" s="34">
        <f t="shared" si="229"/>
        <v>4</v>
      </c>
      <c r="R511" s="24">
        <f t="shared" si="2"/>
        <v>5.714285714</v>
      </c>
      <c r="S511" s="56">
        <f t="shared" si="230"/>
        <v>10</v>
      </c>
      <c r="T511" s="56">
        <f t="shared" si="231"/>
        <v>11.42857143</v>
      </c>
      <c r="U511" s="56">
        <f t="shared" si="232"/>
        <v>1.142857143</v>
      </c>
      <c r="V511" s="36" t="s">
        <v>313</v>
      </c>
      <c r="W511" s="106">
        <f>VLOOKUP(V511,'Charged Moves'!B$2:K$119,3,FALSE)</f>
        <v>50</v>
      </c>
      <c r="X511" s="107" t="str">
        <f>VLOOKUP(V511,'Charged Moves'!B$2:C$119,2,FALSE)</f>
        <v>Ghost</v>
      </c>
      <c r="Y511" s="106">
        <f>IF(OR(VLOOKUP(V511,'Charged Moves'!B$2:C$119,2,FALSE)=E511,VLOOKUP(V511,'Charged Moves'!B$2:C$119,2,FALSE)=F511),1,0)</f>
        <v>1</v>
      </c>
      <c r="Z511" s="106">
        <f>VLOOKUP(V511,'Charged Moves'!B$2:K$119,10,FALSE)*100</f>
        <v>5</v>
      </c>
      <c r="AA511" s="106">
        <f>VLOOKUP(V511,'Charged Moves'!B$2:K$119,6,FALSE)</f>
        <v>2300</v>
      </c>
      <c r="AB511" s="106">
        <f>VLOOKUP(V511,'Charged Moves'!B$2:L$119,11,FALSE)</f>
        <v>33</v>
      </c>
      <c r="AC511" s="62">
        <f t="shared" si="233"/>
        <v>32</v>
      </c>
      <c r="AD511" s="24">
        <f t="shared" si="3"/>
        <v>13.91304348</v>
      </c>
      <c r="AE511" s="63">
        <f t="shared" si="4"/>
        <v>5</v>
      </c>
      <c r="AF511" s="64">
        <f t="shared" si="5"/>
        <v>3500</v>
      </c>
      <c r="AG511" s="65">
        <f t="shared" si="6"/>
        <v>8.965517241</v>
      </c>
      <c r="AH511" s="15">
        <f t="shared" si="234"/>
        <v>0.5149636554</v>
      </c>
      <c r="AI511" s="15">
        <f t="shared" si="235"/>
        <v>0.03393871358</v>
      </c>
      <c r="AJ511" s="15">
        <f t="shared" si="236"/>
        <v>0.03361839314</v>
      </c>
      <c r="AK511" s="65">
        <f t="shared" si="7"/>
        <v>2.921348315</v>
      </c>
      <c r="AL511" s="65">
        <f t="shared" si="8"/>
        <v>37655.17241</v>
      </c>
      <c r="AM511" s="65">
        <f t="shared" si="9"/>
        <v>12269.66292</v>
      </c>
    </row>
    <row r="512" ht="14.25" customHeight="1">
      <c r="A512" s="11">
        <v>683.0</v>
      </c>
      <c r="B512" s="32">
        <f>VLOOKUP(D512,'Species Data'!A$2:E$252,2,FALSE)</f>
        <v>92</v>
      </c>
      <c r="C512" s="32"/>
      <c r="D512" s="32" t="s">
        <v>298</v>
      </c>
      <c r="E512" s="145" t="s">
        <v>474</v>
      </c>
      <c r="F512" s="121" t="s">
        <v>473</v>
      </c>
      <c r="G512" s="32">
        <f>VLOOKUP(D512,'Species Data'!A$2:E$252,3,FALSE)</f>
        <v>60</v>
      </c>
      <c r="H512" s="104">
        <f>VLOOKUP(D512,'Species Data'!A$2:E$252,4,FALSE)</f>
        <v>186</v>
      </c>
      <c r="I512" s="104">
        <f>VLOOKUP(D512,'Species Data'!A$2:E$252,5,FALSE)</f>
        <v>70</v>
      </c>
      <c r="J512" s="105">
        <f t="shared" si="1"/>
        <v>4200</v>
      </c>
      <c r="K512" s="36" t="s">
        <v>58</v>
      </c>
      <c r="L512" s="106">
        <f>VLOOKUP(K512,'Basic Moves'!B$2:J$60,3,FALSE)</f>
        <v>5</v>
      </c>
      <c r="M512" s="106" t="str">
        <f>VLOOKUP(K512,'Basic Moves'!B$2:C$60,2,FALSE)</f>
        <v>Ghost</v>
      </c>
      <c r="N512" s="106">
        <f>IF(OR(VLOOKUP(K512,'Basic Moves'!B$2:C$60,2,FALSE)=E512,VLOOKUP(K512,'Basic Moves'!B$2:C$60,2,FALSE)=F512),1,0)</f>
        <v>1</v>
      </c>
      <c r="O512" s="106">
        <f>VLOOKUP(K512,'Basic Moves'!B$2:J$60,5,FALSE)</f>
        <v>500</v>
      </c>
      <c r="P512" s="106">
        <f>VLOOKUP(K512,'Basic Moves'!B$2:J$60,9,FALSE)</f>
        <v>6</v>
      </c>
      <c r="Q512" s="34">
        <f t="shared" si="229"/>
        <v>4</v>
      </c>
      <c r="R512" s="24">
        <f t="shared" si="2"/>
        <v>8</v>
      </c>
      <c r="S512" s="56">
        <f t="shared" si="230"/>
        <v>10</v>
      </c>
      <c r="T512" s="56">
        <f t="shared" si="231"/>
        <v>12</v>
      </c>
      <c r="U512" s="56">
        <f t="shared" si="232"/>
        <v>1.2</v>
      </c>
      <c r="V512" s="36" t="s">
        <v>313</v>
      </c>
      <c r="W512" s="106">
        <f>VLOOKUP(V512,'Charged Moves'!B$2:K$119,3,FALSE)</f>
        <v>50</v>
      </c>
      <c r="X512" s="107" t="str">
        <f>VLOOKUP(V512,'Charged Moves'!B$2:C$119,2,FALSE)</f>
        <v>Ghost</v>
      </c>
      <c r="Y512" s="106">
        <f>IF(OR(VLOOKUP(V512,'Charged Moves'!B$2:C$119,2,FALSE)=E512,VLOOKUP(V512,'Charged Moves'!B$2:C$119,2,FALSE)=F512),1,0)</f>
        <v>1</v>
      </c>
      <c r="Z512" s="106">
        <f>VLOOKUP(V512,'Charged Moves'!B$2:K$119,10,FALSE)*100</f>
        <v>5</v>
      </c>
      <c r="AA512" s="106">
        <f>VLOOKUP(V512,'Charged Moves'!B$2:K$119,6,FALSE)</f>
        <v>2300</v>
      </c>
      <c r="AB512" s="106">
        <f>VLOOKUP(V512,'Charged Moves'!B$2:L$119,11,FALSE)</f>
        <v>33</v>
      </c>
      <c r="AC512" s="62">
        <f t="shared" si="233"/>
        <v>32</v>
      </c>
      <c r="AD512" s="24">
        <f t="shared" si="3"/>
        <v>13.91304348</v>
      </c>
      <c r="AE512" s="63">
        <f t="shared" si="4"/>
        <v>6</v>
      </c>
      <c r="AF512" s="64">
        <f t="shared" si="5"/>
        <v>3000</v>
      </c>
      <c r="AG512" s="65">
        <f t="shared" si="6"/>
        <v>10.56603774</v>
      </c>
      <c r="AH512" s="15">
        <f t="shared" si="234"/>
        <v>0.6068947579</v>
      </c>
      <c r="AI512" s="15">
        <f t="shared" si="235"/>
        <v>0.03999743894</v>
      </c>
      <c r="AJ512" s="15">
        <f t="shared" si="236"/>
        <v>0.03339060809</v>
      </c>
      <c r="AK512" s="65">
        <f t="shared" si="7"/>
        <v>2.901554404</v>
      </c>
      <c r="AL512" s="65">
        <f t="shared" si="8"/>
        <v>44377.35849</v>
      </c>
      <c r="AM512" s="65">
        <f t="shared" si="9"/>
        <v>12186.5285</v>
      </c>
    </row>
    <row r="513" ht="14.25" customHeight="1">
      <c r="A513" s="11">
        <v>681.0</v>
      </c>
      <c r="B513" s="11">
        <f>VLOOKUP(D513,'Species Data'!A$2:E$252,2,FALSE)</f>
        <v>92</v>
      </c>
      <c r="C513" s="11"/>
      <c r="D513" s="11" t="s">
        <v>298</v>
      </c>
      <c r="E513" s="144" t="s">
        <v>474</v>
      </c>
      <c r="F513" s="108" t="s">
        <v>473</v>
      </c>
      <c r="G513" s="11">
        <f>VLOOKUP(D513,'Species Data'!A$2:E$252,3,FALSE)</f>
        <v>60</v>
      </c>
      <c r="H513" s="52">
        <f>VLOOKUP(D513,'Species Data'!A$2:E$252,4,FALSE)</f>
        <v>186</v>
      </c>
      <c r="I513" s="52">
        <f>VLOOKUP(D513,'Species Data'!A$2:E$252,5,FALSE)</f>
        <v>70</v>
      </c>
      <c r="J513" s="53">
        <f t="shared" si="1"/>
        <v>4200</v>
      </c>
      <c r="K513" s="48" t="s">
        <v>58</v>
      </c>
      <c r="L513" s="54">
        <f>VLOOKUP(K513,'Basic Moves'!B$2:J$60,3,FALSE)</f>
        <v>5</v>
      </c>
      <c r="M513" s="54" t="str">
        <f>VLOOKUP(K513,'Basic Moves'!B$2:C$60,2,FALSE)</f>
        <v>Ghost</v>
      </c>
      <c r="N513" s="54">
        <f>IF(OR(VLOOKUP(K513,'Basic Moves'!B$2:C$60,2,FALSE)=E513,VLOOKUP(K513,'Basic Moves'!B$2:C$60,2,FALSE)=F513),1,0)</f>
        <v>1</v>
      </c>
      <c r="O513" s="54">
        <f>VLOOKUP(K513,'Basic Moves'!B$2:J$60,5,FALSE)</f>
        <v>500</v>
      </c>
      <c r="P513" s="54">
        <f>VLOOKUP(K513,'Basic Moves'!B$2:J$60,9,FALSE)</f>
        <v>6</v>
      </c>
      <c r="Q513" s="34">
        <f t="shared" si="229"/>
        <v>4</v>
      </c>
      <c r="R513" s="24">
        <f t="shared" si="2"/>
        <v>8</v>
      </c>
      <c r="S513" s="56">
        <f t="shared" si="230"/>
        <v>10</v>
      </c>
      <c r="T513" s="56">
        <f t="shared" si="231"/>
        <v>12</v>
      </c>
      <c r="U513" s="56">
        <f t="shared" si="232"/>
        <v>1.2</v>
      </c>
      <c r="V513" s="48" t="s">
        <v>143</v>
      </c>
      <c r="W513" s="54">
        <f>VLOOKUP(V513,'Charged Moves'!B$2:K$119,3,FALSE)</f>
        <v>80</v>
      </c>
      <c r="X513" s="57" t="str">
        <f>VLOOKUP(V513,'Charged Moves'!B$2:C$119,2,FALSE)</f>
        <v>Dark</v>
      </c>
      <c r="Y513" s="54">
        <f>IF(OR(VLOOKUP(V513,'Charged Moves'!B$2:C$119,2,FALSE)=E513,VLOOKUP(V513,'Charged Moves'!B$2:C$119,2,FALSE)=F513),1,0)</f>
        <v>0</v>
      </c>
      <c r="Z513" s="54">
        <f>VLOOKUP(V513,'Charged Moves'!B$2:K$119,10,FALSE)*100</f>
        <v>5</v>
      </c>
      <c r="AA513" s="54">
        <f>VLOOKUP(V513,'Charged Moves'!B$2:K$119,6,FALSE)</f>
        <v>3000</v>
      </c>
      <c r="AB513" s="54">
        <f>VLOOKUP(V513,'Charged Moves'!B$2:L$119,11,FALSE)</f>
        <v>50</v>
      </c>
      <c r="AC513" s="62">
        <f t="shared" si="233"/>
        <v>42</v>
      </c>
      <c r="AD513" s="24">
        <f t="shared" si="3"/>
        <v>14</v>
      </c>
      <c r="AE513" s="63">
        <f t="shared" si="4"/>
        <v>9</v>
      </c>
      <c r="AF513" s="64">
        <f t="shared" si="5"/>
        <v>4500</v>
      </c>
      <c r="AG513" s="65">
        <f t="shared" si="6"/>
        <v>10.4</v>
      </c>
      <c r="AH513" s="15">
        <f t="shared" si="234"/>
        <v>0.5973578403</v>
      </c>
      <c r="AI513" s="15">
        <f t="shared" si="235"/>
        <v>0.03936890776</v>
      </c>
      <c r="AJ513" s="15">
        <f t="shared" si="236"/>
        <v>0.03264040352</v>
      </c>
      <c r="AK513" s="65">
        <f t="shared" si="7"/>
        <v>2.836363636</v>
      </c>
      <c r="AL513" s="65">
        <f t="shared" si="8"/>
        <v>43680</v>
      </c>
      <c r="AM513" s="65">
        <f t="shared" si="9"/>
        <v>11912.72727</v>
      </c>
    </row>
    <row r="514" ht="14.25" customHeight="1">
      <c r="A514" s="11">
        <v>682.0</v>
      </c>
      <c r="B514" s="11">
        <f>VLOOKUP(D514,'Species Data'!A$2:E$252,2,FALSE)</f>
        <v>92</v>
      </c>
      <c r="C514" s="11"/>
      <c r="D514" s="11" t="s">
        <v>298</v>
      </c>
      <c r="E514" s="144" t="s">
        <v>474</v>
      </c>
      <c r="F514" s="108" t="s">
        <v>473</v>
      </c>
      <c r="G514" s="11">
        <f>VLOOKUP(D514,'Species Data'!A$2:E$252,3,FALSE)</f>
        <v>60</v>
      </c>
      <c r="H514" s="52">
        <f>VLOOKUP(D514,'Species Data'!A$2:E$252,4,FALSE)</f>
        <v>186</v>
      </c>
      <c r="I514" s="52">
        <f>VLOOKUP(D514,'Species Data'!A$2:E$252,5,FALSE)</f>
        <v>70</v>
      </c>
      <c r="J514" s="53">
        <f t="shared" si="1"/>
        <v>4200</v>
      </c>
      <c r="K514" s="48" t="s">
        <v>58</v>
      </c>
      <c r="L514" s="54">
        <f>VLOOKUP(K514,'Basic Moves'!B$2:J$60,3,FALSE)</f>
        <v>5</v>
      </c>
      <c r="M514" s="54" t="str">
        <f>VLOOKUP(K514,'Basic Moves'!B$2:C$60,2,FALSE)</f>
        <v>Ghost</v>
      </c>
      <c r="N514" s="54">
        <f>IF(OR(VLOOKUP(K514,'Basic Moves'!B$2:C$60,2,FALSE)=E514,VLOOKUP(K514,'Basic Moves'!B$2:C$60,2,FALSE)=F514),1,0)</f>
        <v>1</v>
      </c>
      <c r="O514" s="54">
        <f>VLOOKUP(K514,'Basic Moves'!B$2:J$60,5,FALSE)</f>
        <v>500</v>
      </c>
      <c r="P514" s="54">
        <f>VLOOKUP(K514,'Basic Moves'!B$2:J$60,9,FALSE)</f>
        <v>6</v>
      </c>
      <c r="Q514" s="34">
        <f t="shared" si="229"/>
        <v>4</v>
      </c>
      <c r="R514" s="24">
        <f t="shared" si="2"/>
        <v>8</v>
      </c>
      <c r="S514" s="56">
        <f t="shared" si="230"/>
        <v>10</v>
      </c>
      <c r="T514" s="56">
        <f t="shared" si="231"/>
        <v>12</v>
      </c>
      <c r="U514" s="56">
        <f t="shared" si="232"/>
        <v>1.2</v>
      </c>
      <c r="V514" s="12" t="s">
        <v>270</v>
      </c>
      <c r="W514" s="54">
        <f>VLOOKUP(V514,'Charged Moves'!B$2:K$119,3,FALSE)</f>
        <v>60</v>
      </c>
      <c r="X514" s="57" t="str">
        <f>VLOOKUP(V514,'Charged Moves'!B$2:C$119,2,FALSE)</f>
        <v>Ghost</v>
      </c>
      <c r="Y514" s="54">
        <f>IF(OR(VLOOKUP(V514,'Charged Moves'!B$2:C$119,2,FALSE)=E514,VLOOKUP(V514,'Charged Moves'!B$2:C$119,2,FALSE)=F514),1,0)</f>
        <v>1</v>
      </c>
      <c r="Z514" s="54">
        <f>VLOOKUP(V514,'Charged Moves'!B$2:K$119,10,FALSE)*100</f>
        <v>5</v>
      </c>
      <c r="AA514" s="54">
        <f>VLOOKUP(V514,'Charged Moves'!B$2:K$119,6,FALSE)</f>
        <v>2600</v>
      </c>
      <c r="AB514" s="54">
        <f>VLOOKUP(V514,'Charged Moves'!B$2:L$119,11,FALSE)</f>
        <v>50</v>
      </c>
      <c r="AC514" s="62">
        <f t="shared" si="233"/>
        <v>38</v>
      </c>
      <c r="AD514" s="24">
        <f t="shared" si="3"/>
        <v>14.61538462</v>
      </c>
      <c r="AE514" s="63">
        <f t="shared" si="4"/>
        <v>9</v>
      </c>
      <c r="AF514" s="64">
        <f t="shared" si="5"/>
        <v>4500</v>
      </c>
      <c r="AG514" s="65">
        <f t="shared" si="6"/>
        <v>10.42253521</v>
      </c>
      <c r="AH514" s="15">
        <f t="shared" si="234"/>
        <v>0.5986522235</v>
      </c>
      <c r="AI514" s="15">
        <f t="shared" si="235"/>
        <v>0.03945421417</v>
      </c>
      <c r="AJ514" s="15">
        <f t="shared" si="236"/>
        <v>0.03142360733</v>
      </c>
      <c r="AK514" s="65">
        <f t="shared" si="7"/>
        <v>2.730627306</v>
      </c>
      <c r="AL514" s="65">
        <f t="shared" si="8"/>
        <v>43774.64789</v>
      </c>
      <c r="AM514" s="65">
        <f t="shared" si="9"/>
        <v>11468.63469</v>
      </c>
    </row>
    <row r="515" ht="14.25" customHeight="1">
      <c r="A515" s="11">
        <v>699.0</v>
      </c>
      <c r="B515" s="11">
        <f>VLOOKUP(D515,'Species Data'!A$2:E$252,2,FALSE)</f>
        <v>94</v>
      </c>
      <c r="C515" s="11"/>
      <c r="D515" s="11" t="s">
        <v>52</v>
      </c>
      <c r="E515" s="144" t="s">
        <v>474</v>
      </c>
      <c r="F515" s="108" t="s">
        <v>473</v>
      </c>
      <c r="G515" s="11">
        <f>VLOOKUP(D515,'Species Data'!A$2:E$252,3,FALSE)</f>
        <v>120</v>
      </c>
      <c r="H515" s="52">
        <f>VLOOKUP(D515,'Species Data'!A$2:E$252,4,FALSE)</f>
        <v>261</v>
      </c>
      <c r="I515" s="52">
        <f>VLOOKUP(D515,'Species Data'!A$2:E$252,5,FALSE)</f>
        <v>156</v>
      </c>
      <c r="J515" s="53">
        <f t="shared" si="1"/>
        <v>18720</v>
      </c>
      <c r="K515" s="12" t="s">
        <v>182</v>
      </c>
      <c r="L515" s="54">
        <f>VLOOKUP(K515,'Basic Moves'!B$2:J$60,3,FALSE)</f>
        <v>10</v>
      </c>
      <c r="M515" s="54" t="str">
        <f>VLOOKUP(K515,'Basic Moves'!B$2:C$60,2,FALSE)</f>
        <v>Ghost</v>
      </c>
      <c r="N515" s="54">
        <f>IF(OR(VLOOKUP(K515,'Basic Moves'!B$2:C$60,2,FALSE)=E515,VLOOKUP(K515,'Basic Moves'!B$2:C$60,2,FALSE)=F515),1,0)</f>
        <v>1</v>
      </c>
      <c r="O515" s="54">
        <f>VLOOKUP(K515,'Basic Moves'!B$2:J$60,5,FALSE)</f>
        <v>1200</v>
      </c>
      <c r="P515" s="54">
        <f>VLOOKUP(K515,'Basic Moves'!B$2:J$60,9,FALSE)</f>
        <v>15</v>
      </c>
      <c r="Q515" s="34">
        <f t="shared" si="229"/>
        <v>9</v>
      </c>
      <c r="R515" s="24">
        <f t="shared" si="2"/>
        <v>7.5</v>
      </c>
      <c r="S515" s="56">
        <f t="shared" si="230"/>
        <v>8.333333333</v>
      </c>
      <c r="T515" s="56">
        <f t="shared" si="231"/>
        <v>12.5</v>
      </c>
      <c r="U515" s="56">
        <f t="shared" si="232"/>
        <v>1.5</v>
      </c>
      <c r="V515" s="48" t="s">
        <v>37</v>
      </c>
      <c r="W515" s="54">
        <f>VLOOKUP(V515,'Charged Moves'!B$2:K$119,3,FALSE)</f>
        <v>100</v>
      </c>
      <c r="X515" s="57" t="str">
        <f>VLOOKUP(V515,'Charged Moves'!B$2:C$119,2,FALSE)</f>
        <v>Ghost</v>
      </c>
      <c r="Y515" s="54">
        <f>IF(OR(VLOOKUP(V515,'Charged Moves'!B$2:C$119,2,FALSE)=E515,VLOOKUP(V515,'Charged Moves'!B$2:C$119,2,FALSE)=F515),1,0)</f>
        <v>1</v>
      </c>
      <c r="Z515" s="54">
        <f>VLOOKUP(V515,'Charged Moves'!B$2:K$119,10,FALSE)*100</f>
        <v>5</v>
      </c>
      <c r="AA515" s="54">
        <f>VLOOKUP(V515,'Charged Moves'!B$2:K$119,6,FALSE)</f>
        <v>3000</v>
      </c>
      <c r="AB515" s="54">
        <f>VLOOKUP(V515,'Charged Moves'!B$2:L$119,11,FALSE)</f>
        <v>50</v>
      </c>
      <c r="AC515" s="62">
        <f t="shared" si="233"/>
        <v>88</v>
      </c>
      <c r="AD515" s="24">
        <f t="shared" si="3"/>
        <v>29.33333333</v>
      </c>
      <c r="AE515" s="63">
        <f t="shared" si="4"/>
        <v>4</v>
      </c>
      <c r="AF515" s="64">
        <f t="shared" si="5"/>
        <v>4800</v>
      </c>
      <c r="AG515" s="65">
        <f t="shared" si="6"/>
        <v>15.8974359</v>
      </c>
      <c r="AH515" s="15">
        <f t="shared" si="234"/>
        <v>0.9131209591</v>
      </c>
      <c r="AI515" s="15">
        <f t="shared" si="235"/>
        <v>0.2682277232</v>
      </c>
      <c r="AJ515" s="15">
        <f t="shared" si="236"/>
        <v>0.3573154928</v>
      </c>
      <c r="AK515" s="65">
        <f t="shared" si="7"/>
        <v>6.966292135</v>
      </c>
      <c r="AL515" s="65">
        <f t="shared" si="8"/>
        <v>297600</v>
      </c>
      <c r="AM515" s="65">
        <f t="shared" si="9"/>
        <v>130408.9888</v>
      </c>
    </row>
    <row r="516" ht="14.25" customHeight="1">
      <c r="A516" s="11">
        <v>700.0</v>
      </c>
      <c r="B516" s="11">
        <f>VLOOKUP(D516,'Species Data'!A$2:E$252,2,FALSE)</f>
        <v>94</v>
      </c>
      <c r="C516" s="11"/>
      <c r="D516" s="11" t="s">
        <v>52</v>
      </c>
      <c r="E516" s="144" t="s">
        <v>474</v>
      </c>
      <c r="F516" s="108" t="s">
        <v>473</v>
      </c>
      <c r="G516" s="11">
        <f>VLOOKUP(D516,'Species Data'!A$2:E$252,3,FALSE)</f>
        <v>120</v>
      </c>
      <c r="H516" s="52">
        <f>VLOOKUP(D516,'Species Data'!A$2:E$252,4,FALSE)</f>
        <v>261</v>
      </c>
      <c r="I516" s="52">
        <f>VLOOKUP(D516,'Species Data'!A$2:E$252,5,FALSE)</f>
        <v>156</v>
      </c>
      <c r="J516" s="53">
        <f t="shared" si="1"/>
        <v>18720</v>
      </c>
      <c r="K516" s="12" t="s">
        <v>182</v>
      </c>
      <c r="L516" s="54">
        <f>VLOOKUP(K516,'Basic Moves'!B$2:J$60,3,FALSE)</f>
        <v>10</v>
      </c>
      <c r="M516" s="54" t="str">
        <f>VLOOKUP(K516,'Basic Moves'!B$2:C$60,2,FALSE)</f>
        <v>Ghost</v>
      </c>
      <c r="N516" s="54">
        <f>IF(OR(VLOOKUP(K516,'Basic Moves'!B$2:C$60,2,FALSE)=E516,VLOOKUP(K516,'Basic Moves'!B$2:C$60,2,FALSE)=F516),1,0)</f>
        <v>1</v>
      </c>
      <c r="O516" s="54">
        <f>VLOOKUP(K516,'Basic Moves'!B$2:J$60,5,FALSE)</f>
        <v>1200</v>
      </c>
      <c r="P516" s="54">
        <f>VLOOKUP(K516,'Basic Moves'!B$2:J$60,9,FALSE)</f>
        <v>15</v>
      </c>
      <c r="Q516" s="34">
        <f t="shared" si="229"/>
        <v>9</v>
      </c>
      <c r="R516" s="24">
        <f t="shared" si="2"/>
        <v>7.5</v>
      </c>
      <c r="S516" s="56">
        <f t="shared" si="230"/>
        <v>8.333333333</v>
      </c>
      <c r="T516" s="56">
        <f t="shared" si="231"/>
        <v>12.5</v>
      </c>
      <c r="U516" s="56">
        <f t="shared" si="232"/>
        <v>1.5</v>
      </c>
      <c r="V516" s="12" t="s">
        <v>144</v>
      </c>
      <c r="W516" s="54">
        <f>VLOOKUP(V516,'Charged Moves'!B$2:K$119,3,FALSE)</f>
        <v>80</v>
      </c>
      <c r="X516" s="57" t="str">
        <f>VLOOKUP(V516,'Charged Moves'!B$2:C$119,2,FALSE)</f>
        <v>Poison</v>
      </c>
      <c r="Y516" s="54">
        <f>IF(OR(VLOOKUP(V516,'Charged Moves'!B$2:C$119,2,FALSE)=E516,VLOOKUP(V516,'Charged Moves'!B$2:C$119,2,FALSE)=F516),1,0)</f>
        <v>1</v>
      </c>
      <c r="Z516" s="54">
        <f>VLOOKUP(V516,'Charged Moves'!B$2:K$119,10,FALSE)*100</f>
        <v>5</v>
      </c>
      <c r="AA516" s="54">
        <f>VLOOKUP(V516,'Charged Moves'!B$2:K$119,6,FALSE)</f>
        <v>2300</v>
      </c>
      <c r="AB516" s="54">
        <f>VLOOKUP(V516,'Charged Moves'!B$2:L$119,11,FALSE)</f>
        <v>50</v>
      </c>
      <c r="AC516" s="62">
        <f t="shared" si="233"/>
        <v>70</v>
      </c>
      <c r="AD516" s="24">
        <f t="shared" si="3"/>
        <v>30.43478261</v>
      </c>
      <c r="AE516" s="63">
        <f t="shared" si="4"/>
        <v>4</v>
      </c>
      <c r="AF516" s="64">
        <f t="shared" si="5"/>
        <v>4800</v>
      </c>
      <c r="AG516" s="65">
        <f t="shared" si="6"/>
        <v>14.92957746</v>
      </c>
      <c r="AH516" s="15">
        <f t="shared" si="234"/>
        <v>0.8575288607</v>
      </c>
      <c r="AI516" s="15">
        <f t="shared" si="235"/>
        <v>0.2518976392</v>
      </c>
      <c r="AJ516" s="15">
        <f t="shared" si="236"/>
        <v>0.3179507979</v>
      </c>
      <c r="AK516" s="65">
        <f t="shared" si="7"/>
        <v>6.198830409</v>
      </c>
      <c r="AL516" s="65">
        <f t="shared" si="8"/>
        <v>279481.6901</v>
      </c>
      <c r="AM516" s="65">
        <f t="shared" si="9"/>
        <v>116042.1053</v>
      </c>
    </row>
    <row r="517" ht="14.25" customHeight="1">
      <c r="A517" s="11">
        <v>698.0</v>
      </c>
      <c r="B517" s="11">
        <f>VLOOKUP(D517,'Species Data'!A$2:E$252,2,FALSE)</f>
        <v>94</v>
      </c>
      <c r="C517" s="11"/>
      <c r="D517" s="11" t="s">
        <v>52</v>
      </c>
      <c r="E517" s="144" t="s">
        <v>474</v>
      </c>
      <c r="F517" s="108" t="s">
        <v>473</v>
      </c>
      <c r="G517" s="11">
        <f>VLOOKUP(D517,'Species Data'!A$2:E$252,3,FALSE)</f>
        <v>120</v>
      </c>
      <c r="H517" s="52">
        <f>VLOOKUP(D517,'Species Data'!A$2:E$252,4,FALSE)</f>
        <v>261</v>
      </c>
      <c r="I517" s="52">
        <f>VLOOKUP(D517,'Species Data'!A$2:E$252,5,FALSE)</f>
        <v>156</v>
      </c>
      <c r="J517" s="53">
        <f t="shared" si="1"/>
        <v>18720</v>
      </c>
      <c r="K517" s="12" t="s">
        <v>182</v>
      </c>
      <c r="L517" s="54">
        <f>VLOOKUP(K517,'Basic Moves'!B$2:J$60,3,FALSE)</f>
        <v>10</v>
      </c>
      <c r="M517" s="54" t="str">
        <f>VLOOKUP(K517,'Basic Moves'!B$2:C$60,2,FALSE)</f>
        <v>Ghost</v>
      </c>
      <c r="N517" s="54">
        <f>IF(OR(VLOOKUP(K517,'Basic Moves'!B$2:C$60,2,FALSE)=E517,VLOOKUP(K517,'Basic Moves'!B$2:C$60,2,FALSE)=F517),1,0)</f>
        <v>1</v>
      </c>
      <c r="O517" s="54">
        <f>VLOOKUP(K517,'Basic Moves'!B$2:J$60,5,FALSE)</f>
        <v>1200</v>
      </c>
      <c r="P517" s="54">
        <f>VLOOKUP(K517,'Basic Moves'!B$2:J$60,9,FALSE)</f>
        <v>15</v>
      </c>
      <c r="Q517" s="34">
        <f t="shared" si="229"/>
        <v>9</v>
      </c>
      <c r="R517" s="24">
        <f t="shared" si="2"/>
        <v>7.5</v>
      </c>
      <c r="S517" s="56">
        <f t="shared" si="230"/>
        <v>8.333333333</v>
      </c>
      <c r="T517" s="56">
        <f t="shared" si="231"/>
        <v>12.5</v>
      </c>
      <c r="U517" s="56">
        <f t="shared" si="232"/>
        <v>1.5</v>
      </c>
      <c r="V517" s="12" t="s">
        <v>33</v>
      </c>
      <c r="W517" s="54">
        <f>VLOOKUP(V517,'Charged Moves'!B$2:K$119,3,FALSE)</f>
        <v>140</v>
      </c>
      <c r="X517" s="57" t="str">
        <f>VLOOKUP(V517,'Charged Moves'!B$2:C$119,2,FALSE)</f>
        <v>Fighting</v>
      </c>
      <c r="Y517" s="54">
        <f>IF(OR(VLOOKUP(V517,'Charged Moves'!B$2:C$119,2,FALSE)=E517,VLOOKUP(V517,'Charged Moves'!B$2:C$119,2,FALSE)=F517),1,0)</f>
        <v>0</v>
      </c>
      <c r="Z517" s="54">
        <f>VLOOKUP(V517,'Charged Moves'!B$2:K$119,10,FALSE)*100</f>
        <v>5</v>
      </c>
      <c r="AA517" s="54">
        <f>VLOOKUP(V517,'Charged Moves'!B$2:K$119,6,FALSE)</f>
        <v>3500</v>
      </c>
      <c r="AB517" s="54">
        <f>VLOOKUP(V517,'Charged Moves'!B$2:L$119,11,FALSE)</f>
        <v>100</v>
      </c>
      <c r="AC517" s="62">
        <f t="shared" si="233"/>
        <v>102</v>
      </c>
      <c r="AD517" s="24">
        <f t="shared" si="3"/>
        <v>29.14285714</v>
      </c>
      <c r="AE517" s="63">
        <f t="shared" si="4"/>
        <v>7</v>
      </c>
      <c r="AF517" s="64">
        <f t="shared" si="5"/>
        <v>8400</v>
      </c>
      <c r="AG517" s="65">
        <f t="shared" si="6"/>
        <v>13.86554622</v>
      </c>
      <c r="AH517" s="15">
        <f t="shared" si="234"/>
        <v>0.7964127638</v>
      </c>
      <c r="AI517" s="15">
        <f t="shared" si="235"/>
        <v>0.23394489</v>
      </c>
      <c r="AJ517" s="15">
        <f t="shared" si="236"/>
        <v>0.3033401556</v>
      </c>
      <c r="AK517" s="65">
        <f t="shared" si="7"/>
        <v>5.913978495</v>
      </c>
      <c r="AL517" s="65">
        <f t="shared" si="8"/>
        <v>259563.0252</v>
      </c>
      <c r="AM517" s="65">
        <f t="shared" si="9"/>
        <v>110709.6774</v>
      </c>
    </row>
    <row r="518" ht="14.25" customHeight="1">
      <c r="A518" s="11">
        <v>702.0</v>
      </c>
      <c r="B518" s="32">
        <f>VLOOKUP(D518,'Species Data'!A$2:E$252,2,FALSE)</f>
        <v>94</v>
      </c>
      <c r="C518" s="32"/>
      <c r="D518" s="32" t="s">
        <v>52</v>
      </c>
      <c r="E518" s="145" t="s">
        <v>474</v>
      </c>
      <c r="F518" s="121" t="s">
        <v>473</v>
      </c>
      <c r="G518" s="32">
        <f>VLOOKUP(D518,'Species Data'!A$2:E$252,3,FALSE)</f>
        <v>120</v>
      </c>
      <c r="H518" s="104">
        <f>VLOOKUP(D518,'Species Data'!A$2:E$252,4,FALSE)</f>
        <v>261</v>
      </c>
      <c r="I518" s="104">
        <f>VLOOKUP(D518,'Species Data'!A$2:E$252,5,FALSE)</f>
        <v>156</v>
      </c>
      <c r="J518" s="105">
        <f t="shared" si="1"/>
        <v>18720</v>
      </c>
      <c r="K518" s="36" t="s">
        <v>53</v>
      </c>
      <c r="L518" s="106">
        <f>VLOOKUP(K518,'Basic Moves'!B$2:J$60,3,FALSE)</f>
        <v>9</v>
      </c>
      <c r="M518" s="106" t="str">
        <f>VLOOKUP(K518,'Basic Moves'!B$2:C$60,2,FALSE)</f>
        <v>Ghost</v>
      </c>
      <c r="N518" s="106">
        <f>IF(OR(VLOOKUP(K518,'Basic Moves'!B$2:C$60,2,FALSE)=E518,VLOOKUP(K518,'Basic Moves'!B$2:C$60,2,FALSE)=F518),1,0)</f>
        <v>1</v>
      </c>
      <c r="O518" s="106">
        <f>VLOOKUP(K518,'Basic Moves'!B$2:J$60,5,FALSE)</f>
        <v>700</v>
      </c>
      <c r="P518" s="106">
        <f>VLOOKUP(K518,'Basic Moves'!B$2:J$60,9,FALSE)</f>
        <v>6</v>
      </c>
      <c r="Q518" s="34">
        <f t="shared" si="229"/>
        <v>8</v>
      </c>
      <c r="R518" s="24">
        <f t="shared" si="2"/>
        <v>11.42857143</v>
      </c>
      <c r="S518" s="56">
        <f t="shared" si="230"/>
        <v>12.85714286</v>
      </c>
      <c r="T518" s="56">
        <f t="shared" si="231"/>
        <v>8.571428571</v>
      </c>
      <c r="U518" s="56">
        <f t="shared" si="232"/>
        <v>0.6666666667</v>
      </c>
      <c r="V518" s="36" t="s">
        <v>37</v>
      </c>
      <c r="W518" s="106">
        <f>VLOOKUP(V518,'Charged Moves'!B$2:K$119,3,FALSE)</f>
        <v>100</v>
      </c>
      <c r="X518" s="107" t="str">
        <f>VLOOKUP(V518,'Charged Moves'!B$2:C$119,2,FALSE)</f>
        <v>Ghost</v>
      </c>
      <c r="Y518" s="106">
        <f>IF(OR(VLOOKUP(V518,'Charged Moves'!B$2:C$119,2,FALSE)=E518,VLOOKUP(V518,'Charged Moves'!B$2:C$119,2,FALSE)=F518),1,0)</f>
        <v>1</v>
      </c>
      <c r="Z518" s="106">
        <f>VLOOKUP(V518,'Charged Moves'!B$2:K$119,10,FALSE)*100</f>
        <v>5</v>
      </c>
      <c r="AA518" s="106">
        <f>VLOOKUP(V518,'Charged Moves'!B$2:K$119,6,FALSE)</f>
        <v>3000</v>
      </c>
      <c r="AB518" s="106">
        <f>VLOOKUP(V518,'Charged Moves'!B$2:L$119,11,FALSE)</f>
        <v>50</v>
      </c>
      <c r="AC518" s="62">
        <f t="shared" si="233"/>
        <v>88</v>
      </c>
      <c r="AD518" s="24">
        <f t="shared" si="3"/>
        <v>29.33333333</v>
      </c>
      <c r="AE518" s="63">
        <f t="shared" si="4"/>
        <v>9</v>
      </c>
      <c r="AF518" s="64">
        <f t="shared" si="5"/>
        <v>6300</v>
      </c>
      <c r="AG518" s="65">
        <f t="shared" si="6"/>
        <v>17.20430108</v>
      </c>
      <c r="AH518" s="15">
        <f t="shared" si="234"/>
        <v>0.9881850129</v>
      </c>
      <c r="AI518" s="15">
        <f t="shared" si="235"/>
        <v>0.2902776609</v>
      </c>
      <c r="AJ518" s="15">
        <f t="shared" si="236"/>
        <v>0.280093175</v>
      </c>
      <c r="AK518" s="65">
        <f t="shared" si="7"/>
        <v>5.460750853</v>
      </c>
      <c r="AL518" s="65">
        <f t="shared" si="8"/>
        <v>322064.5161</v>
      </c>
      <c r="AM518" s="65">
        <f t="shared" si="9"/>
        <v>102225.256</v>
      </c>
    </row>
    <row r="519" ht="14.25" customHeight="1">
      <c r="A519" s="11">
        <v>707.0</v>
      </c>
      <c r="B519" s="11">
        <f>VLOOKUP(D519,'Species Data'!A$2:E$252,2,FALSE)</f>
        <v>94</v>
      </c>
      <c r="C519" s="11"/>
      <c r="D519" s="11" t="s">
        <v>52</v>
      </c>
      <c r="E519" s="144" t="s">
        <v>474</v>
      </c>
      <c r="F519" s="108" t="s">
        <v>473</v>
      </c>
      <c r="G519" s="11">
        <f>VLOOKUP(D519,'Species Data'!A$2:E$252,3,FALSE)</f>
        <v>120</v>
      </c>
      <c r="H519" s="52">
        <f>VLOOKUP(D519,'Species Data'!A$2:E$252,4,FALSE)</f>
        <v>261</v>
      </c>
      <c r="I519" s="52">
        <f>VLOOKUP(D519,'Species Data'!A$2:E$252,5,FALSE)</f>
        <v>156</v>
      </c>
      <c r="J519" s="53">
        <f t="shared" si="1"/>
        <v>18720</v>
      </c>
      <c r="K519" s="48" t="s">
        <v>147</v>
      </c>
      <c r="L519" s="54">
        <f>VLOOKUP(K519,'Basic Moves'!B$2:J$60,3,FALSE)</f>
        <v>7</v>
      </c>
      <c r="M519" s="54" t="str">
        <f>VLOOKUP(K519,'Basic Moves'!B$2:C$60,2,FALSE)</f>
        <v>Dark</v>
      </c>
      <c r="N519" s="54">
        <f>IF(OR(VLOOKUP(K519,'Basic Moves'!B$2:C$60,2,FALSE)=E519,VLOOKUP(K519,'Basic Moves'!B$2:C$60,2,FALSE)=F519),1,0)</f>
        <v>0</v>
      </c>
      <c r="O519" s="54">
        <f>VLOOKUP(K519,'Basic Moves'!B$2:J$60,5,FALSE)</f>
        <v>700</v>
      </c>
      <c r="P519" s="54">
        <f>VLOOKUP(K519,'Basic Moves'!B$2:J$60,9,FALSE)</f>
        <v>8</v>
      </c>
      <c r="Q519" s="34">
        <f t="shared" si="229"/>
        <v>6</v>
      </c>
      <c r="R519" s="24">
        <f t="shared" si="2"/>
        <v>8.571428571</v>
      </c>
      <c r="S519" s="56">
        <f t="shared" si="230"/>
        <v>10</v>
      </c>
      <c r="T519" s="56">
        <f t="shared" si="231"/>
        <v>11.42857143</v>
      </c>
      <c r="U519" s="56">
        <f t="shared" si="232"/>
        <v>1.142857143</v>
      </c>
      <c r="V519" s="48" t="s">
        <v>37</v>
      </c>
      <c r="W519" s="54">
        <f>VLOOKUP(V519,'Charged Moves'!B$2:K$119,3,FALSE)</f>
        <v>100</v>
      </c>
      <c r="X519" s="57" t="str">
        <f>VLOOKUP(V519,'Charged Moves'!B$2:C$119,2,FALSE)</f>
        <v>Ghost</v>
      </c>
      <c r="Y519" s="54">
        <f>IF(OR(VLOOKUP(V519,'Charged Moves'!B$2:C$119,2,FALSE)=E519,VLOOKUP(V519,'Charged Moves'!B$2:C$119,2,FALSE)=F519),1,0)</f>
        <v>1</v>
      </c>
      <c r="Z519" s="54">
        <f>VLOOKUP(V519,'Charged Moves'!B$2:K$119,10,FALSE)*100</f>
        <v>5</v>
      </c>
      <c r="AA519" s="54">
        <f>VLOOKUP(V519,'Charged Moves'!B$2:K$119,6,FALSE)</f>
        <v>3000</v>
      </c>
      <c r="AB519" s="54">
        <f>VLOOKUP(V519,'Charged Moves'!B$2:L$119,11,FALSE)</f>
        <v>50</v>
      </c>
      <c r="AC519" s="62">
        <f t="shared" si="233"/>
        <v>88</v>
      </c>
      <c r="AD519" s="24">
        <f t="shared" si="3"/>
        <v>29.33333333</v>
      </c>
      <c r="AE519" s="63">
        <f t="shared" si="4"/>
        <v>7</v>
      </c>
      <c r="AF519" s="64">
        <f t="shared" si="5"/>
        <v>4900</v>
      </c>
      <c r="AG519" s="65">
        <f t="shared" si="6"/>
        <v>16.4556962</v>
      </c>
      <c r="AH519" s="15">
        <f t="shared" si="234"/>
        <v>0.9451864562</v>
      </c>
      <c r="AI519" s="15">
        <f t="shared" si="235"/>
        <v>0.2776469082</v>
      </c>
      <c r="AJ519" s="15">
        <f t="shared" si="236"/>
        <v>0.2789944832</v>
      </c>
      <c r="AK519" s="65">
        <f t="shared" si="7"/>
        <v>5.439330544</v>
      </c>
      <c r="AL519" s="65">
        <f t="shared" si="8"/>
        <v>308050.6329</v>
      </c>
      <c r="AM519" s="65">
        <f t="shared" si="9"/>
        <v>101824.2678</v>
      </c>
    </row>
    <row r="520" ht="14.25" customHeight="1">
      <c r="A520" s="11">
        <v>703.0</v>
      </c>
      <c r="B520" s="58">
        <f>VLOOKUP(D520,'Species Data'!A$2:E$252,2,FALSE)</f>
        <v>94</v>
      </c>
      <c r="C520" s="58"/>
      <c r="D520" s="59" t="s">
        <v>52</v>
      </c>
      <c r="E520" s="146" t="s">
        <v>474</v>
      </c>
      <c r="F520" s="147" t="s">
        <v>473</v>
      </c>
      <c r="G520" s="58">
        <f>VLOOKUP(D520,'Species Data'!A$2:E$252,3,FALSE)</f>
        <v>120</v>
      </c>
      <c r="H520" s="148">
        <f>VLOOKUP(D520,'Species Data'!A$2:E$252,4,FALSE)</f>
        <v>261</v>
      </c>
      <c r="I520" s="148">
        <f>VLOOKUP(D520,'Species Data'!A$2:E$252,5,FALSE)</f>
        <v>156</v>
      </c>
      <c r="J520" s="149">
        <f t="shared" si="1"/>
        <v>18720</v>
      </c>
      <c r="K520" s="60" t="s">
        <v>53</v>
      </c>
      <c r="L520" s="150">
        <f>VLOOKUP(K520,'Basic Moves'!B$2:J$60,3,FALSE)</f>
        <v>9</v>
      </c>
      <c r="M520" s="106" t="str">
        <f>VLOOKUP(K520,'Basic Moves'!B$2:C$60,2,FALSE)</f>
        <v>Ghost</v>
      </c>
      <c r="N520" s="150">
        <f>IF(OR(VLOOKUP(K520,'Basic Moves'!B$2:C$60,2,FALSE)=E520,VLOOKUP(K520,'Basic Moves'!B$2:C$60,2,FALSE)=F520),1,0)</f>
        <v>1</v>
      </c>
      <c r="O520" s="150">
        <f>VLOOKUP(K520,'Basic Moves'!B$2:J$60,5,FALSE)</f>
        <v>700</v>
      </c>
      <c r="P520" s="106">
        <f>VLOOKUP(K520,'Basic Moves'!B$2:J$60,9,FALSE)</f>
        <v>6</v>
      </c>
      <c r="Q520" s="34">
        <f t="shared" si="229"/>
        <v>8</v>
      </c>
      <c r="R520" s="24">
        <f t="shared" si="2"/>
        <v>11.42857143</v>
      </c>
      <c r="S520" s="56">
        <f t="shared" si="230"/>
        <v>12.85714286</v>
      </c>
      <c r="T520" s="56">
        <f t="shared" si="231"/>
        <v>8.571428571</v>
      </c>
      <c r="U520" s="56">
        <f t="shared" si="232"/>
        <v>0.6666666667</v>
      </c>
      <c r="V520" s="61" t="s">
        <v>144</v>
      </c>
      <c r="W520" s="150">
        <f>VLOOKUP(V520,'Charged Moves'!B$2:K$119,3,FALSE)</f>
        <v>80</v>
      </c>
      <c r="X520" s="107" t="str">
        <f>VLOOKUP(V520,'Charged Moves'!B$2:C$119,2,FALSE)</f>
        <v>Poison</v>
      </c>
      <c r="Y520" s="150">
        <f>IF(OR(VLOOKUP(V520,'Charged Moves'!B$2:C$119,2,FALSE)=E520,VLOOKUP(V520,'Charged Moves'!B$2:C$119,2,FALSE)=F520),1,0)</f>
        <v>1</v>
      </c>
      <c r="Z520" s="106">
        <f>VLOOKUP(V520,'Charged Moves'!B$2:K$119,10,FALSE)*100</f>
        <v>5</v>
      </c>
      <c r="AA520" s="150">
        <f>VLOOKUP(V520,'Charged Moves'!B$2:K$119,6,FALSE)</f>
        <v>2300</v>
      </c>
      <c r="AB520" s="106">
        <f>VLOOKUP(V520,'Charged Moves'!B$2:L$119,11,FALSE)</f>
        <v>50</v>
      </c>
      <c r="AC520" s="62">
        <f t="shared" si="233"/>
        <v>70</v>
      </c>
      <c r="AD520" s="24">
        <f t="shared" si="3"/>
        <v>30.43478261</v>
      </c>
      <c r="AE520" s="63">
        <f t="shared" si="4"/>
        <v>9</v>
      </c>
      <c r="AF520" s="64">
        <f t="shared" si="5"/>
        <v>6300</v>
      </c>
      <c r="AG520" s="65">
        <f t="shared" si="6"/>
        <v>16.51162791</v>
      </c>
      <c r="AH520" s="15">
        <f t="shared" si="234"/>
        <v>0.9483990756</v>
      </c>
      <c r="AI520" s="15">
        <f t="shared" si="235"/>
        <v>0.2785906097</v>
      </c>
      <c r="AJ520" s="15">
        <f t="shared" si="236"/>
        <v>0.2546668846</v>
      </c>
      <c r="AK520" s="65">
        <f t="shared" si="7"/>
        <v>4.965034965</v>
      </c>
      <c r="AL520" s="65">
        <f t="shared" si="8"/>
        <v>309097.6744</v>
      </c>
      <c r="AM520" s="65">
        <f t="shared" si="9"/>
        <v>92945.45455</v>
      </c>
    </row>
    <row r="521" ht="14.25" customHeight="1">
      <c r="A521" s="11">
        <v>708.0</v>
      </c>
      <c r="B521" s="11">
        <f>VLOOKUP(D521,'Species Data'!A$2:E$252,2,FALSE)</f>
        <v>94</v>
      </c>
      <c r="C521" s="11"/>
      <c r="D521" s="11" t="s">
        <v>52</v>
      </c>
      <c r="E521" s="144" t="s">
        <v>474</v>
      </c>
      <c r="F521" s="108" t="s">
        <v>473</v>
      </c>
      <c r="G521" s="11">
        <f>VLOOKUP(D521,'Species Data'!A$2:E$252,3,FALSE)</f>
        <v>120</v>
      </c>
      <c r="H521" s="52">
        <f>VLOOKUP(D521,'Species Data'!A$2:E$252,4,FALSE)</f>
        <v>261</v>
      </c>
      <c r="I521" s="52">
        <f>VLOOKUP(D521,'Species Data'!A$2:E$252,5,FALSE)</f>
        <v>156</v>
      </c>
      <c r="J521" s="53">
        <f t="shared" si="1"/>
        <v>18720</v>
      </c>
      <c r="K521" s="48" t="s">
        <v>147</v>
      </c>
      <c r="L521" s="54">
        <f>VLOOKUP(K521,'Basic Moves'!B$2:J$60,3,FALSE)</f>
        <v>7</v>
      </c>
      <c r="M521" s="54" t="str">
        <f>VLOOKUP(K521,'Basic Moves'!B$2:C$60,2,FALSE)</f>
        <v>Dark</v>
      </c>
      <c r="N521" s="54">
        <f>IF(OR(VLOOKUP(K521,'Basic Moves'!B$2:C$60,2,FALSE)=E521,VLOOKUP(K521,'Basic Moves'!B$2:C$60,2,FALSE)=F521),1,0)</f>
        <v>0</v>
      </c>
      <c r="O521" s="54">
        <f>VLOOKUP(K521,'Basic Moves'!B$2:J$60,5,FALSE)</f>
        <v>700</v>
      </c>
      <c r="P521" s="54">
        <f>VLOOKUP(K521,'Basic Moves'!B$2:J$60,9,FALSE)</f>
        <v>8</v>
      </c>
      <c r="Q521" s="34">
        <f t="shared" si="229"/>
        <v>6</v>
      </c>
      <c r="R521" s="24">
        <f t="shared" si="2"/>
        <v>8.571428571</v>
      </c>
      <c r="S521" s="56">
        <f t="shared" si="230"/>
        <v>10</v>
      </c>
      <c r="T521" s="56">
        <f t="shared" si="231"/>
        <v>11.42857143</v>
      </c>
      <c r="U521" s="56">
        <f t="shared" si="232"/>
        <v>1.142857143</v>
      </c>
      <c r="V521" s="12" t="s">
        <v>144</v>
      </c>
      <c r="W521" s="54">
        <f>VLOOKUP(V521,'Charged Moves'!B$2:K$119,3,FALSE)</f>
        <v>80</v>
      </c>
      <c r="X521" s="57" t="str">
        <f>VLOOKUP(V521,'Charged Moves'!B$2:C$119,2,FALSE)</f>
        <v>Poison</v>
      </c>
      <c r="Y521" s="54">
        <f>IF(OR(VLOOKUP(V521,'Charged Moves'!B$2:C$119,2,FALSE)=E521,VLOOKUP(V521,'Charged Moves'!B$2:C$119,2,FALSE)=F521),1,0)</f>
        <v>1</v>
      </c>
      <c r="Z521" s="54">
        <f>VLOOKUP(V521,'Charged Moves'!B$2:K$119,10,FALSE)*100</f>
        <v>5</v>
      </c>
      <c r="AA521" s="54">
        <f>VLOOKUP(V521,'Charged Moves'!B$2:K$119,6,FALSE)</f>
        <v>2300</v>
      </c>
      <c r="AB521" s="54">
        <f>VLOOKUP(V521,'Charged Moves'!B$2:L$119,11,FALSE)</f>
        <v>50</v>
      </c>
      <c r="AC521" s="62">
        <f t="shared" si="233"/>
        <v>70</v>
      </c>
      <c r="AD521" s="24">
        <f t="shared" si="3"/>
        <v>30.43478261</v>
      </c>
      <c r="AE521" s="63">
        <f t="shared" si="4"/>
        <v>7</v>
      </c>
      <c r="AF521" s="64">
        <f t="shared" si="5"/>
        <v>4900</v>
      </c>
      <c r="AG521" s="65">
        <f t="shared" si="6"/>
        <v>15.55555556</v>
      </c>
      <c r="AH521" s="15">
        <f t="shared" si="234"/>
        <v>0.8934839492</v>
      </c>
      <c r="AI521" s="15">
        <f t="shared" si="235"/>
        <v>0.262459385</v>
      </c>
      <c r="AJ521" s="15">
        <f t="shared" si="236"/>
        <v>0.2476168543</v>
      </c>
      <c r="AK521" s="65">
        <f t="shared" si="7"/>
        <v>4.827586207</v>
      </c>
      <c r="AL521" s="65">
        <f t="shared" si="8"/>
        <v>291200</v>
      </c>
      <c r="AM521" s="65">
        <f t="shared" si="9"/>
        <v>90372.41379</v>
      </c>
    </row>
    <row r="522" ht="14.25" customHeight="1">
      <c r="A522" s="11">
        <v>704.0</v>
      </c>
      <c r="B522" s="32">
        <f>VLOOKUP(D522,'Species Data'!A$2:E$252,2,FALSE)</f>
        <v>94</v>
      </c>
      <c r="C522" s="32"/>
      <c r="D522" s="32" t="s">
        <v>52</v>
      </c>
      <c r="E522" s="145" t="s">
        <v>474</v>
      </c>
      <c r="F522" s="121" t="s">
        <v>473</v>
      </c>
      <c r="G522" s="32">
        <f>VLOOKUP(D522,'Species Data'!A$2:E$252,3,FALSE)</f>
        <v>120</v>
      </c>
      <c r="H522" s="104">
        <f>VLOOKUP(D522,'Species Data'!A$2:E$252,4,FALSE)</f>
        <v>261</v>
      </c>
      <c r="I522" s="104">
        <f>VLOOKUP(D522,'Species Data'!A$2:E$252,5,FALSE)</f>
        <v>156</v>
      </c>
      <c r="J522" s="105">
        <f t="shared" si="1"/>
        <v>18720</v>
      </c>
      <c r="K522" s="36" t="s">
        <v>53</v>
      </c>
      <c r="L522" s="106">
        <f>VLOOKUP(K522,'Basic Moves'!B$2:J$60,3,FALSE)</f>
        <v>9</v>
      </c>
      <c r="M522" s="54" t="str">
        <f>VLOOKUP(K522,'Basic Moves'!B$2:C$60,2,FALSE)</f>
        <v>Ghost</v>
      </c>
      <c r="N522" s="106">
        <f>IF(OR(VLOOKUP(K522,'Basic Moves'!B$2:C$60,2,FALSE)=E522,VLOOKUP(K522,'Basic Moves'!B$2:C$60,2,FALSE)=F522),1,0)</f>
        <v>1</v>
      </c>
      <c r="O522" s="106">
        <f>VLOOKUP(K522,'Basic Moves'!B$2:J$60,5,FALSE)</f>
        <v>700</v>
      </c>
      <c r="P522" s="54">
        <f>VLOOKUP(K522,'Basic Moves'!B$2:J$60,9,FALSE)</f>
        <v>6</v>
      </c>
      <c r="Q522" s="34">
        <f t="shared" si="229"/>
        <v>8</v>
      </c>
      <c r="R522" s="24">
        <f t="shared" si="2"/>
        <v>11.42857143</v>
      </c>
      <c r="S522" s="56">
        <f t="shared" si="230"/>
        <v>12.85714286</v>
      </c>
      <c r="T522" s="56">
        <f t="shared" si="231"/>
        <v>8.571428571</v>
      </c>
      <c r="U522" s="56">
        <f t="shared" si="232"/>
        <v>0.6666666667</v>
      </c>
      <c r="V522" s="70" t="s">
        <v>127</v>
      </c>
      <c r="W522" s="106">
        <f>VLOOKUP(V522,'Charged Moves'!B$2:K$119,3,FALSE)</f>
        <v>110</v>
      </c>
      <c r="X522" s="57" t="str">
        <f>VLOOKUP(V522,'Charged Moves'!B$2:C$119,2,FALSE)</f>
        <v>Poison</v>
      </c>
      <c r="Y522" s="106">
        <f>IF(OR(VLOOKUP(V522,'Charged Moves'!B$2:C$119,2,FALSE)=E522,VLOOKUP(V522,'Charged Moves'!B$2:C$119,2,FALSE)=F522),1,0)</f>
        <v>1</v>
      </c>
      <c r="Z522" s="54">
        <f>VLOOKUP(V522,'Charged Moves'!B$2:K$119,10,FALSE)*100</f>
        <v>5</v>
      </c>
      <c r="AA522" s="106">
        <f>VLOOKUP(V522,'Charged Moves'!B$2:K$119,6,FALSE)</f>
        <v>3200</v>
      </c>
      <c r="AB522" s="54">
        <f>VLOOKUP(V522,'Charged Moves'!B$2:L$119,11,FALSE)</f>
        <v>100</v>
      </c>
      <c r="AC522" s="62">
        <f t="shared" si="233"/>
        <v>96</v>
      </c>
      <c r="AD522" s="24">
        <f t="shared" si="3"/>
        <v>30</v>
      </c>
      <c r="AE522" s="63">
        <f t="shared" si="4"/>
        <v>17</v>
      </c>
      <c r="AF522" s="64">
        <f t="shared" si="5"/>
        <v>11900</v>
      </c>
      <c r="AG522" s="65">
        <f t="shared" si="6"/>
        <v>15.36423841</v>
      </c>
      <c r="AH522" s="15">
        <f t="shared" si="234"/>
        <v>0.8824950265</v>
      </c>
      <c r="AI522" s="15">
        <f t="shared" si="235"/>
        <v>0.2592314077</v>
      </c>
      <c r="AJ522" s="15">
        <f t="shared" si="236"/>
        <v>0.2328719871</v>
      </c>
      <c r="AK522" s="65">
        <f t="shared" si="7"/>
        <v>4.540117417</v>
      </c>
      <c r="AL522" s="65">
        <f t="shared" si="8"/>
        <v>287618.543</v>
      </c>
      <c r="AM522" s="65">
        <f t="shared" si="9"/>
        <v>84990.99804</v>
      </c>
    </row>
    <row r="523" ht="14.25" customHeight="1">
      <c r="A523" s="11">
        <v>701.0</v>
      </c>
      <c r="B523" s="32">
        <f>VLOOKUP(D523,'Species Data'!A$2:E$252,2,FALSE)</f>
        <v>94</v>
      </c>
      <c r="C523" s="32"/>
      <c r="D523" s="32" t="s">
        <v>52</v>
      </c>
      <c r="E523" s="145" t="s">
        <v>474</v>
      </c>
      <c r="F523" s="121" t="s">
        <v>473</v>
      </c>
      <c r="G523" s="32">
        <f>VLOOKUP(D523,'Species Data'!A$2:E$252,3,FALSE)</f>
        <v>120</v>
      </c>
      <c r="H523" s="104">
        <f>VLOOKUP(D523,'Species Data'!A$2:E$252,4,FALSE)</f>
        <v>261</v>
      </c>
      <c r="I523" s="104">
        <f>VLOOKUP(D523,'Species Data'!A$2:E$252,5,FALSE)</f>
        <v>156</v>
      </c>
      <c r="J523" s="105">
        <f t="shared" si="1"/>
        <v>18720</v>
      </c>
      <c r="K523" s="36" t="s">
        <v>53</v>
      </c>
      <c r="L523" s="106">
        <f>VLOOKUP(K523,'Basic Moves'!B$2:J$60,3,FALSE)</f>
        <v>9</v>
      </c>
      <c r="M523" s="106" t="str">
        <f>VLOOKUP(K523,'Basic Moves'!B$2:C$60,2,FALSE)</f>
        <v>Ghost</v>
      </c>
      <c r="N523" s="106">
        <f>IF(OR(VLOOKUP(K523,'Basic Moves'!B$2:C$60,2,FALSE)=E523,VLOOKUP(K523,'Basic Moves'!B$2:C$60,2,FALSE)=F523),1,0)</f>
        <v>1</v>
      </c>
      <c r="O523" s="106">
        <f>VLOOKUP(K523,'Basic Moves'!B$2:J$60,5,FALSE)</f>
        <v>700</v>
      </c>
      <c r="P523" s="106">
        <f>VLOOKUP(K523,'Basic Moves'!B$2:J$60,9,FALSE)</f>
        <v>6</v>
      </c>
      <c r="Q523" s="34">
        <f t="shared" si="229"/>
        <v>8</v>
      </c>
      <c r="R523" s="24">
        <f t="shared" si="2"/>
        <v>11.42857143</v>
      </c>
      <c r="S523" s="56">
        <f t="shared" si="230"/>
        <v>12.85714286</v>
      </c>
      <c r="T523" s="56">
        <f t="shared" si="231"/>
        <v>8.571428571</v>
      </c>
      <c r="U523" s="56">
        <f t="shared" si="232"/>
        <v>0.6666666667</v>
      </c>
      <c r="V523" s="36" t="s">
        <v>143</v>
      </c>
      <c r="W523" s="106">
        <f>VLOOKUP(V523,'Charged Moves'!B$2:K$119,3,FALSE)</f>
        <v>80</v>
      </c>
      <c r="X523" s="107" t="str">
        <f>VLOOKUP(V523,'Charged Moves'!B$2:C$119,2,FALSE)</f>
        <v>Dark</v>
      </c>
      <c r="Y523" s="106">
        <f>IF(OR(VLOOKUP(V523,'Charged Moves'!B$2:C$119,2,FALSE)=E523,VLOOKUP(V523,'Charged Moves'!B$2:C$119,2,FALSE)=F523),1,0)</f>
        <v>0</v>
      </c>
      <c r="Z523" s="106">
        <f>VLOOKUP(V523,'Charged Moves'!B$2:K$119,10,FALSE)*100</f>
        <v>5</v>
      </c>
      <c r="AA523" s="106">
        <f>VLOOKUP(V523,'Charged Moves'!B$2:K$119,6,FALSE)</f>
        <v>3000</v>
      </c>
      <c r="AB523" s="106">
        <f>VLOOKUP(V523,'Charged Moves'!B$2:L$119,11,FALSE)</f>
        <v>50</v>
      </c>
      <c r="AC523" s="62">
        <f t="shared" si="233"/>
        <v>59</v>
      </c>
      <c r="AD523" s="24">
        <f t="shared" si="3"/>
        <v>19.66666667</v>
      </c>
      <c r="AE523" s="63">
        <f t="shared" si="4"/>
        <v>9</v>
      </c>
      <c r="AF523" s="64">
        <f t="shared" si="5"/>
        <v>6300</v>
      </c>
      <c r="AG523" s="65">
        <f t="shared" si="6"/>
        <v>14.08602151</v>
      </c>
      <c r="AH523" s="15">
        <f t="shared" si="234"/>
        <v>0.8090764793</v>
      </c>
      <c r="AI523" s="15">
        <f t="shared" si="235"/>
        <v>0.2376648348</v>
      </c>
      <c r="AJ523" s="15">
        <f t="shared" si="236"/>
        <v>0.2293262871</v>
      </c>
      <c r="AK523" s="65">
        <f t="shared" si="7"/>
        <v>4.470989761</v>
      </c>
      <c r="AL523" s="65">
        <f t="shared" si="8"/>
        <v>263690.3226</v>
      </c>
      <c r="AM523" s="65">
        <f t="shared" si="9"/>
        <v>83696.92833</v>
      </c>
    </row>
    <row r="524" ht="14.25" customHeight="1">
      <c r="A524" s="11">
        <v>706.0</v>
      </c>
      <c r="B524" s="11">
        <f>VLOOKUP(D524,'Species Data'!A$2:E$252,2,FALSE)</f>
        <v>94</v>
      </c>
      <c r="C524" s="11"/>
      <c r="D524" s="11" t="s">
        <v>52</v>
      </c>
      <c r="E524" s="144" t="s">
        <v>474</v>
      </c>
      <c r="F524" s="108" t="s">
        <v>473</v>
      </c>
      <c r="G524" s="11">
        <f>VLOOKUP(D524,'Species Data'!A$2:E$252,3,FALSE)</f>
        <v>120</v>
      </c>
      <c r="H524" s="52">
        <f>VLOOKUP(D524,'Species Data'!A$2:E$252,4,FALSE)</f>
        <v>261</v>
      </c>
      <c r="I524" s="52">
        <f>VLOOKUP(D524,'Species Data'!A$2:E$252,5,FALSE)</f>
        <v>156</v>
      </c>
      <c r="J524" s="53">
        <f t="shared" si="1"/>
        <v>18720</v>
      </c>
      <c r="K524" s="48" t="s">
        <v>147</v>
      </c>
      <c r="L524" s="54">
        <f>VLOOKUP(K524,'Basic Moves'!B$2:J$60,3,FALSE)</f>
        <v>7</v>
      </c>
      <c r="M524" s="54" t="str">
        <f>VLOOKUP(K524,'Basic Moves'!B$2:C$60,2,FALSE)</f>
        <v>Dark</v>
      </c>
      <c r="N524" s="54">
        <f>IF(OR(VLOOKUP(K524,'Basic Moves'!B$2:C$60,2,FALSE)=E524,VLOOKUP(K524,'Basic Moves'!B$2:C$60,2,FALSE)=F524),1,0)</f>
        <v>0</v>
      </c>
      <c r="O524" s="54">
        <f>VLOOKUP(K524,'Basic Moves'!B$2:J$60,5,FALSE)</f>
        <v>700</v>
      </c>
      <c r="P524" s="54">
        <f>VLOOKUP(K524,'Basic Moves'!B$2:J$60,9,FALSE)</f>
        <v>8</v>
      </c>
      <c r="Q524" s="34">
        <f t="shared" si="229"/>
        <v>6</v>
      </c>
      <c r="R524" s="24">
        <f t="shared" si="2"/>
        <v>8.571428571</v>
      </c>
      <c r="S524" s="56">
        <f t="shared" si="230"/>
        <v>10</v>
      </c>
      <c r="T524" s="56">
        <f t="shared" si="231"/>
        <v>11.42857143</v>
      </c>
      <c r="U524" s="56">
        <f t="shared" si="232"/>
        <v>1.142857143</v>
      </c>
      <c r="V524" s="12" t="s">
        <v>33</v>
      </c>
      <c r="W524" s="54">
        <f>VLOOKUP(V524,'Charged Moves'!B$2:K$119,3,FALSE)</f>
        <v>140</v>
      </c>
      <c r="X524" s="57" t="str">
        <f>VLOOKUP(V524,'Charged Moves'!B$2:C$119,2,FALSE)</f>
        <v>Fighting</v>
      </c>
      <c r="Y524" s="54">
        <f>IF(OR(VLOOKUP(V524,'Charged Moves'!B$2:C$119,2,FALSE)=E524,VLOOKUP(V524,'Charged Moves'!B$2:C$119,2,FALSE)=F524),1,0)</f>
        <v>0</v>
      </c>
      <c r="Z524" s="54">
        <f>VLOOKUP(V524,'Charged Moves'!B$2:K$119,10,FALSE)*100</f>
        <v>5</v>
      </c>
      <c r="AA524" s="54">
        <f>VLOOKUP(V524,'Charged Moves'!B$2:K$119,6,FALSE)</f>
        <v>3500</v>
      </c>
      <c r="AB524" s="54">
        <f>VLOOKUP(V524,'Charged Moves'!B$2:L$119,11,FALSE)</f>
        <v>100</v>
      </c>
      <c r="AC524" s="62">
        <f t="shared" si="233"/>
        <v>102</v>
      </c>
      <c r="AD524" s="24">
        <f t="shared" si="3"/>
        <v>29.14285714</v>
      </c>
      <c r="AE524" s="63">
        <f t="shared" si="4"/>
        <v>13</v>
      </c>
      <c r="AF524" s="64">
        <f t="shared" si="5"/>
        <v>9100</v>
      </c>
      <c r="AG524" s="65">
        <f t="shared" si="6"/>
        <v>14.28571429</v>
      </c>
      <c r="AH524" s="15">
        <f t="shared" si="234"/>
        <v>0.820546484</v>
      </c>
      <c r="AI524" s="15">
        <f t="shared" si="235"/>
        <v>0.2410341291</v>
      </c>
      <c r="AJ524" s="15">
        <f t="shared" si="236"/>
        <v>0.2274032335</v>
      </c>
      <c r="AK524" s="65">
        <f t="shared" si="7"/>
        <v>4.433497537</v>
      </c>
      <c r="AL524" s="65">
        <f t="shared" si="8"/>
        <v>267428.5714</v>
      </c>
      <c r="AM524" s="65">
        <f t="shared" si="9"/>
        <v>82995.07389</v>
      </c>
    </row>
    <row r="525" ht="14.25" customHeight="1">
      <c r="A525" s="11">
        <v>709.0</v>
      </c>
      <c r="B525" s="32">
        <f>VLOOKUP(D525,'Species Data'!A$2:E$252,2,FALSE)</f>
        <v>94</v>
      </c>
      <c r="C525" s="32"/>
      <c r="D525" s="32" t="s">
        <v>52</v>
      </c>
      <c r="E525" s="145" t="s">
        <v>474</v>
      </c>
      <c r="F525" s="121" t="s">
        <v>473</v>
      </c>
      <c r="G525" s="32">
        <f>VLOOKUP(D525,'Species Data'!A$2:E$252,3,FALSE)</f>
        <v>120</v>
      </c>
      <c r="H525" s="104">
        <f>VLOOKUP(D525,'Species Data'!A$2:E$252,4,FALSE)</f>
        <v>261</v>
      </c>
      <c r="I525" s="104">
        <f>VLOOKUP(D525,'Species Data'!A$2:E$252,5,FALSE)</f>
        <v>156</v>
      </c>
      <c r="J525" s="105">
        <f t="shared" si="1"/>
        <v>18720</v>
      </c>
      <c r="K525" s="36" t="s">
        <v>147</v>
      </c>
      <c r="L525" s="106">
        <f>VLOOKUP(K525,'Basic Moves'!B$2:J$60,3,FALSE)</f>
        <v>7</v>
      </c>
      <c r="M525" s="54" t="str">
        <f>VLOOKUP(K525,'Basic Moves'!B$2:C$60,2,FALSE)</f>
        <v>Dark</v>
      </c>
      <c r="N525" s="106">
        <f>IF(OR(VLOOKUP(K525,'Basic Moves'!B$2:C$60,2,FALSE)=E525,VLOOKUP(K525,'Basic Moves'!B$2:C$60,2,FALSE)=F525),1,0)</f>
        <v>0</v>
      </c>
      <c r="O525" s="106">
        <f>VLOOKUP(K525,'Basic Moves'!B$2:J$60,5,FALSE)</f>
        <v>700</v>
      </c>
      <c r="P525" s="54">
        <f>VLOOKUP(K525,'Basic Moves'!B$2:J$60,9,FALSE)</f>
        <v>8</v>
      </c>
      <c r="Q525" s="34">
        <f t="shared" si="229"/>
        <v>6</v>
      </c>
      <c r="R525" s="24">
        <f t="shared" si="2"/>
        <v>8.571428571</v>
      </c>
      <c r="S525" s="56">
        <f t="shared" si="230"/>
        <v>10</v>
      </c>
      <c r="T525" s="56">
        <f t="shared" si="231"/>
        <v>11.42857143</v>
      </c>
      <c r="U525" s="56">
        <f t="shared" si="232"/>
        <v>1.142857143</v>
      </c>
      <c r="V525" s="70" t="s">
        <v>127</v>
      </c>
      <c r="W525" s="106">
        <f>VLOOKUP(V525,'Charged Moves'!B$2:K$119,3,FALSE)</f>
        <v>110</v>
      </c>
      <c r="X525" s="57" t="str">
        <f>VLOOKUP(V525,'Charged Moves'!B$2:C$119,2,FALSE)</f>
        <v>Poison</v>
      </c>
      <c r="Y525" s="106">
        <f>IF(OR(VLOOKUP(V525,'Charged Moves'!B$2:C$119,2,FALSE)=E525,VLOOKUP(V525,'Charged Moves'!B$2:C$119,2,FALSE)=F525),1,0)</f>
        <v>1</v>
      </c>
      <c r="Z525" s="54">
        <f>VLOOKUP(V525,'Charged Moves'!B$2:K$119,10,FALSE)*100</f>
        <v>5</v>
      </c>
      <c r="AA525" s="106">
        <f>VLOOKUP(V525,'Charged Moves'!B$2:K$119,6,FALSE)</f>
        <v>3200</v>
      </c>
      <c r="AB525" s="54">
        <f>VLOOKUP(V525,'Charged Moves'!B$2:L$119,11,FALSE)</f>
        <v>100</v>
      </c>
      <c r="AC525" s="62">
        <f t="shared" si="233"/>
        <v>96</v>
      </c>
      <c r="AD525" s="24">
        <f t="shared" si="3"/>
        <v>30</v>
      </c>
      <c r="AE525" s="63">
        <f t="shared" si="4"/>
        <v>13</v>
      </c>
      <c r="AF525" s="64">
        <f t="shared" si="5"/>
        <v>9100</v>
      </c>
      <c r="AG525" s="65">
        <f t="shared" si="6"/>
        <v>14.14634146</v>
      </c>
      <c r="AH525" s="15">
        <f t="shared" si="234"/>
        <v>0.8125411524</v>
      </c>
      <c r="AI525" s="15">
        <f t="shared" si="235"/>
        <v>0.2386825766</v>
      </c>
      <c r="AJ525" s="15">
        <f t="shared" si="236"/>
        <v>0.2214595262</v>
      </c>
      <c r="AK525" s="65">
        <f t="shared" si="7"/>
        <v>4.317617866</v>
      </c>
      <c r="AL525" s="65">
        <f t="shared" si="8"/>
        <v>264819.5122</v>
      </c>
      <c r="AM525" s="65">
        <f t="shared" si="9"/>
        <v>80825.80645</v>
      </c>
    </row>
    <row r="526" ht="14.25" customHeight="1">
      <c r="A526" s="11">
        <v>705.0</v>
      </c>
      <c r="B526" s="32">
        <f>VLOOKUP(D526,'Species Data'!A$2:E$252,2,FALSE)</f>
        <v>94</v>
      </c>
      <c r="C526" s="32"/>
      <c r="D526" s="32" t="s">
        <v>52</v>
      </c>
      <c r="E526" s="145" t="s">
        <v>474</v>
      </c>
      <c r="F526" s="121" t="s">
        <v>473</v>
      </c>
      <c r="G526" s="32">
        <f>VLOOKUP(D526,'Species Data'!A$2:E$252,3,FALSE)</f>
        <v>120</v>
      </c>
      <c r="H526" s="104">
        <f>VLOOKUP(D526,'Species Data'!A$2:E$252,4,FALSE)</f>
        <v>261</v>
      </c>
      <c r="I526" s="104">
        <f>VLOOKUP(D526,'Species Data'!A$2:E$252,5,FALSE)</f>
        <v>156</v>
      </c>
      <c r="J526" s="105">
        <f t="shared" si="1"/>
        <v>18720</v>
      </c>
      <c r="K526" s="36" t="s">
        <v>147</v>
      </c>
      <c r="L526" s="106">
        <f>VLOOKUP(K526,'Basic Moves'!B$2:J$60,3,FALSE)</f>
        <v>7</v>
      </c>
      <c r="M526" s="106" t="str">
        <f>VLOOKUP(K526,'Basic Moves'!B$2:C$60,2,FALSE)</f>
        <v>Dark</v>
      </c>
      <c r="N526" s="106">
        <f>IF(OR(VLOOKUP(K526,'Basic Moves'!B$2:C$60,2,FALSE)=E526,VLOOKUP(K526,'Basic Moves'!B$2:C$60,2,FALSE)=F526),1,0)</f>
        <v>0</v>
      </c>
      <c r="O526" s="106">
        <f>VLOOKUP(K526,'Basic Moves'!B$2:J$60,5,FALSE)</f>
        <v>700</v>
      </c>
      <c r="P526" s="106">
        <f>VLOOKUP(K526,'Basic Moves'!B$2:J$60,9,FALSE)</f>
        <v>8</v>
      </c>
      <c r="Q526" s="34">
        <f t="shared" si="229"/>
        <v>6</v>
      </c>
      <c r="R526" s="24">
        <f t="shared" si="2"/>
        <v>8.571428571</v>
      </c>
      <c r="S526" s="56">
        <f t="shared" si="230"/>
        <v>10</v>
      </c>
      <c r="T526" s="56">
        <f t="shared" si="231"/>
        <v>11.42857143</v>
      </c>
      <c r="U526" s="56">
        <f t="shared" si="232"/>
        <v>1.142857143</v>
      </c>
      <c r="V526" s="36" t="s">
        <v>143</v>
      </c>
      <c r="W526" s="106">
        <f>VLOOKUP(V526,'Charged Moves'!B$2:K$119,3,FALSE)</f>
        <v>80</v>
      </c>
      <c r="X526" s="107" t="str">
        <f>VLOOKUP(V526,'Charged Moves'!B$2:C$119,2,FALSE)</f>
        <v>Dark</v>
      </c>
      <c r="Y526" s="106">
        <f>IF(OR(VLOOKUP(V526,'Charged Moves'!B$2:C$119,2,FALSE)=E526,VLOOKUP(V526,'Charged Moves'!B$2:C$119,2,FALSE)=F526),1,0)</f>
        <v>0</v>
      </c>
      <c r="Z526" s="106">
        <f>VLOOKUP(V526,'Charged Moves'!B$2:K$119,10,FALSE)*100</f>
        <v>5</v>
      </c>
      <c r="AA526" s="106">
        <f>VLOOKUP(V526,'Charged Moves'!B$2:K$119,6,FALSE)</f>
        <v>3000</v>
      </c>
      <c r="AB526" s="106">
        <f>VLOOKUP(V526,'Charged Moves'!B$2:L$119,11,FALSE)</f>
        <v>50</v>
      </c>
      <c r="AC526" s="62">
        <f t="shared" si="233"/>
        <v>59</v>
      </c>
      <c r="AD526" s="24">
        <f t="shared" si="3"/>
        <v>19.66666667</v>
      </c>
      <c r="AE526" s="63">
        <f t="shared" si="4"/>
        <v>7</v>
      </c>
      <c r="AF526" s="64">
        <f t="shared" si="5"/>
        <v>4900</v>
      </c>
      <c r="AG526" s="65">
        <f t="shared" si="6"/>
        <v>12.78481013</v>
      </c>
      <c r="AH526" s="15">
        <f t="shared" si="234"/>
        <v>0.7343371698</v>
      </c>
      <c r="AI526" s="15">
        <f t="shared" si="235"/>
        <v>0.2157102902</v>
      </c>
      <c r="AJ526" s="15">
        <f t="shared" si="236"/>
        <v>0.2167572523</v>
      </c>
      <c r="AK526" s="65">
        <f t="shared" si="7"/>
        <v>4.225941423</v>
      </c>
      <c r="AL526" s="65">
        <f t="shared" si="8"/>
        <v>239331.6456</v>
      </c>
      <c r="AM526" s="65">
        <f t="shared" si="9"/>
        <v>79109.62343</v>
      </c>
    </row>
    <row r="527" ht="14.25" customHeight="1">
      <c r="A527" s="11">
        <v>521.0</v>
      </c>
      <c r="B527" s="11">
        <f>VLOOKUP(D527,'Species Data'!A$2:E$252,2,FALSE)</f>
        <v>74</v>
      </c>
      <c r="C527" s="11"/>
      <c r="D527" s="11" t="s">
        <v>357</v>
      </c>
      <c r="E527" s="81" t="s">
        <v>455</v>
      </c>
      <c r="F527" s="132" t="s">
        <v>485</v>
      </c>
      <c r="G527" s="11">
        <f>VLOOKUP(D527,'Species Data'!A$2:E$252,3,FALSE)</f>
        <v>80</v>
      </c>
      <c r="H527" s="52">
        <f>VLOOKUP(D527,'Species Data'!A$2:E$252,4,FALSE)</f>
        <v>132</v>
      </c>
      <c r="I527" s="52">
        <f>VLOOKUP(D527,'Species Data'!A$2:E$252,5,FALSE)</f>
        <v>163</v>
      </c>
      <c r="J527" s="53">
        <f t="shared" si="1"/>
        <v>13040</v>
      </c>
      <c r="K527" s="48" t="s">
        <v>117</v>
      </c>
      <c r="L527" s="54">
        <f>VLOOKUP(K527,'Basic Moves'!B$2:J$60,3,FALSE)</f>
        <v>12</v>
      </c>
      <c r="M527" s="54" t="str">
        <f>VLOOKUP(K527,'Basic Moves'!B$2:C$60,2,FALSE)</f>
        <v>Rock</v>
      </c>
      <c r="N527" s="54">
        <f>IF(OR(VLOOKUP(K527,'Basic Moves'!B$2:C$60,2,FALSE)=E527,VLOOKUP(K527,'Basic Moves'!B$2:C$60,2,FALSE)=F527),1,0)</f>
        <v>1</v>
      </c>
      <c r="O527" s="54">
        <f>VLOOKUP(K527,'Basic Moves'!B$2:J$60,5,FALSE)</f>
        <v>900</v>
      </c>
      <c r="P527" s="54">
        <f>VLOOKUP(K527,'Basic Moves'!B$2:J$60,9,FALSE)</f>
        <v>7</v>
      </c>
      <c r="Q527" s="34">
        <f t="shared" si="229"/>
        <v>6</v>
      </c>
      <c r="R527" s="24">
        <f t="shared" si="2"/>
        <v>6.666666667</v>
      </c>
      <c r="S527" s="56">
        <f t="shared" si="230"/>
        <v>13.33333333</v>
      </c>
      <c r="T527" s="56">
        <f t="shared" si="231"/>
        <v>7.777777778</v>
      </c>
      <c r="U527" s="56">
        <f t="shared" si="232"/>
        <v>0.5833333333</v>
      </c>
      <c r="V527" s="48" t="s">
        <v>291</v>
      </c>
      <c r="W527" s="54">
        <f>VLOOKUP(V527,'Charged Moves'!B$2:K$119,3,FALSE)</f>
        <v>100</v>
      </c>
      <c r="X527" s="57" t="str">
        <f>VLOOKUP(V527,'Charged Moves'!B$2:C$119,2,FALSE)</f>
        <v>Ground</v>
      </c>
      <c r="Y527" s="54">
        <f>IF(OR(VLOOKUP(V527,'Charged Moves'!B$2:C$119,2,FALSE)=E527,VLOOKUP(V527,'Charged Moves'!B$2:C$119,2,FALSE)=F527),1,0)</f>
        <v>1</v>
      </c>
      <c r="Z527" s="54">
        <f>VLOOKUP(V527,'Charged Moves'!B$2:K$119,10,FALSE)*100</f>
        <v>5</v>
      </c>
      <c r="AA527" s="54">
        <f>VLOOKUP(V527,'Charged Moves'!B$2:K$119,6,FALSE)</f>
        <v>4700</v>
      </c>
      <c r="AB527" s="54">
        <f>VLOOKUP(V527,'Charged Moves'!B$2:L$119,11,FALSE)</f>
        <v>50</v>
      </c>
      <c r="AC527" s="62">
        <f t="shared" si="233"/>
        <v>45</v>
      </c>
      <c r="AD527" s="24">
        <f t="shared" si="3"/>
        <v>9.574468085</v>
      </c>
      <c r="AE527" s="63">
        <f t="shared" si="4"/>
        <v>8</v>
      </c>
      <c r="AF527" s="64">
        <f t="shared" si="5"/>
        <v>7200</v>
      </c>
      <c r="AG527" s="65">
        <f t="shared" si="6"/>
        <v>7.81512605</v>
      </c>
      <c r="AH527" s="15">
        <f t="shared" si="234"/>
        <v>0.4488871942</v>
      </c>
      <c r="AI527" s="15">
        <f t="shared" si="235"/>
        <v>0.09185109008</v>
      </c>
      <c r="AJ527" s="15">
        <f t="shared" si="236"/>
        <v>0.1111306032</v>
      </c>
      <c r="AK527" s="65">
        <f t="shared" si="7"/>
        <v>3.110367893</v>
      </c>
      <c r="AL527" s="65">
        <f t="shared" si="8"/>
        <v>101909.2437</v>
      </c>
      <c r="AM527" s="65">
        <f t="shared" si="9"/>
        <v>40559.19732</v>
      </c>
    </row>
    <row r="528" ht="14.25" customHeight="1">
      <c r="A528" s="11">
        <v>522.0</v>
      </c>
      <c r="B528" s="11">
        <f>VLOOKUP(D528,'Species Data'!A$2:E$252,2,FALSE)</f>
        <v>74</v>
      </c>
      <c r="C528" s="11"/>
      <c r="D528" s="11" t="s">
        <v>357</v>
      </c>
      <c r="E528" s="81" t="s">
        <v>455</v>
      </c>
      <c r="F528" s="132" t="s">
        <v>485</v>
      </c>
      <c r="G528" s="11">
        <f>VLOOKUP(D528,'Species Data'!A$2:E$252,3,FALSE)</f>
        <v>80</v>
      </c>
      <c r="H528" s="52">
        <f>VLOOKUP(D528,'Species Data'!A$2:E$252,4,FALSE)</f>
        <v>132</v>
      </c>
      <c r="I528" s="52">
        <f>VLOOKUP(D528,'Species Data'!A$2:E$252,5,FALSE)</f>
        <v>163</v>
      </c>
      <c r="J528" s="53">
        <f t="shared" si="1"/>
        <v>13040</v>
      </c>
      <c r="K528" s="48" t="s">
        <v>117</v>
      </c>
      <c r="L528" s="54">
        <f>VLOOKUP(K528,'Basic Moves'!B$2:J$60,3,FALSE)</f>
        <v>12</v>
      </c>
      <c r="M528" s="54" t="str">
        <f>VLOOKUP(K528,'Basic Moves'!B$2:C$60,2,FALSE)</f>
        <v>Rock</v>
      </c>
      <c r="N528" s="54">
        <f>IF(OR(VLOOKUP(K528,'Basic Moves'!B$2:C$60,2,FALSE)=E528,VLOOKUP(K528,'Basic Moves'!B$2:C$60,2,FALSE)=F528),1,0)</f>
        <v>1</v>
      </c>
      <c r="O528" s="54">
        <f>VLOOKUP(K528,'Basic Moves'!B$2:J$60,5,FALSE)</f>
        <v>900</v>
      </c>
      <c r="P528" s="54">
        <f>VLOOKUP(K528,'Basic Moves'!B$2:J$60,9,FALSE)</f>
        <v>7</v>
      </c>
      <c r="Q528" s="34">
        <f t="shared" si="229"/>
        <v>6</v>
      </c>
      <c r="R528" s="24">
        <f t="shared" si="2"/>
        <v>6.666666667</v>
      </c>
      <c r="S528" s="56">
        <f t="shared" si="230"/>
        <v>13.33333333</v>
      </c>
      <c r="T528" s="56">
        <f t="shared" si="231"/>
        <v>7.777777778</v>
      </c>
      <c r="U528" s="56">
        <f t="shared" si="232"/>
        <v>0.5833333333</v>
      </c>
      <c r="V528" s="48" t="s">
        <v>140</v>
      </c>
      <c r="W528" s="54">
        <f>VLOOKUP(V528,'Charged Moves'!B$2:K$119,3,FALSE)</f>
        <v>80</v>
      </c>
      <c r="X528" s="57" t="str">
        <f>VLOOKUP(V528,'Charged Moves'!B$2:C$119,2,FALSE)</f>
        <v>Rock</v>
      </c>
      <c r="Y528" s="54">
        <f>IF(OR(VLOOKUP(V528,'Charged Moves'!B$2:C$119,2,FALSE)=E528,VLOOKUP(V528,'Charged Moves'!B$2:C$119,2,FALSE)=F528),1,0)</f>
        <v>1</v>
      </c>
      <c r="Z528" s="54">
        <f>VLOOKUP(V528,'Charged Moves'!B$2:K$119,10,FALSE)*100</f>
        <v>5</v>
      </c>
      <c r="AA528" s="54">
        <f>VLOOKUP(V528,'Charged Moves'!B$2:K$119,6,FALSE)</f>
        <v>2700</v>
      </c>
      <c r="AB528" s="54">
        <f>VLOOKUP(V528,'Charged Moves'!B$2:L$119,11,FALSE)</f>
        <v>50</v>
      </c>
      <c r="AC528" s="62">
        <f t="shared" si="233"/>
        <v>36</v>
      </c>
      <c r="AD528" s="24">
        <f t="shared" si="3"/>
        <v>13.33333333</v>
      </c>
      <c r="AE528" s="63">
        <f t="shared" si="4"/>
        <v>8</v>
      </c>
      <c r="AF528" s="64">
        <f t="shared" si="5"/>
        <v>7200</v>
      </c>
      <c r="AG528" s="65">
        <f t="shared" si="6"/>
        <v>8.484848485</v>
      </c>
      <c r="AH528" s="15">
        <f t="shared" si="234"/>
        <v>0.4873548814</v>
      </c>
      <c r="AI528" s="15">
        <f t="shared" si="235"/>
        <v>0.09972233045</v>
      </c>
      <c r="AJ528" s="15">
        <f t="shared" si="236"/>
        <v>0.1075714429</v>
      </c>
      <c r="AK528" s="65">
        <f t="shared" si="7"/>
        <v>3.010752688</v>
      </c>
      <c r="AL528" s="65">
        <f t="shared" si="8"/>
        <v>110642.4242</v>
      </c>
      <c r="AM528" s="65">
        <f t="shared" si="9"/>
        <v>39260.21505</v>
      </c>
    </row>
    <row r="529" ht="14.25" customHeight="1">
      <c r="A529" s="11">
        <v>523.0</v>
      </c>
      <c r="B529" s="11">
        <f>VLOOKUP(D529,'Species Data'!A$2:E$252,2,FALSE)</f>
        <v>74</v>
      </c>
      <c r="C529" s="11"/>
      <c r="D529" s="11" t="s">
        <v>357</v>
      </c>
      <c r="E529" s="81" t="s">
        <v>455</v>
      </c>
      <c r="F529" s="132" t="s">
        <v>485</v>
      </c>
      <c r="G529" s="11">
        <f>VLOOKUP(D529,'Species Data'!A$2:E$252,3,FALSE)</f>
        <v>80</v>
      </c>
      <c r="H529" s="52">
        <f>VLOOKUP(D529,'Species Data'!A$2:E$252,4,FALSE)</f>
        <v>132</v>
      </c>
      <c r="I529" s="52">
        <f>VLOOKUP(D529,'Species Data'!A$2:E$252,5,FALSE)</f>
        <v>163</v>
      </c>
      <c r="J529" s="53">
        <f t="shared" si="1"/>
        <v>13040</v>
      </c>
      <c r="K529" s="48" t="s">
        <v>117</v>
      </c>
      <c r="L529" s="54">
        <f>VLOOKUP(K529,'Basic Moves'!B$2:J$60,3,FALSE)</f>
        <v>12</v>
      </c>
      <c r="M529" s="54" t="str">
        <f>VLOOKUP(K529,'Basic Moves'!B$2:C$60,2,FALSE)</f>
        <v>Rock</v>
      </c>
      <c r="N529" s="54">
        <f>IF(OR(VLOOKUP(K529,'Basic Moves'!B$2:C$60,2,FALSE)=E529,VLOOKUP(K529,'Basic Moves'!B$2:C$60,2,FALSE)=F529),1,0)</f>
        <v>1</v>
      </c>
      <c r="O529" s="54">
        <f>VLOOKUP(K529,'Basic Moves'!B$2:J$60,5,FALSE)</f>
        <v>900</v>
      </c>
      <c r="P529" s="54">
        <f>VLOOKUP(K529,'Basic Moves'!B$2:J$60,9,FALSE)</f>
        <v>7</v>
      </c>
      <c r="Q529" s="34">
        <f t="shared" si="229"/>
        <v>6</v>
      </c>
      <c r="R529" s="24">
        <f t="shared" si="2"/>
        <v>6.666666667</v>
      </c>
      <c r="S529" s="56">
        <f t="shared" si="230"/>
        <v>13.33333333</v>
      </c>
      <c r="T529" s="56">
        <f t="shared" si="231"/>
        <v>7.777777778</v>
      </c>
      <c r="U529" s="56">
        <f t="shared" si="232"/>
        <v>0.5833333333</v>
      </c>
      <c r="V529" s="48" t="s">
        <v>245</v>
      </c>
      <c r="W529" s="54">
        <f>VLOOKUP(V529,'Charged Moves'!B$2:K$119,3,FALSE)</f>
        <v>70</v>
      </c>
      <c r="X529" s="57" t="str">
        <f>VLOOKUP(V529,'Charged Moves'!B$2:C$119,2,FALSE)</f>
        <v>Rock</v>
      </c>
      <c r="Y529" s="54">
        <f>IF(OR(VLOOKUP(V529,'Charged Moves'!B$2:C$119,2,FALSE)=E529,VLOOKUP(V529,'Charged Moves'!B$2:C$119,2,FALSE)=F529),1,0)</f>
        <v>1</v>
      </c>
      <c r="Z529" s="54">
        <f>VLOOKUP(V529,'Charged Moves'!B$2:K$119,10,FALSE)*100</f>
        <v>25</v>
      </c>
      <c r="AA529" s="54">
        <f>VLOOKUP(V529,'Charged Moves'!B$2:K$119,6,FALSE)</f>
        <v>3200</v>
      </c>
      <c r="AB529" s="54">
        <f>VLOOKUP(V529,'Charged Moves'!B$2:L$119,11,FALSE)</f>
        <v>50</v>
      </c>
      <c r="AC529" s="62">
        <f t="shared" si="233"/>
        <v>31</v>
      </c>
      <c r="AD529" s="24">
        <f t="shared" si="3"/>
        <v>9.6875</v>
      </c>
      <c r="AE529" s="63">
        <f t="shared" si="4"/>
        <v>8</v>
      </c>
      <c r="AF529" s="64">
        <f t="shared" si="5"/>
        <v>7200</v>
      </c>
      <c r="AG529" s="65">
        <f t="shared" si="6"/>
        <v>7.596153846</v>
      </c>
      <c r="AH529" s="15">
        <f t="shared" si="234"/>
        <v>0.4363098131</v>
      </c>
      <c r="AI529" s="15">
        <f t="shared" si="235"/>
        <v>0.08927751218</v>
      </c>
      <c r="AJ529" s="15">
        <f t="shared" si="236"/>
        <v>0.09938724736</v>
      </c>
      <c r="AK529" s="65">
        <f t="shared" si="7"/>
        <v>2.781690141</v>
      </c>
      <c r="AL529" s="65">
        <f t="shared" si="8"/>
        <v>99053.84615</v>
      </c>
      <c r="AM529" s="65">
        <f t="shared" si="9"/>
        <v>36273.23944</v>
      </c>
    </row>
    <row r="530" ht="14.25" customHeight="1">
      <c r="A530" s="11">
        <v>524.0</v>
      </c>
      <c r="B530" s="11">
        <f>VLOOKUP(D530,'Species Data'!A$2:E$252,2,FALSE)</f>
        <v>74</v>
      </c>
      <c r="C530" s="11"/>
      <c r="D530" s="11" t="s">
        <v>357</v>
      </c>
      <c r="E530" s="81" t="s">
        <v>455</v>
      </c>
      <c r="F530" s="132" t="s">
        <v>485</v>
      </c>
      <c r="G530" s="11">
        <f>VLOOKUP(D530,'Species Data'!A$2:E$252,3,FALSE)</f>
        <v>80</v>
      </c>
      <c r="H530" s="52">
        <f>VLOOKUP(D530,'Species Data'!A$2:E$252,4,FALSE)</f>
        <v>132</v>
      </c>
      <c r="I530" s="52">
        <f>VLOOKUP(D530,'Species Data'!A$2:E$252,5,FALSE)</f>
        <v>163</v>
      </c>
      <c r="J530" s="53">
        <f t="shared" si="1"/>
        <v>13040</v>
      </c>
      <c r="K530" s="48" t="s">
        <v>139</v>
      </c>
      <c r="L530" s="54">
        <f>VLOOKUP(K530,'Basic Moves'!B$2:J$60,3,FALSE)</f>
        <v>5</v>
      </c>
      <c r="M530" s="54" t="str">
        <f>VLOOKUP(K530,'Basic Moves'!B$2:C$60,2,FALSE)</f>
        <v>Normal</v>
      </c>
      <c r="N530" s="54">
        <f>IF(OR(VLOOKUP(K530,'Basic Moves'!B$2:C$60,2,FALSE)=E530,VLOOKUP(K530,'Basic Moves'!B$2:C$60,2,FALSE)=F530),1,0)</f>
        <v>0</v>
      </c>
      <c r="O530" s="54">
        <f>VLOOKUP(K530,'Basic Moves'!B$2:J$60,5,FALSE)</f>
        <v>500</v>
      </c>
      <c r="P530" s="54">
        <f>VLOOKUP(K530,'Basic Moves'!B$2:J$60,9,FALSE)</f>
        <v>5</v>
      </c>
      <c r="Q530" s="34">
        <f t="shared" si="229"/>
        <v>2</v>
      </c>
      <c r="R530" s="24">
        <f t="shared" si="2"/>
        <v>4</v>
      </c>
      <c r="S530" s="56">
        <f t="shared" si="230"/>
        <v>10</v>
      </c>
      <c r="T530" s="56">
        <f t="shared" si="231"/>
        <v>10</v>
      </c>
      <c r="U530" s="56">
        <f t="shared" si="232"/>
        <v>1</v>
      </c>
      <c r="V530" s="48" t="s">
        <v>291</v>
      </c>
      <c r="W530" s="54">
        <f>VLOOKUP(V530,'Charged Moves'!B$2:K$119,3,FALSE)</f>
        <v>100</v>
      </c>
      <c r="X530" s="57" t="str">
        <f>VLOOKUP(V530,'Charged Moves'!B$2:C$119,2,FALSE)</f>
        <v>Ground</v>
      </c>
      <c r="Y530" s="54">
        <f>IF(OR(VLOOKUP(V530,'Charged Moves'!B$2:C$119,2,FALSE)=E530,VLOOKUP(V530,'Charged Moves'!B$2:C$119,2,FALSE)=F530),1,0)</f>
        <v>1</v>
      </c>
      <c r="Z530" s="54">
        <f>VLOOKUP(V530,'Charged Moves'!B$2:K$119,10,FALSE)*100</f>
        <v>5</v>
      </c>
      <c r="AA530" s="54">
        <f>VLOOKUP(V530,'Charged Moves'!B$2:K$119,6,FALSE)</f>
        <v>4700</v>
      </c>
      <c r="AB530" s="54">
        <f>VLOOKUP(V530,'Charged Moves'!B$2:L$119,11,FALSE)</f>
        <v>50</v>
      </c>
      <c r="AC530" s="62">
        <f t="shared" si="233"/>
        <v>45</v>
      </c>
      <c r="AD530" s="24">
        <f t="shared" si="3"/>
        <v>9.574468085</v>
      </c>
      <c r="AE530" s="63">
        <f t="shared" si="4"/>
        <v>10</v>
      </c>
      <c r="AF530" s="64">
        <f t="shared" si="5"/>
        <v>5000</v>
      </c>
      <c r="AG530" s="65">
        <f t="shared" si="6"/>
        <v>6.701030928</v>
      </c>
      <c r="AH530" s="15">
        <f t="shared" si="234"/>
        <v>0.3848955157</v>
      </c>
      <c r="AI530" s="15">
        <f t="shared" si="235"/>
        <v>0.07875714242</v>
      </c>
      <c r="AJ530" s="15">
        <f t="shared" si="236"/>
        <v>0.07326153362</v>
      </c>
      <c r="AK530" s="65">
        <f t="shared" si="7"/>
        <v>2.050473186</v>
      </c>
      <c r="AL530" s="65">
        <f t="shared" si="8"/>
        <v>87381.4433</v>
      </c>
      <c r="AM530" s="65">
        <f t="shared" si="9"/>
        <v>26738.17035</v>
      </c>
    </row>
    <row r="531" ht="14.25" customHeight="1">
      <c r="A531" s="11">
        <v>525.0</v>
      </c>
      <c r="B531" s="11">
        <f>VLOOKUP(D531,'Species Data'!A$2:E$252,2,FALSE)</f>
        <v>74</v>
      </c>
      <c r="C531" s="11"/>
      <c r="D531" s="11" t="s">
        <v>357</v>
      </c>
      <c r="E531" s="81" t="s">
        <v>455</v>
      </c>
      <c r="F531" s="132" t="s">
        <v>485</v>
      </c>
      <c r="G531" s="11">
        <f>VLOOKUP(D531,'Species Data'!A$2:E$252,3,FALSE)</f>
        <v>80</v>
      </c>
      <c r="H531" s="52">
        <f>VLOOKUP(D531,'Species Data'!A$2:E$252,4,FALSE)</f>
        <v>132</v>
      </c>
      <c r="I531" s="52">
        <f>VLOOKUP(D531,'Species Data'!A$2:E$252,5,FALSE)</f>
        <v>163</v>
      </c>
      <c r="J531" s="53">
        <f t="shared" si="1"/>
        <v>13040</v>
      </c>
      <c r="K531" s="48" t="s">
        <v>139</v>
      </c>
      <c r="L531" s="54">
        <f>VLOOKUP(K531,'Basic Moves'!B$2:J$60,3,FALSE)</f>
        <v>5</v>
      </c>
      <c r="M531" s="54" t="str">
        <f>VLOOKUP(K531,'Basic Moves'!B$2:C$60,2,FALSE)</f>
        <v>Normal</v>
      </c>
      <c r="N531" s="54">
        <f>IF(OR(VLOOKUP(K531,'Basic Moves'!B$2:C$60,2,FALSE)=E531,VLOOKUP(K531,'Basic Moves'!B$2:C$60,2,FALSE)=F531),1,0)</f>
        <v>0</v>
      </c>
      <c r="O531" s="54">
        <f>VLOOKUP(K531,'Basic Moves'!B$2:J$60,5,FALSE)</f>
        <v>500</v>
      </c>
      <c r="P531" s="54">
        <f>VLOOKUP(K531,'Basic Moves'!B$2:J$60,9,FALSE)</f>
        <v>5</v>
      </c>
      <c r="Q531" s="34">
        <f t="shared" si="229"/>
        <v>2</v>
      </c>
      <c r="R531" s="24">
        <f t="shared" si="2"/>
        <v>4</v>
      </c>
      <c r="S531" s="56">
        <f t="shared" si="230"/>
        <v>10</v>
      </c>
      <c r="T531" s="56">
        <f t="shared" si="231"/>
        <v>10</v>
      </c>
      <c r="U531" s="56">
        <f t="shared" si="232"/>
        <v>1</v>
      </c>
      <c r="V531" s="48" t="s">
        <v>140</v>
      </c>
      <c r="W531" s="54">
        <f>VLOOKUP(V531,'Charged Moves'!B$2:K$119,3,FALSE)</f>
        <v>80</v>
      </c>
      <c r="X531" s="57" t="str">
        <f>VLOOKUP(V531,'Charged Moves'!B$2:C$119,2,FALSE)</f>
        <v>Rock</v>
      </c>
      <c r="Y531" s="54">
        <f>IF(OR(VLOOKUP(V531,'Charged Moves'!B$2:C$119,2,FALSE)=E531,VLOOKUP(V531,'Charged Moves'!B$2:C$119,2,FALSE)=F531),1,0)</f>
        <v>1</v>
      </c>
      <c r="Z531" s="54">
        <f>VLOOKUP(V531,'Charged Moves'!B$2:K$119,10,FALSE)*100</f>
        <v>5</v>
      </c>
      <c r="AA531" s="54">
        <f>VLOOKUP(V531,'Charged Moves'!B$2:K$119,6,FALSE)</f>
        <v>2700</v>
      </c>
      <c r="AB531" s="54">
        <f>VLOOKUP(V531,'Charged Moves'!B$2:L$119,11,FALSE)</f>
        <v>50</v>
      </c>
      <c r="AC531" s="62">
        <f t="shared" si="233"/>
        <v>36</v>
      </c>
      <c r="AD531" s="24">
        <f t="shared" si="3"/>
        <v>13.33333333</v>
      </c>
      <c r="AE531" s="63">
        <f t="shared" si="4"/>
        <v>10</v>
      </c>
      <c r="AF531" s="64">
        <f t="shared" si="5"/>
        <v>5000</v>
      </c>
      <c r="AG531" s="65">
        <f t="shared" si="6"/>
        <v>7.272727273</v>
      </c>
      <c r="AH531" s="15">
        <f t="shared" si="234"/>
        <v>0.4177327555</v>
      </c>
      <c r="AI531" s="15">
        <f t="shared" si="235"/>
        <v>0.08547628324</v>
      </c>
      <c r="AJ531" s="15">
        <f t="shared" si="236"/>
        <v>0.06736797435</v>
      </c>
      <c r="AK531" s="65">
        <f t="shared" si="7"/>
        <v>1.885521886</v>
      </c>
      <c r="AL531" s="65">
        <f t="shared" si="8"/>
        <v>94836.36364</v>
      </c>
      <c r="AM531" s="65">
        <f t="shared" si="9"/>
        <v>24587.20539</v>
      </c>
    </row>
    <row r="532" ht="14.25" customHeight="1">
      <c r="A532" s="11">
        <v>526.0</v>
      </c>
      <c r="B532" s="11">
        <f>VLOOKUP(D532,'Species Data'!A$2:E$252,2,FALSE)</f>
        <v>74</v>
      </c>
      <c r="C532" s="11"/>
      <c r="D532" s="11" t="s">
        <v>357</v>
      </c>
      <c r="E532" s="81" t="s">
        <v>455</v>
      </c>
      <c r="F532" s="132" t="s">
        <v>485</v>
      </c>
      <c r="G532" s="11">
        <f>VLOOKUP(D532,'Species Data'!A$2:E$252,3,FALSE)</f>
        <v>80</v>
      </c>
      <c r="H532" s="52">
        <f>VLOOKUP(D532,'Species Data'!A$2:E$252,4,FALSE)</f>
        <v>132</v>
      </c>
      <c r="I532" s="52">
        <f>VLOOKUP(D532,'Species Data'!A$2:E$252,5,FALSE)</f>
        <v>163</v>
      </c>
      <c r="J532" s="53">
        <f t="shared" si="1"/>
        <v>13040</v>
      </c>
      <c r="K532" s="48" t="s">
        <v>139</v>
      </c>
      <c r="L532" s="54">
        <f>VLOOKUP(K532,'Basic Moves'!B$2:J$60,3,FALSE)</f>
        <v>5</v>
      </c>
      <c r="M532" s="54" t="str">
        <f>VLOOKUP(K532,'Basic Moves'!B$2:C$60,2,FALSE)</f>
        <v>Normal</v>
      </c>
      <c r="N532" s="54">
        <f>IF(OR(VLOOKUP(K532,'Basic Moves'!B$2:C$60,2,FALSE)=E532,VLOOKUP(K532,'Basic Moves'!B$2:C$60,2,FALSE)=F532),1,0)</f>
        <v>0</v>
      </c>
      <c r="O532" s="54">
        <f>VLOOKUP(K532,'Basic Moves'!B$2:J$60,5,FALSE)</f>
        <v>500</v>
      </c>
      <c r="P532" s="54">
        <f>VLOOKUP(K532,'Basic Moves'!B$2:J$60,9,FALSE)</f>
        <v>5</v>
      </c>
      <c r="Q532" s="34">
        <f t="shared" si="229"/>
        <v>2</v>
      </c>
      <c r="R532" s="24">
        <f t="shared" si="2"/>
        <v>4</v>
      </c>
      <c r="S532" s="56">
        <f t="shared" si="230"/>
        <v>10</v>
      </c>
      <c r="T532" s="56">
        <f t="shared" si="231"/>
        <v>10</v>
      </c>
      <c r="U532" s="56">
        <f t="shared" si="232"/>
        <v>1</v>
      </c>
      <c r="V532" s="48" t="s">
        <v>245</v>
      </c>
      <c r="W532" s="54">
        <f>VLOOKUP(V532,'Charged Moves'!B$2:K$119,3,FALSE)</f>
        <v>70</v>
      </c>
      <c r="X532" s="57" t="str">
        <f>VLOOKUP(V532,'Charged Moves'!B$2:C$119,2,FALSE)</f>
        <v>Rock</v>
      </c>
      <c r="Y532" s="54">
        <f>IF(OR(VLOOKUP(V532,'Charged Moves'!B$2:C$119,2,FALSE)=E532,VLOOKUP(V532,'Charged Moves'!B$2:C$119,2,FALSE)=F532),1,0)</f>
        <v>1</v>
      </c>
      <c r="Z532" s="54">
        <f>VLOOKUP(V532,'Charged Moves'!B$2:K$119,10,FALSE)*100</f>
        <v>25</v>
      </c>
      <c r="AA532" s="54">
        <f>VLOOKUP(V532,'Charged Moves'!B$2:K$119,6,FALSE)</f>
        <v>3200</v>
      </c>
      <c r="AB532" s="54">
        <f>VLOOKUP(V532,'Charged Moves'!B$2:L$119,11,FALSE)</f>
        <v>50</v>
      </c>
      <c r="AC532" s="62">
        <f t="shared" si="233"/>
        <v>31</v>
      </c>
      <c r="AD532" s="24">
        <f t="shared" si="3"/>
        <v>9.6875</v>
      </c>
      <c r="AE532" s="63">
        <f t="shared" si="4"/>
        <v>10</v>
      </c>
      <c r="AF532" s="64">
        <f t="shared" si="5"/>
        <v>5000</v>
      </c>
      <c r="AG532" s="65">
        <f t="shared" si="6"/>
        <v>6.219512195</v>
      </c>
      <c r="AH532" s="15">
        <f t="shared" si="234"/>
        <v>0.3572379205</v>
      </c>
      <c r="AI532" s="15">
        <f t="shared" si="235"/>
        <v>0.07309785808</v>
      </c>
      <c r="AJ532" s="15">
        <f t="shared" si="236"/>
        <v>0.06033719888</v>
      </c>
      <c r="AK532" s="65">
        <f t="shared" si="7"/>
        <v>1.688741722</v>
      </c>
      <c r="AL532" s="65">
        <f t="shared" si="8"/>
        <v>81102.43902</v>
      </c>
      <c r="AM532" s="65">
        <f t="shared" si="9"/>
        <v>22021.19205</v>
      </c>
    </row>
    <row r="533" ht="14.25" customHeight="1">
      <c r="A533" s="11">
        <v>1457.0</v>
      </c>
      <c r="B533" s="11">
        <f>VLOOKUP(D533,'Species Data'!A$2:E$252,2,FALSE)</f>
        <v>203</v>
      </c>
      <c r="C533" s="11"/>
      <c r="D533" s="20" t="s">
        <v>295</v>
      </c>
      <c r="E533" s="98" t="s">
        <v>481</v>
      </c>
      <c r="F533" s="50" t="s">
        <v>36</v>
      </c>
      <c r="G533" s="11">
        <f>VLOOKUP(D533,'Species Data'!A$2:E$252,3,FALSE)</f>
        <v>140</v>
      </c>
      <c r="H533" s="52">
        <f>VLOOKUP(D533,'Species Data'!A$2:E$252,4,FALSE)</f>
        <v>182</v>
      </c>
      <c r="I533" s="52">
        <f>VLOOKUP(D533,'Species Data'!A$2:E$252,5,FALSE)</f>
        <v>133</v>
      </c>
      <c r="J533" s="53">
        <f t="shared" si="1"/>
        <v>18620</v>
      </c>
      <c r="K533" s="21" t="s">
        <v>18</v>
      </c>
      <c r="L533" s="54">
        <f>VLOOKUP(K533,'Basic Moves'!B$2:J$60,3,FALSE)</f>
        <v>20</v>
      </c>
      <c r="M533" s="54" t="str">
        <f>VLOOKUP(K533,'Basic Moves'!B$2:C$60,2,FALSE)</f>
        <v>Psychic</v>
      </c>
      <c r="N533" s="54">
        <f>IF(OR(VLOOKUP(K533,'Basic Moves'!B$2:C$60,2,FALSE)=E533,VLOOKUP(K533,'Basic Moves'!B$2:C$60,2,FALSE)=F533),1,0)</f>
        <v>1</v>
      </c>
      <c r="O533" s="54">
        <f>VLOOKUP(K533,'Basic Moves'!B$2:J$60,5,FALSE)</f>
        <v>1600</v>
      </c>
      <c r="P533" s="54">
        <f>VLOOKUP(K533,'Basic Moves'!B$2:J$60,9,FALSE)</f>
        <v>15</v>
      </c>
      <c r="Q533" s="34">
        <f t="shared" si="229"/>
        <v>13</v>
      </c>
      <c r="R533" s="24">
        <f t="shared" si="2"/>
        <v>8.125</v>
      </c>
      <c r="S533" s="56">
        <f t="shared" si="230"/>
        <v>12.5</v>
      </c>
      <c r="T533" s="56">
        <f t="shared" si="231"/>
        <v>9.375</v>
      </c>
      <c r="U533" s="56">
        <f t="shared" si="232"/>
        <v>0.75</v>
      </c>
      <c r="V533" s="21" t="s">
        <v>36</v>
      </c>
      <c r="W533" s="54">
        <f>VLOOKUP(V533,'Charged Moves'!B$2:K$119,3,FALSE)</f>
        <v>100</v>
      </c>
      <c r="X533" s="57" t="str">
        <f>VLOOKUP(V533,'Charged Moves'!B$2:C$119,2,FALSE)</f>
        <v>Psychic</v>
      </c>
      <c r="Y533" s="54">
        <f>IF(OR(VLOOKUP(V533,'Charged Moves'!B$2:C$119,2,FALSE)=E533,VLOOKUP(V533,'Charged Moves'!B$2:C$119,2,FALSE)=F533),1,0)</f>
        <v>1</v>
      </c>
      <c r="Z533" s="54">
        <f>VLOOKUP(V533,'Charged Moves'!B$2:K$119,10,FALSE)*100</f>
        <v>5</v>
      </c>
      <c r="AA533" s="54">
        <f>VLOOKUP(V533,'Charged Moves'!B$2:K$119,6,FALSE)</f>
        <v>2800</v>
      </c>
      <c r="AB533" s="54">
        <f>VLOOKUP(V533,'Charged Moves'!B$2:L$119,11,FALSE)</f>
        <v>100</v>
      </c>
      <c r="AC533" s="62">
        <f t="shared" si="233"/>
        <v>61</v>
      </c>
      <c r="AD533" s="24">
        <f t="shared" si="3"/>
        <v>21.78571429</v>
      </c>
      <c r="AE533" s="63">
        <f t="shared" si="4"/>
        <v>7</v>
      </c>
      <c r="AF533" s="64">
        <f t="shared" si="5"/>
        <v>11200</v>
      </c>
      <c r="AG533" s="65">
        <f t="shared" si="6"/>
        <v>10.85714286</v>
      </c>
      <c r="AH533" s="15">
        <f t="shared" si="234"/>
        <v>0.6236153278</v>
      </c>
      <c r="AI533" s="15">
        <f t="shared" si="235"/>
        <v>0.1822073808</v>
      </c>
      <c r="AJ533" s="15">
        <f t="shared" si="236"/>
        <v>0.2584915375</v>
      </c>
      <c r="AK533" s="65">
        <f t="shared" si="7"/>
        <v>5.066666667</v>
      </c>
      <c r="AL533" s="65">
        <f t="shared" si="8"/>
        <v>202160</v>
      </c>
      <c r="AM533" s="65">
        <f t="shared" si="9"/>
        <v>94341.33333</v>
      </c>
    </row>
    <row r="534" ht="14.25" customHeight="1">
      <c r="A534" s="11">
        <v>1458.0</v>
      </c>
      <c r="B534" s="11">
        <f>VLOOKUP(D534,'Species Data'!A$2:E$252,2,FALSE)</f>
        <v>203</v>
      </c>
      <c r="C534" s="11"/>
      <c r="D534" s="20" t="s">
        <v>295</v>
      </c>
      <c r="E534" s="98" t="s">
        <v>481</v>
      </c>
      <c r="F534" s="50" t="s">
        <v>36</v>
      </c>
      <c r="G534" s="11">
        <f>VLOOKUP(D534,'Species Data'!A$2:E$252,3,FALSE)</f>
        <v>140</v>
      </c>
      <c r="H534" s="52">
        <f>VLOOKUP(D534,'Species Data'!A$2:E$252,4,FALSE)</f>
        <v>182</v>
      </c>
      <c r="I534" s="52">
        <f>VLOOKUP(D534,'Species Data'!A$2:E$252,5,FALSE)</f>
        <v>133</v>
      </c>
      <c r="J534" s="53">
        <f t="shared" si="1"/>
        <v>18620</v>
      </c>
      <c r="K534" s="21" t="s">
        <v>18</v>
      </c>
      <c r="L534" s="54">
        <f>VLOOKUP(K534,'Basic Moves'!B$2:J$60,3,FALSE)</f>
        <v>20</v>
      </c>
      <c r="M534" s="54" t="str">
        <f>VLOOKUP(K534,'Basic Moves'!B$2:C$60,2,FALSE)</f>
        <v>Psychic</v>
      </c>
      <c r="N534" s="54">
        <f>IF(OR(VLOOKUP(K534,'Basic Moves'!B$2:C$60,2,FALSE)=E534,VLOOKUP(K534,'Basic Moves'!B$2:C$60,2,FALSE)=F534),1,0)</f>
        <v>1</v>
      </c>
      <c r="O534" s="54">
        <f>VLOOKUP(K534,'Basic Moves'!B$2:J$60,5,FALSE)</f>
        <v>1600</v>
      </c>
      <c r="P534" s="54">
        <f>VLOOKUP(K534,'Basic Moves'!B$2:J$60,9,FALSE)</f>
        <v>15</v>
      </c>
      <c r="Q534" s="34">
        <f t="shared" si="229"/>
        <v>13</v>
      </c>
      <c r="R534" s="24">
        <f t="shared" si="2"/>
        <v>8.125</v>
      </c>
      <c r="S534" s="56">
        <f t="shared" si="230"/>
        <v>12.5</v>
      </c>
      <c r="T534" s="56">
        <f t="shared" si="231"/>
        <v>9.375</v>
      </c>
      <c r="U534" s="56">
        <f t="shared" si="232"/>
        <v>0.75</v>
      </c>
      <c r="V534" s="21" t="s">
        <v>92</v>
      </c>
      <c r="W534" s="54">
        <f>VLOOKUP(V534,'Charged Moves'!B$2:K$119,3,FALSE)</f>
        <v>80</v>
      </c>
      <c r="X534" s="57" t="str">
        <f>VLOOKUP(V534,'Charged Moves'!B$2:C$119,2,FALSE)</f>
        <v>Electric</v>
      </c>
      <c r="Y534" s="54">
        <f>IF(OR(VLOOKUP(V534,'Charged Moves'!B$2:C$119,2,FALSE)=E534,VLOOKUP(V534,'Charged Moves'!B$2:C$119,2,FALSE)=F534),1,0)</f>
        <v>0</v>
      </c>
      <c r="Z534" s="54">
        <f>VLOOKUP(V534,'Charged Moves'!B$2:K$119,10,FALSE)*100</f>
        <v>5</v>
      </c>
      <c r="AA534" s="54">
        <f>VLOOKUP(V534,'Charged Moves'!B$2:K$119,6,FALSE)</f>
        <v>2500</v>
      </c>
      <c r="AB534" s="54">
        <f>VLOOKUP(V534,'Charged Moves'!B$2:L$119,11,FALSE)</f>
        <v>50</v>
      </c>
      <c r="AC534" s="62">
        <f t="shared" si="233"/>
        <v>41</v>
      </c>
      <c r="AD534" s="24">
        <f t="shared" si="3"/>
        <v>16.4</v>
      </c>
      <c r="AE534" s="63">
        <f t="shared" si="4"/>
        <v>4</v>
      </c>
      <c r="AF534" s="64">
        <f t="shared" si="5"/>
        <v>6400</v>
      </c>
      <c r="AG534" s="65">
        <f t="shared" si="6"/>
        <v>10.4494382</v>
      </c>
      <c r="AH534" s="15">
        <f t="shared" si="234"/>
        <v>0.6001974843</v>
      </c>
      <c r="AI534" s="15">
        <f t="shared" si="235"/>
        <v>0.1753651758</v>
      </c>
      <c r="AJ534" s="15">
        <f t="shared" si="236"/>
        <v>0.2510412802</v>
      </c>
      <c r="AK534" s="65">
        <f t="shared" si="7"/>
        <v>4.920634921</v>
      </c>
      <c r="AL534" s="65">
        <f t="shared" si="8"/>
        <v>194568.5393</v>
      </c>
      <c r="AM534" s="65">
        <f t="shared" si="9"/>
        <v>91622.22222</v>
      </c>
    </row>
    <row r="535" ht="14.25" customHeight="1">
      <c r="A535" s="11">
        <v>1456.0</v>
      </c>
      <c r="B535" s="11">
        <f>VLOOKUP(D535,'Species Data'!A$2:E$252,2,FALSE)</f>
        <v>203</v>
      </c>
      <c r="C535" s="11"/>
      <c r="D535" s="20" t="s">
        <v>295</v>
      </c>
      <c r="E535" s="98" t="s">
        <v>481</v>
      </c>
      <c r="F535" s="50" t="s">
        <v>36</v>
      </c>
      <c r="G535" s="11">
        <f>VLOOKUP(D535,'Species Data'!A$2:E$252,3,FALSE)</f>
        <v>140</v>
      </c>
      <c r="H535" s="52">
        <f>VLOOKUP(D535,'Species Data'!A$2:E$252,4,FALSE)</f>
        <v>182</v>
      </c>
      <c r="I535" s="52">
        <f>VLOOKUP(D535,'Species Data'!A$2:E$252,5,FALSE)</f>
        <v>133</v>
      </c>
      <c r="J535" s="53">
        <f t="shared" si="1"/>
        <v>18620</v>
      </c>
      <c r="K535" s="21" t="s">
        <v>18</v>
      </c>
      <c r="L535" s="54">
        <f>VLOOKUP(K535,'Basic Moves'!B$2:J$60,3,FALSE)</f>
        <v>20</v>
      </c>
      <c r="M535" s="54" t="str">
        <f>VLOOKUP(K535,'Basic Moves'!B$2:C$60,2,FALSE)</f>
        <v>Psychic</v>
      </c>
      <c r="N535" s="54">
        <f>IF(OR(VLOOKUP(K535,'Basic Moves'!B$2:C$60,2,FALSE)=E535,VLOOKUP(K535,'Basic Moves'!B$2:C$60,2,FALSE)=F535),1,0)</f>
        <v>1</v>
      </c>
      <c r="O535" s="54">
        <f>VLOOKUP(K535,'Basic Moves'!B$2:J$60,5,FALSE)</f>
        <v>1600</v>
      </c>
      <c r="P535" s="54">
        <f>VLOOKUP(K535,'Basic Moves'!B$2:J$60,9,FALSE)</f>
        <v>15</v>
      </c>
      <c r="Q535" s="34">
        <f t="shared" si="229"/>
        <v>13</v>
      </c>
      <c r="R535" s="24">
        <f t="shared" si="2"/>
        <v>8.125</v>
      </c>
      <c r="S535" s="56">
        <f t="shared" si="230"/>
        <v>12.5</v>
      </c>
      <c r="T535" s="56">
        <f t="shared" si="231"/>
        <v>9.375</v>
      </c>
      <c r="U535" s="56">
        <f t="shared" si="232"/>
        <v>0.75</v>
      </c>
      <c r="V535" s="21" t="s">
        <v>307</v>
      </c>
      <c r="W535" s="54">
        <f>VLOOKUP(V535,'Charged Moves'!B$2:K$119,3,FALSE)</f>
        <v>60</v>
      </c>
      <c r="X535" s="57" t="str">
        <f>VLOOKUP(V535,'Charged Moves'!B$2:C$119,2,FALSE)</f>
        <v>Psychic</v>
      </c>
      <c r="Y535" s="54">
        <f>IF(OR(VLOOKUP(V535,'Charged Moves'!B$2:C$119,2,FALSE)=E535,VLOOKUP(V535,'Charged Moves'!B$2:C$119,2,FALSE)=F535),1,0)</f>
        <v>1</v>
      </c>
      <c r="Z535" s="54">
        <f>VLOOKUP(V535,'Charged Moves'!B$2:K$119,10,FALSE)*100</f>
        <v>5</v>
      </c>
      <c r="AA535" s="54">
        <f>VLOOKUP(V535,'Charged Moves'!B$2:K$119,6,FALSE)</f>
        <v>2600</v>
      </c>
      <c r="AB535" s="54">
        <f>VLOOKUP(V535,'Charged Moves'!B$2:L$119,11,FALSE)</f>
        <v>50</v>
      </c>
      <c r="AC535" s="62">
        <f t="shared" si="233"/>
        <v>37</v>
      </c>
      <c r="AD535" s="24">
        <f t="shared" si="3"/>
        <v>14.23076923</v>
      </c>
      <c r="AE535" s="63">
        <f t="shared" si="4"/>
        <v>4</v>
      </c>
      <c r="AF535" s="64">
        <f t="shared" si="5"/>
        <v>6400</v>
      </c>
      <c r="AG535" s="65">
        <f t="shared" si="6"/>
        <v>9.888888889</v>
      </c>
      <c r="AH535" s="15">
        <f t="shared" si="234"/>
        <v>0.5680005106</v>
      </c>
      <c r="AI535" s="15">
        <f t="shared" si="235"/>
        <v>0.1659578921</v>
      </c>
      <c r="AJ535" s="15">
        <f t="shared" si="236"/>
        <v>0.2389793647</v>
      </c>
      <c r="AK535" s="65">
        <f t="shared" si="7"/>
        <v>4.684210526</v>
      </c>
      <c r="AL535" s="65">
        <f t="shared" si="8"/>
        <v>184131.1111</v>
      </c>
      <c r="AM535" s="65">
        <f t="shared" si="9"/>
        <v>87220</v>
      </c>
    </row>
    <row r="536" ht="14.25" customHeight="1">
      <c r="A536" s="11">
        <v>1461.0</v>
      </c>
      <c r="B536" s="11">
        <f>VLOOKUP(D536,'Species Data'!A$2:E$252,2,FALSE)</f>
        <v>203</v>
      </c>
      <c r="C536" s="11"/>
      <c r="D536" s="20" t="s">
        <v>295</v>
      </c>
      <c r="E536" s="98" t="s">
        <v>481</v>
      </c>
      <c r="F536" s="50" t="s">
        <v>36</v>
      </c>
      <c r="G536" s="11">
        <f>VLOOKUP(D536,'Species Data'!A$2:E$252,3,FALSE)</f>
        <v>140</v>
      </c>
      <c r="H536" s="52">
        <f>VLOOKUP(D536,'Species Data'!A$2:E$252,4,FALSE)</f>
        <v>182</v>
      </c>
      <c r="I536" s="52">
        <f>VLOOKUP(D536,'Species Data'!A$2:E$252,5,FALSE)</f>
        <v>133</v>
      </c>
      <c r="J536" s="53">
        <f t="shared" si="1"/>
        <v>18620</v>
      </c>
      <c r="K536" s="21" t="s">
        <v>139</v>
      </c>
      <c r="L536" s="54">
        <f>VLOOKUP(K536,'Basic Moves'!B$2:J$60,3,FALSE)</f>
        <v>5</v>
      </c>
      <c r="M536" s="54" t="str">
        <f>VLOOKUP(K536,'Basic Moves'!B$2:C$60,2,FALSE)</f>
        <v>Normal</v>
      </c>
      <c r="N536" s="54">
        <f>IF(OR(VLOOKUP(K536,'Basic Moves'!B$2:C$60,2,FALSE)=E536,VLOOKUP(K536,'Basic Moves'!B$2:C$60,2,FALSE)=F536),1,0)</f>
        <v>1</v>
      </c>
      <c r="O536" s="54">
        <f>VLOOKUP(K536,'Basic Moves'!B$2:J$60,5,FALSE)</f>
        <v>500</v>
      </c>
      <c r="P536" s="54">
        <f>VLOOKUP(K536,'Basic Moves'!B$2:J$60,9,FALSE)</f>
        <v>5</v>
      </c>
      <c r="Q536" s="34">
        <f t="shared" si="229"/>
        <v>4</v>
      </c>
      <c r="R536" s="24">
        <f t="shared" si="2"/>
        <v>8</v>
      </c>
      <c r="S536" s="56">
        <f t="shared" si="230"/>
        <v>10</v>
      </c>
      <c r="T536" s="56">
        <f t="shared" si="231"/>
        <v>10</v>
      </c>
      <c r="U536" s="56">
        <f t="shared" si="232"/>
        <v>1</v>
      </c>
      <c r="V536" s="21" t="s">
        <v>92</v>
      </c>
      <c r="W536" s="54">
        <f>VLOOKUP(V536,'Charged Moves'!B$2:K$119,3,FALSE)</f>
        <v>80</v>
      </c>
      <c r="X536" s="57" t="str">
        <f>VLOOKUP(V536,'Charged Moves'!B$2:C$119,2,FALSE)</f>
        <v>Electric</v>
      </c>
      <c r="Y536" s="54">
        <f>IF(OR(VLOOKUP(V536,'Charged Moves'!B$2:C$119,2,FALSE)=E536,VLOOKUP(V536,'Charged Moves'!B$2:C$119,2,FALSE)=F536),1,0)</f>
        <v>0</v>
      </c>
      <c r="Z536" s="54">
        <f>VLOOKUP(V536,'Charged Moves'!B$2:K$119,10,FALSE)*100</f>
        <v>5</v>
      </c>
      <c r="AA536" s="54">
        <f>VLOOKUP(V536,'Charged Moves'!B$2:K$119,6,FALSE)</f>
        <v>2500</v>
      </c>
      <c r="AB536" s="54">
        <f>VLOOKUP(V536,'Charged Moves'!B$2:L$119,11,FALSE)</f>
        <v>50</v>
      </c>
      <c r="AC536" s="62">
        <f t="shared" si="233"/>
        <v>41</v>
      </c>
      <c r="AD536" s="24">
        <f t="shared" si="3"/>
        <v>16.4</v>
      </c>
      <c r="AE536" s="63">
        <f t="shared" si="4"/>
        <v>10</v>
      </c>
      <c r="AF536" s="64">
        <f t="shared" si="5"/>
        <v>5000</v>
      </c>
      <c r="AG536" s="65">
        <f t="shared" si="6"/>
        <v>10.8</v>
      </c>
      <c r="AH536" s="15">
        <f t="shared" si="234"/>
        <v>0.6203331419</v>
      </c>
      <c r="AI536" s="15">
        <f t="shared" si="235"/>
        <v>0.1812483946</v>
      </c>
      <c r="AJ536" s="15">
        <f t="shared" si="236"/>
        <v>0.1400835049</v>
      </c>
      <c r="AK536" s="65">
        <f t="shared" si="7"/>
        <v>2.745762712</v>
      </c>
      <c r="AL536" s="65">
        <f t="shared" si="8"/>
        <v>201096</v>
      </c>
      <c r="AM536" s="65">
        <f t="shared" si="9"/>
        <v>51126.10169</v>
      </c>
    </row>
    <row r="537" ht="14.25" customHeight="1">
      <c r="A537" s="11">
        <v>1459.0</v>
      </c>
      <c r="B537" s="11">
        <f>VLOOKUP(D537,'Species Data'!A$2:E$252,2,FALSE)</f>
        <v>203</v>
      </c>
      <c r="C537" s="11"/>
      <c r="D537" s="20" t="s">
        <v>295</v>
      </c>
      <c r="E537" s="98" t="s">
        <v>481</v>
      </c>
      <c r="F537" s="50" t="s">
        <v>36</v>
      </c>
      <c r="G537" s="11">
        <f>VLOOKUP(D537,'Species Data'!A$2:E$252,3,FALSE)</f>
        <v>140</v>
      </c>
      <c r="H537" s="52">
        <f>VLOOKUP(D537,'Species Data'!A$2:E$252,4,FALSE)</f>
        <v>182</v>
      </c>
      <c r="I537" s="52">
        <f>VLOOKUP(D537,'Species Data'!A$2:E$252,5,FALSE)</f>
        <v>133</v>
      </c>
      <c r="J537" s="53">
        <f t="shared" si="1"/>
        <v>18620</v>
      </c>
      <c r="K537" s="21" t="s">
        <v>139</v>
      </c>
      <c r="L537" s="54">
        <f>VLOOKUP(K537,'Basic Moves'!B$2:J$60,3,FALSE)</f>
        <v>5</v>
      </c>
      <c r="M537" s="54" t="str">
        <f>VLOOKUP(K537,'Basic Moves'!B$2:C$60,2,FALSE)</f>
        <v>Normal</v>
      </c>
      <c r="N537" s="54">
        <f>IF(OR(VLOOKUP(K537,'Basic Moves'!B$2:C$60,2,FALSE)=E537,VLOOKUP(K537,'Basic Moves'!B$2:C$60,2,FALSE)=F537),1,0)</f>
        <v>1</v>
      </c>
      <c r="O537" s="54">
        <f>VLOOKUP(K537,'Basic Moves'!B$2:J$60,5,FALSE)</f>
        <v>500</v>
      </c>
      <c r="P537" s="54">
        <f>VLOOKUP(K537,'Basic Moves'!B$2:J$60,9,FALSE)</f>
        <v>5</v>
      </c>
      <c r="Q537" s="34">
        <f t="shared" si="229"/>
        <v>4</v>
      </c>
      <c r="R537" s="24">
        <f t="shared" si="2"/>
        <v>8</v>
      </c>
      <c r="S537" s="56">
        <f t="shared" si="230"/>
        <v>10</v>
      </c>
      <c r="T537" s="56">
        <f t="shared" si="231"/>
        <v>10</v>
      </c>
      <c r="U537" s="56">
        <f t="shared" si="232"/>
        <v>1</v>
      </c>
      <c r="V537" s="21" t="s">
        <v>307</v>
      </c>
      <c r="W537" s="54">
        <f>VLOOKUP(V537,'Charged Moves'!B$2:K$119,3,FALSE)</f>
        <v>60</v>
      </c>
      <c r="X537" s="57" t="str">
        <f>VLOOKUP(V537,'Charged Moves'!B$2:C$119,2,FALSE)</f>
        <v>Psychic</v>
      </c>
      <c r="Y537" s="54">
        <f>IF(OR(VLOOKUP(V537,'Charged Moves'!B$2:C$119,2,FALSE)=E537,VLOOKUP(V537,'Charged Moves'!B$2:C$119,2,FALSE)=F537),1,0)</f>
        <v>1</v>
      </c>
      <c r="Z537" s="54">
        <f>VLOOKUP(V537,'Charged Moves'!B$2:K$119,10,FALSE)*100</f>
        <v>5</v>
      </c>
      <c r="AA537" s="54">
        <f>VLOOKUP(V537,'Charged Moves'!B$2:K$119,6,FALSE)</f>
        <v>2600</v>
      </c>
      <c r="AB537" s="54">
        <f>VLOOKUP(V537,'Charged Moves'!B$2:L$119,11,FALSE)</f>
        <v>50</v>
      </c>
      <c r="AC537" s="62">
        <f t="shared" si="233"/>
        <v>37</v>
      </c>
      <c r="AD537" s="24">
        <f t="shared" si="3"/>
        <v>14.23076923</v>
      </c>
      <c r="AE537" s="63">
        <f t="shared" si="4"/>
        <v>10</v>
      </c>
      <c r="AF537" s="64">
        <f t="shared" si="5"/>
        <v>5000</v>
      </c>
      <c r="AG537" s="65">
        <f t="shared" si="6"/>
        <v>10.13157895</v>
      </c>
      <c r="AH537" s="15">
        <f t="shared" si="234"/>
        <v>0.5819402038</v>
      </c>
      <c r="AI537" s="15">
        <f t="shared" si="235"/>
        <v>0.1700307795</v>
      </c>
      <c r="AJ537" s="15">
        <f t="shared" si="236"/>
        <v>0.1327159165</v>
      </c>
      <c r="AK537" s="65">
        <f t="shared" si="7"/>
        <v>2.601351351</v>
      </c>
      <c r="AL537" s="65">
        <f t="shared" si="8"/>
        <v>188650</v>
      </c>
      <c r="AM537" s="65">
        <f t="shared" si="9"/>
        <v>48437.16216</v>
      </c>
    </row>
    <row r="538" ht="14.25" customHeight="1">
      <c r="A538" s="11">
        <v>1460.0</v>
      </c>
      <c r="B538" s="11">
        <f>VLOOKUP(D538,'Species Data'!A$2:E$252,2,FALSE)</f>
        <v>203</v>
      </c>
      <c r="C538" s="11"/>
      <c r="D538" s="20" t="s">
        <v>295</v>
      </c>
      <c r="E538" s="98" t="s">
        <v>481</v>
      </c>
      <c r="F538" s="50" t="s">
        <v>36</v>
      </c>
      <c r="G538" s="11">
        <f>VLOOKUP(D538,'Species Data'!A$2:E$252,3,FALSE)</f>
        <v>140</v>
      </c>
      <c r="H538" s="52">
        <f>VLOOKUP(D538,'Species Data'!A$2:E$252,4,FALSE)</f>
        <v>182</v>
      </c>
      <c r="I538" s="52">
        <f>VLOOKUP(D538,'Species Data'!A$2:E$252,5,FALSE)</f>
        <v>133</v>
      </c>
      <c r="J538" s="53">
        <f t="shared" si="1"/>
        <v>18620</v>
      </c>
      <c r="K538" s="21" t="s">
        <v>139</v>
      </c>
      <c r="L538" s="54">
        <f>VLOOKUP(K538,'Basic Moves'!B$2:J$60,3,FALSE)</f>
        <v>5</v>
      </c>
      <c r="M538" s="54" t="str">
        <f>VLOOKUP(K538,'Basic Moves'!B$2:C$60,2,FALSE)</f>
        <v>Normal</v>
      </c>
      <c r="N538" s="54">
        <f>IF(OR(VLOOKUP(K538,'Basic Moves'!B$2:C$60,2,FALSE)=E538,VLOOKUP(K538,'Basic Moves'!B$2:C$60,2,FALSE)=F538),1,0)</f>
        <v>1</v>
      </c>
      <c r="O538" s="54">
        <f>VLOOKUP(K538,'Basic Moves'!B$2:J$60,5,FALSE)</f>
        <v>500</v>
      </c>
      <c r="P538" s="54">
        <f>VLOOKUP(K538,'Basic Moves'!B$2:J$60,9,FALSE)</f>
        <v>5</v>
      </c>
      <c r="Q538" s="34">
        <f t="shared" si="229"/>
        <v>4</v>
      </c>
      <c r="R538" s="24">
        <f t="shared" si="2"/>
        <v>8</v>
      </c>
      <c r="S538" s="56">
        <f t="shared" si="230"/>
        <v>10</v>
      </c>
      <c r="T538" s="56">
        <f t="shared" si="231"/>
        <v>10</v>
      </c>
      <c r="U538" s="56">
        <f t="shared" si="232"/>
        <v>1</v>
      </c>
      <c r="V538" s="21" t="s">
        <v>36</v>
      </c>
      <c r="W538" s="54">
        <f>VLOOKUP(V538,'Charged Moves'!B$2:K$119,3,FALSE)</f>
        <v>100</v>
      </c>
      <c r="X538" s="57" t="str">
        <f>VLOOKUP(V538,'Charged Moves'!B$2:C$119,2,FALSE)</f>
        <v>Psychic</v>
      </c>
      <c r="Y538" s="54">
        <f>IF(OR(VLOOKUP(V538,'Charged Moves'!B$2:C$119,2,FALSE)=E538,VLOOKUP(V538,'Charged Moves'!B$2:C$119,2,FALSE)=F538),1,0)</f>
        <v>1</v>
      </c>
      <c r="Z538" s="54">
        <f>VLOOKUP(V538,'Charged Moves'!B$2:K$119,10,FALSE)*100</f>
        <v>5</v>
      </c>
      <c r="AA538" s="54">
        <f>VLOOKUP(V538,'Charged Moves'!B$2:K$119,6,FALSE)</f>
        <v>2800</v>
      </c>
      <c r="AB538" s="54">
        <f>VLOOKUP(V538,'Charged Moves'!B$2:L$119,11,FALSE)</f>
        <v>100</v>
      </c>
      <c r="AC538" s="62">
        <f t="shared" si="233"/>
        <v>61</v>
      </c>
      <c r="AD538" s="24">
        <f t="shared" si="3"/>
        <v>21.78571429</v>
      </c>
      <c r="AE538" s="63">
        <f t="shared" si="4"/>
        <v>20</v>
      </c>
      <c r="AF538" s="64">
        <f t="shared" si="5"/>
        <v>10000</v>
      </c>
      <c r="AG538" s="65">
        <f t="shared" si="6"/>
        <v>11.015625</v>
      </c>
      <c r="AH538" s="15">
        <f t="shared" si="234"/>
        <v>0.6327182654</v>
      </c>
      <c r="AI538" s="15">
        <f t="shared" si="235"/>
        <v>0.1848670691</v>
      </c>
      <c r="AJ538" s="15">
        <f t="shared" si="236"/>
        <v>0.131269113</v>
      </c>
      <c r="AK538" s="65">
        <f t="shared" si="7"/>
        <v>2.572992701</v>
      </c>
      <c r="AL538" s="65">
        <f t="shared" si="8"/>
        <v>205110.9375</v>
      </c>
      <c r="AM538" s="65">
        <f t="shared" si="9"/>
        <v>47909.12409</v>
      </c>
    </row>
    <row r="539" ht="14.25" customHeight="1">
      <c r="A539" s="11">
        <v>1484.0</v>
      </c>
      <c r="B539" s="11">
        <f>VLOOKUP(D539,'Species Data'!A$2:E$252,2,FALSE)</f>
        <v>207</v>
      </c>
      <c r="C539" s="11"/>
      <c r="D539" s="20" t="s">
        <v>282</v>
      </c>
      <c r="E539" s="132" t="s">
        <v>485</v>
      </c>
      <c r="F539" s="67" t="s">
        <v>174</v>
      </c>
      <c r="G539" s="11">
        <f>VLOOKUP(D539,'Species Data'!A$2:E$252,3,FALSE)</f>
        <v>130</v>
      </c>
      <c r="H539" s="52">
        <f>VLOOKUP(D539,'Species Data'!A$2:E$252,4,FALSE)</f>
        <v>143</v>
      </c>
      <c r="I539" s="52">
        <f>VLOOKUP(D539,'Species Data'!A$2:E$252,5,FALSE)</f>
        <v>204</v>
      </c>
      <c r="J539" s="53">
        <f t="shared" si="1"/>
        <v>26520</v>
      </c>
      <c r="K539" s="21" t="s">
        <v>190</v>
      </c>
      <c r="L539" s="54">
        <f>VLOOKUP(K539,'Basic Moves'!B$2:J$60,3,FALSE)</f>
        <v>8</v>
      </c>
      <c r="M539" s="54" t="str">
        <f>VLOOKUP(K539,'Basic Moves'!B$2:C$60,2,FALSE)</f>
        <v>Flying</v>
      </c>
      <c r="N539" s="54">
        <f>IF(OR(VLOOKUP(K539,'Basic Moves'!B$2:C$60,2,FALSE)=E539,VLOOKUP(K539,'Basic Moves'!B$2:C$60,2,FALSE)=F539),1,0)</f>
        <v>1</v>
      </c>
      <c r="O539" s="54">
        <f>VLOOKUP(K539,'Basic Moves'!B$2:J$60,5,FALSE)</f>
        <v>800</v>
      </c>
      <c r="P539" s="54">
        <f>VLOOKUP(K539,'Basic Moves'!B$2:J$60,9,FALSE)</f>
        <v>9</v>
      </c>
      <c r="Q539" s="34">
        <f t="shared" si="229"/>
        <v>4</v>
      </c>
      <c r="R539" s="24">
        <f t="shared" si="2"/>
        <v>5</v>
      </c>
      <c r="S539" s="56">
        <f t="shared" si="230"/>
        <v>10</v>
      </c>
      <c r="T539" s="56">
        <f t="shared" si="231"/>
        <v>11.25</v>
      </c>
      <c r="U539" s="56">
        <f t="shared" si="232"/>
        <v>1.125</v>
      </c>
      <c r="V539" s="21" t="s">
        <v>291</v>
      </c>
      <c r="W539" s="54">
        <f>VLOOKUP(V539,'Charged Moves'!B$2:K$119,3,FALSE)</f>
        <v>100</v>
      </c>
      <c r="X539" s="57" t="str">
        <f>VLOOKUP(V539,'Charged Moves'!B$2:C$119,2,FALSE)</f>
        <v>Ground</v>
      </c>
      <c r="Y539" s="54">
        <f>IF(OR(VLOOKUP(V539,'Charged Moves'!B$2:C$119,2,FALSE)=E539,VLOOKUP(V539,'Charged Moves'!B$2:C$119,2,FALSE)=F539),1,0)</f>
        <v>1</v>
      </c>
      <c r="Z539" s="54">
        <f>VLOOKUP(V539,'Charged Moves'!B$2:K$119,10,FALSE)*100</f>
        <v>5</v>
      </c>
      <c r="AA539" s="54">
        <f>VLOOKUP(V539,'Charged Moves'!B$2:K$119,6,FALSE)</f>
        <v>4700</v>
      </c>
      <c r="AB539" s="54">
        <f>VLOOKUP(V539,'Charged Moves'!B$2:L$119,11,FALSE)</f>
        <v>50</v>
      </c>
      <c r="AC539" s="62">
        <f t="shared" si="233"/>
        <v>48</v>
      </c>
      <c r="AD539" s="24">
        <f t="shared" si="3"/>
        <v>10.21276596</v>
      </c>
      <c r="AE539" s="63">
        <f t="shared" si="4"/>
        <v>6</v>
      </c>
      <c r="AF539" s="64">
        <f t="shared" si="5"/>
        <v>4800</v>
      </c>
      <c r="AG539" s="65">
        <f t="shared" si="6"/>
        <v>7.578947368</v>
      </c>
      <c r="AH539" s="15">
        <f t="shared" si="234"/>
        <v>0.4353215031</v>
      </c>
      <c r="AI539" s="15">
        <f t="shared" si="235"/>
        <v>0.181156177</v>
      </c>
      <c r="AJ539" s="15">
        <f t="shared" si="236"/>
        <v>0.2226293784</v>
      </c>
      <c r="AK539" s="65">
        <f t="shared" si="7"/>
        <v>3.063829787</v>
      </c>
      <c r="AL539" s="65">
        <f t="shared" si="8"/>
        <v>200993.6842</v>
      </c>
      <c r="AM539" s="65">
        <f t="shared" si="9"/>
        <v>81252.76596</v>
      </c>
    </row>
    <row r="540" ht="14.25" customHeight="1">
      <c r="A540" s="11">
        <v>1483.0</v>
      </c>
      <c r="B540" s="11">
        <f>VLOOKUP(D540,'Species Data'!A$2:E$252,2,FALSE)</f>
        <v>207</v>
      </c>
      <c r="C540" s="11"/>
      <c r="D540" s="20" t="s">
        <v>282</v>
      </c>
      <c r="E540" s="132" t="s">
        <v>485</v>
      </c>
      <c r="F540" s="67" t="s">
        <v>174</v>
      </c>
      <c r="G540" s="11">
        <f>VLOOKUP(D540,'Species Data'!A$2:E$252,3,FALSE)</f>
        <v>130</v>
      </c>
      <c r="H540" s="52">
        <f>VLOOKUP(D540,'Species Data'!A$2:E$252,4,FALSE)</f>
        <v>143</v>
      </c>
      <c r="I540" s="52">
        <f>VLOOKUP(D540,'Species Data'!A$2:E$252,5,FALSE)</f>
        <v>204</v>
      </c>
      <c r="J540" s="53">
        <f t="shared" si="1"/>
        <v>26520</v>
      </c>
      <c r="K540" s="21" t="s">
        <v>190</v>
      </c>
      <c r="L540" s="54">
        <f>VLOOKUP(K540,'Basic Moves'!B$2:J$60,3,FALSE)</f>
        <v>8</v>
      </c>
      <c r="M540" s="54" t="str">
        <f>VLOOKUP(K540,'Basic Moves'!B$2:C$60,2,FALSE)</f>
        <v>Flying</v>
      </c>
      <c r="N540" s="54">
        <f>IF(OR(VLOOKUP(K540,'Basic Moves'!B$2:C$60,2,FALSE)=E540,VLOOKUP(K540,'Basic Moves'!B$2:C$60,2,FALSE)=F540),1,0)</f>
        <v>1</v>
      </c>
      <c r="O540" s="54">
        <f>VLOOKUP(K540,'Basic Moves'!B$2:J$60,5,FALSE)</f>
        <v>800</v>
      </c>
      <c r="P540" s="54">
        <f>VLOOKUP(K540,'Basic Moves'!B$2:J$60,9,FALSE)</f>
        <v>9</v>
      </c>
      <c r="Q540" s="34">
        <f t="shared" si="229"/>
        <v>4</v>
      </c>
      <c r="R540" s="24">
        <f t="shared" si="2"/>
        <v>5</v>
      </c>
      <c r="S540" s="56">
        <f t="shared" si="230"/>
        <v>10</v>
      </c>
      <c r="T540" s="56">
        <f t="shared" si="231"/>
        <v>11.25</v>
      </c>
      <c r="U540" s="56">
        <f t="shared" si="232"/>
        <v>1.125</v>
      </c>
      <c r="V540" s="21" t="s">
        <v>239</v>
      </c>
      <c r="W540" s="54">
        <f>VLOOKUP(V540,'Charged Moves'!B$2:K$119,3,FALSE)</f>
        <v>55</v>
      </c>
      <c r="X540" s="57" t="str">
        <f>VLOOKUP(V540,'Charged Moves'!B$2:C$119,2,FALSE)</f>
        <v>Flying</v>
      </c>
      <c r="Y540" s="54">
        <f>IF(OR(VLOOKUP(V540,'Charged Moves'!B$2:C$119,2,FALSE)=E540,VLOOKUP(V540,'Charged Moves'!B$2:C$119,2,FALSE)=F540),1,0)</f>
        <v>1</v>
      </c>
      <c r="Z540" s="54">
        <f>VLOOKUP(V540,'Charged Moves'!B$2:K$119,10,FALSE)*100</f>
        <v>5</v>
      </c>
      <c r="AA540" s="54">
        <f>VLOOKUP(V540,'Charged Moves'!B$2:K$119,6,FALSE)</f>
        <v>2400</v>
      </c>
      <c r="AB540" s="54">
        <f>VLOOKUP(V540,'Charged Moves'!B$2:L$119,11,FALSE)</f>
        <v>33</v>
      </c>
      <c r="AC540" s="62">
        <f t="shared" si="233"/>
        <v>27</v>
      </c>
      <c r="AD540" s="24">
        <f t="shared" si="3"/>
        <v>11.25</v>
      </c>
      <c r="AE540" s="63">
        <f t="shared" si="4"/>
        <v>4</v>
      </c>
      <c r="AF540" s="64">
        <f t="shared" si="5"/>
        <v>3200</v>
      </c>
      <c r="AG540" s="65">
        <f t="shared" si="6"/>
        <v>7.678571429</v>
      </c>
      <c r="AH540" s="15">
        <f t="shared" si="234"/>
        <v>0.4410437351</v>
      </c>
      <c r="AI540" s="15">
        <f t="shared" si="235"/>
        <v>0.1835374462</v>
      </c>
      <c r="AJ540" s="15">
        <f t="shared" si="236"/>
        <v>0.2002911208</v>
      </c>
      <c r="AK540" s="65">
        <f t="shared" si="7"/>
        <v>2.756410256</v>
      </c>
      <c r="AL540" s="65">
        <f t="shared" si="8"/>
        <v>203635.7143</v>
      </c>
      <c r="AM540" s="65">
        <f t="shared" si="9"/>
        <v>73100</v>
      </c>
    </row>
    <row r="541" ht="14.25" customHeight="1">
      <c r="A541" s="11">
        <v>1485.0</v>
      </c>
      <c r="B541" s="11">
        <f>VLOOKUP(D541,'Species Data'!A$2:E$252,2,FALSE)</f>
        <v>207</v>
      </c>
      <c r="C541" s="11"/>
      <c r="D541" s="20" t="s">
        <v>282</v>
      </c>
      <c r="E541" s="132" t="s">
        <v>485</v>
      </c>
      <c r="F541" s="67" t="s">
        <v>174</v>
      </c>
      <c r="G541" s="11">
        <f>VLOOKUP(D541,'Species Data'!A$2:E$252,3,FALSE)</f>
        <v>130</v>
      </c>
      <c r="H541" s="52">
        <f>VLOOKUP(D541,'Species Data'!A$2:E$252,4,FALSE)</f>
        <v>143</v>
      </c>
      <c r="I541" s="52">
        <f>VLOOKUP(D541,'Species Data'!A$2:E$252,5,FALSE)</f>
        <v>204</v>
      </c>
      <c r="J541" s="53">
        <f t="shared" si="1"/>
        <v>26520</v>
      </c>
      <c r="K541" s="21" t="s">
        <v>190</v>
      </c>
      <c r="L541" s="54">
        <f>VLOOKUP(K541,'Basic Moves'!B$2:J$60,3,FALSE)</f>
        <v>8</v>
      </c>
      <c r="M541" s="54" t="str">
        <f>VLOOKUP(K541,'Basic Moves'!B$2:C$60,2,FALSE)</f>
        <v>Flying</v>
      </c>
      <c r="N541" s="54">
        <f>IF(OR(VLOOKUP(K541,'Basic Moves'!B$2:C$60,2,FALSE)=E541,VLOOKUP(K541,'Basic Moves'!B$2:C$60,2,FALSE)=F541),1,0)</f>
        <v>1</v>
      </c>
      <c r="O541" s="54">
        <f>VLOOKUP(K541,'Basic Moves'!B$2:J$60,5,FALSE)</f>
        <v>800</v>
      </c>
      <c r="P541" s="54">
        <f>VLOOKUP(K541,'Basic Moves'!B$2:J$60,9,FALSE)</f>
        <v>9</v>
      </c>
      <c r="Q541" s="34">
        <f t="shared" si="229"/>
        <v>4</v>
      </c>
      <c r="R541" s="24">
        <f t="shared" si="2"/>
        <v>5</v>
      </c>
      <c r="S541" s="56">
        <f t="shared" si="230"/>
        <v>10</v>
      </c>
      <c r="T541" s="56">
        <f t="shared" si="231"/>
        <v>11.25</v>
      </c>
      <c r="U541" s="56">
        <f t="shared" si="232"/>
        <v>1.125</v>
      </c>
      <c r="V541" s="21" t="s">
        <v>237</v>
      </c>
      <c r="W541" s="54">
        <f>VLOOKUP(V541,'Charged Moves'!B$2:K$119,3,FALSE)</f>
        <v>50</v>
      </c>
      <c r="X541" s="57" t="str">
        <f>VLOOKUP(V541,'Charged Moves'!B$2:C$119,2,FALSE)</f>
        <v>Dark</v>
      </c>
      <c r="Y541" s="54">
        <f>IF(OR(VLOOKUP(V541,'Charged Moves'!B$2:C$119,2,FALSE)=E541,VLOOKUP(V541,'Charged Moves'!B$2:C$119,2,FALSE)=F541),1,0)</f>
        <v>0</v>
      </c>
      <c r="Z541" s="54">
        <f>VLOOKUP(V541,'Charged Moves'!B$2:K$119,10,FALSE)*100</f>
        <v>25</v>
      </c>
      <c r="AA541" s="54">
        <f>VLOOKUP(V541,'Charged Moves'!B$2:K$119,6,FALSE)</f>
        <v>2200</v>
      </c>
      <c r="AB541" s="54">
        <f>VLOOKUP(V541,'Charged Moves'!B$2:L$119,11,FALSE)</f>
        <v>33</v>
      </c>
      <c r="AC541" s="62">
        <f t="shared" si="233"/>
        <v>20</v>
      </c>
      <c r="AD541" s="24">
        <f t="shared" si="3"/>
        <v>9.090909091</v>
      </c>
      <c r="AE541" s="63">
        <f t="shared" si="4"/>
        <v>4</v>
      </c>
      <c r="AF541" s="64">
        <f t="shared" si="5"/>
        <v>3200</v>
      </c>
      <c r="AG541" s="65">
        <f t="shared" si="6"/>
        <v>6.666666667</v>
      </c>
      <c r="AH541" s="15">
        <f t="shared" si="234"/>
        <v>0.3829216925</v>
      </c>
      <c r="AI541" s="15">
        <f t="shared" si="235"/>
        <v>0.1593503409</v>
      </c>
      <c r="AJ541" s="15">
        <f t="shared" si="236"/>
        <v>0.1698633244</v>
      </c>
      <c r="AK541" s="65">
        <f t="shared" si="7"/>
        <v>2.337662338</v>
      </c>
      <c r="AL541" s="65">
        <f t="shared" si="8"/>
        <v>176800</v>
      </c>
      <c r="AM541" s="65">
        <f t="shared" si="9"/>
        <v>61994.80519</v>
      </c>
    </row>
    <row r="542" ht="14.25" customHeight="1">
      <c r="A542" s="11">
        <v>1481.0</v>
      </c>
      <c r="B542" s="11">
        <f>VLOOKUP(D542,'Species Data'!A$2:E$252,2,FALSE)</f>
        <v>207</v>
      </c>
      <c r="C542" s="11"/>
      <c r="D542" s="20" t="s">
        <v>282</v>
      </c>
      <c r="E542" s="132" t="s">
        <v>485</v>
      </c>
      <c r="F542" s="67" t="s">
        <v>174</v>
      </c>
      <c r="G542" s="11">
        <f>VLOOKUP(D542,'Species Data'!A$2:E$252,3,FALSE)</f>
        <v>130</v>
      </c>
      <c r="H542" s="52">
        <f>VLOOKUP(D542,'Species Data'!A$2:E$252,4,FALSE)</f>
        <v>143</v>
      </c>
      <c r="I542" s="52">
        <f>VLOOKUP(D542,'Species Data'!A$2:E$252,5,FALSE)</f>
        <v>204</v>
      </c>
      <c r="J542" s="53">
        <f t="shared" si="1"/>
        <v>26520</v>
      </c>
      <c r="K542" s="21" t="s">
        <v>178</v>
      </c>
      <c r="L542" s="54">
        <f>VLOOKUP(K542,'Basic Moves'!B$2:J$60,3,FALSE)</f>
        <v>3</v>
      </c>
      <c r="M542" s="54" t="str">
        <f>VLOOKUP(K542,'Basic Moves'!B$2:C$60,2,FALSE)</f>
        <v>Bug</v>
      </c>
      <c r="N542" s="54">
        <f>IF(OR(VLOOKUP(K542,'Basic Moves'!B$2:C$60,2,FALSE)=E542,VLOOKUP(K542,'Basic Moves'!B$2:C$60,2,FALSE)=F542),1,0)</f>
        <v>0</v>
      </c>
      <c r="O542" s="54">
        <f>VLOOKUP(K542,'Basic Moves'!B$2:J$60,5,FALSE)</f>
        <v>400</v>
      </c>
      <c r="P542" s="54">
        <f>VLOOKUP(K542,'Basic Moves'!B$2:J$60,9,FALSE)</f>
        <v>6</v>
      </c>
      <c r="Q542" s="34">
        <f t="shared" si="229"/>
        <v>2</v>
      </c>
      <c r="R542" s="24">
        <f t="shared" si="2"/>
        <v>5</v>
      </c>
      <c r="S542" s="56">
        <f t="shared" si="230"/>
        <v>7.5</v>
      </c>
      <c r="T542" s="56">
        <f t="shared" si="231"/>
        <v>15</v>
      </c>
      <c r="U542" s="56">
        <f t="shared" si="232"/>
        <v>2</v>
      </c>
      <c r="V542" s="21" t="s">
        <v>291</v>
      </c>
      <c r="W542" s="54">
        <f>VLOOKUP(V542,'Charged Moves'!B$2:K$119,3,FALSE)</f>
        <v>100</v>
      </c>
      <c r="X542" s="57" t="str">
        <f>VLOOKUP(V542,'Charged Moves'!B$2:C$119,2,FALSE)</f>
        <v>Ground</v>
      </c>
      <c r="Y542" s="54">
        <f>IF(OR(VLOOKUP(V542,'Charged Moves'!B$2:C$119,2,FALSE)=E542,VLOOKUP(V542,'Charged Moves'!B$2:C$119,2,FALSE)=F542),1,0)</f>
        <v>1</v>
      </c>
      <c r="Z542" s="54">
        <f>VLOOKUP(V542,'Charged Moves'!B$2:K$119,10,FALSE)*100</f>
        <v>5</v>
      </c>
      <c r="AA542" s="54">
        <f>VLOOKUP(V542,'Charged Moves'!B$2:K$119,6,FALSE)</f>
        <v>4700</v>
      </c>
      <c r="AB542" s="54">
        <f>VLOOKUP(V542,'Charged Moves'!B$2:L$119,11,FALSE)</f>
        <v>50</v>
      </c>
      <c r="AC542" s="62">
        <f t="shared" si="233"/>
        <v>48</v>
      </c>
      <c r="AD542" s="24">
        <f t="shared" si="3"/>
        <v>10.21276596</v>
      </c>
      <c r="AE542" s="63">
        <f t="shared" si="4"/>
        <v>9</v>
      </c>
      <c r="AF542" s="64">
        <f t="shared" si="5"/>
        <v>3600</v>
      </c>
      <c r="AG542" s="65">
        <f t="shared" si="6"/>
        <v>7.951807229</v>
      </c>
      <c r="AH542" s="15">
        <f t="shared" si="234"/>
        <v>0.4567379224</v>
      </c>
      <c r="AI542" s="15">
        <f t="shared" si="235"/>
        <v>0.1900684789</v>
      </c>
      <c r="AJ542" s="15">
        <f t="shared" si="236"/>
        <v>0.1694631753</v>
      </c>
      <c r="AK542" s="65">
        <f t="shared" si="7"/>
        <v>2.332155477</v>
      </c>
      <c r="AL542" s="65">
        <f t="shared" si="8"/>
        <v>210881.9277</v>
      </c>
      <c r="AM542" s="65">
        <f t="shared" si="9"/>
        <v>61848.76325</v>
      </c>
    </row>
    <row r="543" ht="14.25" customHeight="1">
      <c r="A543" s="11">
        <v>1480.0</v>
      </c>
      <c r="B543" s="11">
        <f>VLOOKUP(D543,'Species Data'!A$2:E$252,2,FALSE)</f>
        <v>207</v>
      </c>
      <c r="C543" s="11"/>
      <c r="D543" s="20" t="s">
        <v>282</v>
      </c>
      <c r="E543" s="132" t="s">
        <v>485</v>
      </c>
      <c r="F543" s="67" t="s">
        <v>174</v>
      </c>
      <c r="G543" s="11">
        <f>VLOOKUP(D543,'Species Data'!A$2:E$252,3,FALSE)</f>
        <v>130</v>
      </c>
      <c r="H543" s="52">
        <f>VLOOKUP(D543,'Species Data'!A$2:E$252,4,FALSE)</f>
        <v>143</v>
      </c>
      <c r="I543" s="52">
        <f>VLOOKUP(D543,'Species Data'!A$2:E$252,5,FALSE)</f>
        <v>204</v>
      </c>
      <c r="J543" s="53">
        <f t="shared" si="1"/>
        <v>26520</v>
      </c>
      <c r="K543" s="21" t="s">
        <v>178</v>
      </c>
      <c r="L543" s="54">
        <f>VLOOKUP(K543,'Basic Moves'!B$2:J$60,3,FALSE)</f>
        <v>3</v>
      </c>
      <c r="M543" s="54" t="str">
        <f>VLOOKUP(K543,'Basic Moves'!B$2:C$60,2,FALSE)</f>
        <v>Bug</v>
      </c>
      <c r="N543" s="54">
        <f>IF(OR(VLOOKUP(K543,'Basic Moves'!B$2:C$60,2,FALSE)=E543,VLOOKUP(K543,'Basic Moves'!B$2:C$60,2,FALSE)=F543),1,0)</f>
        <v>0</v>
      </c>
      <c r="O543" s="54">
        <f>VLOOKUP(K543,'Basic Moves'!B$2:J$60,5,FALSE)</f>
        <v>400</v>
      </c>
      <c r="P543" s="54">
        <f>VLOOKUP(K543,'Basic Moves'!B$2:J$60,9,FALSE)</f>
        <v>6</v>
      </c>
      <c r="Q543" s="34">
        <f t="shared" si="229"/>
        <v>2</v>
      </c>
      <c r="R543" s="24">
        <f t="shared" si="2"/>
        <v>5</v>
      </c>
      <c r="S543" s="56">
        <f t="shared" si="230"/>
        <v>7.5</v>
      </c>
      <c r="T543" s="56">
        <f t="shared" si="231"/>
        <v>15</v>
      </c>
      <c r="U543" s="56">
        <f t="shared" si="232"/>
        <v>2</v>
      </c>
      <c r="V543" s="21" t="s">
        <v>239</v>
      </c>
      <c r="W543" s="54">
        <f>VLOOKUP(V543,'Charged Moves'!B$2:K$119,3,FALSE)</f>
        <v>55</v>
      </c>
      <c r="X543" s="57" t="str">
        <f>VLOOKUP(V543,'Charged Moves'!B$2:C$119,2,FALSE)</f>
        <v>Flying</v>
      </c>
      <c r="Y543" s="54">
        <f>IF(OR(VLOOKUP(V543,'Charged Moves'!B$2:C$119,2,FALSE)=E543,VLOOKUP(V543,'Charged Moves'!B$2:C$119,2,FALSE)=F543),1,0)</f>
        <v>1</v>
      </c>
      <c r="Z543" s="54">
        <f>VLOOKUP(V543,'Charged Moves'!B$2:K$119,10,FALSE)*100</f>
        <v>5</v>
      </c>
      <c r="AA543" s="54">
        <f>VLOOKUP(V543,'Charged Moves'!B$2:K$119,6,FALSE)</f>
        <v>2400</v>
      </c>
      <c r="AB543" s="54">
        <f>VLOOKUP(V543,'Charged Moves'!B$2:L$119,11,FALSE)</f>
        <v>33</v>
      </c>
      <c r="AC543" s="62">
        <f t="shared" si="233"/>
        <v>27</v>
      </c>
      <c r="AD543" s="24">
        <f t="shared" si="3"/>
        <v>11.25</v>
      </c>
      <c r="AE543" s="63">
        <f t="shared" si="4"/>
        <v>6</v>
      </c>
      <c r="AF543" s="64">
        <f t="shared" si="5"/>
        <v>2400</v>
      </c>
      <c r="AG543" s="65">
        <f t="shared" si="6"/>
        <v>8.125</v>
      </c>
      <c r="AH543" s="15">
        <f t="shared" si="234"/>
        <v>0.4666858128</v>
      </c>
      <c r="AI543" s="15">
        <f t="shared" si="235"/>
        <v>0.194208228</v>
      </c>
      <c r="AJ543" s="15">
        <f t="shared" si="236"/>
        <v>0.1507386416</v>
      </c>
      <c r="AK543" s="65">
        <f t="shared" si="7"/>
        <v>2.074468085</v>
      </c>
      <c r="AL543" s="65">
        <f t="shared" si="8"/>
        <v>215475</v>
      </c>
      <c r="AM543" s="65">
        <f t="shared" si="9"/>
        <v>55014.89362</v>
      </c>
    </row>
    <row r="544" ht="14.25" customHeight="1">
      <c r="A544" s="11">
        <v>1482.0</v>
      </c>
      <c r="B544" s="11">
        <f>VLOOKUP(D544,'Species Data'!A$2:E$252,2,FALSE)</f>
        <v>207</v>
      </c>
      <c r="C544" s="11"/>
      <c r="D544" s="20" t="s">
        <v>282</v>
      </c>
      <c r="E544" s="132" t="s">
        <v>485</v>
      </c>
      <c r="F544" s="67" t="s">
        <v>174</v>
      </c>
      <c r="G544" s="11">
        <f>VLOOKUP(D544,'Species Data'!A$2:E$252,3,FALSE)</f>
        <v>130</v>
      </c>
      <c r="H544" s="52">
        <f>VLOOKUP(D544,'Species Data'!A$2:E$252,4,FALSE)</f>
        <v>143</v>
      </c>
      <c r="I544" s="52">
        <f>VLOOKUP(D544,'Species Data'!A$2:E$252,5,FALSE)</f>
        <v>204</v>
      </c>
      <c r="J544" s="53">
        <f t="shared" si="1"/>
        <v>26520</v>
      </c>
      <c r="K544" s="21" t="s">
        <v>178</v>
      </c>
      <c r="L544" s="54">
        <f>VLOOKUP(K544,'Basic Moves'!B$2:J$60,3,FALSE)</f>
        <v>3</v>
      </c>
      <c r="M544" s="54" t="str">
        <f>VLOOKUP(K544,'Basic Moves'!B$2:C$60,2,FALSE)</f>
        <v>Bug</v>
      </c>
      <c r="N544" s="54">
        <f>IF(OR(VLOOKUP(K544,'Basic Moves'!B$2:C$60,2,FALSE)=E544,VLOOKUP(K544,'Basic Moves'!B$2:C$60,2,FALSE)=F544),1,0)</f>
        <v>0</v>
      </c>
      <c r="O544" s="54">
        <f>VLOOKUP(K544,'Basic Moves'!B$2:J$60,5,FALSE)</f>
        <v>400</v>
      </c>
      <c r="P544" s="54">
        <f>VLOOKUP(K544,'Basic Moves'!B$2:J$60,9,FALSE)</f>
        <v>6</v>
      </c>
      <c r="Q544" s="34">
        <f t="shared" si="229"/>
        <v>2</v>
      </c>
      <c r="R544" s="24">
        <f t="shared" si="2"/>
        <v>5</v>
      </c>
      <c r="S544" s="56">
        <f t="shared" si="230"/>
        <v>7.5</v>
      </c>
      <c r="T544" s="56">
        <f t="shared" si="231"/>
        <v>15</v>
      </c>
      <c r="U544" s="56">
        <f t="shared" si="232"/>
        <v>2</v>
      </c>
      <c r="V544" s="21" t="s">
        <v>237</v>
      </c>
      <c r="W544" s="54">
        <f>VLOOKUP(V544,'Charged Moves'!B$2:K$119,3,FALSE)</f>
        <v>50</v>
      </c>
      <c r="X544" s="57" t="str">
        <f>VLOOKUP(V544,'Charged Moves'!B$2:C$119,2,FALSE)</f>
        <v>Dark</v>
      </c>
      <c r="Y544" s="54">
        <f>IF(OR(VLOOKUP(V544,'Charged Moves'!B$2:C$119,2,FALSE)=E544,VLOOKUP(V544,'Charged Moves'!B$2:C$119,2,FALSE)=F544),1,0)</f>
        <v>0</v>
      </c>
      <c r="Z544" s="54">
        <f>VLOOKUP(V544,'Charged Moves'!B$2:K$119,10,FALSE)*100</f>
        <v>25</v>
      </c>
      <c r="AA544" s="54">
        <f>VLOOKUP(V544,'Charged Moves'!B$2:K$119,6,FALSE)</f>
        <v>2200</v>
      </c>
      <c r="AB544" s="54">
        <f>VLOOKUP(V544,'Charged Moves'!B$2:L$119,11,FALSE)</f>
        <v>33</v>
      </c>
      <c r="AC544" s="62">
        <f t="shared" si="233"/>
        <v>20</v>
      </c>
      <c r="AD544" s="24">
        <f t="shared" si="3"/>
        <v>9.090909091</v>
      </c>
      <c r="AE544" s="63">
        <f t="shared" si="4"/>
        <v>6</v>
      </c>
      <c r="AF544" s="64">
        <f t="shared" si="5"/>
        <v>2400</v>
      </c>
      <c r="AG544" s="65">
        <f t="shared" si="6"/>
        <v>6.956521739</v>
      </c>
      <c r="AH544" s="15">
        <f t="shared" si="234"/>
        <v>0.3995704618</v>
      </c>
      <c r="AI544" s="15">
        <f t="shared" si="235"/>
        <v>0.1662786166</v>
      </c>
      <c r="AJ544" s="15">
        <f t="shared" si="236"/>
        <v>0.1250129126</v>
      </c>
      <c r="AK544" s="65">
        <f t="shared" si="7"/>
        <v>1.720430108</v>
      </c>
      <c r="AL544" s="65">
        <f t="shared" si="8"/>
        <v>184486.9565</v>
      </c>
      <c r="AM544" s="65">
        <f t="shared" si="9"/>
        <v>45625.80645</v>
      </c>
    </row>
    <row r="545" ht="14.25" customHeight="1">
      <c r="A545" s="11">
        <v>298.0</v>
      </c>
      <c r="B545" s="11">
        <f>VLOOKUP(D545,'Species Data'!A$2:E$252,2,FALSE)</f>
        <v>44</v>
      </c>
      <c r="C545" s="11"/>
      <c r="D545" s="11" t="s">
        <v>325</v>
      </c>
      <c r="E545" s="110" t="s">
        <v>479</v>
      </c>
      <c r="F545" s="108" t="s">
        <v>473</v>
      </c>
      <c r="G545" s="11">
        <f>VLOOKUP(D545,'Species Data'!A$2:E$252,3,FALSE)</f>
        <v>120</v>
      </c>
      <c r="H545" s="52">
        <f>VLOOKUP(D545,'Species Data'!A$2:E$252,4,FALSE)</f>
        <v>153</v>
      </c>
      <c r="I545" s="52">
        <f>VLOOKUP(D545,'Species Data'!A$2:E$252,5,FALSE)</f>
        <v>139</v>
      </c>
      <c r="J545" s="53">
        <f t="shared" si="1"/>
        <v>16680</v>
      </c>
      <c r="K545" s="48" t="s">
        <v>146</v>
      </c>
      <c r="L545" s="54">
        <f>VLOOKUP(K545,'Basic Moves'!B$2:J$60,3,FALSE)</f>
        <v>13</v>
      </c>
      <c r="M545" s="54" t="str">
        <f>VLOOKUP(K545,'Basic Moves'!B$2:C$60,2,FALSE)</f>
        <v>Grass</v>
      </c>
      <c r="N545" s="54">
        <f>IF(OR(VLOOKUP(K545,'Basic Moves'!B$2:C$60,2,FALSE)=E545,VLOOKUP(K545,'Basic Moves'!B$2:C$60,2,FALSE)=F545),1,0)</f>
        <v>1</v>
      </c>
      <c r="O545" s="54">
        <f>VLOOKUP(K545,'Basic Moves'!B$2:J$60,5,FALSE)</f>
        <v>1000</v>
      </c>
      <c r="P545" s="54">
        <f>VLOOKUP(K545,'Basic Moves'!B$2:J$60,9,FALSE)</f>
        <v>7</v>
      </c>
      <c r="Q545" s="34">
        <f t="shared" si="229"/>
        <v>7</v>
      </c>
      <c r="R545" s="24">
        <f t="shared" si="2"/>
        <v>7</v>
      </c>
      <c r="S545" s="56">
        <f t="shared" si="230"/>
        <v>13</v>
      </c>
      <c r="T545" s="56">
        <f t="shared" si="231"/>
        <v>7</v>
      </c>
      <c r="U545" s="56">
        <f t="shared" si="232"/>
        <v>0.5384615385</v>
      </c>
      <c r="V545" s="48" t="s">
        <v>144</v>
      </c>
      <c r="W545" s="54">
        <f>VLOOKUP(V545,'Charged Moves'!B$2:K$119,3,FALSE)</f>
        <v>80</v>
      </c>
      <c r="X545" s="57" t="str">
        <f>VLOOKUP(V545,'Charged Moves'!B$2:C$119,2,FALSE)</f>
        <v>Poison</v>
      </c>
      <c r="Y545" s="54">
        <f>IF(OR(VLOOKUP(V545,'Charged Moves'!B$2:C$119,2,FALSE)=E545,VLOOKUP(V545,'Charged Moves'!B$2:C$119,2,FALSE)=F545),1,0)</f>
        <v>1</v>
      </c>
      <c r="Z545" s="54">
        <f>VLOOKUP(V545,'Charged Moves'!B$2:K$119,10,FALSE)*100</f>
        <v>5</v>
      </c>
      <c r="AA545" s="54">
        <f>VLOOKUP(V545,'Charged Moves'!B$2:K$119,6,FALSE)</f>
        <v>2300</v>
      </c>
      <c r="AB545" s="54">
        <f>VLOOKUP(V545,'Charged Moves'!B$2:L$119,11,FALSE)</f>
        <v>50</v>
      </c>
      <c r="AC545" s="62">
        <f t="shared" si="233"/>
        <v>41</v>
      </c>
      <c r="AD545" s="24">
        <f t="shared" si="3"/>
        <v>17.82608696</v>
      </c>
      <c r="AE545" s="63">
        <f t="shared" si="4"/>
        <v>8</v>
      </c>
      <c r="AF545" s="64">
        <f t="shared" si="5"/>
        <v>8000</v>
      </c>
      <c r="AG545" s="65">
        <f t="shared" si="6"/>
        <v>9.417475728</v>
      </c>
      <c r="AH545" s="15">
        <f t="shared" si="234"/>
        <v>0.5409233618</v>
      </c>
      <c r="AI545" s="15">
        <f t="shared" si="235"/>
        <v>0.1415797992</v>
      </c>
      <c r="AJ545" s="15">
        <f t="shared" si="236"/>
        <v>0.1566482924</v>
      </c>
      <c r="AK545" s="65">
        <f t="shared" si="7"/>
        <v>3.427561837</v>
      </c>
      <c r="AL545" s="65">
        <f t="shared" si="8"/>
        <v>157083.4951</v>
      </c>
      <c r="AM545" s="65">
        <f t="shared" si="9"/>
        <v>57171.73145</v>
      </c>
    </row>
    <row r="546" ht="14.25" customHeight="1">
      <c r="A546" s="11">
        <v>297.0</v>
      </c>
      <c r="B546" s="11">
        <f>VLOOKUP(D546,'Species Data'!A$2:E$252,2,FALSE)</f>
        <v>44</v>
      </c>
      <c r="C546" s="11"/>
      <c r="D546" s="11" t="s">
        <v>325</v>
      </c>
      <c r="E546" s="110" t="s">
        <v>479</v>
      </c>
      <c r="F546" s="108" t="s">
        <v>473</v>
      </c>
      <c r="G546" s="11">
        <f>VLOOKUP(D546,'Species Data'!A$2:E$252,3,FALSE)</f>
        <v>120</v>
      </c>
      <c r="H546" s="52">
        <f>VLOOKUP(D546,'Species Data'!A$2:E$252,4,FALSE)</f>
        <v>153</v>
      </c>
      <c r="I546" s="52">
        <f>VLOOKUP(D546,'Species Data'!A$2:E$252,5,FALSE)</f>
        <v>139</v>
      </c>
      <c r="J546" s="53">
        <f t="shared" si="1"/>
        <v>16680</v>
      </c>
      <c r="K546" s="48" t="s">
        <v>146</v>
      </c>
      <c r="L546" s="54">
        <f>VLOOKUP(K546,'Basic Moves'!B$2:J$60,3,FALSE)</f>
        <v>13</v>
      </c>
      <c r="M546" s="54" t="str">
        <f>VLOOKUP(K546,'Basic Moves'!B$2:C$60,2,FALSE)</f>
        <v>Grass</v>
      </c>
      <c r="N546" s="54">
        <f>IF(OR(VLOOKUP(K546,'Basic Moves'!B$2:C$60,2,FALSE)=E546,VLOOKUP(K546,'Basic Moves'!B$2:C$60,2,FALSE)=F546),1,0)</f>
        <v>1</v>
      </c>
      <c r="O546" s="54">
        <f>VLOOKUP(K546,'Basic Moves'!B$2:J$60,5,FALSE)</f>
        <v>1000</v>
      </c>
      <c r="P546" s="54">
        <f>VLOOKUP(K546,'Basic Moves'!B$2:J$60,9,FALSE)</f>
        <v>7</v>
      </c>
      <c r="Q546" s="34">
        <f t="shared" si="229"/>
        <v>7</v>
      </c>
      <c r="R546" s="24">
        <f t="shared" si="2"/>
        <v>7</v>
      </c>
      <c r="S546" s="56">
        <f t="shared" si="230"/>
        <v>13</v>
      </c>
      <c r="T546" s="56">
        <f t="shared" si="231"/>
        <v>7</v>
      </c>
      <c r="U546" s="56">
        <f t="shared" si="232"/>
        <v>0.5384615385</v>
      </c>
      <c r="V546" s="48" t="s">
        <v>152</v>
      </c>
      <c r="W546" s="54">
        <f>VLOOKUP(V546,'Charged Moves'!B$2:K$119,3,FALSE)</f>
        <v>110</v>
      </c>
      <c r="X546" s="57" t="str">
        <f>VLOOKUP(V546,'Charged Moves'!B$2:C$119,2,FALSE)</f>
        <v>Grass</v>
      </c>
      <c r="Y546" s="54">
        <f>IF(OR(VLOOKUP(V546,'Charged Moves'!B$2:C$119,2,FALSE)=E546,VLOOKUP(V546,'Charged Moves'!B$2:C$119,2,FALSE)=F546),1,0)</f>
        <v>1</v>
      </c>
      <c r="Z546" s="54">
        <f>VLOOKUP(V546,'Charged Moves'!B$2:K$119,10,FALSE)*100</f>
        <v>5</v>
      </c>
      <c r="AA546" s="54">
        <f>VLOOKUP(V546,'Charged Moves'!B$2:K$119,6,FALSE)</f>
        <v>2600</v>
      </c>
      <c r="AB546" s="54">
        <f>VLOOKUP(V546,'Charged Moves'!B$2:L$119,11,FALSE)</f>
        <v>100</v>
      </c>
      <c r="AC546" s="62">
        <f t="shared" si="233"/>
        <v>57</v>
      </c>
      <c r="AD546" s="24">
        <f t="shared" si="3"/>
        <v>21.92307692</v>
      </c>
      <c r="AE546" s="63">
        <f t="shared" si="4"/>
        <v>15</v>
      </c>
      <c r="AF546" s="64">
        <f t="shared" si="5"/>
        <v>15000</v>
      </c>
      <c r="AG546" s="65">
        <f t="shared" si="6"/>
        <v>9.204545455</v>
      </c>
      <c r="AH546" s="15">
        <f t="shared" si="234"/>
        <v>0.5286930186</v>
      </c>
      <c r="AI546" s="15">
        <f t="shared" si="235"/>
        <v>0.1383786627</v>
      </c>
      <c r="AJ546" s="15">
        <f t="shared" si="236"/>
        <v>0.1492704026</v>
      </c>
      <c r="AK546" s="65">
        <f t="shared" si="7"/>
        <v>3.266129032</v>
      </c>
      <c r="AL546" s="65">
        <f t="shared" si="8"/>
        <v>153531.8182</v>
      </c>
      <c r="AM546" s="65">
        <f t="shared" si="9"/>
        <v>54479.03226</v>
      </c>
    </row>
    <row r="547" ht="14.25" customHeight="1">
      <c r="A547" s="11">
        <v>295.0</v>
      </c>
      <c r="B547" s="11">
        <f>VLOOKUP(D547,'Species Data'!A$2:E$252,2,FALSE)</f>
        <v>44</v>
      </c>
      <c r="C547" s="11"/>
      <c r="D547" s="11" t="s">
        <v>325</v>
      </c>
      <c r="E547" s="110" t="s">
        <v>479</v>
      </c>
      <c r="F547" s="108" t="s">
        <v>473</v>
      </c>
      <c r="G547" s="11">
        <f>VLOOKUP(D547,'Species Data'!A$2:E$252,3,FALSE)</f>
        <v>120</v>
      </c>
      <c r="H547" s="52">
        <f>VLOOKUP(D547,'Species Data'!A$2:E$252,4,FALSE)</f>
        <v>153</v>
      </c>
      <c r="I547" s="52">
        <f>VLOOKUP(D547,'Species Data'!A$2:E$252,5,FALSE)</f>
        <v>139</v>
      </c>
      <c r="J547" s="53">
        <f t="shared" si="1"/>
        <v>16680</v>
      </c>
      <c r="K547" s="48" t="s">
        <v>119</v>
      </c>
      <c r="L547" s="54">
        <f>VLOOKUP(K547,'Basic Moves'!B$2:J$60,3,FALSE)</f>
        <v>9</v>
      </c>
      <c r="M547" s="54" t="str">
        <f>VLOOKUP(K547,'Basic Moves'!B$2:C$60,2,FALSE)</f>
        <v>Poison</v>
      </c>
      <c r="N547" s="54">
        <f>IF(OR(VLOOKUP(K547,'Basic Moves'!B$2:C$60,2,FALSE)=E547,VLOOKUP(K547,'Basic Moves'!B$2:C$60,2,FALSE)=F547),1,0)</f>
        <v>1</v>
      </c>
      <c r="O547" s="54">
        <f>VLOOKUP(K547,'Basic Moves'!B$2:J$60,5,FALSE)</f>
        <v>800</v>
      </c>
      <c r="P547" s="54">
        <f>VLOOKUP(K547,'Basic Moves'!B$2:J$60,9,FALSE)</f>
        <v>8</v>
      </c>
      <c r="Q547" s="34">
        <f t="shared" si="229"/>
        <v>5</v>
      </c>
      <c r="R547" s="24">
        <f t="shared" si="2"/>
        <v>6.25</v>
      </c>
      <c r="S547" s="56">
        <f t="shared" si="230"/>
        <v>11.25</v>
      </c>
      <c r="T547" s="56">
        <f t="shared" si="231"/>
        <v>10</v>
      </c>
      <c r="U547" s="56">
        <f t="shared" si="232"/>
        <v>0.8888888889</v>
      </c>
      <c r="V547" s="48" t="s">
        <v>144</v>
      </c>
      <c r="W547" s="54">
        <f>VLOOKUP(V547,'Charged Moves'!B$2:K$119,3,FALSE)</f>
        <v>80</v>
      </c>
      <c r="X547" s="57" t="str">
        <f>VLOOKUP(V547,'Charged Moves'!B$2:C$119,2,FALSE)</f>
        <v>Poison</v>
      </c>
      <c r="Y547" s="54">
        <f>IF(OR(VLOOKUP(V547,'Charged Moves'!B$2:C$119,2,FALSE)=E547,VLOOKUP(V547,'Charged Moves'!B$2:C$119,2,FALSE)=F547),1,0)</f>
        <v>1</v>
      </c>
      <c r="Z547" s="54">
        <f>VLOOKUP(V547,'Charged Moves'!B$2:K$119,10,FALSE)*100</f>
        <v>5</v>
      </c>
      <c r="AA547" s="54">
        <f>VLOOKUP(V547,'Charged Moves'!B$2:K$119,6,FALSE)</f>
        <v>2300</v>
      </c>
      <c r="AB547" s="54">
        <f>VLOOKUP(V547,'Charged Moves'!B$2:L$119,11,FALSE)</f>
        <v>50</v>
      </c>
      <c r="AC547" s="62">
        <f t="shared" si="233"/>
        <v>41</v>
      </c>
      <c r="AD547" s="24">
        <f t="shared" si="3"/>
        <v>17.82608696</v>
      </c>
      <c r="AE547" s="63">
        <f t="shared" si="4"/>
        <v>7</v>
      </c>
      <c r="AF547" s="64">
        <f t="shared" si="5"/>
        <v>5600</v>
      </c>
      <c r="AG547" s="65">
        <f t="shared" si="6"/>
        <v>9.620253165</v>
      </c>
      <c r="AH547" s="15">
        <f t="shared" si="234"/>
        <v>0.5525705436</v>
      </c>
      <c r="AI547" s="15">
        <f t="shared" si="235"/>
        <v>0.1446283007</v>
      </c>
      <c r="AJ547" s="15">
        <f t="shared" si="236"/>
        <v>0.1453302623</v>
      </c>
      <c r="AK547" s="65">
        <f t="shared" si="7"/>
        <v>3.179916318</v>
      </c>
      <c r="AL547" s="65">
        <f t="shared" si="8"/>
        <v>160465.8228</v>
      </c>
      <c r="AM547" s="65">
        <f t="shared" si="9"/>
        <v>53041.00418</v>
      </c>
    </row>
    <row r="548" ht="14.25" customHeight="1">
      <c r="A548" s="11">
        <v>296.0</v>
      </c>
      <c r="B548" s="11">
        <f>VLOOKUP(D548,'Species Data'!A$2:E$252,2,FALSE)</f>
        <v>44</v>
      </c>
      <c r="C548" s="11"/>
      <c r="D548" s="11" t="s">
        <v>325</v>
      </c>
      <c r="E548" s="110" t="s">
        <v>479</v>
      </c>
      <c r="F548" s="108" t="s">
        <v>473</v>
      </c>
      <c r="G548" s="11">
        <f>VLOOKUP(D548,'Species Data'!A$2:E$252,3,FALSE)</f>
        <v>120</v>
      </c>
      <c r="H548" s="52">
        <f>VLOOKUP(D548,'Species Data'!A$2:E$252,4,FALSE)</f>
        <v>153</v>
      </c>
      <c r="I548" s="52">
        <f>VLOOKUP(D548,'Species Data'!A$2:E$252,5,FALSE)</f>
        <v>139</v>
      </c>
      <c r="J548" s="53">
        <f t="shared" si="1"/>
        <v>16680</v>
      </c>
      <c r="K548" s="48" t="s">
        <v>146</v>
      </c>
      <c r="L548" s="54">
        <f>VLOOKUP(K548,'Basic Moves'!B$2:J$60,3,FALSE)</f>
        <v>13</v>
      </c>
      <c r="M548" s="54" t="str">
        <f>VLOOKUP(K548,'Basic Moves'!B$2:C$60,2,FALSE)</f>
        <v>Grass</v>
      </c>
      <c r="N548" s="54">
        <f>IF(OR(VLOOKUP(K548,'Basic Moves'!B$2:C$60,2,FALSE)=E548,VLOOKUP(K548,'Basic Moves'!B$2:C$60,2,FALSE)=F548),1,0)</f>
        <v>1</v>
      </c>
      <c r="O548" s="54">
        <f>VLOOKUP(K548,'Basic Moves'!B$2:J$60,5,FALSE)</f>
        <v>1000</v>
      </c>
      <c r="P548" s="54">
        <f>VLOOKUP(K548,'Basic Moves'!B$2:J$60,9,FALSE)</f>
        <v>7</v>
      </c>
      <c r="Q548" s="34">
        <f t="shared" si="229"/>
        <v>7</v>
      </c>
      <c r="R548" s="24">
        <f t="shared" si="2"/>
        <v>7</v>
      </c>
      <c r="S548" s="56">
        <f t="shared" si="230"/>
        <v>13</v>
      </c>
      <c r="T548" s="56">
        <f t="shared" si="231"/>
        <v>7</v>
      </c>
      <c r="U548" s="56">
        <f t="shared" si="232"/>
        <v>0.5384615385</v>
      </c>
      <c r="V548" s="48" t="s">
        <v>205</v>
      </c>
      <c r="W548" s="54">
        <f>VLOOKUP(V548,'Charged Moves'!B$2:K$119,3,FALSE)</f>
        <v>130</v>
      </c>
      <c r="X548" s="57" t="str">
        <f>VLOOKUP(V548,'Charged Moves'!B$2:C$119,2,FALSE)</f>
        <v>Fairy</v>
      </c>
      <c r="Y548" s="54">
        <f>IF(OR(VLOOKUP(V548,'Charged Moves'!B$2:C$119,2,FALSE)=E548,VLOOKUP(V548,'Charged Moves'!B$2:C$119,2,FALSE)=F548),1,0)</f>
        <v>0</v>
      </c>
      <c r="Z548" s="54">
        <f>VLOOKUP(V548,'Charged Moves'!B$2:K$119,10,FALSE)*100</f>
        <v>5</v>
      </c>
      <c r="AA548" s="54">
        <f>VLOOKUP(V548,'Charged Moves'!B$2:K$119,6,FALSE)</f>
        <v>3900</v>
      </c>
      <c r="AB548" s="54">
        <f>VLOOKUP(V548,'Charged Moves'!B$2:L$119,11,FALSE)</f>
        <v>100</v>
      </c>
      <c r="AC548" s="62">
        <f t="shared" si="233"/>
        <v>56</v>
      </c>
      <c r="AD548" s="24">
        <f t="shared" si="3"/>
        <v>14.35897436</v>
      </c>
      <c r="AE548" s="63">
        <f t="shared" si="4"/>
        <v>15</v>
      </c>
      <c r="AF548" s="64">
        <f t="shared" si="5"/>
        <v>15000</v>
      </c>
      <c r="AG548" s="65">
        <f t="shared" si="6"/>
        <v>8.518518519</v>
      </c>
      <c r="AH548" s="15">
        <f t="shared" si="234"/>
        <v>0.4892888293</v>
      </c>
      <c r="AI548" s="15">
        <f t="shared" si="235"/>
        <v>0.1280651181</v>
      </c>
      <c r="AJ548" s="15">
        <f t="shared" si="236"/>
        <v>0.1445601066</v>
      </c>
      <c r="AK548" s="65">
        <f t="shared" si="7"/>
        <v>3.163064833</v>
      </c>
      <c r="AL548" s="65">
        <f t="shared" si="8"/>
        <v>142088.8889</v>
      </c>
      <c r="AM548" s="65">
        <f t="shared" si="9"/>
        <v>52759.92141</v>
      </c>
    </row>
    <row r="549" ht="14.25" customHeight="1">
      <c r="A549" s="11">
        <v>294.0</v>
      </c>
      <c r="B549" s="11">
        <f>VLOOKUP(D549,'Species Data'!A$2:E$252,2,FALSE)</f>
        <v>44</v>
      </c>
      <c r="C549" s="11"/>
      <c r="D549" s="11" t="s">
        <v>325</v>
      </c>
      <c r="E549" s="110" t="s">
        <v>479</v>
      </c>
      <c r="F549" s="108" t="s">
        <v>473</v>
      </c>
      <c r="G549" s="11">
        <f>VLOOKUP(D549,'Species Data'!A$2:E$252,3,FALSE)</f>
        <v>120</v>
      </c>
      <c r="H549" s="52">
        <f>VLOOKUP(D549,'Species Data'!A$2:E$252,4,FALSE)</f>
        <v>153</v>
      </c>
      <c r="I549" s="52">
        <f>VLOOKUP(D549,'Species Data'!A$2:E$252,5,FALSE)</f>
        <v>139</v>
      </c>
      <c r="J549" s="53">
        <f t="shared" si="1"/>
        <v>16680</v>
      </c>
      <c r="K549" s="48" t="s">
        <v>119</v>
      </c>
      <c r="L549" s="54">
        <f>VLOOKUP(K549,'Basic Moves'!B$2:J$60,3,FALSE)</f>
        <v>9</v>
      </c>
      <c r="M549" s="54" t="str">
        <f>VLOOKUP(K549,'Basic Moves'!B$2:C$60,2,FALSE)</f>
        <v>Poison</v>
      </c>
      <c r="N549" s="54">
        <f>IF(OR(VLOOKUP(K549,'Basic Moves'!B$2:C$60,2,FALSE)=E549,VLOOKUP(K549,'Basic Moves'!B$2:C$60,2,FALSE)=F549),1,0)</f>
        <v>1</v>
      </c>
      <c r="O549" s="54">
        <f>VLOOKUP(K549,'Basic Moves'!B$2:J$60,5,FALSE)</f>
        <v>800</v>
      </c>
      <c r="P549" s="54">
        <f>VLOOKUP(K549,'Basic Moves'!B$2:J$60,9,FALSE)</f>
        <v>8</v>
      </c>
      <c r="Q549" s="34">
        <f t="shared" si="229"/>
        <v>5</v>
      </c>
      <c r="R549" s="24">
        <f t="shared" si="2"/>
        <v>6.25</v>
      </c>
      <c r="S549" s="56">
        <f t="shared" si="230"/>
        <v>11.25</v>
      </c>
      <c r="T549" s="56">
        <f t="shared" si="231"/>
        <v>10</v>
      </c>
      <c r="U549" s="56">
        <f t="shared" si="232"/>
        <v>0.8888888889</v>
      </c>
      <c r="V549" s="48" t="s">
        <v>152</v>
      </c>
      <c r="W549" s="54">
        <f>VLOOKUP(V549,'Charged Moves'!B$2:K$119,3,FALSE)</f>
        <v>110</v>
      </c>
      <c r="X549" s="57" t="str">
        <f>VLOOKUP(V549,'Charged Moves'!B$2:C$119,2,FALSE)</f>
        <v>Grass</v>
      </c>
      <c r="Y549" s="54">
        <f>IF(OR(VLOOKUP(V549,'Charged Moves'!B$2:C$119,2,FALSE)=E549,VLOOKUP(V549,'Charged Moves'!B$2:C$119,2,FALSE)=F549),1,0)</f>
        <v>1</v>
      </c>
      <c r="Z549" s="54">
        <f>VLOOKUP(V549,'Charged Moves'!B$2:K$119,10,FALSE)*100</f>
        <v>5</v>
      </c>
      <c r="AA549" s="54">
        <f>VLOOKUP(V549,'Charged Moves'!B$2:K$119,6,FALSE)</f>
        <v>2600</v>
      </c>
      <c r="AB549" s="54">
        <f>VLOOKUP(V549,'Charged Moves'!B$2:L$119,11,FALSE)</f>
        <v>100</v>
      </c>
      <c r="AC549" s="62">
        <f t="shared" si="233"/>
        <v>57</v>
      </c>
      <c r="AD549" s="24">
        <f t="shared" si="3"/>
        <v>21.92307692</v>
      </c>
      <c r="AE549" s="63">
        <f t="shared" si="4"/>
        <v>13</v>
      </c>
      <c r="AF549" s="64">
        <f t="shared" si="5"/>
        <v>10400</v>
      </c>
      <c r="AG549" s="65">
        <f t="shared" si="6"/>
        <v>9.384615385</v>
      </c>
      <c r="AH549" s="15">
        <f t="shared" si="234"/>
        <v>0.539035921</v>
      </c>
      <c r="AI549" s="15">
        <f t="shared" si="235"/>
        <v>0.1410857857</v>
      </c>
      <c r="AJ549" s="15">
        <f t="shared" si="236"/>
        <v>0.1359929329</v>
      </c>
      <c r="AK549" s="65">
        <f t="shared" si="7"/>
        <v>2.975609756</v>
      </c>
      <c r="AL549" s="65">
        <f t="shared" si="8"/>
        <v>156535.3846</v>
      </c>
      <c r="AM549" s="65">
        <f t="shared" si="9"/>
        <v>49633.17073</v>
      </c>
    </row>
    <row r="550" ht="14.25" customHeight="1">
      <c r="A550" s="11">
        <v>293.0</v>
      </c>
      <c r="B550" s="11">
        <f>VLOOKUP(D550,'Species Data'!A$2:E$252,2,FALSE)</f>
        <v>44</v>
      </c>
      <c r="C550" s="11"/>
      <c r="D550" s="11" t="s">
        <v>325</v>
      </c>
      <c r="E550" s="110" t="s">
        <v>479</v>
      </c>
      <c r="F550" s="108" t="s">
        <v>473</v>
      </c>
      <c r="G550" s="11">
        <f>VLOOKUP(D550,'Species Data'!A$2:E$252,3,FALSE)</f>
        <v>120</v>
      </c>
      <c r="H550" s="52">
        <f>VLOOKUP(D550,'Species Data'!A$2:E$252,4,FALSE)</f>
        <v>153</v>
      </c>
      <c r="I550" s="52">
        <f>VLOOKUP(D550,'Species Data'!A$2:E$252,5,FALSE)</f>
        <v>139</v>
      </c>
      <c r="J550" s="53">
        <f t="shared" si="1"/>
        <v>16680</v>
      </c>
      <c r="K550" s="48" t="s">
        <v>119</v>
      </c>
      <c r="L550" s="54">
        <f>VLOOKUP(K550,'Basic Moves'!B$2:J$60,3,FALSE)</f>
        <v>9</v>
      </c>
      <c r="M550" s="54" t="str">
        <f>VLOOKUP(K550,'Basic Moves'!B$2:C$60,2,FALSE)</f>
        <v>Poison</v>
      </c>
      <c r="N550" s="54">
        <f>IF(OR(VLOOKUP(K550,'Basic Moves'!B$2:C$60,2,FALSE)=E550,VLOOKUP(K550,'Basic Moves'!B$2:C$60,2,FALSE)=F550),1,0)</f>
        <v>1</v>
      </c>
      <c r="O550" s="54">
        <f>VLOOKUP(K550,'Basic Moves'!B$2:J$60,5,FALSE)</f>
        <v>800</v>
      </c>
      <c r="P550" s="54">
        <f>VLOOKUP(K550,'Basic Moves'!B$2:J$60,9,FALSE)</f>
        <v>8</v>
      </c>
      <c r="Q550" s="34">
        <f t="shared" si="229"/>
        <v>5</v>
      </c>
      <c r="R550" s="24">
        <f t="shared" si="2"/>
        <v>6.25</v>
      </c>
      <c r="S550" s="56">
        <f t="shared" si="230"/>
        <v>11.25</v>
      </c>
      <c r="T550" s="56">
        <f t="shared" si="231"/>
        <v>10</v>
      </c>
      <c r="U550" s="56">
        <f t="shared" si="232"/>
        <v>0.8888888889</v>
      </c>
      <c r="V550" s="48" t="s">
        <v>205</v>
      </c>
      <c r="W550" s="54">
        <f>VLOOKUP(V550,'Charged Moves'!B$2:K$119,3,FALSE)</f>
        <v>130</v>
      </c>
      <c r="X550" s="57" t="str">
        <f>VLOOKUP(V550,'Charged Moves'!B$2:C$119,2,FALSE)</f>
        <v>Fairy</v>
      </c>
      <c r="Y550" s="54">
        <f>IF(OR(VLOOKUP(V550,'Charged Moves'!B$2:C$119,2,FALSE)=E550,VLOOKUP(V550,'Charged Moves'!B$2:C$119,2,FALSE)=F550),1,0)</f>
        <v>0</v>
      </c>
      <c r="Z550" s="54">
        <f>VLOOKUP(V550,'Charged Moves'!B$2:K$119,10,FALSE)*100</f>
        <v>5</v>
      </c>
      <c r="AA550" s="54">
        <f>VLOOKUP(V550,'Charged Moves'!B$2:K$119,6,FALSE)</f>
        <v>3900</v>
      </c>
      <c r="AB550" s="54">
        <f>VLOOKUP(V550,'Charged Moves'!B$2:L$119,11,FALSE)</f>
        <v>100</v>
      </c>
      <c r="AC550" s="62">
        <f t="shared" si="233"/>
        <v>56</v>
      </c>
      <c r="AD550" s="24">
        <f t="shared" si="3"/>
        <v>14.35897436</v>
      </c>
      <c r="AE550" s="63">
        <f t="shared" si="4"/>
        <v>13</v>
      </c>
      <c r="AF550" s="64">
        <f t="shared" si="5"/>
        <v>10400</v>
      </c>
      <c r="AG550" s="65">
        <f t="shared" si="6"/>
        <v>8.461538462</v>
      </c>
      <c r="AH550" s="15">
        <f t="shared" si="234"/>
        <v>0.4860159943</v>
      </c>
      <c r="AI550" s="15">
        <f t="shared" si="235"/>
        <v>0.1272084953</v>
      </c>
      <c r="AJ550" s="15">
        <f t="shared" si="236"/>
        <v>0.1307330427</v>
      </c>
      <c r="AK550" s="65">
        <f t="shared" si="7"/>
        <v>2.860520095</v>
      </c>
      <c r="AL550" s="65">
        <f t="shared" si="8"/>
        <v>141138.4615</v>
      </c>
      <c r="AM550" s="65">
        <f t="shared" si="9"/>
        <v>47713.47518</v>
      </c>
    </row>
    <row r="551" ht="14.25" customHeight="1">
      <c r="A551" s="11">
        <v>286.0</v>
      </c>
      <c r="B551" s="11">
        <f>VLOOKUP(D551,'Species Data'!A$2:E$252,2,FALSE)</f>
        <v>42</v>
      </c>
      <c r="C551" s="11"/>
      <c r="D551" s="11" t="s">
        <v>278</v>
      </c>
      <c r="E551" s="108" t="s">
        <v>473</v>
      </c>
      <c r="F551" s="67" t="s">
        <v>174</v>
      </c>
      <c r="G551" s="11">
        <f>VLOOKUP(D551,'Species Data'!A$2:E$252,3,FALSE)</f>
        <v>150</v>
      </c>
      <c r="H551" s="52">
        <f>VLOOKUP(D551,'Species Data'!A$2:E$252,4,FALSE)</f>
        <v>161</v>
      </c>
      <c r="I551" s="52">
        <f>VLOOKUP(D551,'Species Data'!A$2:E$252,5,FALSE)</f>
        <v>153</v>
      </c>
      <c r="J551" s="53">
        <f t="shared" si="1"/>
        <v>22950</v>
      </c>
      <c r="K551" s="48" t="s">
        <v>190</v>
      </c>
      <c r="L551" s="54">
        <f>VLOOKUP(K551,'Basic Moves'!B$2:J$60,3,FALSE)</f>
        <v>8</v>
      </c>
      <c r="M551" s="54" t="str">
        <f>VLOOKUP(K551,'Basic Moves'!B$2:C$60,2,FALSE)</f>
        <v>Flying</v>
      </c>
      <c r="N551" s="54">
        <f>IF(OR(VLOOKUP(K551,'Basic Moves'!B$2:C$60,2,FALSE)=E551,VLOOKUP(K551,'Basic Moves'!B$2:C$60,2,FALSE)=F551),1,0)</f>
        <v>1</v>
      </c>
      <c r="O551" s="54">
        <f>VLOOKUP(K551,'Basic Moves'!B$2:J$60,5,FALSE)</f>
        <v>800</v>
      </c>
      <c r="P551" s="54">
        <f>VLOOKUP(K551,'Basic Moves'!B$2:J$60,9,FALSE)</f>
        <v>9</v>
      </c>
      <c r="Q551" s="34">
        <f t="shared" si="229"/>
        <v>5</v>
      </c>
      <c r="R551" s="24">
        <f t="shared" si="2"/>
        <v>6.25</v>
      </c>
      <c r="S551" s="56">
        <f t="shared" si="230"/>
        <v>10</v>
      </c>
      <c r="T551" s="56">
        <f t="shared" si="231"/>
        <v>11.25</v>
      </c>
      <c r="U551" s="56">
        <f t="shared" si="232"/>
        <v>1.125</v>
      </c>
      <c r="V551" s="12" t="s">
        <v>37</v>
      </c>
      <c r="W551" s="54">
        <f>VLOOKUP(V551,'Charged Moves'!B$2:K$119,3,FALSE)</f>
        <v>100</v>
      </c>
      <c r="X551" s="57" t="str">
        <f>VLOOKUP(V551,'Charged Moves'!B$2:C$119,2,FALSE)</f>
        <v>Ghost</v>
      </c>
      <c r="Y551" s="54">
        <f>IF(OR(VLOOKUP(V551,'Charged Moves'!B$2:C$119,2,FALSE)=E551,VLOOKUP(V551,'Charged Moves'!B$2:C$119,2,FALSE)=F551),1,0)</f>
        <v>0</v>
      </c>
      <c r="Z551" s="54">
        <f>VLOOKUP(V551,'Charged Moves'!B$2:K$119,10,FALSE)*100</f>
        <v>5</v>
      </c>
      <c r="AA551" s="54">
        <f>VLOOKUP(V551,'Charged Moves'!B$2:K$119,6,FALSE)</f>
        <v>3000</v>
      </c>
      <c r="AB551" s="54">
        <f>VLOOKUP(V551,'Charged Moves'!B$2:L$119,11,FALSE)</f>
        <v>50</v>
      </c>
      <c r="AC551" s="62">
        <f t="shared" si="233"/>
        <v>45</v>
      </c>
      <c r="AD551" s="24">
        <f t="shared" si="3"/>
        <v>15</v>
      </c>
      <c r="AE551" s="63">
        <f t="shared" si="4"/>
        <v>6</v>
      </c>
      <c r="AF551" s="64">
        <f t="shared" si="5"/>
        <v>4800</v>
      </c>
      <c r="AG551" s="65">
        <f t="shared" si="6"/>
        <v>9.615384615</v>
      </c>
      <c r="AH551" s="15">
        <f t="shared" si="234"/>
        <v>0.5522909027</v>
      </c>
      <c r="AI551" s="15">
        <f t="shared" si="235"/>
        <v>0.1988932695</v>
      </c>
      <c r="AJ551" s="15">
        <f t="shared" si="236"/>
        <v>0.2163374865</v>
      </c>
      <c r="AK551" s="65">
        <f t="shared" si="7"/>
        <v>3.440366972</v>
      </c>
      <c r="AL551" s="65">
        <f t="shared" si="8"/>
        <v>220673.0769</v>
      </c>
      <c r="AM551" s="65">
        <f t="shared" si="9"/>
        <v>78956.42202</v>
      </c>
    </row>
    <row r="552" ht="14.25" customHeight="1">
      <c r="A552" s="11">
        <v>283.0</v>
      </c>
      <c r="B552" s="11">
        <f>VLOOKUP(D552,'Species Data'!A$2:E$252,2,FALSE)</f>
        <v>42</v>
      </c>
      <c r="C552" s="11"/>
      <c r="D552" s="11" t="s">
        <v>278</v>
      </c>
      <c r="E552" s="108" t="s">
        <v>473</v>
      </c>
      <c r="F552" s="67" t="s">
        <v>174</v>
      </c>
      <c r="G552" s="11">
        <f>VLOOKUP(D552,'Species Data'!A$2:E$252,3,FALSE)</f>
        <v>150</v>
      </c>
      <c r="H552" s="52">
        <f>VLOOKUP(D552,'Species Data'!A$2:E$252,4,FALSE)</f>
        <v>161</v>
      </c>
      <c r="I552" s="52">
        <f>VLOOKUP(D552,'Species Data'!A$2:E$252,5,FALSE)</f>
        <v>153</v>
      </c>
      <c r="J552" s="53">
        <f t="shared" si="1"/>
        <v>22950</v>
      </c>
      <c r="K552" s="48" t="s">
        <v>190</v>
      </c>
      <c r="L552" s="54">
        <f>VLOOKUP(K552,'Basic Moves'!B$2:J$60,3,FALSE)</f>
        <v>8</v>
      </c>
      <c r="M552" s="54" t="str">
        <f>VLOOKUP(K552,'Basic Moves'!B$2:C$60,2,FALSE)</f>
        <v>Flying</v>
      </c>
      <c r="N552" s="54">
        <f>IF(OR(VLOOKUP(K552,'Basic Moves'!B$2:C$60,2,FALSE)=E552,VLOOKUP(K552,'Basic Moves'!B$2:C$60,2,FALSE)=F552),1,0)</f>
        <v>1</v>
      </c>
      <c r="O552" s="54">
        <f>VLOOKUP(K552,'Basic Moves'!B$2:J$60,5,FALSE)</f>
        <v>800</v>
      </c>
      <c r="P552" s="54">
        <f>VLOOKUP(K552,'Basic Moves'!B$2:J$60,9,FALSE)</f>
        <v>9</v>
      </c>
      <c r="Q552" s="34">
        <f t="shared" si="229"/>
        <v>5</v>
      </c>
      <c r="R552" s="24">
        <f t="shared" si="2"/>
        <v>6.25</v>
      </c>
      <c r="S552" s="56">
        <f t="shared" si="230"/>
        <v>10</v>
      </c>
      <c r="T552" s="56">
        <f t="shared" si="231"/>
        <v>11.25</v>
      </c>
      <c r="U552" s="56">
        <f t="shared" si="232"/>
        <v>1.125</v>
      </c>
      <c r="V552" s="48" t="s">
        <v>225</v>
      </c>
      <c r="W552" s="54">
        <f>VLOOKUP(V552,'Charged Moves'!B$2:K$119,3,FALSE)</f>
        <v>60</v>
      </c>
      <c r="X552" s="57" t="str">
        <f>VLOOKUP(V552,'Charged Moves'!B$2:C$119,2,FALSE)</f>
        <v>Flying</v>
      </c>
      <c r="Y552" s="54">
        <f>IF(OR(VLOOKUP(V552,'Charged Moves'!B$2:C$119,2,FALSE)=E552,VLOOKUP(V552,'Charged Moves'!B$2:C$119,2,FALSE)=F552),1,0)</f>
        <v>1</v>
      </c>
      <c r="Z552" s="54">
        <f>VLOOKUP(V552,'Charged Moves'!B$2:K$119,10,FALSE)*100</f>
        <v>25</v>
      </c>
      <c r="AA552" s="54">
        <f>VLOOKUP(V552,'Charged Moves'!B$2:K$119,6,FALSE)</f>
        <v>2700</v>
      </c>
      <c r="AB552" s="54">
        <f>VLOOKUP(V552,'Charged Moves'!B$2:L$119,11,FALSE)</f>
        <v>50</v>
      </c>
      <c r="AC552" s="62">
        <f t="shared" si="233"/>
        <v>33</v>
      </c>
      <c r="AD552" s="24">
        <f t="shared" si="3"/>
        <v>12.22222222</v>
      </c>
      <c r="AE552" s="63">
        <f t="shared" si="4"/>
        <v>6</v>
      </c>
      <c r="AF552" s="64">
        <f t="shared" si="5"/>
        <v>4800</v>
      </c>
      <c r="AG552" s="65">
        <f t="shared" si="6"/>
        <v>8.4</v>
      </c>
      <c r="AH552" s="15">
        <f t="shared" si="234"/>
        <v>0.4824813326</v>
      </c>
      <c r="AI552" s="15">
        <f t="shared" si="235"/>
        <v>0.1737531602</v>
      </c>
      <c r="AJ552" s="15">
        <f t="shared" si="236"/>
        <v>0.1842591652</v>
      </c>
      <c r="AK552" s="65">
        <f t="shared" si="7"/>
        <v>2.930232558</v>
      </c>
      <c r="AL552" s="65">
        <f t="shared" si="8"/>
        <v>192780</v>
      </c>
      <c r="AM552" s="65">
        <f t="shared" si="9"/>
        <v>67248.83721</v>
      </c>
    </row>
    <row r="553" ht="14.25" customHeight="1">
      <c r="A553" s="11">
        <v>284.0</v>
      </c>
      <c r="B553" s="32">
        <f>VLOOKUP(D553,'Species Data'!A$2:E$252,2,FALSE)</f>
        <v>42</v>
      </c>
      <c r="C553" s="32"/>
      <c r="D553" s="32" t="s">
        <v>278</v>
      </c>
      <c r="E553" s="121" t="s">
        <v>473</v>
      </c>
      <c r="F553" s="114" t="s">
        <v>174</v>
      </c>
      <c r="G553" s="32">
        <f>VLOOKUP(D553,'Species Data'!A$2:E$252,3,FALSE)</f>
        <v>150</v>
      </c>
      <c r="H553" s="104">
        <f>VLOOKUP(D553,'Species Data'!A$2:E$252,4,FALSE)</f>
        <v>161</v>
      </c>
      <c r="I553" s="104">
        <f>VLOOKUP(D553,'Species Data'!A$2:E$252,5,FALSE)</f>
        <v>153</v>
      </c>
      <c r="J553" s="105">
        <f t="shared" si="1"/>
        <v>22950</v>
      </c>
      <c r="K553" s="36" t="s">
        <v>190</v>
      </c>
      <c r="L553" s="106">
        <f>VLOOKUP(K553,'Basic Moves'!B$2:J$60,3,FALSE)</f>
        <v>8</v>
      </c>
      <c r="M553" s="106" t="str">
        <f>VLOOKUP(K553,'Basic Moves'!B$2:C$60,2,FALSE)</f>
        <v>Flying</v>
      </c>
      <c r="N553" s="106">
        <f>IF(OR(VLOOKUP(K553,'Basic Moves'!B$2:C$60,2,FALSE)=E553,VLOOKUP(K553,'Basic Moves'!B$2:C$60,2,FALSE)=F553),1,0)</f>
        <v>1</v>
      </c>
      <c r="O553" s="106">
        <f>VLOOKUP(K553,'Basic Moves'!B$2:J$60,5,FALSE)</f>
        <v>800</v>
      </c>
      <c r="P553" s="106">
        <f>VLOOKUP(K553,'Basic Moves'!B$2:J$60,9,FALSE)</f>
        <v>9</v>
      </c>
      <c r="Q553" s="34">
        <f t="shared" si="229"/>
        <v>5</v>
      </c>
      <c r="R553" s="24">
        <f t="shared" si="2"/>
        <v>6.25</v>
      </c>
      <c r="S553" s="56">
        <f t="shared" si="230"/>
        <v>10</v>
      </c>
      <c r="T553" s="56">
        <f t="shared" si="231"/>
        <v>11.25</v>
      </c>
      <c r="U553" s="56">
        <f t="shared" si="232"/>
        <v>1.125</v>
      </c>
      <c r="V553" s="36" t="s">
        <v>313</v>
      </c>
      <c r="W553" s="106">
        <f>VLOOKUP(V553,'Charged Moves'!B$2:K$119,3,FALSE)</f>
        <v>50</v>
      </c>
      <c r="X553" s="107" t="str">
        <f>VLOOKUP(V553,'Charged Moves'!B$2:C$119,2,FALSE)</f>
        <v>Ghost</v>
      </c>
      <c r="Y553" s="106">
        <f>IF(OR(VLOOKUP(V553,'Charged Moves'!B$2:C$119,2,FALSE)=E553,VLOOKUP(V553,'Charged Moves'!B$2:C$119,2,FALSE)=F553),1,0)</f>
        <v>0</v>
      </c>
      <c r="Z553" s="106">
        <f>VLOOKUP(V553,'Charged Moves'!B$2:K$119,10,FALSE)*100</f>
        <v>5</v>
      </c>
      <c r="AA553" s="106">
        <f>VLOOKUP(V553,'Charged Moves'!B$2:K$119,6,FALSE)</f>
        <v>2300</v>
      </c>
      <c r="AB553" s="106">
        <f>VLOOKUP(V553,'Charged Moves'!B$2:L$119,11,FALSE)</f>
        <v>33</v>
      </c>
      <c r="AC553" s="62">
        <f t="shared" si="233"/>
        <v>23</v>
      </c>
      <c r="AD553" s="24">
        <f t="shared" si="3"/>
        <v>10</v>
      </c>
      <c r="AE553" s="63">
        <f t="shared" si="4"/>
        <v>4</v>
      </c>
      <c r="AF553" s="64">
        <f t="shared" si="5"/>
        <v>3200</v>
      </c>
      <c r="AG553" s="65">
        <f t="shared" si="6"/>
        <v>7.818181818</v>
      </c>
      <c r="AH553" s="15">
        <f t="shared" si="234"/>
        <v>0.4490627121</v>
      </c>
      <c r="AI553" s="15">
        <f t="shared" si="235"/>
        <v>0.1617183093</v>
      </c>
      <c r="AJ553" s="15">
        <f t="shared" si="236"/>
        <v>0.1744471052</v>
      </c>
      <c r="AK553" s="65">
        <f t="shared" si="7"/>
        <v>2.774193548</v>
      </c>
      <c r="AL553" s="65">
        <f t="shared" si="8"/>
        <v>179427.2727</v>
      </c>
      <c r="AM553" s="65">
        <f t="shared" si="9"/>
        <v>63667.74194</v>
      </c>
    </row>
    <row r="554" ht="14.25" customHeight="1">
      <c r="A554" s="11">
        <v>285.0</v>
      </c>
      <c r="B554" s="11">
        <f>VLOOKUP(D554,'Species Data'!A$2:E$252,2,FALSE)</f>
        <v>42</v>
      </c>
      <c r="C554" s="11"/>
      <c r="D554" s="11" t="s">
        <v>278</v>
      </c>
      <c r="E554" s="108" t="s">
        <v>473</v>
      </c>
      <c r="F554" s="67" t="s">
        <v>174</v>
      </c>
      <c r="G554" s="11">
        <f>VLOOKUP(D554,'Species Data'!A$2:E$252,3,FALSE)</f>
        <v>150</v>
      </c>
      <c r="H554" s="52">
        <f>VLOOKUP(D554,'Species Data'!A$2:E$252,4,FALSE)</f>
        <v>161</v>
      </c>
      <c r="I554" s="52">
        <f>VLOOKUP(D554,'Species Data'!A$2:E$252,5,FALSE)</f>
        <v>153</v>
      </c>
      <c r="J554" s="53">
        <f t="shared" si="1"/>
        <v>22950</v>
      </c>
      <c r="K554" s="48" t="s">
        <v>190</v>
      </c>
      <c r="L554" s="54">
        <f>VLOOKUP(K554,'Basic Moves'!B$2:J$60,3,FALSE)</f>
        <v>8</v>
      </c>
      <c r="M554" s="54" t="str">
        <f>VLOOKUP(K554,'Basic Moves'!B$2:C$60,2,FALSE)</f>
        <v>Flying</v>
      </c>
      <c r="N554" s="54">
        <f>IF(OR(VLOOKUP(K554,'Basic Moves'!B$2:C$60,2,FALSE)=E554,VLOOKUP(K554,'Basic Moves'!B$2:C$60,2,FALSE)=F554),1,0)</f>
        <v>1</v>
      </c>
      <c r="O554" s="54">
        <f>VLOOKUP(K554,'Basic Moves'!B$2:J$60,5,FALSE)</f>
        <v>800</v>
      </c>
      <c r="P554" s="54">
        <f>VLOOKUP(K554,'Basic Moves'!B$2:J$60,9,FALSE)</f>
        <v>9</v>
      </c>
      <c r="Q554" s="34">
        <f t="shared" si="229"/>
        <v>5</v>
      </c>
      <c r="R554" s="24">
        <f t="shared" si="2"/>
        <v>6.25</v>
      </c>
      <c r="S554" s="56">
        <f t="shared" si="230"/>
        <v>10</v>
      </c>
      <c r="T554" s="56">
        <f t="shared" si="231"/>
        <v>11.25</v>
      </c>
      <c r="U554" s="56">
        <f t="shared" si="232"/>
        <v>1.125</v>
      </c>
      <c r="V554" s="48" t="s">
        <v>310</v>
      </c>
      <c r="W554" s="54">
        <f>VLOOKUP(V554,'Charged Moves'!B$2:K$119,3,FALSE)</f>
        <v>35</v>
      </c>
      <c r="X554" s="57" t="str">
        <f>VLOOKUP(V554,'Charged Moves'!B$2:C$119,2,FALSE)</f>
        <v>Poison</v>
      </c>
      <c r="Y554" s="54">
        <f>IF(OR(VLOOKUP(V554,'Charged Moves'!B$2:C$119,2,FALSE)=E554,VLOOKUP(V554,'Charged Moves'!B$2:C$119,2,FALSE)=F554),1,0)</f>
        <v>1</v>
      </c>
      <c r="Z554" s="54">
        <f>VLOOKUP(V554,'Charged Moves'!B$2:K$119,10,FALSE)*100</f>
        <v>5</v>
      </c>
      <c r="AA554" s="54">
        <f>VLOOKUP(V554,'Charged Moves'!B$2:K$119,6,FALSE)</f>
        <v>1700</v>
      </c>
      <c r="AB554" s="54">
        <f>VLOOKUP(V554,'Charged Moves'!B$2:L$119,11,FALSE)</f>
        <v>33</v>
      </c>
      <c r="AC554" s="62">
        <f t="shared" si="233"/>
        <v>19</v>
      </c>
      <c r="AD554" s="24">
        <f t="shared" si="3"/>
        <v>11.17647059</v>
      </c>
      <c r="AE554" s="63">
        <f t="shared" si="4"/>
        <v>4</v>
      </c>
      <c r="AF554" s="64">
        <f t="shared" si="5"/>
        <v>3200</v>
      </c>
      <c r="AG554" s="65">
        <f t="shared" si="6"/>
        <v>7.959183673</v>
      </c>
      <c r="AH554" s="15">
        <f t="shared" si="234"/>
        <v>0.4571616125</v>
      </c>
      <c r="AI554" s="15">
        <f t="shared" si="235"/>
        <v>0.1646349186</v>
      </c>
      <c r="AJ554" s="15">
        <f t="shared" si="236"/>
        <v>0.1645907213</v>
      </c>
      <c r="AK554" s="65">
        <f t="shared" si="7"/>
        <v>2.617449664</v>
      </c>
      <c r="AL554" s="65">
        <f t="shared" si="8"/>
        <v>182663.2653</v>
      </c>
      <c r="AM554" s="65">
        <f t="shared" si="9"/>
        <v>60070.4698</v>
      </c>
    </row>
    <row r="555" ht="14.25" customHeight="1">
      <c r="A555" s="11">
        <v>282.0</v>
      </c>
      <c r="B555" s="11">
        <f>VLOOKUP(D555,'Species Data'!A$2:E$252,2,FALSE)</f>
        <v>42</v>
      </c>
      <c r="C555" s="11"/>
      <c r="D555" s="11" t="s">
        <v>278</v>
      </c>
      <c r="E555" s="108" t="s">
        <v>473</v>
      </c>
      <c r="F555" s="67" t="s">
        <v>174</v>
      </c>
      <c r="G555" s="11">
        <f>VLOOKUP(D555,'Species Data'!A$2:E$252,3,FALSE)</f>
        <v>150</v>
      </c>
      <c r="H555" s="52">
        <f>VLOOKUP(D555,'Species Data'!A$2:E$252,4,FALSE)</f>
        <v>161</v>
      </c>
      <c r="I555" s="52">
        <f>VLOOKUP(D555,'Species Data'!A$2:E$252,5,FALSE)</f>
        <v>153</v>
      </c>
      <c r="J555" s="53">
        <f t="shared" si="1"/>
        <v>22950</v>
      </c>
      <c r="K555" s="12" t="s">
        <v>60</v>
      </c>
      <c r="L555" s="54">
        <f>VLOOKUP(K555,'Basic Moves'!B$2:J$60,3,FALSE)</f>
        <v>6</v>
      </c>
      <c r="M555" s="54" t="str">
        <f>VLOOKUP(K555,'Basic Moves'!B$2:C$60,2,FALSE)</f>
        <v>Dark</v>
      </c>
      <c r="N555" s="54">
        <f>IF(OR(VLOOKUP(K555,'Basic Moves'!B$2:C$60,2,FALSE)=E555,VLOOKUP(K555,'Basic Moves'!B$2:C$60,2,FALSE)=F555),1,0)</f>
        <v>0</v>
      </c>
      <c r="O555" s="54">
        <f>VLOOKUP(K555,'Basic Moves'!B$2:J$60,5,FALSE)</f>
        <v>500</v>
      </c>
      <c r="P555" s="54">
        <f>VLOOKUP(K555,'Basic Moves'!B$2:J$60,9,FALSE)</f>
        <v>4</v>
      </c>
      <c r="Q555" s="34">
        <f t="shared" si="229"/>
        <v>3</v>
      </c>
      <c r="R555" s="24">
        <f t="shared" si="2"/>
        <v>6</v>
      </c>
      <c r="S555" s="56">
        <f t="shared" si="230"/>
        <v>12</v>
      </c>
      <c r="T555" s="56">
        <f t="shared" si="231"/>
        <v>8</v>
      </c>
      <c r="U555" s="56">
        <f t="shared" si="232"/>
        <v>0.6666666667</v>
      </c>
      <c r="V555" s="12" t="s">
        <v>37</v>
      </c>
      <c r="W555" s="54">
        <f>VLOOKUP(V555,'Charged Moves'!B$2:K$119,3,FALSE)</f>
        <v>100</v>
      </c>
      <c r="X555" s="57" t="str">
        <f>VLOOKUP(V555,'Charged Moves'!B$2:C$119,2,FALSE)</f>
        <v>Ghost</v>
      </c>
      <c r="Y555" s="54">
        <f>IF(OR(VLOOKUP(V555,'Charged Moves'!B$2:C$119,2,FALSE)=E555,VLOOKUP(V555,'Charged Moves'!B$2:C$119,2,FALSE)=F555),1,0)</f>
        <v>0</v>
      </c>
      <c r="Z555" s="54">
        <f>VLOOKUP(V555,'Charged Moves'!B$2:K$119,10,FALSE)*100</f>
        <v>5</v>
      </c>
      <c r="AA555" s="54">
        <f>VLOOKUP(V555,'Charged Moves'!B$2:K$119,6,FALSE)</f>
        <v>3000</v>
      </c>
      <c r="AB555" s="54">
        <f>VLOOKUP(V555,'Charged Moves'!B$2:L$119,11,FALSE)</f>
        <v>50</v>
      </c>
      <c r="AC555" s="62">
        <f t="shared" si="233"/>
        <v>45</v>
      </c>
      <c r="AD555" s="24">
        <f t="shared" si="3"/>
        <v>15</v>
      </c>
      <c r="AE555" s="63">
        <f t="shared" si="4"/>
        <v>13</v>
      </c>
      <c r="AF555" s="64">
        <f t="shared" si="5"/>
        <v>6500</v>
      </c>
      <c r="AG555" s="65">
        <f t="shared" si="6"/>
        <v>8.842105263</v>
      </c>
      <c r="AH555" s="15">
        <f t="shared" si="234"/>
        <v>0.5078750869</v>
      </c>
      <c r="AI555" s="15">
        <f t="shared" si="235"/>
        <v>0.1828980634</v>
      </c>
      <c r="AJ555" s="15">
        <f t="shared" si="236"/>
        <v>0.1408558952</v>
      </c>
      <c r="AK555" s="65">
        <f t="shared" si="7"/>
        <v>2.24</v>
      </c>
      <c r="AL555" s="65">
        <f t="shared" si="8"/>
        <v>202926.3158</v>
      </c>
      <c r="AM555" s="65">
        <f t="shared" si="9"/>
        <v>51408</v>
      </c>
    </row>
    <row r="556" ht="14.25" customHeight="1">
      <c r="A556" s="11">
        <v>279.0</v>
      </c>
      <c r="B556" s="11">
        <f>VLOOKUP(D556,'Species Data'!A$2:E$252,2,FALSE)</f>
        <v>42</v>
      </c>
      <c r="C556" s="11"/>
      <c r="D556" s="11" t="s">
        <v>278</v>
      </c>
      <c r="E556" s="108" t="s">
        <v>473</v>
      </c>
      <c r="F556" s="67" t="s">
        <v>174</v>
      </c>
      <c r="G556" s="11">
        <f>VLOOKUP(D556,'Species Data'!A$2:E$252,3,FALSE)</f>
        <v>150</v>
      </c>
      <c r="H556" s="52">
        <f>VLOOKUP(D556,'Species Data'!A$2:E$252,4,FALSE)</f>
        <v>161</v>
      </c>
      <c r="I556" s="52">
        <f>VLOOKUP(D556,'Species Data'!A$2:E$252,5,FALSE)</f>
        <v>153</v>
      </c>
      <c r="J556" s="53">
        <f t="shared" si="1"/>
        <v>22950</v>
      </c>
      <c r="K556" s="48" t="s">
        <v>60</v>
      </c>
      <c r="L556" s="54">
        <f>VLOOKUP(K556,'Basic Moves'!B$2:J$60,3,FALSE)</f>
        <v>6</v>
      </c>
      <c r="M556" s="54" t="str">
        <f>VLOOKUP(K556,'Basic Moves'!B$2:C$60,2,FALSE)</f>
        <v>Dark</v>
      </c>
      <c r="N556" s="54">
        <f>IF(OR(VLOOKUP(K556,'Basic Moves'!B$2:C$60,2,FALSE)=E556,VLOOKUP(K556,'Basic Moves'!B$2:C$60,2,FALSE)=F556),1,0)</f>
        <v>0</v>
      </c>
      <c r="O556" s="54">
        <f>VLOOKUP(K556,'Basic Moves'!B$2:J$60,5,FALSE)</f>
        <v>500</v>
      </c>
      <c r="P556" s="54">
        <f>VLOOKUP(K556,'Basic Moves'!B$2:J$60,9,FALSE)</f>
        <v>4</v>
      </c>
      <c r="Q556" s="34">
        <f t="shared" si="229"/>
        <v>3</v>
      </c>
      <c r="R556" s="24">
        <f t="shared" si="2"/>
        <v>6</v>
      </c>
      <c r="S556" s="56">
        <f t="shared" si="230"/>
        <v>12</v>
      </c>
      <c r="T556" s="56">
        <f t="shared" si="231"/>
        <v>8</v>
      </c>
      <c r="U556" s="56">
        <f t="shared" si="232"/>
        <v>0.6666666667</v>
      </c>
      <c r="V556" s="48" t="s">
        <v>225</v>
      </c>
      <c r="W556" s="54">
        <f>VLOOKUP(V556,'Charged Moves'!B$2:K$119,3,FALSE)</f>
        <v>60</v>
      </c>
      <c r="X556" s="57" t="str">
        <f>VLOOKUP(V556,'Charged Moves'!B$2:C$119,2,FALSE)</f>
        <v>Flying</v>
      </c>
      <c r="Y556" s="54">
        <f>IF(OR(VLOOKUP(V556,'Charged Moves'!B$2:C$119,2,FALSE)=E556,VLOOKUP(V556,'Charged Moves'!B$2:C$119,2,FALSE)=F556),1,0)</f>
        <v>1</v>
      </c>
      <c r="Z556" s="54">
        <f>VLOOKUP(V556,'Charged Moves'!B$2:K$119,10,FALSE)*100</f>
        <v>25</v>
      </c>
      <c r="AA556" s="54">
        <f>VLOOKUP(V556,'Charged Moves'!B$2:K$119,6,FALSE)</f>
        <v>2700</v>
      </c>
      <c r="AB556" s="54">
        <f>VLOOKUP(V556,'Charged Moves'!B$2:L$119,11,FALSE)</f>
        <v>50</v>
      </c>
      <c r="AC556" s="62">
        <f t="shared" si="233"/>
        <v>33</v>
      </c>
      <c r="AD556" s="24">
        <f t="shared" si="3"/>
        <v>12.22222222</v>
      </c>
      <c r="AE556" s="63">
        <f t="shared" si="4"/>
        <v>13</v>
      </c>
      <c r="AF556" s="64">
        <f t="shared" si="5"/>
        <v>6500</v>
      </c>
      <c r="AG556" s="65">
        <f t="shared" si="6"/>
        <v>7.826086957</v>
      </c>
      <c r="AH556" s="15">
        <f t="shared" si="234"/>
        <v>0.4495167695</v>
      </c>
      <c r="AI556" s="15">
        <f t="shared" si="235"/>
        <v>0.1618818263</v>
      </c>
      <c r="AJ556" s="15">
        <f t="shared" si="236"/>
        <v>0.1217072827</v>
      </c>
      <c r="AK556" s="65">
        <f t="shared" si="7"/>
        <v>1.935483871</v>
      </c>
      <c r="AL556" s="65">
        <f t="shared" si="8"/>
        <v>179608.6957</v>
      </c>
      <c r="AM556" s="65">
        <f t="shared" si="9"/>
        <v>44419.35484</v>
      </c>
    </row>
    <row r="557" ht="14.25" customHeight="1">
      <c r="A557" s="11">
        <v>280.0</v>
      </c>
      <c r="B557" s="32">
        <f>VLOOKUP(D557,'Species Data'!A$2:E$252,2,FALSE)</f>
        <v>42</v>
      </c>
      <c r="C557" s="32"/>
      <c r="D557" s="32" t="s">
        <v>278</v>
      </c>
      <c r="E557" s="121" t="s">
        <v>473</v>
      </c>
      <c r="F557" s="114" t="s">
        <v>174</v>
      </c>
      <c r="G557" s="32">
        <f>VLOOKUP(D557,'Species Data'!A$2:E$252,3,FALSE)</f>
        <v>150</v>
      </c>
      <c r="H557" s="104">
        <f>VLOOKUP(D557,'Species Data'!A$2:E$252,4,FALSE)</f>
        <v>161</v>
      </c>
      <c r="I557" s="104">
        <f>VLOOKUP(D557,'Species Data'!A$2:E$252,5,FALSE)</f>
        <v>153</v>
      </c>
      <c r="J557" s="105">
        <f t="shared" si="1"/>
        <v>22950</v>
      </c>
      <c r="K557" s="36" t="s">
        <v>60</v>
      </c>
      <c r="L557" s="106">
        <f>VLOOKUP(K557,'Basic Moves'!B$2:J$60,3,FALSE)</f>
        <v>6</v>
      </c>
      <c r="M557" s="106" t="str">
        <f>VLOOKUP(K557,'Basic Moves'!B$2:C$60,2,FALSE)</f>
        <v>Dark</v>
      </c>
      <c r="N557" s="106">
        <f>IF(OR(VLOOKUP(K557,'Basic Moves'!B$2:C$60,2,FALSE)=E557,VLOOKUP(K557,'Basic Moves'!B$2:C$60,2,FALSE)=F557),1,0)</f>
        <v>0</v>
      </c>
      <c r="O557" s="106">
        <f>VLOOKUP(K557,'Basic Moves'!B$2:J$60,5,FALSE)</f>
        <v>500</v>
      </c>
      <c r="P557" s="106">
        <f>VLOOKUP(K557,'Basic Moves'!B$2:J$60,9,FALSE)</f>
        <v>4</v>
      </c>
      <c r="Q557" s="34">
        <f t="shared" si="229"/>
        <v>3</v>
      </c>
      <c r="R557" s="24">
        <f t="shared" si="2"/>
        <v>6</v>
      </c>
      <c r="S557" s="56">
        <f t="shared" si="230"/>
        <v>12</v>
      </c>
      <c r="T557" s="56">
        <f t="shared" si="231"/>
        <v>8</v>
      </c>
      <c r="U557" s="56">
        <f t="shared" si="232"/>
        <v>0.6666666667</v>
      </c>
      <c r="V557" s="36" t="s">
        <v>313</v>
      </c>
      <c r="W557" s="106">
        <f>VLOOKUP(V557,'Charged Moves'!B$2:K$119,3,FALSE)</f>
        <v>50</v>
      </c>
      <c r="X557" s="107" t="str">
        <f>VLOOKUP(V557,'Charged Moves'!B$2:C$119,2,FALSE)</f>
        <v>Ghost</v>
      </c>
      <c r="Y557" s="106">
        <f>IF(OR(VLOOKUP(V557,'Charged Moves'!B$2:C$119,2,FALSE)=E557,VLOOKUP(V557,'Charged Moves'!B$2:C$119,2,FALSE)=F557),1,0)</f>
        <v>0</v>
      </c>
      <c r="Z557" s="106">
        <f>VLOOKUP(V557,'Charged Moves'!B$2:K$119,10,FALSE)*100</f>
        <v>5</v>
      </c>
      <c r="AA557" s="106">
        <f>VLOOKUP(V557,'Charged Moves'!B$2:K$119,6,FALSE)</f>
        <v>2300</v>
      </c>
      <c r="AB557" s="106">
        <f>VLOOKUP(V557,'Charged Moves'!B$2:L$119,11,FALSE)</f>
        <v>33</v>
      </c>
      <c r="AC557" s="62">
        <f t="shared" si="233"/>
        <v>23</v>
      </c>
      <c r="AD557" s="24">
        <f t="shared" si="3"/>
        <v>10</v>
      </c>
      <c r="AE557" s="63">
        <f t="shared" si="4"/>
        <v>9</v>
      </c>
      <c r="AF557" s="64">
        <f t="shared" si="5"/>
        <v>4500</v>
      </c>
      <c r="AG557" s="65">
        <f t="shared" si="6"/>
        <v>7.352941176</v>
      </c>
      <c r="AH557" s="15">
        <f t="shared" si="234"/>
        <v>0.422340102</v>
      </c>
      <c r="AI557" s="15">
        <f t="shared" si="235"/>
        <v>0.1520948531</v>
      </c>
      <c r="AJ557" s="15">
        <f t="shared" si="236"/>
        <v>0.1173173434</v>
      </c>
      <c r="AK557" s="65">
        <f t="shared" si="7"/>
        <v>1.865671642</v>
      </c>
      <c r="AL557" s="65">
        <f t="shared" si="8"/>
        <v>168750</v>
      </c>
      <c r="AM557" s="65">
        <f t="shared" si="9"/>
        <v>42817.16418</v>
      </c>
    </row>
    <row r="558" ht="14.25" customHeight="1">
      <c r="A558" s="11">
        <v>281.0</v>
      </c>
      <c r="B558" s="11">
        <f>VLOOKUP(D558,'Species Data'!A$2:E$252,2,FALSE)</f>
        <v>42</v>
      </c>
      <c r="C558" s="11"/>
      <c r="D558" s="11" t="s">
        <v>278</v>
      </c>
      <c r="E558" s="108" t="s">
        <v>473</v>
      </c>
      <c r="F558" s="67" t="s">
        <v>174</v>
      </c>
      <c r="G558" s="11">
        <f>VLOOKUP(D558,'Species Data'!A$2:E$252,3,FALSE)</f>
        <v>150</v>
      </c>
      <c r="H558" s="52">
        <f>VLOOKUP(D558,'Species Data'!A$2:E$252,4,FALSE)</f>
        <v>161</v>
      </c>
      <c r="I558" s="52">
        <f>VLOOKUP(D558,'Species Data'!A$2:E$252,5,FALSE)</f>
        <v>153</v>
      </c>
      <c r="J558" s="53">
        <f t="shared" si="1"/>
        <v>22950</v>
      </c>
      <c r="K558" s="48" t="s">
        <v>60</v>
      </c>
      <c r="L558" s="54">
        <f>VLOOKUP(K558,'Basic Moves'!B$2:J$60,3,FALSE)</f>
        <v>6</v>
      </c>
      <c r="M558" s="54" t="str">
        <f>VLOOKUP(K558,'Basic Moves'!B$2:C$60,2,FALSE)</f>
        <v>Dark</v>
      </c>
      <c r="N558" s="54">
        <f>IF(OR(VLOOKUP(K558,'Basic Moves'!B$2:C$60,2,FALSE)=E558,VLOOKUP(K558,'Basic Moves'!B$2:C$60,2,FALSE)=F558),1,0)</f>
        <v>0</v>
      </c>
      <c r="O558" s="54">
        <f>VLOOKUP(K558,'Basic Moves'!B$2:J$60,5,FALSE)</f>
        <v>500</v>
      </c>
      <c r="P558" s="54">
        <f>VLOOKUP(K558,'Basic Moves'!B$2:J$60,9,FALSE)</f>
        <v>4</v>
      </c>
      <c r="Q558" s="34">
        <f t="shared" si="229"/>
        <v>3</v>
      </c>
      <c r="R558" s="24">
        <f t="shared" si="2"/>
        <v>6</v>
      </c>
      <c r="S558" s="56">
        <f t="shared" si="230"/>
        <v>12</v>
      </c>
      <c r="T558" s="56">
        <f t="shared" si="231"/>
        <v>8</v>
      </c>
      <c r="U558" s="56">
        <f t="shared" si="232"/>
        <v>0.6666666667</v>
      </c>
      <c r="V558" s="48" t="s">
        <v>310</v>
      </c>
      <c r="W558" s="54">
        <f>VLOOKUP(V558,'Charged Moves'!B$2:K$119,3,FALSE)</f>
        <v>35</v>
      </c>
      <c r="X558" s="57" t="str">
        <f>VLOOKUP(V558,'Charged Moves'!B$2:C$119,2,FALSE)</f>
        <v>Poison</v>
      </c>
      <c r="Y558" s="54">
        <f>IF(OR(VLOOKUP(V558,'Charged Moves'!B$2:C$119,2,FALSE)=E558,VLOOKUP(V558,'Charged Moves'!B$2:C$119,2,FALSE)=F558),1,0)</f>
        <v>1</v>
      </c>
      <c r="Z558" s="54">
        <f>VLOOKUP(V558,'Charged Moves'!B$2:K$119,10,FALSE)*100</f>
        <v>5</v>
      </c>
      <c r="AA558" s="54">
        <f>VLOOKUP(V558,'Charged Moves'!B$2:K$119,6,FALSE)</f>
        <v>1700</v>
      </c>
      <c r="AB558" s="54">
        <f>VLOOKUP(V558,'Charged Moves'!B$2:L$119,11,FALSE)</f>
        <v>33</v>
      </c>
      <c r="AC558" s="62">
        <f t="shared" si="233"/>
        <v>19</v>
      </c>
      <c r="AD558" s="24">
        <f t="shared" si="3"/>
        <v>11.17647059</v>
      </c>
      <c r="AE558" s="63">
        <f t="shared" si="4"/>
        <v>9</v>
      </c>
      <c r="AF558" s="64">
        <f t="shared" si="5"/>
        <v>4500</v>
      </c>
      <c r="AG558" s="65">
        <f t="shared" si="6"/>
        <v>7.419354839</v>
      </c>
      <c r="AH558" s="15">
        <f t="shared" si="234"/>
        <v>0.4261547868</v>
      </c>
      <c r="AI558" s="15">
        <f t="shared" si="235"/>
        <v>0.1534686131</v>
      </c>
      <c r="AJ558" s="15">
        <f t="shared" si="236"/>
        <v>0.1104036801</v>
      </c>
      <c r="AK558" s="65">
        <f t="shared" si="7"/>
        <v>1.755725191</v>
      </c>
      <c r="AL558" s="65">
        <f t="shared" si="8"/>
        <v>170274.1935</v>
      </c>
      <c r="AM558" s="65">
        <f t="shared" si="9"/>
        <v>40293.89313</v>
      </c>
    </row>
    <row r="559" ht="14.25" customHeight="1">
      <c r="A559" s="11">
        <v>901.0</v>
      </c>
      <c r="B559" s="11">
        <f>VLOOKUP(D559,'Species Data'!A$2:E$252,2,FALSE)</f>
        <v>118</v>
      </c>
      <c r="C559" s="11"/>
      <c r="D559" s="11" t="s">
        <v>400</v>
      </c>
      <c r="E559" s="115" t="s">
        <v>476</v>
      </c>
      <c r="F559" s="122"/>
      <c r="G559" s="11">
        <f>VLOOKUP(D559,'Species Data'!A$2:E$252,3,FALSE)</f>
        <v>90</v>
      </c>
      <c r="H559" s="52">
        <f>VLOOKUP(D559,'Species Data'!A$2:E$252,4,FALSE)</f>
        <v>123</v>
      </c>
      <c r="I559" s="52">
        <f>VLOOKUP(D559,'Species Data'!A$2:E$252,5,FALSE)</f>
        <v>115</v>
      </c>
      <c r="J559" s="53">
        <f t="shared" si="1"/>
        <v>10350</v>
      </c>
      <c r="K559" s="48" t="s">
        <v>296</v>
      </c>
      <c r="L559" s="54">
        <f>VLOOKUP(K559,'Basic Moves'!B$2:J$60,3,FALSE)</f>
        <v>10</v>
      </c>
      <c r="M559" s="54" t="str">
        <f>VLOOKUP(K559,'Basic Moves'!B$2:C$60,2,FALSE)</f>
        <v>Flying</v>
      </c>
      <c r="N559" s="54">
        <f>IF(OR(VLOOKUP(K559,'Basic Moves'!B$2:C$60,2,FALSE)=E559,VLOOKUP(K559,'Basic Moves'!B$2:C$60,2,FALSE)=F559),1,0)</f>
        <v>0</v>
      </c>
      <c r="O559" s="54">
        <f>VLOOKUP(K559,'Basic Moves'!B$2:J$60,5,FALSE)</f>
        <v>1000</v>
      </c>
      <c r="P559" s="54">
        <f>VLOOKUP(K559,'Basic Moves'!B$2:J$60,9,FALSE)</f>
        <v>10</v>
      </c>
      <c r="Q559" s="34">
        <f t="shared" si="229"/>
        <v>4</v>
      </c>
      <c r="R559" s="24">
        <f t="shared" si="2"/>
        <v>4</v>
      </c>
      <c r="S559" s="56">
        <f t="shared" si="230"/>
        <v>10</v>
      </c>
      <c r="T559" s="56">
        <f t="shared" si="231"/>
        <v>10</v>
      </c>
      <c r="U559" s="56">
        <f t="shared" si="232"/>
        <v>1</v>
      </c>
      <c r="V559" s="48" t="s">
        <v>107</v>
      </c>
      <c r="W559" s="54">
        <f>VLOOKUP(V559,'Charged Moves'!B$2:K$119,3,FALSE)</f>
        <v>70</v>
      </c>
      <c r="X559" s="57" t="str">
        <f>VLOOKUP(V559,'Charged Moves'!B$2:C$119,2,FALSE)</f>
        <v>Water</v>
      </c>
      <c r="Y559" s="54">
        <f>IF(OR(VLOOKUP(V559,'Charged Moves'!B$2:C$119,2,FALSE)=E559,VLOOKUP(V559,'Charged Moves'!B$2:C$119,2,FALSE)=F559),1,0)</f>
        <v>1</v>
      </c>
      <c r="Z559" s="54">
        <f>VLOOKUP(V559,'Charged Moves'!B$2:K$119,10,FALSE)*100</f>
        <v>5</v>
      </c>
      <c r="AA559" s="54">
        <f>VLOOKUP(V559,'Charged Moves'!B$2:K$119,6,FALSE)</f>
        <v>3200</v>
      </c>
      <c r="AB559" s="54">
        <f>VLOOKUP(V559,'Charged Moves'!B$2:L$119,11,FALSE)</f>
        <v>50</v>
      </c>
      <c r="AC559" s="62">
        <f t="shared" si="233"/>
        <v>29</v>
      </c>
      <c r="AD559" s="24">
        <f t="shared" si="3"/>
        <v>9.0625</v>
      </c>
      <c r="AE559" s="63">
        <f t="shared" si="4"/>
        <v>5</v>
      </c>
      <c r="AF559" s="64">
        <f t="shared" si="5"/>
        <v>5000</v>
      </c>
      <c r="AG559" s="65">
        <f t="shared" si="6"/>
        <v>5.975609756</v>
      </c>
      <c r="AH559" s="15">
        <f t="shared" si="234"/>
        <v>0.3432285902</v>
      </c>
      <c r="AI559" s="15">
        <f t="shared" si="235"/>
        <v>0.05574338194</v>
      </c>
      <c r="AJ559" s="15">
        <f t="shared" si="236"/>
        <v>0.0687906448</v>
      </c>
      <c r="AK559" s="65">
        <f t="shared" si="7"/>
        <v>2.425742574</v>
      </c>
      <c r="AL559" s="65">
        <f t="shared" si="8"/>
        <v>61847.56098</v>
      </c>
      <c r="AM559" s="65">
        <f t="shared" si="9"/>
        <v>25106.43564</v>
      </c>
    </row>
    <row r="560" ht="14.25" customHeight="1">
      <c r="A560" s="11">
        <v>899.0</v>
      </c>
      <c r="B560" s="11">
        <f>VLOOKUP(D560,'Species Data'!A$2:E$252,2,FALSE)</f>
        <v>118</v>
      </c>
      <c r="C560" s="11"/>
      <c r="D560" s="11" t="s">
        <v>400</v>
      </c>
      <c r="E560" s="115" t="s">
        <v>476</v>
      </c>
      <c r="F560" s="122"/>
      <c r="G560" s="11">
        <f>VLOOKUP(D560,'Species Data'!A$2:E$252,3,FALSE)</f>
        <v>90</v>
      </c>
      <c r="H560" s="52">
        <f>VLOOKUP(D560,'Species Data'!A$2:E$252,4,FALSE)</f>
        <v>123</v>
      </c>
      <c r="I560" s="52">
        <f>VLOOKUP(D560,'Species Data'!A$2:E$252,5,FALSE)</f>
        <v>115</v>
      </c>
      <c r="J560" s="53">
        <f t="shared" si="1"/>
        <v>10350</v>
      </c>
      <c r="K560" s="48" t="s">
        <v>296</v>
      </c>
      <c r="L560" s="54">
        <f>VLOOKUP(K560,'Basic Moves'!B$2:J$60,3,FALSE)</f>
        <v>10</v>
      </c>
      <c r="M560" s="54" t="str">
        <f>VLOOKUP(K560,'Basic Moves'!B$2:C$60,2,FALSE)</f>
        <v>Flying</v>
      </c>
      <c r="N560" s="54">
        <f>IF(OR(VLOOKUP(K560,'Basic Moves'!B$2:C$60,2,FALSE)=E560,VLOOKUP(K560,'Basic Moves'!B$2:C$60,2,FALSE)=F560),1,0)</f>
        <v>0</v>
      </c>
      <c r="O560" s="54">
        <f>VLOOKUP(K560,'Basic Moves'!B$2:J$60,5,FALSE)</f>
        <v>1000</v>
      </c>
      <c r="P560" s="54">
        <f>VLOOKUP(K560,'Basic Moves'!B$2:J$60,9,FALSE)</f>
        <v>10</v>
      </c>
      <c r="Q560" s="34">
        <f t="shared" si="229"/>
        <v>4</v>
      </c>
      <c r="R560" s="24">
        <f t="shared" si="2"/>
        <v>4</v>
      </c>
      <c r="S560" s="56">
        <f t="shared" si="230"/>
        <v>10</v>
      </c>
      <c r="T560" s="56">
        <f t="shared" si="231"/>
        <v>10</v>
      </c>
      <c r="U560" s="56">
        <f t="shared" si="232"/>
        <v>1</v>
      </c>
      <c r="V560" s="48" t="s">
        <v>101</v>
      </c>
      <c r="W560" s="54">
        <f>VLOOKUP(V560,'Charged Moves'!B$2:K$119,3,FALSE)</f>
        <v>50</v>
      </c>
      <c r="X560" s="57" t="str">
        <f>VLOOKUP(V560,'Charged Moves'!B$2:C$119,2,FALSE)</f>
        <v>Water</v>
      </c>
      <c r="Y560" s="54">
        <f>IF(OR(VLOOKUP(V560,'Charged Moves'!B$2:C$119,2,FALSE)=E560,VLOOKUP(V560,'Charged Moves'!B$2:C$119,2,FALSE)=F560),1,0)</f>
        <v>1</v>
      </c>
      <c r="Z560" s="54">
        <f>VLOOKUP(V560,'Charged Moves'!B$2:K$119,10,FALSE)*100</f>
        <v>5</v>
      </c>
      <c r="AA560" s="54">
        <f>VLOOKUP(V560,'Charged Moves'!B$2:K$119,6,FALSE)</f>
        <v>1900</v>
      </c>
      <c r="AB560" s="54">
        <f>VLOOKUP(V560,'Charged Moves'!B$2:L$119,11,FALSE)</f>
        <v>33</v>
      </c>
      <c r="AC560" s="62">
        <f t="shared" si="233"/>
        <v>21</v>
      </c>
      <c r="AD560" s="24">
        <f t="shared" si="3"/>
        <v>11.05263158</v>
      </c>
      <c r="AE560" s="63">
        <f t="shared" si="4"/>
        <v>4</v>
      </c>
      <c r="AF560" s="64">
        <f t="shared" si="5"/>
        <v>4000</v>
      </c>
      <c r="AG560" s="65">
        <f t="shared" si="6"/>
        <v>6.271186441</v>
      </c>
      <c r="AH560" s="15">
        <f t="shared" si="234"/>
        <v>0.3602059989</v>
      </c>
      <c r="AI560" s="15">
        <f t="shared" si="235"/>
        <v>0.05850066441</v>
      </c>
      <c r="AJ560" s="15">
        <f t="shared" si="236"/>
        <v>0.06599169288</v>
      </c>
      <c r="AK560" s="65">
        <f t="shared" si="7"/>
        <v>2.327044025</v>
      </c>
      <c r="AL560" s="65">
        <f t="shared" si="8"/>
        <v>64906.77966</v>
      </c>
      <c r="AM560" s="65">
        <f t="shared" si="9"/>
        <v>24084.90566</v>
      </c>
    </row>
    <row r="561" ht="14.25" customHeight="1">
      <c r="A561" s="11">
        <v>900.0</v>
      </c>
      <c r="B561" s="11">
        <f>VLOOKUP(D561,'Species Data'!A$2:E$252,2,FALSE)</f>
        <v>118</v>
      </c>
      <c r="C561" s="11"/>
      <c r="D561" s="11" t="s">
        <v>400</v>
      </c>
      <c r="E561" s="115" t="s">
        <v>476</v>
      </c>
      <c r="F561" s="122"/>
      <c r="G561" s="11">
        <f>VLOOKUP(D561,'Species Data'!A$2:E$252,3,FALSE)</f>
        <v>90</v>
      </c>
      <c r="H561" s="52">
        <f>VLOOKUP(D561,'Species Data'!A$2:E$252,4,FALSE)</f>
        <v>123</v>
      </c>
      <c r="I561" s="52">
        <f>VLOOKUP(D561,'Species Data'!A$2:E$252,5,FALSE)</f>
        <v>115</v>
      </c>
      <c r="J561" s="53">
        <f t="shared" si="1"/>
        <v>10350</v>
      </c>
      <c r="K561" s="48" t="s">
        <v>296</v>
      </c>
      <c r="L561" s="54">
        <f>VLOOKUP(K561,'Basic Moves'!B$2:J$60,3,FALSE)</f>
        <v>10</v>
      </c>
      <c r="M561" s="54" t="str">
        <f>VLOOKUP(K561,'Basic Moves'!B$2:C$60,2,FALSE)</f>
        <v>Flying</v>
      </c>
      <c r="N561" s="54">
        <f>IF(OR(VLOOKUP(K561,'Basic Moves'!B$2:C$60,2,FALSE)=E561,VLOOKUP(K561,'Basic Moves'!B$2:C$60,2,FALSE)=F561),1,0)</f>
        <v>0</v>
      </c>
      <c r="O561" s="54">
        <f>VLOOKUP(K561,'Basic Moves'!B$2:J$60,5,FALSE)</f>
        <v>1000</v>
      </c>
      <c r="P561" s="54">
        <f>VLOOKUP(K561,'Basic Moves'!B$2:J$60,9,FALSE)</f>
        <v>10</v>
      </c>
      <c r="Q561" s="34">
        <f t="shared" si="229"/>
        <v>4</v>
      </c>
      <c r="R561" s="24">
        <f t="shared" si="2"/>
        <v>4</v>
      </c>
      <c r="S561" s="56">
        <f t="shared" si="230"/>
        <v>10</v>
      </c>
      <c r="T561" s="56">
        <f t="shared" si="231"/>
        <v>10</v>
      </c>
      <c r="U561" s="56">
        <f t="shared" si="232"/>
        <v>1</v>
      </c>
      <c r="V561" s="48" t="s">
        <v>229</v>
      </c>
      <c r="W561" s="54">
        <f>VLOOKUP(V561,'Charged Moves'!B$2:K$119,3,FALSE)</f>
        <v>40</v>
      </c>
      <c r="X561" s="57" t="str">
        <f>VLOOKUP(V561,'Charged Moves'!B$2:C$119,2,FALSE)</f>
        <v>Normal</v>
      </c>
      <c r="Y561" s="54">
        <f>IF(OR(VLOOKUP(V561,'Charged Moves'!B$2:C$119,2,FALSE)=E561,VLOOKUP(V561,'Charged Moves'!B$2:C$119,2,FALSE)=F561),1,0)</f>
        <v>0</v>
      </c>
      <c r="Z561" s="54">
        <f>VLOOKUP(V561,'Charged Moves'!B$2:K$119,10,FALSE)*100</f>
        <v>5</v>
      </c>
      <c r="AA561" s="54">
        <f>VLOOKUP(V561,'Charged Moves'!B$2:K$119,6,FALSE)</f>
        <v>1850</v>
      </c>
      <c r="AB561" s="54">
        <f>VLOOKUP(V561,'Charged Moves'!B$2:L$119,11,FALSE)</f>
        <v>33</v>
      </c>
      <c r="AC561" s="62">
        <f t="shared" si="233"/>
        <v>14</v>
      </c>
      <c r="AD561" s="24">
        <f t="shared" si="3"/>
        <v>7.567567568</v>
      </c>
      <c r="AE561" s="63">
        <f t="shared" si="4"/>
        <v>4</v>
      </c>
      <c r="AF561" s="64">
        <f t="shared" si="5"/>
        <v>4000</v>
      </c>
      <c r="AG561" s="65">
        <f t="shared" si="6"/>
        <v>5.128205128</v>
      </c>
      <c r="AH561" s="15">
        <f t="shared" si="234"/>
        <v>0.2945551481</v>
      </c>
      <c r="AI561" s="15">
        <f t="shared" si="235"/>
        <v>0.04783838115</v>
      </c>
      <c r="AJ561" s="15">
        <f t="shared" si="236"/>
        <v>0.05367556911</v>
      </c>
      <c r="AK561" s="65">
        <f t="shared" si="7"/>
        <v>1.892744479</v>
      </c>
      <c r="AL561" s="65">
        <f t="shared" si="8"/>
        <v>53076.92308</v>
      </c>
      <c r="AM561" s="65">
        <f t="shared" si="9"/>
        <v>19589.90536</v>
      </c>
    </row>
    <row r="562" ht="14.25" customHeight="1">
      <c r="A562" s="11">
        <v>896.0</v>
      </c>
      <c r="B562" s="11">
        <f>VLOOKUP(D562,'Species Data'!A$2:E$252,2,FALSE)</f>
        <v>118</v>
      </c>
      <c r="C562" s="11"/>
      <c r="D562" s="11" t="s">
        <v>400</v>
      </c>
      <c r="E562" s="115" t="s">
        <v>476</v>
      </c>
      <c r="F562" s="122"/>
      <c r="G562" s="11">
        <f>VLOOKUP(D562,'Species Data'!A$2:E$252,3,FALSE)</f>
        <v>90</v>
      </c>
      <c r="H562" s="52">
        <f>VLOOKUP(D562,'Species Data'!A$2:E$252,4,FALSE)</f>
        <v>123</v>
      </c>
      <c r="I562" s="52">
        <f>VLOOKUP(D562,'Species Data'!A$2:E$252,5,FALSE)</f>
        <v>115</v>
      </c>
      <c r="J562" s="53">
        <f t="shared" si="1"/>
        <v>10350</v>
      </c>
      <c r="K562" s="48" t="s">
        <v>136</v>
      </c>
      <c r="L562" s="54">
        <f>VLOOKUP(K562,'Basic Moves'!B$2:J$60,3,FALSE)</f>
        <v>5</v>
      </c>
      <c r="M562" s="54" t="str">
        <f>VLOOKUP(K562,'Basic Moves'!B$2:C$60,2,FALSE)</f>
        <v>Ground</v>
      </c>
      <c r="N562" s="54">
        <f>IF(OR(VLOOKUP(K562,'Basic Moves'!B$2:C$60,2,FALSE)=E562,VLOOKUP(K562,'Basic Moves'!B$2:C$60,2,FALSE)=F562),1,0)</f>
        <v>0</v>
      </c>
      <c r="O562" s="54">
        <f>VLOOKUP(K562,'Basic Moves'!B$2:J$60,5,FALSE)</f>
        <v>600</v>
      </c>
      <c r="P562" s="54">
        <f>VLOOKUP(K562,'Basic Moves'!B$2:J$60,9,FALSE)</f>
        <v>7</v>
      </c>
      <c r="Q562" s="34">
        <f t="shared" si="229"/>
        <v>2</v>
      </c>
      <c r="R562" s="24">
        <f t="shared" si="2"/>
        <v>3.333333333</v>
      </c>
      <c r="S562" s="56">
        <f t="shared" si="230"/>
        <v>8.333333333</v>
      </c>
      <c r="T562" s="56">
        <f t="shared" si="231"/>
        <v>11.66666667</v>
      </c>
      <c r="U562" s="56">
        <f t="shared" si="232"/>
        <v>1.4</v>
      </c>
      <c r="V562" s="48" t="s">
        <v>101</v>
      </c>
      <c r="W562" s="54">
        <f>VLOOKUP(V562,'Charged Moves'!B$2:K$119,3,FALSE)</f>
        <v>50</v>
      </c>
      <c r="X562" s="57" t="str">
        <f>VLOOKUP(V562,'Charged Moves'!B$2:C$119,2,FALSE)</f>
        <v>Water</v>
      </c>
      <c r="Y562" s="54">
        <f>IF(OR(VLOOKUP(V562,'Charged Moves'!B$2:C$119,2,FALSE)=E562,VLOOKUP(V562,'Charged Moves'!B$2:C$119,2,FALSE)=F562),1,0)</f>
        <v>1</v>
      </c>
      <c r="Z562" s="54">
        <f>VLOOKUP(V562,'Charged Moves'!B$2:K$119,10,FALSE)*100</f>
        <v>5</v>
      </c>
      <c r="AA562" s="54">
        <f>VLOOKUP(V562,'Charged Moves'!B$2:K$119,6,FALSE)</f>
        <v>1900</v>
      </c>
      <c r="AB562" s="54">
        <f>VLOOKUP(V562,'Charged Moves'!B$2:L$119,11,FALSE)</f>
        <v>33</v>
      </c>
      <c r="AC562" s="62">
        <f t="shared" si="233"/>
        <v>21</v>
      </c>
      <c r="AD562" s="24">
        <f t="shared" si="3"/>
        <v>11.05263158</v>
      </c>
      <c r="AE562" s="63">
        <f t="shared" si="4"/>
        <v>5</v>
      </c>
      <c r="AF562" s="64">
        <f t="shared" si="5"/>
        <v>3000</v>
      </c>
      <c r="AG562" s="65">
        <f t="shared" si="6"/>
        <v>6.326530612</v>
      </c>
      <c r="AH562" s="15">
        <f t="shared" si="234"/>
        <v>0.3633848715</v>
      </c>
      <c r="AI562" s="15">
        <f t="shared" si="235"/>
        <v>0.05901694164</v>
      </c>
      <c r="AJ562" s="15">
        <f t="shared" si="236"/>
        <v>0.05201871969</v>
      </c>
      <c r="AK562" s="65">
        <f t="shared" si="7"/>
        <v>1.834319527</v>
      </c>
      <c r="AL562" s="65">
        <f t="shared" si="8"/>
        <v>65479.59184</v>
      </c>
      <c r="AM562" s="65">
        <f t="shared" si="9"/>
        <v>18985.2071</v>
      </c>
    </row>
    <row r="563" ht="14.25" customHeight="1">
      <c r="A563" s="11">
        <v>898.0</v>
      </c>
      <c r="B563" s="11">
        <f>VLOOKUP(D563,'Species Data'!A$2:E$252,2,FALSE)</f>
        <v>118</v>
      </c>
      <c r="C563" s="11"/>
      <c r="D563" s="11" t="s">
        <v>400</v>
      </c>
      <c r="E563" s="115" t="s">
        <v>476</v>
      </c>
      <c r="F563" s="122"/>
      <c r="G563" s="11">
        <f>VLOOKUP(D563,'Species Data'!A$2:E$252,3,FALSE)</f>
        <v>90</v>
      </c>
      <c r="H563" s="52">
        <f>VLOOKUP(D563,'Species Data'!A$2:E$252,4,FALSE)</f>
        <v>123</v>
      </c>
      <c r="I563" s="52">
        <f>VLOOKUP(D563,'Species Data'!A$2:E$252,5,FALSE)</f>
        <v>115</v>
      </c>
      <c r="J563" s="53">
        <f t="shared" si="1"/>
        <v>10350</v>
      </c>
      <c r="K563" s="48" t="s">
        <v>136</v>
      </c>
      <c r="L563" s="54">
        <f>VLOOKUP(K563,'Basic Moves'!B$2:J$60,3,FALSE)</f>
        <v>5</v>
      </c>
      <c r="M563" s="54" t="str">
        <f>VLOOKUP(K563,'Basic Moves'!B$2:C$60,2,FALSE)</f>
        <v>Ground</v>
      </c>
      <c r="N563" s="54">
        <f>IF(OR(VLOOKUP(K563,'Basic Moves'!B$2:C$60,2,FALSE)=E563,VLOOKUP(K563,'Basic Moves'!B$2:C$60,2,FALSE)=F563),1,0)</f>
        <v>0</v>
      </c>
      <c r="O563" s="54">
        <f>VLOOKUP(K563,'Basic Moves'!B$2:J$60,5,FALSE)</f>
        <v>600</v>
      </c>
      <c r="P563" s="54">
        <f>VLOOKUP(K563,'Basic Moves'!B$2:J$60,9,FALSE)</f>
        <v>7</v>
      </c>
      <c r="Q563" s="34">
        <f t="shared" si="229"/>
        <v>2</v>
      </c>
      <c r="R563" s="24">
        <f t="shared" si="2"/>
        <v>3.333333333</v>
      </c>
      <c r="S563" s="56">
        <f t="shared" si="230"/>
        <v>8.333333333</v>
      </c>
      <c r="T563" s="56">
        <f t="shared" si="231"/>
        <v>11.66666667</v>
      </c>
      <c r="U563" s="56">
        <f t="shared" si="232"/>
        <v>1.4</v>
      </c>
      <c r="V563" s="48" t="s">
        <v>107</v>
      </c>
      <c r="W563" s="54">
        <f>VLOOKUP(V563,'Charged Moves'!B$2:K$119,3,FALSE)</f>
        <v>70</v>
      </c>
      <c r="X563" s="57" t="str">
        <f>VLOOKUP(V563,'Charged Moves'!B$2:C$119,2,FALSE)</f>
        <v>Water</v>
      </c>
      <c r="Y563" s="54">
        <f>IF(OR(VLOOKUP(V563,'Charged Moves'!B$2:C$119,2,FALSE)=E563,VLOOKUP(V563,'Charged Moves'!B$2:C$119,2,FALSE)=F563),1,0)</f>
        <v>1</v>
      </c>
      <c r="Z563" s="54">
        <f>VLOOKUP(V563,'Charged Moves'!B$2:K$119,10,FALSE)*100</f>
        <v>5</v>
      </c>
      <c r="AA563" s="54">
        <f>VLOOKUP(V563,'Charged Moves'!B$2:K$119,6,FALSE)</f>
        <v>3200</v>
      </c>
      <c r="AB563" s="54">
        <f>VLOOKUP(V563,'Charged Moves'!B$2:L$119,11,FALSE)</f>
        <v>50</v>
      </c>
      <c r="AC563" s="62">
        <f t="shared" si="233"/>
        <v>29</v>
      </c>
      <c r="AD563" s="24">
        <f t="shared" si="3"/>
        <v>9.0625</v>
      </c>
      <c r="AE563" s="63">
        <f t="shared" si="4"/>
        <v>8</v>
      </c>
      <c r="AF563" s="64">
        <f t="shared" si="5"/>
        <v>4800</v>
      </c>
      <c r="AG563" s="65">
        <f t="shared" si="6"/>
        <v>5.625</v>
      </c>
      <c r="AH563" s="15">
        <f t="shared" si="234"/>
        <v>0.3230901781</v>
      </c>
      <c r="AI563" s="15">
        <f t="shared" si="235"/>
        <v>0.05247272432</v>
      </c>
      <c r="AJ563" s="15">
        <f t="shared" si="236"/>
        <v>0.04908217906</v>
      </c>
      <c r="AK563" s="65">
        <f t="shared" si="7"/>
        <v>1.730769231</v>
      </c>
      <c r="AL563" s="65">
        <f t="shared" si="8"/>
        <v>58218.75</v>
      </c>
      <c r="AM563" s="65">
        <f t="shared" si="9"/>
        <v>17913.46154</v>
      </c>
    </row>
    <row r="564" ht="14.25" customHeight="1">
      <c r="A564" s="11">
        <v>897.0</v>
      </c>
      <c r="B564" s="11">
        <f>VLOOKUP(D564,'Species Data'!A$2:E$252,2,FALSE)</f>
        <v>118</v>
      </c>
      <c r="C564" s="11"/>
      <c r="D564" s="11" t="s">
        <v>400</v>
      </c>
      <c r="E564" s="115" t="s">
        <v>476</v>
      </c>
      <c r="F564" s="122"/>
      <c r="G564" s="11">
        <f>VLOOKUP(D564,'Species Data'!A$2:E$252,3,FALSE)</f>
        <v>90</v>
      </c>
      <c r="H564" s="52">
        <f>VLOOKUP(D564,'Species Data'!A$2:E$252,4,FALSE)</f>
        <v>123</v>
      </c>
      <c r="I564" s="52">
        <f>VLOOKUP(D564,'Species Data'!A$2:E$252,5,FALSE)</f>
        <v>115</v>
      </c>
      <c r="J564" s="53">
        <f t="shared" si="1"/>
        <v>10350</v>
      </c>
      <c r="K564" s="48" t="s">
        <v>136</v>
      </c>
      <c r="L564" s="54">
        <f>VLOOKUP(K564,'Basic Moves'!B$2:J$60,3,FALSE)</f>
        <v>5</v>
      </c>
      <c r="M564" s="54" t="str">
        <f>VLOOKUP(K564,'Basic Moves'!B$2:C$60,2,FALSE)</f>
        <v>Ground</v>
      </c>
      <c r="N564" s="54">
        <f>IF(OR(VLOOKUP(K564,'Basic Moves'!B$2:C$60,2,FALSE)=E564,VLOOKUP(K564,'Basic Moves'!B$2:C$60,2,FALSE)=F564),1,0)</f>
        <v>0</v>
      </c>
      <c r="O564" s="54">
        <f>VLOOKUP(K564,'Basic Moves'!B$2:J$60,5,FALSE)</f>
        <v>600</v>
      </c>
      <c r="P564" s="54">
        <f>VLOOKUP(K564,'Basic Moves'!B$2:J$60,9,FALSE)</f>
        <v>7</v>
      </c>
      <c r="Q564" s="34">
        <f t="shared" si="229"/>
        <v>2</v>
      </c>
      <c r="R564" s="24">
        <f t="shared" si="2"/>
        <v>3.333333333</v>
      </c>
      <c r="S564" s="56">
        <f t="shared" si="230"/>
        <v>8.333333333</v>
      </c>
      <c r="T564" s="56">
        <f t="shared" si="231"/>
        <v>11.66666667</v>
      </c>
      <c r="U564" s="56">
        <f t="shared" si="232"/>
        <v>1.4</v>
      </c>
      <c r="V564" s="48" t="s">
        <v>229</v>
      </c>
      <c r="W564" s="54">
        <f>VLOOKUP(V564,'Charged Moves'!B$2:K$119,3,FALSE)</f>
        <v>40</v>
      </c>
      <c r="X564" s="57" t="str">
        <f>VLOOKUP(V564,'Charged Moves'!B$2:C$119,2,FALSE)</f>
        <v>Normal</v>
      </c>
      <c r="Y564" s="54">
        <f>IF(OR(VLOOKUP(V564,'Charged Moves'!B$2:C$119,2,FALSE)=E564,VLOOKUP(V564,'Charged Moves'!B$2:C$119,2,FALSE)=F564),1,0)</f>
        <v>0</v>
      </c>
      <c r="Z564" s="54">
        <f>VLOOKUP(V564,'Charged Moves'!B$2:K$119,10,FALSE)*100</f>
        <v>5</v>
      </c>
      <c r="AA564" s="54">
        <f>VLOOKUP(V564,'Charged Moves'!B$2:K$119,6,FALSE)</f>
        <v>1850</v>
      </c>
      <c r="AB564" s="54">
        <f>VLOOKUP(V564,'Charged Moves'!B$2:L$119,11,FALSE)</f>
        <v>33</v>
      </c>
      <c r="AC564" s="62">
        <f t="shared" si="233"/>
        <v>14</v>
      </c>
      <c r="AD564" s="24">
        <f t="shared" si="3"/>
        <v>7.567567568</v>
      </c>
      <c r="AE564" s="63">
        <f t="shared" si="4"/>
        <v>5</v>
      </c>
      <c r="AF564" s="64">
        <f t="shared" si="5"/>
        <v>3000</v>
      </c>
      <c r="AG564" s="65">
        <f t="shared" si="6"/>
        <v>4.948453608</v>
      </c>
      <c r="AH564" s="15">
        <f t="shared" si="234"/>
        <v>0.2842305346</v>
      </c>
      <c r="AI564" s="15">
        <f t="shared" si="235"/>
        <v>0.04616157191</v>
      </c>
      <c r="AJ564" s="15">
        <f t="shared" si="236"/>
        <v>0.04039206031</v>
      </c>
      <c r="AK564" s="65">
        <f t="shared" si="7"/>
        <v>1.424332344</v>
      </c>
      <c r="AL564" s="65">
        <f t="shared" si="8"/>
        <v>51216.49485</v>
      </c>
      <c r="AM564" s="65">
        <f t="shared" si="9"/>
        <v>14741.83976</v>
      </c>
    </row>
    <row r="565" ht="14.25" customHeight="1">
      <c r="A565" s="11">
        <v>374.0</v>
      </c>
      <c r="B565" s="11">
        <f>VLOOKUP(D565,'Species Data'!A$2:E$252,2,FALSE)</f>
        <v>55</v>
      </c>
      <c r="C565" s="11"/>
      <c r="D565" s="11" t="s">
        <v>217</v>
      </c>
      <c r="E565" s="115" t="s">
        <v>476</v>
      </c>
      <c r="F565" s="122"/>
      <c r="G565" s="11">
        <f>VLOOKUP(D565,'Species Data'!A$2:E$252,3,FALSE)</f>
        <v>160</v>
      </c>
      <c r="H565" s="52">
        <f>VLOOKUP(D565,'Species Data'!A$2:E$252,4,FALSE)</f>
        <v>191</v>
      </c>
      <c r="I565" s="52">
        <f>VLOOKUP(D565,'Species Data'!A$2:E$252,5,FALSE)</f>
        <v>163</v>
      </c>
      <c r="J565" s="53">
        <f t="shared" si="1"/>
        <v>26080</v>
      </c>
      <c r="K565" s="48" t="s">
        <v>18</v>
      </c>
      <c r="L565" s="54">
        <f>VLOOKUP(K565,'Basic Moves'!B$2:J$60,3,FALSE)</f>
        <v>20</v>
      </c>
      <c r="M565" s="54" t="str">
        <f>VLOOKUP(K565,'Basic Moves'!B$2:C$60,2,FALSE)</f>
        <v>Psychic</v>
      </c>
      <c r="N565" s="54">
        <f>IF(OR(VLOOKUP(K565,'Basic Moves'!B$2:C$60,2,FALSE)=E565,VLOOKUP(K565,'Basic Moves'!B$2:C$60,2,FALSE)=F565),1,0)</f>
        <v>0</v>
      </c>
      <c r="O565" s="54">
        <f>VLOOKUP(K565,'Basic Moves'!B$2:J$60,5,FALSE)</f>
        <v>1600</v>
      </c>
      <c r="P565" s="54">
        <f>VLOOKUP(K565,'Basic Moves'!B$2:J$60,9,FALSE)</f>
        <v>15</v>
      </c>
      <c r="Q565" s="34">
        <f t="shared" si="229"/>
        <v>11</v>
      </c>
      <c r="R565" s="24">
        <f t="shared" si="2"/>
        <v>6.875</v>
      </c>
      <c r="S565" s="56">
        <f t="shared" si="230"/>
        <v>12.5</v>
      </c>
      <c r="T565" s="56">
        <f t="shared" si="231"/>
        <v>9.375</v>
      </c>
      <c r="U565" s="56">
        <f t="shared" si="232"/>
        <v>0.75</v>
      </c>
      <c r="V565" s="48" t="s">
        <v>76</v>
      </c>
      <c r="W565" s="54">
        <f>VLOOKUP(V565,'Charged Moves'!B$2:K$119,3,FALSE)</f>
        <v>130</v>
      </c>
      <c r="X565" s="57" t="str">
        <f>VLOOKUP(V565,'Charged Moves'!B$2:C$119,2,FALSE)</f>
        <v>Water</v>
      </c>
      <c r="Y565" s="54">
        <f>IF(OR(VLOOKUP(V565,'Charged Moves'!B$2:C$119,2,FALSE)=E565,VLOOKUP(V565,'Charged Moves'!B$2:C$119,2,FALSE)=F565),1,0)</f>
        <v>1</v>
      </c>
      <c r="Z565" s="54">
        <f>VLOOKUP(V565,'Charged Moves'!B$2:K$119,10,FALSE)*100</f>
        <v>5</v>
      </c>
      <c r="AA565" s="54">
        <f>VLOOKUP(V565,'Charged Moves'!B$2:K$119,6,FALSE)</f>
        <v>3300</v>
      </c>
      <c r="AB565" s="54">
        <f>VLOOKUP(V565,'Charged Moves'!B$2:L$119,11,FALSE)</f>
        <v>100</v>
      </c>
      <c r="AC565" s="62">
        <f t="shared" si="233"/>
        <v>83</v>
      </c>
      <c r="AD565" s="24">
        <f t="shared" si="3"/>
        <v>25.15151515</v>
      </c>
      <c r="AE565" s="63">
        <f t="shared" si="4"/>
        <v>7</v>
      </c>
      <c r="AF565" s="64">
        <f t="shared" si="5"/>
        <v>11200</v>
      </c>
      <c r="AG565" s="65">
        <f t="shared" si="6"/>
        <v>11.03448276</v>
      </c>
      <c r="AH565" s="15">
        <f t="shared" si="234"/>
        <v>0.6338014221</v>
      </c>
      <c r="AI565" s="15">
        <f t="shared" si="235"/>
        <v>0.2593763078</v>
      </c>
      <c r="AJ565" s="15">
        <f t="shared" si="236"/>
        <v>0.3748625458</v>
      </c>
      <c r="AK565" s="65">
        <f t="shared" si="7"/>
        <v>5.245901639</v>
      </c>
      <c r="AL565" s="65">
        <f t="shared" si="8"/>
        <v>287779.3103</v>
      </c>
      <c r="AM565" s="65">
        <f t="shared" si="9"/>
        <v>136813.1148</v>
      </c>
    </row>
    <row r="566" ht="14.25" customHeight="1">
      <c r="A566" s="11">
        <v>375.0</v>
      </c>
      <c r="B566" s="11">
        <f>VLOOKUP(D566,'Species Data'!A$2:E$252,2,FALSE)</f>
        <v>55</v>
      </c>
      <c r="C566" s="11"/>
      <c r="D566" s="11" t="s">
        <v>217</v>
      </c>
      <c r="E566" s="115" t="s">
        <v>476</v>
      </c>
      <c r="F566" s="122"/>
      <c r="G566" s="11">
        <f>VLOOKUP(D566,'Species Data'!A$2:E$252,3,FALSE)</f>
        <v>160</v>
      </c>
      <c r="H566" s="52">
        <f>VLOOKUP(D566,'Species Data'!A$2:E$252,4,FALSE)</f>
        <v>191</v>
      </c>
      <c r="I566" s="52">
        <f>VLOOKUP(D566,'Species Data'!A$2:E$252,5,FALSE)</f>
        <v>163</v>
      </c>
      <c r="J566" s="53">
        <f t="shared" si="1"/>
        <v>26080</v>
      </c>
      <c r="K566" s="48" t="s">
        <v>18</v>
      </c>
      <c r="L566" s="54">
        <f>VLOOKUP(K566,'Basic Moves'!B$2:J$60,3,FALSE)</f>
        <v>20</v>
      </c>
      <c r="M566" s="54" t="str">
        <f>VLOOKUP(K566,'Basic Moves'!B$2:C$60,2,FALSE)</f>
        <v>Psychic</v>
      </c>
      <c r="N566" s="54">
        <f>IF(OR(VLOOKUP(K566,'Basic Moves'!B$2:C$60,2,FALSE)=E566,VLOOKUP(K566,'Basic Moves'!B$2:C$60,2,FALSE)=F566),1,0)</f>
        <v>0</v>
      </c>
      <c r="O566" s="54">
        <f>VLOOKUP(K566,'Basic Moves'!B$2:J$60,5,FALSE)</f>
        <v>1600</v>
      </c>
      <c r="P566" s="54">
        <f>VLOOKUP(K566,'Basic Moves'!B$2:J$60,9,FALSE)</f>
        <v>15</v>
      </c>
      <c r="Q566" s="34">
        <f t="shared" si="229"/>
        <v>11</v>
      </c>
      <c r="R566" s="24">
        <f t="shared" si="2"/>
        <v>6.875</v>
      </c>
      <c r="S566" s="56">
        <f t="shared" si="230"/>
        <v>12.5</v>
      </c>
      <c r="T566" s="56">
        <f t="shared" si="231"/>
        <v>9.375</v>
      </c>
      <c r="U566" s="56">
        <f t="shared" si="232"/>
        <v>0.75</v>
      </c>
      <c r="V566" s="48" t="s">
        <v>88</v>
      </c>
      <c r="W566" s="54">
        <f>VLOOKUP(V566,'Charged Moves'!B$2:K$119,3,FALSE)</f>
        <v>90</v>
      </c>
      <c r="X566" s="57" t="str">
        <f>VLOOKUP(V566,'Charged Moves'!B$2:C$119,2,FALSE)</f>
        <v>Ice</v>
      </c>
      <c r="Y566" s="54">
        <f>IF(OR(VLOOKUP(V566,'Charged Moves'!B$2:C$119,2,FALSE)=E566,VLOOKUP(V566,'Charged Moves'!B$2:C$119,2,FALSE)=F566),1,0)</f>
        <v>0</v>
      </c>
      <c r="Z566" s="54">
        <f>VLOOKUP(V566,'Charged Moves'!B$2:K$119,10,FALSE)*100</f>
        <v>5</v>
      </c>
      <c r="AA566" s="54">
        <f>VLOOKUP(V566,'Charged Moves'!B$2:K$119,6,FALSE)</f>
        <v>3300</v>
      </c>
      <c r="AB566" s="54">
        <f>VLOOKUP(V566,'Charged Moves'!B$2:L$119,11,FALSE)</f>
        <v>50</v>
      </c>
      <c r="AC566" s="62">
        <f t="shared" si="233"/>
        <v>48</v>
      </c>
      <c r="AD566" s="24">
        <f t="shared" si="3"/>
        <v>14.54545455</v>
      </c>
      <c r="AE566" s="63">
        <f t="shared" si="4"/>
        <v>4</v>
      </c>
      <c r="AF566" s="64">
        <f t="shared" si="5"/>
        <v>6400</v>
      </c>
      <c r="AG566" s="65">
        <f t="shared" si="6"/>
        <v>9.484536082</v>
      </c>
      <c r="AH566" s="15">
        <f t="shared" si="234"/>
        <v>0.5447751914</v>
      </c>
      <c r="AI566" s="15">
        <f t="shared" si="235"/>
        <v>0.2229432955</v>
      </c>
      <c r="AJ566" s="15">
        <f t="shared" si="236"/>
        <v>0.3337132942</v>
      </c>
      <c r="AK566" s="65">
        <f t="shared" si="7"/>
        <v>4.670050761</v>
      </c>
      <c r="AL566" s="65">
        <f t="shared" si="8"/>
        <v>247356.701</v>
      </c>
      <c r="AM566" s="65">
        <f t="shared" si="9"/>
        <v>121794.9239</v>
      </c>
    </row>
    <row r="567" ht="14.25" customHeight="1">
      <c r="A567" s="11">
        <v>376.0</v>
      </c>
      <c r="B567" s="11">
        <f>VLOOKUP(D567,'Species Data'!A$2:E$252,2,FALSE)</f>
        <v>55</v>
      </c>
      <c r="C567" s="11"/>
      <c r="D567" s="11" t="s">
        <v>217</v>
      </c>
      <c r="E567" s="115" t="s">
        <v>476</v>
      </c>
      <c r="F567" s="122"/>
      <c r="G567" s="11">
        <f>VLOOKUP(D567,'Species Data'!A$2:E$252,3,FALSE)</f>
        <v>160</v>
      </c>
      <c r="H567" s="52">
        <f>VLOOKUP(D567,'Species Data'!A$2:E$252,4,FALSE)</f>
        <v>191</v>
      </c>
      <c r="I567" s="52">
        <f>VLOOKUP(D567,'Species Data'!A$2:E$252,5,FALSE)</f>
        <v>163</v>
      </c>
      <c r="J567" s="53">
        <f t="shared" si="1"/>
        <v>26080</v>
      </c>
      <c r="K567" s="48" t="s">
        <v>18</v>
      </c>
      <c r="L567" s="54">
        <f>VLOOKUP(K567,'Basic Moves'!B$2:J$60,3,FALSE)</f>
        <v>20</v>
      </c>
      <c r="M567" s="54" t="str">
        <f>VLOOKUP(K567,'Basic Moves'!B$2:C$60,2,FALSE)</f>
        <v>Psychic</v>
      </c>
      <c r="N567" s="54">
        <f>IF(OR(VLOOKUP(K567,'Basic Moves'!B$2:C$60,2,FALSE)=E567,VLOOKUP(K567,'Basic Moves'!B$2:C$60,2,FALSE)=F567),1,0)</f>
        <v>0</v>
      </c>
      <c r="O567" s="54">
        <f>VLOOKUP(K567,'Basic Moves'!B$2:J$60,5,FALSE)</f>
        <v>1600</v>
      </c>
      <c r="P567" s="54">
        <f>VLOOKUP(K567,'Basic Moves'!B$2:J$60,9,FALSE)</f>
        <v>15</v>
      </c>
      <c r="Q567" s="34">
        <f t="shared" si="229"/>
        <v>11</v>
      </c>
      <c r="R567" s="24">
        <f t="shared" si="2"/>
        <v>6.875</v>
      </c>
      <c r="S567" s="56">
        <f t="shared" si="230"/>
        <v>12.5</v>
      </c>
      <c r="T567" s="56">
        <f t="shared" si="231"/>
        <v>9.375</v>
      </c>
      <c r="U567" s="56">
        <f t="shared" si="232"/>
        <v>0.75</v>
      </c>
      <c r="V567" s="48" t="s">
        <v>36</v>
      </c>
      <c r="W567" s="54">
        <f>VLOOKUP(V567,'Charged Moves'!B$2:K$119,3,FALSE)</f>
        <v>100</v>
      </c>
      <c r="X567" s="57" t="str">
        <f>VLOOKUP(V567,'Charged Moves'!B$2:C$119,2,FALSE)</f>
        <v>Psychic</v>
      </c>
      <c r="Y567" s="54">
        <f>IF(OR(VLOOKUP(V567,'Charged Moves'!B$2:C$119,2,FALSE)=E567,VLOOKUP(V567,'Charged Moves'!B$2:C$119,2,FALSE)=F567),1,0)</f>
        <v>0</v>
      </c>
      <c r="Z567" s="54">
        <f>VLOOKUP(V567,'Charged Moves'!B$2:K$119,10,FALSE)*100</f>
        <v>5</v>
      </c>
      <c r="AA567" s="54">
        <f>VLOOKUP(V567,'Charged Moves'!B$2:K$119,6,FALSE)</f>
        <v>2800</v>
      </c>
      <c r="AB567" s="54">
        <f>VLOOKUP(V567,'Charged Moves'!B$2:L$119,11,FALSE)</f>
        <v>100</v>
      </c>
      <c r="AC567" s="62">
        <f t="shared" si="233"/>
        <v>54</v>
      </c>
      <c r="AD567" s="24">
        <f t="shared" si="3"/>
        <v>19.28571429</v>
      </c>
      <c r="AE567" s="63">
        <f t="shared" si="4"/>
        <v>7</v>
      </c>
      <c r="AF567" s="64">
        <f t="shared" si="5"/>
        <v>11200</v>
      </c>
      <c r="AG567" s="65">
        <f t="shared" si="6"/>
        <v>9.357142857</v>
      </c>
      <c r="AH567" s="15">
        <f t="shared" si="234"/>
        <v>0.537457947</v>
      </c>
      <c r="AI567" s="15">
        <f t="shared" si="235"/>
        <v>0.2199487931</v>
      </c>
      <c r="AJ567" s="15">
        <f t="shared" si="236"/>
        <v>0.3120340212</v>
      </c>
      <c r="AK567" s="65">
        <f t="shared" si="7"/>
        <v>4.366666667</v>
      </c>
      <c r="AL567" s="65">
        <f t="shared" si="8"/>
        <v>244034.2857</v>
      </c>
      <c r="AM567" s="65">
        <f t="shared" si="9"/>
        <v>113882.6667</v>
      </c>
    </row>
    <row r="568" ht="14.25" customHeight="1">
      <c r="A568" s="11">
        <v>377.0</v>
      </c>
      <c r="B568" s="11">
        <f>VLOOKUP(D568,'Species Data'!A$2:E$252,2,FALSE)</f>
        <v>55</v>
      </c>
      <c r="C568" s="11"/>
      <c r="D568" s="11" t="s">
        <v>217</v>
      </c>
      <c r="E568" s="115" t="s">
        <v>476</v>
      </c>
      <c r="F568" s="122"/>
      <c r="G568" s="11">
        <f>VLOOKUP(D568,'Species Data'!A$2:E$252,3,FALSE)</f>
        <v>160</v>
      </c>
      <c r="H568" s="52">
        <f>VLOOKUP(D568,'Species Data'!A$2:E$252,4,FALSE)</f>
        <v>191</v>
      </c>
      <c r="I568" s="52">
        <f>VLOOKUP(D568,'Species Data'!A$2:E$252,5,FALSE)</f>
        <v>163</v>
      </c>
      <c r="J568" s="53">
        <f t="shared" si="1"/>
        <v>26080</v>
      </c>
      <c r="K568" s="48" t="s">
        <v>74</v>
      </c>
      <c r="L568" s="54">
        <f>VLOOKUP(K568,'Basic Moves'!B$2:J$60,3,FALSE)</f>
        <v>5</v>
      </c>
      <c r="M568" s="54" t="str">
        <f>VLOOKUP(K568,'Basic Moves'!B$2:C$60,2,FALSE)</f>
        <v>Water</v>
      </c>
      <c r="N568" s="54">
        <f>IF(OR(VLOOKUP(K568,'Basic Moves'!B$2:C$60,2,FALSE)=E568,VLOOKUP(K568,'Basic Moves'!B$2:C$60,2,FALSE)=F568),1,0)</f>
        <v>1</v>
      </c>
      <c r="O568" s="54">
        <f>VLOOKUP(K568,'Basic Moves'!B$2:J$60,5,FALSE)</f>
        <v>500</v>
      </c>
      <c r="P568" s="54">
        <f>VLOOKUP(K568,'Basic Moves'!B$2:J$60,9,FALSE)</f>
        <v>5</v>
      </c>
      <c r="Q568" s="34">
        <f t="shared" si="229"/>
        <v>4</v>
      </c>
      <c r="R568" s="24">
        <f t="shared" si="2"/>
        <v>8</v>
      </c>
      <c r="S568" s="56">
        <f t="shared" si="230"/>
        <v>10</v>
      </c>
      <c r="T568" s="56">
        <f t="shared" si="231"/>
        <v>10</v>
      </c>
      <c r="U568" s="56">
        <f t="shared" si="232"/>
        <v>1</v>
      </c>
      <c r="V568" s="48" t="s">
        <v>76</v>
      </c>
      <c r="W568" s="54">
        <f>VLOOKUP(V568,'Charged Moves'!B$2:K$119,3,FALSE)</f>
        <v>130</v>
      </c>
      <c r="X568" s="57" t="str">
        <f>VLOOKUP(V568,'Charged Moves'!B$2:C$119,2,FALSE)</f>
        <v>Water</v>
      </c>
      <c r="Y568" s="54">
        <f>IF(OR(VLOOKUP(V568,'Charged Moves'!B$2:C$119,2,FALSE)=E568,VLOOKUP(V568,'Charged Moves'!B$2:C$119,2,FALSE)=F568),1,0)</f>
        <v>1</v>
      </c>
      <c r="Z568" s="54">
        <f>VLOOKUP(V568,'Charged Moves'!B$2:K$119,10,FALSE)*100</f>
        <v>5</v>
      </c>
      <c r="AA568" s="54">
        <f>VLOOKUP(V568,'Charged Moves'!B$2:K$119,6,FALSE)</f>
        <v>3300</v>
      </c>
      <c r="AB568" s="54">
        <f>VLOOKUP(V568,'Charged Moves'!B$2:L$119,11,FALSE)</f>
        <v>100</v>
      </c>
      <c r="AC568" s="62">
        <f t="shared" si="233"/>
        <v>83</v>
      </c>
      <c r="AD568" s="24">
        <f t="shared" si="3"/>
        <v>25.15151515</v>
      </c>
      <c r="AE568" s="63">
        <f t="shared" si="4"/>
        <v>20</v>
      </c>
      <c r="AF568" s="64">
        <f t="shared" si="5"/>
        <v>10000</v>
      </c>
      <c r="AG568" s="65">
        <f t="shared" si="6"/>
        <v>12.2556391</v>
      </c>
      <c r="AH568" s="15">
        <f t="shared" si="234"/>
        <v>0.7039425099</v>
      </c>
      <c r="AI568" s="15">
        <f t="shared" si="235"/>
        <v>0.2880807817</v>
      </c>
      <c r="AJ568" s="15">
        <f t="shared" si="236"/>
        <v>0.2106271639</v>
      </c>
      <c r="AK568" s="65">
        <f t="shared" si="7"/>
        <v>2.94755877</v>
      </c>
      <c r="AL568" s="65">
        <f t="shared" si="8"/>
        <v>319627.0677</v>
      </c>
      <c r="AM568" s="65">
        <f t="shared" si="9"/>
        <v>76872.33273</v>
      </c>
    </row>
    <row r="569" ht="14.25" customHeight="1">
      <c r="A569" s="11">
        <v>378.0</v>
      </c>
      <c r="B569" s="11">
        <f>VLOOKUP(D569,'Species Data'!A$2:E$252,2,FALSE)</f>
        <v>55</v>
      </c>
      <c r="C569" s="11"/>
      <c r="D569" s="11" t="s">
        <v>217</v>
      </c>
      <c r="E569" s="115" t="s">
        <v>476</v>
      </c>
      <c r="F569" s="122"/>
      <c r="G569" s="11">
        <f>VLOOKUP(D569,'Species Data'!A$2:E$252,3,FALSE)</f>
        <v>160</v>
      </c>
      <c r="H569" s="52">
        <f>VLOOKUP(D569,'Species Data'!A$2:E$252,4,FALSE)</f>
        <v>191</v>
      </c>
      <c r="I569" s="52">
        <f>VLOOKUP(D569,'Species Data'!A$2:E$252,5,FALSE)</f>
        <v>163</v>
      </c>
      <c r="J569" s="53">
        <f t="shared" si="1"/>
        <v>26080</v>
      </c>
      <c r="K569" s="48" t="s">
        <v>74</v>
      </c>
      <c r="L569" s="54">
        <f>VLOOKUP(K569,'Basic Moves'!B$2:J$60,3,FALSE)</f>
        <v>5</v>
      </c>
      <c r="M569" s="54" t="str">
        <f>VLOOKUP(K569,'Basic Moves'!B$2:C$60,2,FALSE)</f>
        <v>Water</v>
      </c>
      <c r="N569" s="54">
        <f>IF(OR(VLOOKUP(K569,'Basic Moves'!B$2:C$60,2,FALSE)=E569,VLOOKUP(K569,'Basic Moves'!B$2:C$60,2,FALSE)=F569),1,0)</f>
        <v>1</v>
      </c>
      <c r="O569" s="54">
        <f>VLOOKUP(K569,'Basic Moves'!B$2:J$60,5,FALSE)</f>
        <v>500</v>
      </c>
      <c r="P569" s="54">
        <f>VLOOKUP(K569,'Basic Moves'!B$2:J$60,9,FALSE)</f>
        <v>5</v>
      </c>
      <c r="Q569" s="34">
        <f t="shared" si="229"/>
        <v>4</v>
      </c>
      <c r="R569" s="24">
        <f t="shared" si="2"/>
        <v>8</v>
      </c>
      <c r="S569" s="56">
        <f t="shared" si="230"/>
        <v>10</v>
      </c>
      <c r="T569" s="56">
        <f t="shared" si="231"/>
        <v>10</v>
      </c>
      <c r="U569" s="56">
        <f t="shared" si="232"/>
        <v>1</v>
      </c>
      <c r="V569" s="48" t="s">
        <v>88</v>
      </c>
      <c r="W569" s="54">
        <f>VLOOKUP(V569,'Charged Moves'!B$2:K$119,3,FALSE)</f>
        <v>90</v>
      </c>
      <c r="X569" s="57" t="str">
        <f>VLOOKUP(V569,'Charged Moves'!B$2:C$119,2,FALSE)</f>
        <v>Ice</v>
      </c>
      <c r="Y569" s="54">
        <f>IF(OR(VLOOKUP(V569,'Charged Moves'!B$2:C$119,2,FALSE)=E569,VLOOKUP(V569,'Charged Moves'!B$2:C$119,2,FALSE)=F569),1,0)</f>
        <v>0</v>
      </c>
      <c r="Z569" s="54">
        <f>VLOOKUP(V569,'Charged Moves'!B$2:K$119,10,FALSE)*100</f>
        <v>5</v>
      </c>
      <c r="AA569" s="54">
        <f>VLOOKUP(V569,'Charged Moves'!B$2:K$119,6,FALSE)</f>
        <v>3300</v>
      </c>
      <c r="AB569" s="54">
        <f>VLOOKUP(V569,'Charged Moves'!B$2:L$119,11,FALSE)</f>
        <v>50</v>
      </c>
      <c r="AC569" s="62">
        <f t="shared" si="233"/>
        <v>48</v>
      </c>
      <c r="AD569" s="24">
        <f t="shared" si="3"/>
        <v>14.54545455</v>
      </c>
      <c r="AE569" s="63">
        <f t="shared" si="4"/>
        <v>10</v>
      </c>
      <c r="AF569" s="64">
        <f t="shared" si="5"/>
        <v>5000</v>
      </c>
      <c r="AG569" s="65">
        <f t="shared" si="6"/>
        <v>10.60240964</v>
      </c>
      <c r="AH569" s="15">
        <f t="shared" si="234"/>
        <v>0.6089838965</v>
      </c>
      <c r="AI569" s="15">
        <f t="shared" si="235"/>
        <v>0.2492200066</v>
      </c>
      <c r="AJ569" s="15">
        <f t="shared" si="236"/>
        <v>0.2075352873</v>
      </c>
      <c r="AK569" s="65">
        <f t="shared" si="7"/>
        <v>2.904290429</v>
      </c>
      <c r="AL569" s="65">
        <f t="shared" si="8"/>
        <v>276510.8434</v>
      </c>
      <c r="AM569" s="65">
        <f t="shared" si="9"/>
        <v>75743.89439</v>
      </c>
    </row>
    <row r="570" ht="14.25" customHeight="1">
      <c r="A570" s="11">
        <v>379.0</v>
      </c>
      <c r="B570" s="11">
        <f>VLOOKUP(D570,'Species Data'!A$2:E$252,2,FALSE)</f>
        <v>55</v>
      </c>
      <c r="C570" s="11"/>
      <c r="D570" s="11" t="s">
        <v>217</v>
      </c>
      <c r="E570" s="115" t="s">
        <v>476</v>
      </c>
      <c r="F570" s="122"/>
      <c r="G570" s="11">
        <f>VLOOKUP(D570,'Species Data'!A$2:E$252,3,FALSE)</f>
        <v>160</v>
      </c>
      <c r="H570" s="52">
        <f>VLOOKUP(D570,'Species Data'!A$2:E$252,4,FALSE)</f>
        <v>191</v>
      </c>
      <c r="I570" s="52">
        <f>VLOOKUP(D570,'Species Data'!A$2:E$252,5,FALSE)</f>
        <v>163</v>
      </c>
      <c r="J570" s="53">
        <f t="shared" si="1"/>
        <v>26080</v>
      </c>
      <c r="K570" s="48" t="s">
        <v>74</v>
      </c>
      <c r="L570" s="54">
        <f>VLOOKUP(K570,'Basic Moves'!B$2:J$60,3,FALSE)</f>
        <v>5</v>
      </c>
      <c r="M570" s="54" t="str">
        <f>VLOOKUP(K570,'Basic Moves'!B$2:C$60,2,FALSE)</f>
        <v>Water</v>
      </c>
      <c r="N570" s="54">
        <f>IF(OR(VLOOKUP(K570,'Basic Moves'!B$2:C$60,2,FALSE)=E570,VLOOKUP(K570,'Basic Moves'!B$2:C$60,2,FALSE)=F570),1,0)</f>
        <v>1</v>
      </c>
      <c r="O570" s="54">
        <f>VLOOKUP(K570,'Basic Moves'!B$2:J$60,5,FALSE)</f>
        <v>500</v>
      </c>
      <c r="P570" s="54">
        <f>VLOOKUP(K570,'Basic Moves'!B$2:J$60,9,FALSE)</f>
        <v>5</v>
      </c>
      <c r="Q570" s="34">
        <f t="shared" si="229"/>
        <v>4</v>
      </c>
      <c r="R570" s="24">
        <f t="shared" si="2"/>
        <v>8</v>
      </c>
      <c r="S570" s="56">
        <f t="shared" si="230"/>
        <v>10</v>
      </c>
      <c r="T570" s="56">
        <f t="shared" si="231"/>
        <v>10</v>
      </c>
      <c r="U570" s="56">
        <f t="shared" si="232"/>
        <v>1</v>
      </c>
      <c r="V570" s="48" t="s">
        <v>36</v>
      </c>
      <c r="W570" s="54">
        <f>VLOOKUP(V570,'Charged Moves'!B$2:K$119,3,FALSE)</f>
        <v>100</v>
      </c>
      <c r="X570" s="57" t="str">
        <f>VLOOKUP(V570,'Charged Moves'!B$2:C$119,2,FALSE)</f>
        <v>Psychic</v>
      </c>
      <c r="Y570" s="54">
        <f>IF(OR(VLOOKUP(V570,'Charged Moves'!B$2:C$119,2,FALSE)=E570,VLOOKUP(V570,'Charged Moves'!B$2:C$119,2,FALSE)=F570),1,0)</f>
        <v>0</v>
      </c>
      <c r="Z570" s="54">
        <f>VLOOKUP(V570,'Charged Moves'!B$2:K$119,10,FALSE)*100</f>
        <v>5</v>
      </c>
      <c r="AA570" s="54">
        <f>VLOOKUP(V570,'Charged Moves'!B$2:K$119,6,FALSE)</f>
        <v>2800</v>
      </c>
      <c r="AB570" s="54">
        <f>VLOOKUP(V570,'Charged Moves'!B$2:L$119,11,FALSE)</f>
        <v>100</v>
      </c>
      <c r="AC570" s="62">
        <f t="shared" si="233"/>
        <v>54</v>
      </c>
      <c r="AD570" s="24">
        <f t="shared" si="3"/>
        <v>19.28571429</v>
      </c>
      <c r="AE570" s="63">
        <f t="shared" si="4"/>
        <v>20</v>
      </c>
      <c r="AF570" s="64">
        <f t="shared" si="5"/>
        <v>10000</v>
      </c>
      <c r="AG570" s="65">
        <f t="shared" si="6"/>
        <v>10.46875</v>
      </c>
      <c r="AH570" s="15">
        <f t="shared" si="234"/>
        <v>0.6013067203</v>
      </c>
      <c r="AI570" s="15">
        <f t="shared" si="235"/>
        <v>0.246078206</v>
      </c>
      <c r="AJ570" s="15">
        <f t="shared" si="236"/>
        <v>0.1747334882</v>
      </c>
      <c r="AK570" s="65">
        <f t="shared" si="7"/>
        <v>2.445255474</v>
      </c>
      <c r="AL570" s="65">
        <f t="shared" si="8"/>
        <v>273025</v>
      </c>
      <c r="AM570" s="65">
        <f t="shared" si="9"/>
        <v>63772.26277</v>
      </c>
    </row>
    <row r="571" ht="14.25" customHeight="1">
      <c r="A571" s="11">
        <v>541.0</v>
      </c>
      <c r="B571" s="32">
        <f>VLOOKUP(D571,'Species Data'!A$2:E$252,2,FALSE)</f>
        <v>76</v>
      </c>
      <c r="C571" s="32"/>
      <c r="D571" s="32" t="s">
        <v>116</v>
      </c>
      <c r="E571" s="151" t="s">
        <v>455</v>
      </c>
      <c r="F571" s="134" t="s">
        <v>485</v>
      </c>
      <c r="G571" s="32">
        <f>VLOOKUP(D571,'Species Data'!A$2:E$252,3,FALSE)</f>
        <v>160</v>
      </c>
      <c r="H571" s="104">
        <f>VLOOKUP(D571,'Species Data'!A$2:E$252,4,FALSE)</f>
        <v>211</v>
      </c>
      <c r="I571" s="104">
        <f>VLOOKUP(D571,'Species Data'!A$2:E$252,5,FALSE)</f>
        <v>229</v>
      </c>
      <c r="J571" s="105">
        <f t="shared" si="1"/>
        <v>36640</v>
      </c>
      <c r="K571" s="70" t="s">
        <v>103</v>
      </c>
      <c r="L571" s="106">
        <f>VLOOKUP(K571,'Basic Moves'!B$2:J$60,3,FALSE)</f>
        <v>15</v>
      </c>
      <c r="M571" s="106" t="str">
        <f>VLOOKUP(K571,'Basic Moves'!B$2:C$60,2,FALSE)</f>
        <v>Ground</v>
      </c>
      <c r="N571" s="106">
        <f>IF(OR(VLOOKUP(K571,'Basic Moves'!B$2:C$60,2,FALSE)=E571,VLOOKUP(K571,'Basic Moves'!B$2:C$60,2,FALSE)=F571),1,0)</f>
        <v>1</v>
      </c>
      <c r="O571" s="106">
        <f>VLOOKUP(K571,'Basic Moves'!B$2:J$60,5,FALSE)</f>
        <v>1400</v>
      </c>
      <c r="P571" s="106">
        <f>VLOOKUP(K571,'Basic Moves'!B$2:J$60,9,FALSE)</f>
        <v>12</v>
      </c>
      <c r="Q571" s="34">
        <f t="shared" si="229"/>
        <v>11</v>
      </c>
      <c r="R571" s="24">
        <f t="shared" si="2"/>
        <v>7.857142857</v>
      </c>
      <c r="S571" s="56">
        <f t="shared" si="230"/>
        <v>10.71428571</v>
      </c>
      <c r="T571" s="56">
        <f t="shared" si="231"/>
        <v>8.571428571</v>
      </c>
      <c r="U571" s="56">
        <f t="shared" si="232"/>
        <v>0.8</v>
      </c>
      <c r="V571" s="36" t="s">
        <v>128</v>
      </c>
      <c r="W571" s="106">
        <f>VLOOKUP(V571,'Charged Moves'!B$2:K$119,3,FALSE)</f>
        <v>70</v>
      </c>
      <c r="X571" s="107" t="str">
        <f>VLOOKUP(V571,'Charged Moves'!B$2:C$119,2,FALSE)</f>
        <v>Rock</v>
      </c>
      <c r="Y571" s="106">
        <f>IF(OR(VLOOKUP(V571,'Charged Moves'!B$2:C$119,2,FALSE)=E571,VLOOKUP(V571,'Charged Moves'!B$2:C$119,2,FALSE)=F571),1,0)</f>
        <v>1</v>
      </c>
      <c r="Z571" s="106">
        <f>VLOOKUP(V571,'Charged Moves'!B$2:K$119,10,FALSE)*100</f>
        <v>5</v>
      </c>
      <c r="AA571" s="106">
        <f>VLOOKUP(V571,'Charged Moves'!B$2:K$119,6,FALSE)</f>
        <v>3500</v>
      </c>
      <c r="AB571" s="106">
        <f>VLOOKUP(V571,'Charged Moves'!B$2:L$119,11,FALSE)</f>
        <v>33</v>
      </c>
      <c r="AC571" s="62">
        <f t="shared" si="233"/>
        <v>50</v>
      </c>
      <c r="AD571" s="24">
        <f t="shared" si="3"/>
        <v>14.28571429</v>
      </c>
      <c r="AE571" s="63">
        <f t="shared" si="4"/>
        <v>3</v>
      </c>
      <c r="AF571" s="64">
        <f t="shared" si="5"/>
        <v>4200</v>
      </c>
      <c r="AG571" s="65">
        <f t="shared" si="6"/>
        <v>10.77922078</v>
      </c>
      <c r="AH571" s="15">
        <f t="shared" si="234"/>
        <v>0.6191396197</v>
      </c>
      <c r="AI571" s="15">
        <f t="shared" si="235"/>
        <v>0.3559701393</v>
      </c>
      <c r="AJ571" s="15">
        <f t="shared" si="236"/>
        <v>0.5307356063</v>
      </c>
      <c r="AK571" s="65">
        <f t="shared" si="7"/>
        <v>5.286624204</v>
      </c>
      <c r="AL571" s="65">
        <f t="shared" si="8"/>
        <v>394950.6494</v>
      </c>
      <c r="AM571" s="65">
        <f t="shared" si="9"/>
        <v>193701.9108</v>
      </c>
    </row>
    <row r="572" ht="14.25" customHeight="1">
      <c r="A572" s="11">
        <v>542.0</v>
      </c>
      <c r="B572" s="11">
        <f>VLOOKUP(D572,'Species Data'!A$2:E$252,2,FALSE)</f>
        <v>76</v>
      </c>
      <c r="C572" s="11"/>
      <c r="D572" s="11" t="s">
        <v>116</v>
      </c>
      <c r="E572" s="81" t="s">
        <v>455</v>
      </c>
      <c r="F572" s="132" t="s">
        <v>485</v>
      </c>
      <c r="G572" s="11">
        <f>VLOOKUP(D572,'Species Data'!A$2:E$252,3,FALSE)</f>
        <v>160</v>
      </c>
      <c r="H572" s="52">
        <f>VLOOKUP(D572,'Species Data'!A$2:E$252,4,FALSE)</f>
        <v>211</v>
      </c>
      <c r="I572" s="52">
        <f>VLOOKUP(D572,'Species Data'!A$2:E$252,5,FALSE)</f>
        <v>229</v>
      </c>
      <c r="J572" s="53">
        <f t="shared" si="1"/>
        <v>36640</v>
      </c>
      <c r="K572" s="12" t="s">
        <v>103</v>
      </c>
      <c r="L572" s="54">
        <f>VLOOKUP(K572,'Basic Moves'!B$2:J$60,3,FALSE)</f>
        <v>15</v>
      </c>
      <c r="M572" s="54" t="str">
        <f>VLOOKUP(K572,'Basic Moves'!B$2:C$60,2,FALSE)</f>
        <v>Ground</v>
      </c>
      <c r="N572" s="54">
        <f>IF(OR(VLOOKUP(K572,'Basic Moves'!B$2:C$60,2,FALSE)=E572,VLOOKUP(K572,'Basic Moves'!B$2:C$60,2,FALSE)=F572),1,0)</f>
        <v>1</v>
      </c>
      <c r="O572" s="54">
        <f>VLOOKUP(K572,'Basic Moves'!B$2:J$60,5,FALSE)</f>
        <v>1400</v>
      </c>
      <c r="P572" s="54">
        <f>VLOOKUP(K572,'Basic Moves'!B$2:J$60,9,FALSE)</f>
        <v>12</v>
      </c>
      <c r="Q572" s="34">
        <f t="shared" si="229"/>
        <v>11</v>
      </c>
      <c r="R572" s="24">
        <f t="shared" si="2"/>
        <v>7.857142857</v>
      </c>
      <c r="S572" s="56">
        <f t="shared" si="230"/>
        <v>10.71428571</v>
      </c>
      <c r="T572" s="56">
        <f t="shared" si="231"/>
        <v>8.571428571</v>
      </c>
      <c r="U572" s="56">
        <f t="shared" si="232"/>
        <v>0.8</v>
      </c>
      <c r="V572" s="48" t="s">
        <v>85</v>
      </c>
      <c r="W572" s="54">
        <f>VLOOKUP(V572,'Charged Moves'!B$2:K$119,3,FALSE)</f>
        <v>120</v>
      </c>
      <c r="X572" s="57" t="str">
        <f>VLOOKUP(V572,'Charged Moves'!B$2:C$119,2,FALSE)</f>
        <v>Ground</v>
      </c>
      <c r="Y572" s="54">
        <f>IF(OR(VLOOKUP(V572,'Charged Moves'!B$2:C$119,2,FALSE)=E572,VLOOKUP(V572,'Charged Moves'!B$2:C$119,2,FALSE)=F572),1,0)</f>
        <v>1</v>
      </c>
      <c r="Z572" s="54">
        <f>VLOOKUP(V572,'Charged Moves'!B$2:K$119,10,FALSE)*100</f>
        <v>5</v>
      </c>
      <c r="AA572" s="54">
        <f>VLOOKUP(V572,'Charged Moves'!B$2:K$119,6,FALSE)</f>
        <v>3600</v>
      </c>
      <c r="AB572" s="54">
        <f>VLOOKUP(V572,'Charged Moves'!B$2:L$119,11,FALSE)</f>
        <v>100</v>
      </c>
      <c r="AC572" s="62">
        <f t="shared" si="233"/>
        <v>85</v>
      </c>
      <c r="AD572" s="24">
        <f t="shared" si="3"/>
        <v>23.61111111</v>
      </c>
      <c r="AE572" s="63">
        <f t="shared" si="4"/>
        <v>9</v>
      </c>
      <c r="AF572" s="64">
        <f t="shared" si="5"/>
        <v>12600</v>
      </c>
      <c r="AG572" s="65">
        <f t="shared" si="6"/>
        <v>11.35802469</v>
      </c>
      <c r="AH572" s="15">
        <f t="shared" si="234"/>
        <v>0.6523851058</v>
      </c>
      <c r="AI572" s="15">
        <f t="shared" si="235"/>
        <v>0.3750844067</v>
      </c>
      <c r="AJ572" s="15">
        <f t="shared" si="236"/>
        <v>0.5102805763</v>
      </c>
      <c r="AK572" s="65">
        <f t="shared" si="7"/>
        <v>5.082872928</v>
      </c>
      <c r="AL572" s="65">
        <f t="shared" si="8"/>
        <v>416158.0247</v>
      </c>
      <c r="AM572" s="65">
        <f t="shared" si="9"/>
        <v>186236.4641</v>
      </c>
    </row>
    <row r="573" ht="14.25" customHeight="1">
      <c r="A573" s="11">
        <v>544.0</v>
      </c>
      <c r="B573" s="11">
        <f>VLOOKUP(D573,'Species Data'!A$2:E$252,2,FALSE)</f>
        <v>76</v>
      </c>
      <c r="C573" s="11"/>
      <c r="D573" s="11" t="s">
        <v>116</v>
      </c>
      <c r="E573" s="81" t="s">
        <v>455</v>
      </c>
      <c r="F573" s="132" t="s">
        <v>485</v>
      </c>
      <c r="G573" s="11">
        <f>VLOOKUP(D573,'Species Data'!A$2:E$252,3,FALSE)</f>
        <v>160</v>
      </c>
      <c r="H573" s="52">
        <f>VLOOKUP(D573,'Species Data'!A$2:E$252,4,FALSE)</f>
        <v>211</v>
      </c>
      <c r="I573" s="52">
        <f>VLOOKUP(D573,'Species Data'!A$2:E$252,5,FALSE)</f>
        <v>229</v>
      </c>
      <c r="J573" s="53">
        <f t="shared" si="1"/>
        <v>36640</v>
      </c>
      <c r="K573" s="12" t="s">
        <v>103</v>
      </c>
      <c r="L573" s="54">
        <f>VLOOKUP(K573,'Basic Moves'!B$2:J$60,3,FALSE)</f>
        <v>15</v>
      </c>
      <c r="M573" s="54" t="str">
        <f>VLOOKUP(K573,'Basic Moves'!B$2:C$60,2,FALSE)</f>
        <v>Ground</v>
      </c>
      <c r="N573" s="54">
        <f>IF(OR(VLOOKUP(K573,'Basic Moves'!B$2:C$60,2,FALSE)=E573,VLOOKUP(K573,'Basic Moves'!B$2:C$60,2,FALSE)=F573),1,0)</f>
        <v>1</v>
      </c>
      <c r="O573" s="54">
        <f>VLOOKUP(K573,'Basic Moves'!B$2:J$60,5,FALSE)</f>
        <v>1400</v>
      </c>
      <c r="P573" s="54">
        <f>VLOOKUP(K573,'Basic Moves'!B$2:J$60,9,FALSE)</f>
        <v>12</v>
      </c>
      <c r="Q573" s="34">
        <f t="shared" si="229"/>
        <v>11</v>
      </c>
      <c r="R573" s="24">
        <f t="shared" si="2"/>
        <v>7.857142857</v>
      </c>
      <c r="S573" s="56">
        <f t="shared" si="230"/>
        <v>10.71428571</v>
      </c>
      <c r="T573" s="56">
        <f t="shared" si="231"/>
        <v>8.571428571</v>
      </c>
      <c r="U573" s="56">
        <f t="shared" si="232"/>
        <v>0.8</v>
      </c>
      <c r="V573" s="48" t="s">
        <v>61</v>
      </c>
      <c r="W573" s="54">
        <f>VLOOKUP(V573,'Charged Moves'!B$2:K$119,3,FALSE)</f>
        <v>100</v>
      </c>
      <c r="X573" s="57" t="str">
        <f>VLOOKUP(V573,'Charged Moves'!B$2:C$119,2,FALSE)</f>
        <v>Rock</v>
      </c>
      <c r="Y573" s="54">
        <f>IF(OR(VLOOKUP(V573,'Charged Moves'!B$2:C$119,2,FALSE)=E573,VLOOKUP(V573,'Charged Moves'!B$2:C$119,2,FALSE)=F573),1,0)</f>
        <v>1</v>
      </c>
      <c r="Z573" s="54">
        <f>VLOOKUP(V573,'Charged Moves'!B$2:K$119,10,FALSE)*100</f>
        <v>50</v>
      </c>
      <c r="AA573" s="54">
        <f>VLOOKUP(V573,'Charged Moves'!B$2:K$119,6,FALSE)</f>
        <v>2300</v>
      </c>
      <c r="AB573" s="54">
        <f>VLOOKUP(V573,'Charged Moves'!B$2:L$119,11,FALSE)</f>
        <v>100</v>
      </c>
      <c r="AC573" s="62">
        <f t="shared" si="233"/>
        <v>71</v>
      </c>
      <c r="AD573" s="24">
        <f t="shared" si="3"/>
        <v>30.86956522</v>
      </c>
      <c r="AE573" s="63">
        <f t="shared" si="4"/>
        <v>9</v>
      </c>
      <c r="AF573" s="64">
        <f t="shared" si="5"/>
        <v>12600</v>
      </c>
      <c r="AG573" s="65">
        <f t="shared" si="6"/>
        <v>11.40939597</v>
      </c>
      <c r="AH573" s="15">
        <f t="shared" si="234"/>
        <v>0.6553357825</v>
      </c>
      <c r="AI573" s="15">
        <f t="shared" si="235"/>
        <v>0.3767808784</v>
      </c>
      <c r="AJ573" s="15">
        <f t="shared" si="236"/>
        <v>0.4890162369</v>
      </c>
      <c r="AK573" s="65">
        <f t="shared" si="7"/>
        <v>4.871060172</v>
      </c>
      <c r="AL573" s="65">
        <f t="shared" si="8"/>
        <v>418040.2685</v>
      </c>
      <c r="AM573" s="65">
        <f t="shared" si="9"/>
        <v>178475.6447</v>
      </c>
    </row>
    <row r="574" ht="14.25" customHeight="1">
      <c r="A574" s="11">
        <v>543.0</v>
      </c>
      <c r="B574" s="11">
        <f>VLOOKUP(D574,'Species Data'!A$2:E$252,2,FALSE)</f>
        <v>76</v>
      </c>
      <c r="C574" s="11"/>
      <c r="D574" s="11" t="s">
        <v>116</v>
      </c>
      <c r="E574" s="81" t="s">
        <v>455</v>
      </c>
      <c r="F574" s="132" t="s">
        <v>485</v>
      </c>
      <c r="G574" s="11">
        <f>VLOOKUP(D574,'Species Data'!A$2:E$252,3,FALSE)</f>
        <v>160</v>
      </c>
      <c r="H574" s="52">
        <f>VLOOKUP(D574,'Species Data'!A$2:E$252,4,FALSE)</f>
        <v>211</v>
      </c>
      <c r="I574" s="52">
        <f>VLOOKUP(D574,'Species Data'!A$2:E$252,5,FALSE)</f>
        <v>229</v>
      </c>
      <c r="J574" s="53">
        <f t="shared" si="1"/>
        <v>36640</v>
      </c>
      <c r="K574" s="12" t="s">
        <v>103</v>
      </c>
      <c r="L574" s="54">
        <f>VLOOKUP(K574,'Basic Moves'!B$2:J$60,3,FALSE)</f>
        <v>15</v>
      </c>
      <c r="M574" s="54" t="str">
        <f>VLOOKUP(K574,'Basic Moves'!B$2:C$60,2,FALSE)</f>
        <v>Ground</v>
      </c>
      <c r="N574" s="54">
        <f>IF(OR(VLOOKUP(K574,'Basic Moves'!B$2:C$60,2,FALSE)=E574,VLOOKUP(K574,'Basic Moves'!B$2:C$60,2,FALSE)=F574),1,0)</f>
        <v>1</v>
      </c>
      <c r="O574" s="54">
        <f>VLOOKUP(K574,'Basic Moves'!B$2:J$60,5,FALSE)</f>
        <v>1400</v>
      </c>
      <c r="P574" s="54">
        <f>VLOOKUP(K574,'Basic Moves'!B$2:J$60,9,FALSE)</f>
        <v>12</v>
      </c>
      <c r="Q574" s="34">
        <f t="shared" si="229"/>
        <v>11</v>
      </c>
      <c r="R574" s="24">
        <f t="shared" si="2"/>
        <v>7.857142857</v>
      </c>
      <c r="S574" s="56">
        <f t="shared" si="230"/>
        <v>10.71428571</v>
      </c>
      <c r="T574" s="56">
        <f t="shared" si="231"/>
        <v>8.571428571</v>
      </c>
      <c r="U574" s="56">
        <f t="shared" si="232"/>
        <v>0.8</v>
      </c>
      <c r="V574" s="12" t="s">
        <v>126</v>
      </c>
      <c r="W574" s="54">
        <f>VLOOKUP(V574,'Charged Moves'!B$2:K$119,3,FALSE)</f>
        <v>50</v>
      </c>
      <c r="X574" s="57" t="str">
        <f>VLOOKUP(V574,'Charged Moves'!B$2:C$119,2,FALSE)</f>
        <v>Rock</v>
      </c>
      <c r="Y574" s="54">
        <f>IF(OR(VLOOKUP(V574,'Charged Moves'!B$2:C$119,2,FALSE)=E574,VLOOKUP(V574,'Charged Moves'!B$2:C$119,2,FALSE)=F574),1,0)</f>
        <v>1</v>
      </c>
      <c r="Z574" s="54">
        <f>VLOOKUP(V574,'Charged Moves'!B$2:K$119,10,FALSE)*100</f>
        <v>5</v>
      </c>
      <c r="AA574" s="54">
        <f>VLOOKUP(V574,'Charged Moves'!B$2:K$119,6,FALSE)</f>
        <v>2100</v>
      </c>
      <c r="AB574" s="54">
        <f>VLOOKUP(V574,'Charged Moves'!B$2:L$119,11,FALSE)</f>
        <v>33</v>
      </c>
      <c r="AC574" s="62">
        <f t="shared" si="233"/>
        <v>36</v>
      </c>
      <c r="AD574" s="24">
        <f t="shared" si="3"/>
        <v>17.14285714</v>
      </c>
      <c r="AE574" s="63">
        <f t="shared" si="4"/>
        <v>3</v>
      </c>
      <c r="AF574" s="64">
        <f t="shared" si="5"/>
        <v>4200</v>
      </c>
      <c r="AG574" s="65">
        <f t="shared" si="6"/>
        <v>10.95238095</v>
      </c>
      <c r="AH574" s="15">
        <f t="shared" si="234"/>
        <v>0.6290856377</v>
      </c>
      <c r="AI574" s="15">
        <f t="shared" si="235"/>
        <v>0.3616885351</v>
      </c>
      <c r="AJ574" s="15">
        <f t="shared" si="236"/>
        <v>0.4844097079</v>
      </c>
      <c r="AK574" s="65">
        <f t="shared" si="7"/>
        <v>4.825174825</v>
      </c>
      <c r="AL574" s="65">
        <f t="shared" si="8"/>
        <v>401295.2381</v>
      </c>
      <c r="AM574" s="65">
        <f t="shared" si="9"/>
        <v>176794.4056</v>
      </c>
    </row>
    <row r="575" ht="14.25" customHeight="1">
      <c r="A575" s="11">
        <v>545.0</v>
      </c>
      <c r="B575" s="32">
        <f>VLOOKUP(D575,'Species Data'!A$2:E$252,2,FALSE)</f>
        <v>76</v>
      </c>
      <c r="C575" s="32"/>
      <c r="D575" s="32" t="s">
        <v>116</v>
      </c>
      <c r="E575" s="151" t="s">
        <v>455</v>
      </c>
      <c r="F575" s="134" t="s">
        <v>485</v>
      </c>
      <c r="G575" s="32">
        <f>VLOOKUP(D575,'Species Data'!A$2:E$252,3,FALSE)</f>
        <v>160</v>
      </c>
      <c r="H575" s="104">
        <f>VLOOKUP(D575,'Species Data'!A$2:E$252,4,FALSE)</f>
        <v>211</v>
      </c>
      <c r="I575" s="104">
        <f>VLOOKUP(D575,'Species Data'!A$2:E$252,5,FALSE)</f>
        <v>229</v>
      </c>
      <c r="J575" s="105">
        <f t="shared" si="1"/>
        <v>36640</v>
      </c>
      <c r="K575" s="36" t="s">
        <v>117</v>
      </c>
      <c r="L575" s="106">
        <f>VLOOKUP(K575,'Basic Moves'!B$2:J$60,3,FALSE)</f>
        <v>12</v>
      </c>
      <c r="M575" s="106" t="str">
        <f>VLOOKUP(K575,'Basic Moves'!B$2:C$60,2,FALSE)</f>
        <v>Rock</v>
      </c>
      <c r="N575" s="106">
        <f>IF(OR(VLOOKUP(K575,'Basic Moves'!B$2:C$60,2,FALSE)=E575,VLOOKUP(K575,'Basic Moves'!B$2:C$60,2,FALSE)=F575),1,0)</f>
        <v>1</v>
      </c>
      <c r="O575" s="106">
        <f>VLOOKUP(K575,'Basic Moves'!B$2:J$60,5,FALSE)</f>
        <v>900</v>
      </c>
      <c r="P575" s="106">
        <f>VLOOKUP(K575,'Basic Moves'!B$2:J$60,9,FALSE)</f>
        <v>7</v>
      </c>
      <c r="Q575" s="34">
        <f t="shared" si="229"/>
        <v>9</v>
      </c>
      <c r="R575" s="24">
        <f t="shared" si="2"/>
        <v>10</v>
      </c>
      <c r="S575" s="56">
        <f t="shared" si="230"/>
        <v>13.33333333</v>
      </c>
      <c r="T575" s="56">
        <f t="shared" si="231"/>
        <v>7.777777778</v>
      </c>
      <c r="U575" s="56">
        <f t="shared" si="232"/>
        <v>0.5833333333</v>
      </c>
      <c r="V575" s="36" t="s">
        <v>128</v>
      </c>
      <c r="W575" s="106">
        <f>VLOOKUP(V575,'Charged Moves'!B$2:K$119,3,FALSE)</f>
        <v>70</v>
      </c>
      <c r="X575" s="107" t="str">
        <f>VLOOKUP(V575,'Charged Moves'!B$2:C$119,2,FALSE)</f>
        <v>Rock</v>
      </c>
      <c r="Y575" s="106">
        <f>IF(OR(VLOOKUP(V575,'Charged Moves'!B$2:C$119,2,FALSE)=E575,VLOOKUP(V575,'Charged Moves'!B$2:C$119,2,FALSE)=F575),1,0)</f>
        <v>1</v>
      </c>
      <c r="Z575" s="106">
        <f>VLOOKUP(V575,'Charged Moves'!B$2:K$119,10,FALSE)*100</f>
        <v>5</v>
      </c>
      <c r="AA575" s="106">
        <f>VLOOKUP(V575,'Charged Moves'!B$2:K$119,6,FALSE)</f>
        <v>3500</v>
      </c>
      <c r="AB575" s="106">
        <f>VLOOKUP(V575,'Charged Moves'!B$2:L$119,11,FALSE)</f>
        <v>33</v>
      </c>
      <c r="AC575" s="62">
        <f t="shared" si="233"/>
        <v>50</v>
      </c>
      <c r="AD575" s="24">
        <f t="shared" si="3"/>
        <v>14.28571429</v>
      </c>
      <c r="AE575" s="63">
        <f t="shared" si="4"/>
        <v>5</v>
      </c>
      <c r="AF575" s="64">
        <f t="shared" si="5"/>
        <v>4500</v>
      </c>
      <c r="AG575" s="65">
        <f t="shared" si="6"/>
        <v>11.875</v>
      </c>
      <c r="AH575" s="15">
        <f t="shared" si="234"/>
        <v>0.6820792648</v>
      </c>
      <c r="AI575" s="15">
        <f t="shared" si="235"/>
        <v>0.3921568627</v>
      </c>
      <c r="AJ575" s="15">
        <f t="shared" si="236"/>
        <v>0.4768627451</v>
      </c>
      <c r="AK575" s="65">
        <f t="shared" si="7"/>
        <v>4.75</v>
      </c>
      <c r="AL575" s="65">
        <f t="shared" si="8"/>
        <v>435100</v>
      </c>
      <c r="AM575" s="65">
        <f t="shared" si="9"/>
        <v>174040</v>
      </c>
    </row>
    <row r="576" ht="14.25" customHeight="1">
      <c r="A576" s="11">
        <v>546.0</v>
      </c>
      <c r="B576" s="11">
        <f>VLOOKUP(D576,'Species Data'!A$2:E$252,2,FALSE)</f>
        <v>76</v>
      </c>
      <c r="C576" s="11"/>
      <c r="D576" s="11" t="s">
        <v>116</v>
      </c>
      <c r="E576" s="81" t="s">
        <v>455</v>
      </c>
      <c r="F576" s="132" t="s">
        <v>485</v>
      </c>
      <c r="G576" s="11">
        <f>VLOOKUP(D576,'Species Data'!A$2:E$252,3,FALSE)</f>
        <v>160</v>
      </c>
      <c r="H576" s="52">
        <f>VLOOKUP(D576,'Species Data'!A$2:E$252,4,FALSE)</f>
        <v>211</v>
      </c>
      <c r="I576" s="52">
        <f>VLOOKUP(D576,'Species Data'!A$2:E$252,5,FALSE)</f>
        <v>229</v>
      </c>
      <c r="J576" s="53">
        <f t="shared" si="1"/>
        <v>36640</v>
      </c>
      <c r="K576" s="48" t="s">
        <v>117</v>
      </c>
      <c r="L576" s="54">
        <f>VLOOKUP(K576,'Basic Moves'!B$2:J$60,3,FALSE)</f>
        <v>12</v>
      </c>
      <c r="M576" s="54" t="str">
        <f>VLOOKUP(K576,'Basic Moves'!B$2:C$60,2,FALSE)</f>
        <v>Rock</v>
      </c>
      <c r="N576" s="54">
        <f>IF(OR(VLOOKUP(K576,'Basic Moves'!B$2:C$60,2,FALSE)=E576,VLOOKUP(K576,'Basic Moves'!B$2:C$60,2,FALSE)=F576),1,0)</f>
        <v>1</v>
      </c>
      <c r="O576" s="54">
        <f>VLOOKUP(K576,'Basic Moves'!B$2:J$60,5,FALSE)</f>
        <v>900</v>
      </c>
      <c r="P576" s="54">
        <f>VLOOKUP(K576,'Basic Moves'!B$2:J$60,9,FALSE)</f>
        <v>7</v>
      </c>
      <c r="Q576" s="34">
        <f t="shared" si="229"/>
        <v>9</v>
      </c>
      <c r="R576" s="24">
        <f t="shared" si="2"/>
        <v>10</v>
      </c>
      <c r="S576" s="56">
        <f t="shared" si="230"/>
        <v>13.33333333</v>
      </c>
      <c r="T576" s="56">
        <f t="shared" si="231"/>
        <v>7.777777778</v>
      </c>
      <c r="U576" s="56">
        <f t="shared" si="232"/>
        <v>0.5833333333</v>
      </c>
      <c r="V576" s="48" t="s">
        <v>85</v>
      </c>
      <c r="W576" s="54">
        <f>VLOOKUP(V576,'Charged Moves'!B$2:K$119,3,FALSE)</f>
        <v>120</v>
      </c>
      <c r="X576" s="57" t="str">
        <f>VLOOKUP(V576,'Charged Moves'!B$2:C$119,2,FALSE)</f>
        <v>Ground</v>
      </c>
      <c r="Y576" s="54">
        <f>IF(OR(VLOOKUP(V576,'Charged Moves'!B$2:C$119,2,FALSE)=E576,VLOOKUP(V576,'Charged Moves'!B$2:C$119,2,FALSE)=F576),1,0)</f>
        <v>1</v>
      </c>
      <c r="Z576" s="54">
        <f>VLOOKUP(V576,'Charged Moves'!B$2:K$119,10,FALSE)*100</f>
        <v>5</v>
      </c>
      <c r="AA576" s="54">
        <f>VLOOKUP(V576,'Charged Moves'!B$2:K$119,6,FALSE)</f>
        <v>3600</v>
      </c>
      <c r="AB576" s="54">
        <f>VLOOKUP(V576,'Charged Moves'!B$2:L$119,11,FALSE)</f>
        <v>100</v>
      </c>
      <c r="AC576" s="62">
        <f t="shared" si="233"/>
        <v>85</v>
      </c>
      <c r="AD576" s="24">
        <f t="shared" si="3"/>
        <v>23.61111111</v>
      </c>
      <c r="AE576" s="63">
        <f t="shared" si="4"/>
        <v>15</v>
      </c>
      <c r="AF576" s="64">
        <f t="shared" si="5"/>
        <v>13500</v>
      </c>
      <c r="AG576" s="65">
        <f t="shared" si="6"/>
        <v>12.86549708</v>
      </c>
      <c r="AH576" s="15">
        <f t="shared" si="234"/>
        <v>0.7389716873</v>
      </c>
      <c r="AI576" s="15">
        <f t="shared" si="235"/>
        <v>0.4248667765</v>
      </c>
      <c r="AJ576" s="15">
        <f t="shared" si="236"/>
        <v>0.4498222914</v>
      </c>
      <c r="AK576" s="65">
        <f t="shared" si="7"/>
        <v>4.480651731</v>
      </c>
      <c r="AL576" s="65">
        <f t="shared" si="8"/>
        <v>471391.8129</v>
      </c>
      <c r="AM576" s="65">
        <f t="shared" si="9"/>
        <v>164171.0794</v>
      </c>
    </row>
    <row r="577" ht="14.25" customHeight="1">
      <c r="A577" s="11">
        <v>547.0</v>
      </c>
      <c r="B577" s="11">
        <f>VLOOKUP(D577,'Species Data'!A$2:E$252,2,FALSE)</f>
        <v>76</v>
      </c>
      <c r="C577" s="11"/>
      <c r="D577" s="11" t="s">
        <v>116</v>
      </c>
      <c r="E577" s="81" t="s">
        <v>455</v>
      </c>
      <c r="F577" s="132" t="s">
        <v>485</v>
      </c>
      <c r="G577" s="11">
        <f>VLOOKUP(D577,'Species Data'!A$2:E$252,3,FALSE)</f>
        <v>160</v>
      </c>
      <c r="H577" s="52">
        <f>VLOOKUP(D577,'Species Data'!A$2:E$252,4,FALSE)</f>
        <v>211</v>
      </c>
      <c r="I577" s="52">
        <f>VLOOKUP(D577,'Species Data'!A$2:E$252,5,FALSE)</f>
        <v>229</v>
      </c>
      <c r="J577" s="53">
        <f t="shared" si="1"/>
        <v>36640</v>
      </c>
      <c r="K577" s="48" t="s">
        <v>117</v>
      </c>
      <c r="L577" s="54">
        <f>VLOOKUP(K577,'Basic Moves'!B$2:J$60,3,FALSE)</f>
        <v>12</v>
      </c>
      <c r="M577" s="54" t="str">
        <f>VLOOKUP(K577,'Basic Moves'!B$2:C$60,2,FALSE)</f>
        <v>Rock</v>
      </c>
      <c r="N577" s="54">
        <f>IF(OR(VLOOKUP(K577,'Basic Moves'!B$2:C$60,2,FALSE)=E577,VLOOKUP(K577,'Basic Moves'!B$2:C$60,2,FALSE)=F577),1,0)</f>
        <v>1</v>
      </c>
      <c r="O577" s="54">
        <f>VLOOKUP(K577,'Basic Moves'!B$2:J$60,5,FALSE)</f>
        <v>900</v>
      </c>
      <c r="P577" s="54">
        <f>VLOOKUP(K577,'Basic Moves'!B$2:J$60,9,FALSE)</f>
        <v>7</v>
      </c>
      <c r="Q577" s="34">
        <f t="shared" si="229"/>
        <v>9</v>
      </c>
      <c r="R577" s="24">
        <f t="shared" si="2"/>
        <v>10</v>
      </c>
      <c r="S577" s="56">
        <f t="shared" si="230"/>
        <v>13.33333333</v>
      </c>
      <c r="T577" s="56">
        <f t="shared" si="231"/>
        <v>7.777777778</v>
      </c>
      <c r="U577" s="56">
        <f t="shared" si="232"/>
        <v>0.5833333333</v>
      </c>
      <c r="V577" s="12" t="s">
        <v>126</v>
      </c>
      <c r="W577" s="54">
        <f>VLOOKUP(V577,'Charged Moves'!B$2:K$119,3,FALSE)</f>
        <v>50</v>
      </c>
      <c r="X577" s="57" t="str">
        <f>VLOOKUP(V577,'Charged Moves'!B$2:C$119,2,FALSE)</f>
        <v>Rock</v>
      </c>
      <c r="Y577" s="54">
        <f>IF(OR(VLOOKUP(V577,'Charged Moves'!B$2:C$119,2,FALSE)=E577,VLOOKUP(V577,'Charged Moves'!B$2:C$119,2,FALSE)=F577),1,0)</f>
        <v>1</v>
      </c>
      <c r="Z577" s="54">
        <f>VLOOKUP(V577,'Charged Moves'!B$2:K$119,10,FALSE)*100</f>
        <v>5</v>
      </c>
      <c r="AA577" s="54">
        <f>VLOOKUP(V577,'Charged Moves'!B$2:K$119,6,FALSE)</f>
        <v>2100</v>
      </c>
      <c r="AB577" s="54">
        <f>VLOOKUP(V577,'Charged Moves'!B$2:L$119,11,FALSE)</f>
        <v>33</v>
      </c>
      <c r="AC577" s="62">
        <f t="shared" si="233"/>
        <v>36</v>
      </c>
      <c r="AD577" s="24">
        <f t="shared" si="3"/>
        <v>17.14285714</v>
      </c>
      <c r="AE577" s="63">
        <f t="shared" si="4"/>
        <v>5</v>
      </c>
      <c r="AF577" s="64">
        <f t="shared" si="5"/>
        <v>4500</v>
      </c>
      <c r="AG577" s="65">
        <f t="shared" si="6"/>
        <v>12.27272727</v>
      </c>
      <c r="AH577" s="15">
        <f t="shared" si="234"/>
        <v>0.7049240249</v>
      </c>
      <c r="AI577" s="15">
        <f t="shared" si="235"/>
        <v>0.4052913031</v>
      </c>
      <c r="AJ577" s="15">
        <f t="shared" si="236"/>
        <v>0.4371916509</v>
      </c>
      <c r="AK577" s="65">
        <f t="shared" si="7"/>
        <v>4.35483871</v>
      </c>
      <c r="AL577" s="65">
        <f t="shared" si="8"/>
        <v>449672.7273</v>
      </c>
      <c r="AM577" s="65">
        <f t="shared" si="9"/>
        <v>159561.2903</v>
      </c>
    </row>
    <row r="578" ht="14.25" customHeight="1">
      <c r="A578" s="11">
        <v>548.0</v>
      </c>
      <c r="B578" s="11">
        <f>VLOOKUP(D578,'Species Data'!A$2:E$252,2,FALSE)</f>
        <v>76</v>
      </c>
      <c r="C578" s="11"/>
      <c r="D578" s="11" t="s">
        <v>116</v>
      </c>
      <c r="E578" s="81" t="s">
        <v>455</v>
      </c>
      <c r="F578" s="132" t="s">
        <v>485</v>
      </c>
      <c r="G578" s="11">
        <f>VLOOKUP(D578,'Species Data'!A$2:E$252,3,FALSE)</f>
        <v>160</v>
      </c>
      <c r="H578" s="52">
        <f>VLOOKUP(D578,'Species Data'!A$2:E$252,4,FALSE)</f>
        <v>211</v>
      </c>
      <c r="I578" s="52">
        <f>VLOOKUP(D578,'Species Data'!A$2:E$252,5,FALSE)</f>
        <v>229</v>
      </c>
      <c r="J578" s="53">
        <f t="shared" si="1"/>
        <v>36640</v>
      </c>
      <c r="K578" s="48" t="s">
        <v>117</v>
      </c>
      <c r="L578" s="54">
        <f>VLOOKUP(K578,'Basic Moves'!B$2:J$60,3,FALSE)</f>
        <v>12</v>
      </c>
      <c r="M578" s="54" t="str">
        <f>VLOOKUP(K578,'Basic Moves'!B$2:C$60,2,FALSE)</f>
        <v>Rock</v>
      </c>
      <c r="N578" s="54">
        <f>IF(OR(VLOOKUP(K578,'Basic Moves'!B$2:C$60,2,FALSE)=E578,VLOOKUP(K578,'Basic Moves'!B$2:C$60,2,FALSE)=F578),1,0)</f>
        <v>1</v>
      </c>
      <c r="O578" s="54">
        <f>VLOOKUP(K578,'Basic Moves'!B$2:J$60,5,FALSE)</f>
        <v>900</v>
      </c>
      <c r="P578" s="54">
        <f>VLOOKUP(K578,'Basic Moves'!B$2:J$60,9,FALSE)</f>
        <v>7</v>
      </c>
      <c r="Q578" s="34">
        <f t="shared" si="229"/>
        <v>9</v>
      </c>
      <c r="R578" s="24">
        <f t="shared" si="2"/>
        <v>10</v>
      </c>
      <c r="S578" s="56">
        <f t="shared" si="230"/>
        <v>13.33333333</v>
      </c>
      <c r="T578" s="56">
        <f t="shared" si="231"/>
        <v>7.777777778</v>
      </c>
      <c r="U578" s="56">
        <f t="shared" si="232"/>
        <v>0.5833333333</v>
      </c>
      <c r="V578" s="48" t="s">
        <v>61</v>
      </c>
      <c r="W578" s="54">
        <f>VLOOKUP(V578,'Charged Moves'!B$2:K$119,3,FALSE)</f>
        <v>100</v>
      </c>
      <c r="X578" s="57" t="str">
        <f>VLOOKUP(V578,'Charged Moves'!B$2:C$119,2,FALSE)</f>
        <v>Rock</v>
      </c>
      <c r="Y578" s="54">
        <f>IF(OR(VLOOKUP(V578,'Charged Moves'!B$2:C$119,2,FALSE)=E578,VLOOKUP(V578,'Charged Moves'!B$2:C$119,2,FALSE)=F578),1,0)</f>
        <v>1</v>
      </c>
      <c r="Z578" s="54">
        <f>VLOOKUP(V578,'Charged Moves'!B$2:K$119,10,FALSE)*100</f>
        <v>50</v>
      </c>
      <c r="AA578" s="54">
        <f>VLOOKUP(V578,'Charged Moves'!B$2:K$119,6,FALSE)</f>
        <v>2300</v>
      </c>
      <c r="AB578" s="54">
        <f>VLOOKUP(V578,'Charged Moves'!B$2:L$119,11,FALSE)</f>
        <v>100</v>
      </c>
      <c r="AC578" s="62">
        <f t="shared" si="233"/>
        <v>71</v>
      </c>
      <c r="AD578" s="24">
        <f t="shared" si="3"/>
        <v>30.86956522</v>
      </c>
      <c r="AE578" s="63">
        <f t="shared" si="4"/>
        <v>15</v>
      </c>
      <c r="AF578" s="64">
        <f t="shared" si="5"/>
        <v>13500</v>
      </c>
      <c r="AG578" s="65">
        <f t="shared" si="6"/>
        <v>13.03797468</v>
      </c>
      <c r="AH578" s="15">
        <f t="shared" si="234"/>
        <v>0.7488784999</v>
      </c>
      <c r="AI578" s="15">
        <f t="shared" si="235"/>
        <v>0.4305626314</v>
      </c>
      <c r="AJ578" s="15">
        <f t="shared" si="236"/>
        <v>0.4326523915</v>
      </c>
      <c r="AK578" s="65">
        <f t="shared" si="7"/>
        <v>4.309623431</v>
      </c>
      <c r="AL578" s="65">
        <f t="shared" si="8"/>
        <v>477711.3924</v>
      </c>
      <c r="AM578" s="65">
        <f t="shared" si="9"/>
        <v>157904.6025</v>
      </c>
    </row>
    <row r="579" ht="14.25" customHeight="1">
      <c r="A579" s="11">
        <v>538.0</v>
      </c>
      <c r="B579" s="32">
        <f>VLOOKUP(D579,'Species Data'!A$2:E$252,2,FALSE)</f>
        <v>76</v>
      </c>
      <c r="C579" s="32"/>
      <c r="D579" s="32" t="s">
        <v>116</v>
      </c>
      <c r="E579" s="151" t="s">
        <v>455</v>
      </c>
      <c r="F579" s="134" t="s">
        <v>485</v>
      </c>
      <c r="G579" s="32">
        <f>VLOOKUP(D579,'Species Data'!A$2:E$252,3,FALSE)</f>
        <v>160</v>
      </c>
      <c r="H579" s="104">
        <f>VLOOKUP(D579,'Species Data'!A$2:E$252,4,FALSE)</f>
        <v>211</v>
      </c>
      <c r="I579" s="104">
        <f>VLOOKUP(D579,'Species Data'!A$2:E$252,5,FALSE)</f>
        <v>229</v>
      </c>
      <c r="J579" s="105">
        <f t="shared" si="1"/>
        <v>36640</v>
      </c>
      <c r="K579" s="36" t="s">
        <v>136</v>
      </c>
      <c r="L579" s="106">
        <f>VLOOKUP(K579,'Basic Moves'!B$2:J$60,3,FALSE)</f>
        <v>5</v>
      </c>
      <c r="M579" s="54" t="str">
        <f>VLOOKUP(K579,'Basic Moves'!B$2:C$60,2,FALSE)</f>
        <v>Ground</v>
      </c>
      <c r="N579" s="106">
        <f>IF(OR(VLOOKUP(K579,'Basic Moves'!B$2:C$60,2,FALSE)=E579,VLOOKUP(K579,'Basic Moves'!B$2:C$60,2,FALSE)=F579),1,0)</f>
        <v>1</v>
      </c>
      <c r="O579" s="106">
        <f>VLOOKUP(K579,'Basic Moves'!B$2:J$60,5,FALSE)</f>
        <v>600</v>
      </c>
      <c r="P579" s="54">
        <f>VLOOKUP(K579,'Basic Moves'!B$2:J$60,9,FALSE)</f>
        <v>7</v>
      </c>
      <c r="Q579" s="34">
        <f t="shared" si="229"/>
        <v>4</v>
      </c>
      <c r="R579" s="24">
        <f t="shared" si="2"/>
        <v>6.666666667</v>
      </c>
      <c r="S579" s="56">
        <f t="shared" si="230"/>
        <v>8.333333333</v>
      </c>
      <c r="T579" s="56">
        <f t="shared" si="231"/>
        <v>11.66666667</v>
      </c>
      <c r="U579" s="56">
        <f t="shared" si="232"/>
        <v>1.4</v>
      </c>
      <c r="V579" s="36" t="s">
        <v>128</v>
      </c>
      <c r="W579" s="106">
        <f>VLOOKUP(V579,'Charged Moves'!B$2:K$119,3,FALSE)</f>
        <v>70</v>
      </c>
      <c r="X579" s="57" t="str">
        <f>VLOOKUP(V579,'Charged Moves'!B$2:C$119,2,FALSE)</f>
        <v>Rock</v>
      </c>
      <c r="Y579" s="106">
        <f>IF(OR(VLOOKUP(V579,'Charged Moves'!B$2:C$119,2,FALSE)=E579,VLOOKUP(V579,'Charged Moves'!B$2:C$119,2,FALSE)=F579),1,0)</f>
        <v>1</v>
      </c>
      <c r="Z579" s="54">
        <f>VLOOKUP(V579,'Charged Moves'!B$2:K$119,10,FALSE)*100</f>
        <v>5</v>
      </c>
      <c r="AA579" s="106">
        <f>VLOOKUP(V579,'Charged Moves'!B$2:K$119,6,FALSE)</f>
        <v>3500</v>
      </c>
      <c r="AB579" s="54">
        <f>VLOOKUP(V579,'Charged Moves'!B$2:L$119,11,FALSE)</f>
        <v>33</v>
      </c>
      <c r="AC579" s="62">
        <f t="shared" si="233"/>
        <v>50</v>
      </c>
      <c r="AD579" s="24">
        <f t="shared" si="3"/>
        <v>14.28571429</v>
      </c>
      <c r="AE579" s="63">
        <f t="shared" si="4"/>
        <v>5</v>
      </c>
      <c r="AF579" s="64">
        <f t="shared" si="5"/>
        <v>3000</v>
      </c>
      <c r="AG579" s="65">
        <f t="shared" si="6"/>
        <v>10.76923077</v>
      </c>
      <c r="AH579" s="15">
        <f t="shared" si="234"/>
        <v>0.618565811</v>
      </c>
      <c r="AI579" s="15">
        <f t="shared" si="235"/>
        <v>0.3556402318</v>
      </c>
      <c r="AJ579" s="15">
        <f t="shared" si="236"/>
        <v>0.3798622152</v>
      </c>
      <c r="AK579" s="65">
        <f t="shared" si="7"/>
        <v>3.783783784</v>
      </c>
      <c r="AL579" s="65">
        <f t="shared" si="8"/>
        <v>394584.6154</v>
      </c>
      <c r="AM579" s="65">
        <f t="shared" si="9"/>
        <v>138637.8378</v>
      </c>
    </row>
    <row r="580" ht="14.25" customHeight="1">
      <c r="A580" s="11">
        <v>539.0</v>
      </c>
      <c r="B580" s="32">
        <f>VLOOKUP(D580,'Species Data'!A$2:E$252,2,FALSE)</f>
        <v>76</v>
      </c>
      <c r="C580" s="32"/>
      <c r="D580" s="32" t="s">
        <v>116</v>
      </c>
      <c r="E580" s="151" t="s">
        <v>455</v>
      </c>
      <c r="F580" s="134" t="s">
        <v>485</v>
      </c>
      <c r="G580" s="32">
        <f>VLOOKUP(D580,'Species Data'!A$2:E$252,3,FALSE)</f>
        <v>160</v>
      </c>
      <c r="H580" s="104">
        <f>VLOOKUP(D580,'Species Data'!A$2:E$252,4,FALSE)</f>
        <v>211</v>
      </c>
      <c r="I580" s="104">
        <f>VLOOKUP(D580,'Species Data'!A$2:E$252,5,FALSE)</f>
        <v>229</v>
      </c>
      <c r="J580" s="105">
        <f t="shared" si="1"/>
        <v>36640</v>
      </c>
      <c r="K580" s="36" t="s">
        <v>136</v>
      </c>
      <c r="L580" s="106">
        <f>VLOOKUP(K580,'Basic Moves'!B$2:J$60,3,FALSE)</f>
        <v>5</v>
      </c>
      <c r="M580" s="54" t="str">
        <f>VLOOKUP(K580,'Basic Moves'!B$2:C$60,2,FALSE)</f>
        <v>Ground</v>
      </c>
      <c r="N580" s="106">
        <f>IF(OR(VLOOKUP(K580,'Basic Moves'!B$2:C$60,2,FALSE)=E580,VLOOKUP(K580,'Basic Moves'!B$2:C$60,2,FALSE)=F580),1,0)</f>
        <v>1</v>
      </c>
      <c r="O580" s="106">
        <f>VLOOKUP(K580,'Basic Moves'!B$2:J$60,5,FALSE)</f>
        <v>600</v>
      </c>
      <c r="P580" s="54">
        <f>VLOOKUP(K580,'Basic Moves'!B$2:J$60,9,FALSE)</f>
        <v>7</v>
      </c>
      <c r="Q580" s="34">
        <f t="shared" si="229"/>
        <v>4</v>
      </c>
      <c r="R580" s="24">
        <f t="shared" si="2"/>
        <v>6.666666667</v>
      </c>
      <c r="S580" s="56">
        <f t="shared" si="230"/>
        <v>8.333333333</v>
      </c>
      <c r="T580" s="56">
        <f t="shared" si="231"/>
        <v>11.66666667</v>
      </c>
      <c r="U580" s="56">
        <f t="shared" si="232"/>
        <v>1.4</v>
      </c>
      <c r="V580" s="36" t="s">
        <v>85</v>
      </c>
      <c r="W580" s="106">
        <f>VLOOKUP(V580,'Charged Moves'!B$2:K$119,3,FALSE)</f>
        <v>120</v>
      </c>
      <c r="X580" s="57" t="str">
        <f>VLOOKUP(V580,'Charged Moves'!B$2:C$119,2,FALSE)</f>
        <v>Ground</v>
      </c>
      <c r="Y580" s="106">
        <f>IF(OR(VLOOKUP(V580,'Charged Moves'!B$2:C$119,2,FALSE)=E580,VLOOKUP(V580,'Charged Moves'!B$2:C$119,2,FALSE)=F580),1,0)</f>
        <v>1</v>
      </c>
      <c r="Z580" s="54">
        <f>VLOOKUP(V580,'Charged Moves'!B$2:K$119,10,FALSE)*100</f>
        <v>5</v>
      </c>
      <c r="AA580" s="106">
        <f>VLOOKUP(V580,'Charged Moves'!B$2:K$119,6,FALSE)</f>
        <v>3600</v>
      </c>
      <c r="AB580" s="54">
        <f>VLOOKUP(V580,'Charged Moves'!B$2:L$119,11,FALSE)</f>
        <v>100</v>
      </c>
      <c r="AC580" s="62">
        <f t="shared" si="233"/>
        <v>85</v>
      </c>
      <c r="AD580" s="24">
        <f t="shared" si="3"/>
        <v>23.61111111</v>
      </c>
      <c r="AE580" s="63">
        <f t="shared" si="4"/>
        <v>15</v>
      </c>
      <c r="AF580" s="64">
        <f t="shared" si="5"/>
        <v>9000</v>
      </c>
      <c r="AG580" s="65">
        <f t="shared" si="6"/>
        <v>11.50793651</v>
      </c>
      <c r="AH580" s="15">
        <f t="shared" si="234"/>
        <v>0.6609957787</v>
      </c>
      <c r="AI580" s="15">
        <f t="shared" si="235"/>
        <v>0.380035055</v>
      </c>
      <c r="AJ580" s="15">
        <f t="shared" si="236"/>
        <v>0.3263870571</v>
      </c>
      <c r="AK580" s="65">
        <f t="shared" si="7"/>
        <v>3.251121076</v>
      </c>
      <c r="AL580" s="65">
        <f t="shared" si="8"/>
        <v>421650.7937</v>
      </c>
      <c r="AM580" s="65">
        <f t="shared" si="9"/>
        <v>119121.0762</v>
      </c>
    </row>
    <row r="581" ht="14.25" customHeight="1">
      <c r="A581" s="11">
        <v>540.0</v>
      </c>
      <c r="B581" s="32">
        <f>VLOOKUP(D581,'Species Data'!A$2:E$252,2,FALSE)</f>
        <v>76</v>
      </c>
      <c r="C581" s="32"/>
      <c r="D581" s="32" t="s">
        <v>116</v>
      </c>
      <c r="E581" s="151" t="s">
        <v>455</v>
      </c>
      <c r="F581" s="134" t="s">
        <v>485</v>
      </c>
      <c r="G581" s="32">
        <f>VLOOKUP(D581,'Species Data'!A$2:E$252,3,FALSE)</f>
        <v>160</v>
      </c>
      <c r="H581" s="104">
        <f>VLOOKUP(D581,'Species Data'!A$2:E$252,4,FALSE)</f>
        <v>211</v>
      </c>
      <c r="I581" s="104">
        <f>VLOOKUP(D581,'Species Data'!A$2:E$252,5,FALSE)</f>
        <v>229</v>
      </c>
      <c r="J581" s="105">
        <f t="shared" si="1"/>
        <v>36640</v>
      </c>
      <c r="K581" s="36" t="s">
        <v>136</v>
      </c>
      <c r="L581" s="106">
        <f>VLOOKUP(K581,'Basic Moves'!B$2:J$60,3,FALSE)</f>
        <v>5</v>
      </c>
      <c r="M581" s="54" t="str">
        <f>VLOOKUP(K581,'Basic Moves'!B$2:C$60,2,FALSE)</f>
        <v>Ground</v>
      </c>
      <c r="N581" s="106">
        <f>IF(OR(VLOOKUP(K581,'Basic Moves'!B$2:C$60,2,FALSE)=E581,VLOOKUP(K581,'Basic Moves'!B$2:C$60,2,FALSE)=F581),1,0)</f>
        <v>1</v>
      </c>
      <c r="O581" s="106">
        <f>VLOOKUP(K581,'Basic Moves'!B$2:J$60,5,FALSE)</f>
        <v>600</v>
      </c>
      <c r="P581" s="54">
        <f>VLOOKUP(K581,'Basic Moves'!B$2:J$60,9,FALSE)</f>
        <v>7</v>
      </c>
      <c r="Q581" s="34">
        <f t="shared" si="229"/>
        <v>4</v>
      </c>
      <c r="R581" s="24">
        <f t="shared" si="2"/>
        <v>6.666666667</v>
      </c>
      <c r="S581" s="56">
        <f t="shared" si="230"/>
        <v>8.333333333</v>
      </c>
      <c r="T581" s="56">
        <f t="shared" si="231"/>
        <v>11.66666667</v>
      </c>
      <c r="U581" s="56">
        <f t="shared" si="232"/>
        <v>1.4</v>
      </c>
      <c r="V581" s="36" t="s">
        <v>61</v>
      </c>
      <c r="W581" s="106">
        <f>VLOOKUP(V581,'Charged Moves'!B$2:K$119,3,FALSE)</f>
        <v>100</v>
      </c>
      <c r="X581" s="57" t="str">
        <f>VLOOKUP(V581,'Charged Moves'!B$2:C$119,2,FALSE)</f>
        <v>Rock</v>
      </c>
      <c r="Y581" s="106">
        <f>IF(OR(VLOOKUP(V581,'Charged Moves'!B$2:C$119,2,FALSE)=E581,VLOOKUP(V581,'Charged Moves'!B$2:C$119,2,FALSE)=F581),1,0)</f>
        <v>1</v>
      </c>
      <c r="Z581" s="54">
        <f>VLOOKUP(V581,'Charged Moves'!B$2:K$119,10,FALSE)*100</f>
        <v>50</v>
      </c>
      <c r="AA581" s="106">
        <f>VLOOKUP(V581,'Charged Moves'!B$2:K$119,6,FALSE)</f>
        <v>2300</v>
      </c>
      <c r="AB581" s="54">
        <f>VLOOKUP(V581,'Charged Moves'!B$2:L$119,11,FALSE)</f>
        <v>100</v>
      </c>
      <c r="AC581" s="62">
        <f t="shared" si="233"/>
        <v>71</v>
      </c>
      <c r="AD581" s="24">
        <f t="shared" si="3"/>
        <v>30.86956522</v>
      </c>
      <c r="AE581" s="63">
        <f t="shared" si="4"/>
        <v>15</v>
      </c>
      <c r="AF581" s="64">
        <f t="shared" si="5"/>
        <v>9000</v>
      </c>
      <c r="AG581" s="65">
        <f t="shared" si="6"/>
        <v>11.59292035</v>
      </c>
      <c r="AH581" s="15">
        <f t="shared" si="234"/>
        <v>0.6658771025</v>
      </c>
      <c r="AI581" s="15">
        <f t="shared" si="235"/>
        <v>0.382841539</v>
      </c>
      <c r="AJ581" s="15">
        <f t="shared" si="236"/>
        <v>0.3037268487</v>
      </c>
      <c r="AK581" s="65">
        <f t="shared" si="7"/>
        <v>3.025404157</v>
      </c>
      <c r="AL581" s="65">
        <f t="shared" si="8"/>
        <v>424764.6018</v>
      </c>
      <c r="AM581" s="65">
        <f t="shared" si="9"/>
        <v>110850.8083</v>
      </c>
    </row>
    <row r="582" ht="14.25" customHeight="1">
      <c r="A582" s="11">
        <v>1503.0</v>
      </c>
      <c r="B582" s="11">
        <f>VLOOKUP(D582,'Species Data'!A$2:E$252,2,FALSE)</f>
        <v>210</v>
      </c>
      <c r="C582" s="11"/>
      <c r="D582" s="20" t="s">
        <v>210</v>
      </c>
      <c r="E582" s="119" t="s">
        <v>491</v>
      </c>
      <c r="F582" s="119"/>
      <c r="G582" s="11">
        <f>VLOOKUP(D582,'Species Data'!A$2:E$252,3,FALSE)</f>
        <v>180</v>
      </c>
      <c r="H582" s="52">
        <f>VLOOKUP(D582,'Species Data'!A$2:E$252,4,FALSE)</f>
        <v>137</v>
      </c>
      <c r="I582" s="52">
        <f>VLOOKUP(D582,'Species Data'!A$2:E$252,5,FALSE)</f>
        <v>212</v>
      </c>
      <c r="J582" s="53">
        <f t="shared" si="1"/>
        <v>38160</v>
      </c>
      <c r="K582" s="21" t="s">
        <v>163</v>
      </c>
      <c r="L582" s="54">
        <f>VLOOKUP(K582,'Basic Moves'!B$2:J$60,3,FALSE)</f>
        <v>12</v>
      </c>
      <c r="M582" s="54" t="str">
        <f>VLOOKUP(K582,'Basic Moves'!B$2:C$60,2,FALSE)</f>
        <v>Dark</v>
      </c>
      <c r="N582" s="54">
        <f>IF(OR(VLOOKUP(K582,'Basic Moves'!B$2:C$60,2,FALSE)=E582,VLOOKUP(K582,'Basic Moves'!B$2:C$60,2,FALSE)=F582),1,0)</f>
        <v>0</v>
      </c>
      <c r="O582" s="54">
        <f>VLOOKUP(K582,'Basic Moves'!B$2:J$60,5,FALSE)</f>
        <v>1100</v>
      </c>
      <c r="P582" s="54">
        <f>VLOOKUP(K582,'Basic Moves'!B$2:J$60,9,FALSE)</f>
        <v>12</v>
      </c>
      <c r="Q582" s="34">
        <f t="shared" si="229"/>
        <v>5</v>
      </c>
      <c r="R582" s="24">
        <f t="shared" si="2"/>
        <v>4.545454545</v>
      </c>
      <c r="S582" s="56">
        <f t="shared" si="230"/>
        <v>10.90909091</v>
      </c>
      <c r="T582" s="56">
        <f t="shared" si="231"/>
        <v>10.90909091</v>
      </c>
      <c r="U582" s="56">
        <f t="shared" si="232"/>
        <v>1</v>
      </c>
      <c r="V582" s="21" t="s">
        <v>120</v>
      </c>
      <c r="W582" s="54">
        <f>VLOOKUP(V582,'Charged Moves'!B$2:K$119,3,FALSE)</f>
        <v>90</v>
      </c>
      <c r="X582" s="57" t="str">
        <f>VLOOKUP(V582,'Charged Moves'!B$2:C$119,2,FALSE)</f>
        <v>Fairy</v>
      </c>
      <c r="Y582" s="54">
        <f>IF(OR(VLOOKUP(V582,'Charged Moves'!B$2:C$119,2,FALSE)=E582,VLOOKUP(V582,'Charged Moves'!B$2:C$119,2,FALSE)=F582),1,0)</f>
        <v>1</v>
      </c>
      <c r="Z582" s="54">
        <f>VLOOKUP(V582,'Charged Moves'!B$2:K$119,10,FALSE)*100</f>
        <v>5</v>
      </c>
      <c r="AA582" s="54">
        <f>VLOOKUP(V582,'Charged Moves'!B$2:K$119,6,FALSE)</f>
        <v>2900</v>
      </c>
      <c r="AB582" s="54">
        <f>VLOOKUP(V582,'Charged Moves'!B$2:L$119,11,FALSE)</f>
        <v>50</v>
      </c>
      <c r="AC582" s="62">
        <f t="shared" si="233"/>
        <v>42</v>
      </c>
      <c r="AD582" s="24">
        <f t="shared" si="3"/>
        <v>14.48275862</v>
      </c>
      <c r="AE582" s="63">
        <f t="shared" si="4"/>
        <v>5</v>
      </c>
      <c r="AF582" s="64">
        <f t="shared" si="5"/>
        <v>5500</v>
      </c>
      <c r="AG582" s="65">
        <f t="shared" si="6"/>
        <v>7.976190476</v>
      </c>
      <c r="AH582" s="15">
        <f t="shared" si="234"/>
        <v>0.4581384535</v>
      </c>
      <c r="AI582" s="15">
        <f t="shared" si="235"/>
        <v>0.2743308309</v>
      </c>
      <c r="AJ582" s="15">
        <f t="shared" si="236"/>
        <v>0.3433976519</v>
      </c>
      <c r="AK582" s="65">
        <f t="shared" si="7"/>
        <v>3.284313725</v>
      </c>
      <c r="AL582" s="65">
        <f t="shared" si="8"/>
        <v>304371.4286</v>
      </c>
      <c r="AM582" s="65">
        <f t="shared" si="9"/>
        <v>125329.4118</v>
      </c>
    </row>
    <row r="583" ht="14.25" customHeight="1">
      <c r="A583" s="11">
        <v>1502.0</v>
      </c>
      <c r="B583" s="11">
        <f>VLOOKUP(D583,'Species Data'!A$2:E$252,2,FALSE)</f>
        <v>210</v>
      </c>
      <c r="C583" s="11"/>
      <c r="D583" s="20" t="s">
        <v>210</v>
      </c>
      <c r="E583" s="119" t="s">
        <v>491</v>
      </c>
      <c r="F583" s="119"/>
      <c r="G583" s="11">
        <f>VLOOKUP(D583,'Species Data'!A$2:E$252,3,FALSE)</f>
        <v>180</v>
      </c>
      <c r="H583" s="52">
        <f>VLOOKUP(D583,'Species Data'!A$2:E$252,4,FALSE)</f>
        <v>137</v>
      </c>
      <c r="I583" s="52">
        <f>VLOOKUP(D583,'Species Data'!A$2:E$252,5,FALSE)</f>
        <v>212</v>
      </c>
      <c r="J583" s="53">
        <f t="shared" si="1"/>
        <v>38160</v>
      </c>
      <c r="K583" s="21" t="s">
        <v>163</v>
      </c>
      <c r="L583" s="54">
        <f>VLOOKUP(K583,'Basic Moves'!B$2:J$60,3,FALSE)</f>
        <v>12</v>
      </c>
      <c r="M583" s="54" t="str">
        <f>VLOOKUP(K583,'Basic Moves'!B$2:C$60,2,FALSE)</f>
        <v>Dark</v>
      </c>
      <c r="N583" s="54">
        <f>IF(OR(VLOOKUP(K583,'Basic Moves'!B$2:C$60,2,FALSE)=E583,VLOOKUP(K583,'Basic Moves'!B$2:C$60,2,FALSE)=F583),1,0)</f>
        <v>0</v>
      </c>
      <c r="O583" s="54">
        <f>VLOOKUP(K583,'Basic Moves'!B$2:J$60,5,FALSE)</f>
        <v>1100</v>
      </c>
      <c r="P583" s="54">
        <f>VLOOKUP(K583,'Basic Moves'!B$2:J$60,9,FALSE)</f>
        <v>12</v>
      </c>
      <c r="Q583" s="34">
        <f t="shared" si="229"/>
        <v>5</v>
      </c>
      <c r="R583" s="24">
        <f t="shared" si="2"/>
        <v>4.545454545</v>
      </c>
      <c r="S583" s="56">
        <f t="shared" si="230"/>
        <v>10.90909091</v>
      </c>
      <c r="T583" s="56">
        <f t="shared" si="231"/>
        <v>10.90909091</v>
      </c>
      <c r="U583" s="56">
        <f t="shared" si="232"/>
        <v>1</v>
      </c>
      <c r="V583" s="21" t="s">
        <v>65</v>
      </c>
      <c r="W583" s="54">
        <f>VLOOKUP(V583,'Charged Moves'!B$2:K$119,3,FALSE)</f>
        <v>70</v>
      </c>
      <c r="X583" s="57" t="str">
        <f>VLOOKUP(V583,'Charged Moves'!B$2:C$119,2,FALSE)</f>
        <v>Dark</v>
      </c>
      <c r="Y583" s="54">
        <f>IF(OR(VLOOKUP(V583,'Charged Moves'!B$2:C$119,2,FALSE)=E583,VLOOKUP(V583,'Charged Moves'!B$2:C$119,2,FALSE)=F583),1,0)</f>
        <v>0</v>
      </c>
      <c r="Z583" s="54">
        <f>VLOOKUP(V583,'Charged Moves'!B$2:K$119,10,FALSE)*100</f>
        <v>5</v>
      </c>
      <c r="AA583" s="54">
        <f>VLOOKUP(V583,'Charged Moves'!B$2:K$119,6,FALSE)</f>
        <v>3200</v>
      </c>
      <c r="AB583" s="54">
        <f>VLOOKUP(V583,'Charged Moves'!B$2:L$119,11,FALSE)</f>
        <v>33</v>
      </c>
      <c r="AC583" s="62">
        <f t="shared" si="233"/>
        <v>27</v>
      </c>
      <c r="AD583" s="24">
        <f t="shared" si="3"/>
        <v>8.4375</v>
      </c>
      <c r="AE583" s="63">
        <f t="shared" si="4"/>
        <v>3</v>
      </c>
      <c r="AF583" s="64">
        <f t="shared" si="5"/>
        <v>3300</v>
      </c>
      <c r="AG583" s="65">
        <f t="shared" si="6"/>
        <v>6.461538462</v>
      </c>
      <c r="AH583" s="15">
        <f t="shared" si="234"/>
        <v>0.3711394866</v>
      </c>
      <c r="AI583" s="15">
        <f t="shared" si="235"/>
        <v>0.2222363195</v>
      </c>
      <c r="AJ583" s="15">
        <f t="shared" si="236"/>
        <v>0.3028544603</v>
      </c>
      <c r="AK583" s="65">
        <f t="shared" si="7"/>
        <v>2.896551724</v>
      </c>
      <c r="AL583" s="65">
        <f t="shared" si="8"/>
        <v>246572.3077</v>
      </c>
      <c r="AM583" s="65">
        <f t="shared" si="9"/>
        <v>110532.4138</v>
      </c>
    </row>
    <row r="584" ht="14.25" customHeight="1">
      <c r="A584" s="11">
        <v>1501.0</v>
      </c>
      <c r="B584" s="11">
        <f>VLOOKUP(D584,'Species Data'!A$2:E$252,2,FALSE)</f>
        <v>210</v>
      </c>
      <c r="C584" s="11"/>
      <c r="D584" s="20" t="s">
        <v>210</v>
      </c>
      <c r="E584" s="119" t="s">
        <v>491</v>
      </c>
      <c r="F584" s="119"/>
      <c r="G584" s="11">
        <f>VLOOKUP(D584,'Species Data'!A$2:E$252,3,FALSE)</f>
        <v>180</v>
      </c>
      <c r="H584" s="52">
        <f>VLOOKUP(D584,'Species Data'!A$2:E$252,4,FALSE)</f>
        <v>137</v>
      </c>
      <c r="I584" s="52">
        <f>VLOOKUP(D584,'Species Data'!A$2:E$252,5,FALSE)</f>
        <v>212</v>
      </c>
      <c r="J584" s="53">
        <f t="shared" si="1"/>
        <v>38160</v>
      </c>
      <c r="K584" s="21" t="s">
        <v>163</v>
      </c>
      <c r="L584" s="54">
        <f>VLOOKUP(K584,'Basic Moves'!B$2:J$60,3,FALSE)</f>
        <v>12</v>
      </c>
      <c r="M584" s="54" t="str">
        <f>VLOOKUP(K584,'Basic Moves'!B$2:C$60,2,FALSE)</f>
        <v>Dark</v>
      </c>
      <c r="N584" s="54">
        <f>IF(OR(VLOOKUP(K584,'Basic Moves'!B$2:C$60,2,FALSE)=E584,VLOOKUP(K584,'Basic Moves'!B$2:C$60,2,FALSE)=F584),1,0)</f>
        <v>0</v>
      </c>
      <c r="O584" s="54">
        <f>VLOOKUP(K584,'Basic Moves'!B$2:J$60,5,FALSE)</f>
        <v>1100</v>
      </c>
      <c r="P584" s="54">
        <f>VLOOKUP(K584,'Basic Moves'!B$2:J$60,9,FALSE)</f>
        <v>12</v>
      </c>
      <c r="Q584" s="34">
        <f t="shared" si="229"/>
        <v>5</v>
      </c>
      <c r="R584" s="24">
        <f t="shared" si="2"/>
        <v>4.545454545</v>
      </c>
      <c r="S584" s="56">
        <f t="shared" si="230"/>
        <v>10.90909091</v>
      </c>
      <c r="T584" s="56">
        <f t="shared" si="231"/>
        <v>10.90909091</v>
      </c>
      <c r="U584" s="56">
        <f t="shared" si="232"/>
        <v>1</v>
      </c>
      <c r="V584" s="21" t="s">
        <v>125</v>
      </c>
      <c r="W584" s="54">
        <f>VLOOKUP(V584,'Charged Moves'!B$2:K$119,3,FALSE)</f>
        <v>100</v>
      </c>
      <c r="X584" s="57" t="str">
        <f>VLOOKUP(V584,'Charged Moves'!B$2:C$119,2,FALSE)</f>
        <v>Fighting</v>
      </c>
      <c r="Y584" s="54">
        <f>IF(OR(VLOOKUP(V584,'Charged Moves'!B$2:C$119,2,FALSE)=E584,VLOOKUP(V584,'Charged Moves'!B$2:C$119,2,FALSE)=F584),1,0)</f>
        <v>0</v>
      </c>
      <c r="Z584" s="54">
        <f>VLOOKUP(V584,'Charged Moves'!B$2:K$119,10,FALSE)*100</f>
        <v>5</v>
      </c>
      <c r="AA584" s="54">
        <f>VLOOKUP(V584,'Charged Moves'!B$2:K$119,6,FALSE)</f>
        <v>2300</v>
      </c>
      <c r="AB584" s="54">
        <f>VLOOKUP(V584,'Charged Moves'!B$2:L$119,11,FALSE)</f>
        <v>100</v>
      </c>
      <c r="AC584" s="62">
        <f t="shared" si="233"/>
        <v>39</v>
      </c>
      <c r="AD584" s="24">
        <f t="shared" si="3"/>
        <v>16.95652174</v>
      </c>
      <c r="AE584" s="63">
        <f t="shared" si="4"/>
        <v>9</v>
      </c>
      <c r="AF584" s="64">
        <f t="shared" si="5"/>
        <v>9900</v>
      </c>
      <c r="AG584" s="65">
        <f t="shared" si="6"/>
        <v>6.885245902</v>
      </c>
      <c r="AH584" s="15">
        <f t="shared" si="234"/>
        <v>0.3954765021</v>
      </c>
      <c r="AI584" s="15">
        <f t="shared" si="235"/>
        <v>0.2368091929</v>
      </c>
      <c r="AJ584" s="15">
        <f t="shared" si="236"/>
        <v>0.2727571226</v>
      </c>
      <c r="AK584" s="65">
        <f t="shared" si="7"/>
        <v>2.608695652</v>
      </c>
      <c r="AL584" s="65">
        <f t="shared" si="8"/>
        <v>262740.9836</v>
      </c>
      <c r="AM584" s="65">
        <f t="shared" si="9"/>
        <v>99547.82609</v>
      </c>
    </row>
    <row r="585" ht="14.25" customHeight="1">
      <c r="A585" s="11">
        <v>1500.0</v>
      </c>
      <c r="B585" s="11">
        <f>VLOOKUP(D585,'Species Data'!A$2:E$252,2,FALSE)</f>
        <v>210</v>
      </c>
      <c r="C585" s="11"/>
      <c r="D585" s="20" t="s">
        <v>210</v>
      </c>
      <c r="E585" s="119" t="s">
        <v>491</v>
      </c>
      <c r="F585" s="119"/>
      <c r="G585" s="11">
        <f>VLOOKUP(D585,'Species Data'!A$2:E$252,3,FALSE)</f>
        <v>180</v>
      </c>
      <c r="H585" s="52">
        <f>VLOOKUP(D585,'Species Data'!A$2:E$252,4,FALSE)</f>
        <v>137</v>
      </c>
      <c r="I585" s="52">
        <f>VLOOKUP(D585,'Species Data'!A$2:E$252,5,FALSE)</f>
        <v>212</v>
      </c>
      <c r="J585" s="53">
        <f t="shared" si="1"/>
        <v>38160</v>
      </c>
      <c r="K585" s="21" t="s">
        <v>60</v>
      </c>
      <c r="L585" s="54">
        <f>VLOOKUP(K585,'Basic Moves'!B$2:J$60,3,FALSE)</f>
        <v>6</v>
      </c>
      <c r="M585" s="54" t="str">
        <f>VLOOKUP(K585,'Basic Moves'!B$2:C$60,2,FALSE)</f>
        <v>Dark</v>
      </c>
      <c r="N585" s="54">
        <f>IF(OR(VLOOKUP(K585,'Basic Moves'!B$2:C$60,2,FALSE)=E585,VLOOKUP(K585,'Basic Moves'!B$2:C$60,2,FALSE)=F585),1,0)</f>
        <v>0</v>
      </c>
      <c r="O585" s="54">
        <f>VLOOKUP(K585,'Basic Moves'!B$2:J$60,5,FALSE)</f>
        <v>500</v>
      </c>
      <c r="P585" s="54">
        <f>VLOOKUP(K585,'Basic Moves'!B$2:J$60,9,FALSE)</f>
        <v>4</v>
      </c>
      <c r="Q585" s="34">
        <f t="shared" si="229"/>
        <v>3</v>
      </c>
      <c r="R585" s="24">
        <f t="shared" si="2"/>
        <v>6</v>
      </c>
      <c r="S585" s="56">
        <f t="shared" si="230"/>
        <v>12</v>
      </c>
      <c r="T585" s="56">
        <f t="shared" si="231"/>
        <v>8</v>
      </c>
      <c r="U585" s="56">
        <f t="shared" si="232"/>
        <v>0.6666666667</v>
      </c>
      <c r="V585" s="21" t="s">
        <v>120</v>
      </c>
      <c r="W585" s="54">
        <f>VLOOKUP(V585,'Charged Moves'!B$2:K$119,3,FALSE)</f>
        <v>90</v>
      </c>
      <c r="X585" s="57" t="str">
        <f>VLOOKUP(V585,'Charged Moves'!B$2:C$119,2,FALSE)</f>
        <v>Fairy</v>
      </c>
      <c r="Y585" s="54">
        <f>IF(OR(VLOOKUP(V585,'Charged Moves'!B$2:C$119,2,FALSE)=E585,VLOOKUP(V585,'Charged Moves'!B$2:C$119,2,FALSE)=F585),1,0)</f>
        <v>1</v>
      </c>
      <c r="Z585" s="54">
        <f>VLOOKUP(V585,'Charged Moves'!B$2:K$119,10,FALSE)*100</f>
        <v>5</v>
      </c>
      <c r="AA585" s="54">
        <f>VLOOKUP(V585,'Charged Moves'!B$2:K$119,6,FALSE)</f>
        <v>2900</v>
      </c>
      <c r="AB585" s="54">
        <f>VLOOKUP(V585,'Charged Moves'!B$2:L$119,11,FALSE)</f>
        <v>50</v>
      </c>
      <c r="AC585" s="62">
        <f t="shared" si="233"/>
        <v>42</v>
      </c>
      <c r="AD585" s="24">
        <f t="shared" si="3"/>
        <v>14.48275862</v>
      </c>
      <c r="AE585" s="63">
        <f t="shared" si="4"/>
        <v>13</v>
      </c>
      <c r="AF585" s="64">
        <f t="shared" si="5"/>
        <v>6500</v>
      </c>
      <c r="AG585" s="65">
        <f t="shared" si="6"/>
        <v>8.617021277</v>
      </c>
      <c r="AH585" s="15">
        <f t="shared" si="234"/>
        <v>0.4949466557</v>
      </c>
      <c r="AI585" s="15">
        <f t="shared" si="235"/>
        <v>0.2963713836</v>
      </c>
      <c r="AJ585" s="15">
        <f t="shared" si="236"/>
        <v>0.2264467555</v>
      </c>
      <c r="AK585" s="65">
        <f t="shared" si="7"/>
        <v>2.165775401</v>
      </c>
      <c r="AL585" s="65">
        <f t="shared" si="8"/>
        <v>328825.5319</v>
      </c>
      <c r="AM585" s="65">
        <f t="shared" si="9"/>
        <v>82645.9893</v>
      </c>
    </row>
    <row r="586" ht="14.25" customHeight="1">
      <c r="A586" s="11">
        <v>1499.0</v>
      </c>
      <c r="B586" s="11">
        <f>VLOOKUP(D586,'Species Data'!A$2:E$252,2,FALSE)</f>
        <v>210</v>
      </c>
      <c r="C586" s="11"/>
      <c r="D586" s="20" t="s">
        <v>210</v>
      </c>
      <c r="E586" s="119" t="s">
        <v>491</v>
      </c>
      <c r="F586" s="119"/>
      <c r="G586" s="11">
        <f>VLOOKUP(D586,'Species Data'!A$2:E$252,3,FALSE)</f>
        <v>180</v>
      </c>
      <c r="H586" s="52">
        <f>VLOOKUP(D586,'Species Data'!A$2:E$252,4,FALSE)</f>
        <v>137</v>
      </c>
      <c r="I586" s="52">
        <f>VLOOKUP(D586,'Species Data'!A$2:E$252,5,FALSE)</f>
        <v>212</v>
      </c>
      <c r="J586" s="53">
        <f t="shared" si="1"/>
        <v>38160</v>
      </c>
      <c r="K586" s="21" t="s">
        <v>60</v>
      </c>
      <c r="L586" s="54">
        <f>VLOOKUP(K586,'Basic Moves'!B$2:J$60,3,FALSE)</f>
        <v>6</v>
      </c>
      <c r="M586" s="54" t="str">
        <f>VLOOKUP(K586,'Basic Moves'!B$2:C$60,2,FALSE)</f>
        <v>Dark</v>
      </c>
      <c r="N586" s="54">
        <f>IF(OR(VLOOKUP(K586,'Basic Moves'!B$2:C$60,2,FALSE)=E586,VLOOKUP(K586,'Basic Moves'!B$2:C$60,2,FALSE)=F586),1,0)</f>
        <v>0</v>
      </c>
      <c r="O586" s="54">
        <f>VLOOKUP(K586,'Basic Moves'!B$2:J$60,5,FALSE)</f>
        <v>500</v>
      </c>
      <c r="P586" s="54">
        <f>VLOOKUP(K586,'Basic Moves'!B$2:J$60,9,FALSE)</f>
        <v>4</v>
      </c>
      <c r="Q586" s="34">
        <f t="shared" si="229"/>
        <v>3</v>
      </c>
      <c r="R586" s="24">
        <f t="shared" si="2"/>
        <v>6</v>
      </c>
      <c r="S586" s="56">
        <f t="shared" si="230"/>
        <v>12</v>
      </c>
      <c r="T586" s="56">
        <f t="shared" si="231"/>
        <v>8</v>
      </c>
      <c r="U586" s="56">
        <f t="shared" si="232"/>
        <v>0.6666666667</v>
      </c>
      <c r="V586" s="21" t="s">
        <v>65</v>
      </c>
      <c r="W586" s="54">
        <f>VLOOKUP(V586,'Charged Moves'!B$2:K$119,3,FALSE)</f>
        <v>70</v>
      </c>
      <c r="X586" s="57" t="str">
        <f>VLOOKUP(V586,'Charged Moves'!B$2:C$119,2,FALSE)</f>
        <v>Dark</v>
      </c>
      <c r="Y586" s="54">
        <f>IF(OR(VLOOKUP(V586,'Charged Moves'!B$2:C$119,2,FALSE)=E586,VLOOKUP(V586,'Charged Moves'!B$2:C$119,2,FALSE)=F586),1,0)</f>
        <v>0</v>
      </c>
      <c r="Z586" s="54">
        <f>VLOOKUP(V586,'Charged Moves'!B$2:K$119,10,FALSE)*100</f>
        <v>5</v>
      </c>
      <c r="AA586" s="54">
        <f>VLOOKUP(V586,'Charged Moves'!B$2:K$119,6,FALSE)</f>
        <v>3200</v>
      </c>
      <c r="AB586" s="54">
        <f>VLOOKUP(V586,'Charged Moves'!B$2:L$119,11,FALSE)</f>
        <v>33</v>
      </c>
      <c r="AC586" s="62">
        <f t="shared" si="233"/>
        <v>27</v>
      </c>
      <c r="AD586" s="24">
        <f t="shared" si="3"/>
        <v>8.4375</v>
      </c>
      <c r="AE586" s="63">
        <f t="shared" si="4"/>
        <v>9</v>
      </c>
      <c r="AF586" s="64">
        <f t="shared" si="5"/>
        <v>4500</v>
      </c>
      <c r="AG586" s="65">
        <f t="shared" si="6"/>
        <v>7.012987013</v>
      </c>
      <c r="AH586" s="15">
        <f t="shared" si="234"/>
        <v>0.4028137285</v>
      </c>
      <c r="AI586" s="15">
        <f t="shared" si="235"/>
        <v>0.2412026845</v>
      </c>
      <c r="AJ586" s="15">
        <f t="shared" si="236"/>
        <v>0.2038293299</v>
      </c>
      <c r="AK586" s="65">
        <f t="shared" si="7"/>
        <v>1.949458484</v>
      </c>
      <c r="AL586" s="65">
        <f t="shared" si="8"/>
        <v>267615.5844</v>
      </c>
      <c r="AM586" s="65">
        <f t="shared" si="9"/>
        <v>74391.33574</v>
      </c>
    </row>
    <row r="587" ht="14.25" customHeight="1">
      <c r="A587" s="11">
        <v>1498.0</v>
      </c>
      <c r="B587" s="11">
        <f>VLOOKUP(D587,'Species Data'!A$2:E$252,2,FALSE)</f>
        <v>210</v>
      </c>
      <c r="C587" s="11"/>
      <c r="D587" s="20" t="s">
        <v>210</v>
      </c>
      <c r="E587" s="119" t="s">
        <v>491</v>
      </c>
      <c r="F587" s="119"/>
      <c r="G587" s="11">
        <f>VLOOKUP(D587,'Species Data'!A$2:E$252,3,FALSE)</f>
        <v>180</v>
      </c>
      <c r="H587" s="52">
        <f>VLOOKUP(D587,'Species Data'!A$2:E$252,4,FALSE)</f>
        <v>137</v>
      </c>
      <c r="I587" s="52">
        <f>VLOOKUP(D587,'Species Data'!A$2:E$252,5,FALSE)</f>
        <v>212</v>
      </c>
      <c r="J587" s="53">
        <f t="shared" si="1"/>
        <v>38160</v>
      </c>
      <c r="K587" s="21" t="s">
        <v>60</v>
      </c>
      <c r="L587" s="54">
        <f>VLOOKUP(K587,'Basic Moves'!B$2:J$60,3,FALSE)</f>
        <v>6</v>
      </c>
      <c r="M587" s="54" t="str">
        <f>VLOOKUP(K587,'Basic Moves'!B$2:C$60,2,FALSE)</f>
        <v>Dark</v>
      </c>
      <c r="N587" s="54">
        <f>IF(OR(VLOOKUP(K587,'Basic Moves'!B$2:C$60,2,FALSE)=E587,VLOOKUP(K587,'Basic Moves'!B$2:C$60,2,FALSE)=F587),1,0)</f>
        <v>0</v>
      </c>
      <c r="O587" s="54">
        <f>VLOOKUP(K587,'Basic Moves'!B$2:J$60,5,FALSE)</f>
        <v>500</v>
      </c>
      <c r="P587" s="54">
        <f>VLOOKUP(K587,'Basic Moves'!B$2:J$60,9,FALSE)</f>
        <v>4</v>
      </c>
      <c r="Q587" s="34">
        <f t="shared" si="229"/>
        <v>3</v>
      </c>
      <c r="R587" s="24">
        <f t="shared" si="2"/>
        <v>6</v>
      </c>
      <c r="S587" s="56">
        <f t="shared" si="230"/>
        <v>12</v>
      </c>
      <c r="T587" s="56">
        <f t="shared" si="231"/>
        <v>8</v>
      </c>
      <c r="U587" s="56">
        <f t="shared" si="232"/>
        <v>0.6666666667</v>
      </c>
      <c r="V587" s="21" t="s">
        <v>125</v>
      </c>
      <c r="W587" s="54">
        <f>VLOOKUP(V587,'Charged Moves'!B$2:K$119,3,FALSE)</f>
        <v>100</v>
      </c>
      <c r="X587" s="57" t="str">
        <f>VLOOKUP(V587,'Charged Moves'!B$2:C$119,2,FALSE)</f>
        <v>Fighting</v>
      </c>
      <c r="Y587" s="54">
        <f>IF(OR(VLOOKUP(V587,'Charged Moves'!B$2:C$119,2,FALSE)=E587,VLOOKUP(V587,'Charged Moves'!B$2:C$119,2,FALSE)=F587),1,0)</f>
        <v>0</v>
      </c>
      <c r="Z587" s="54">
        <f>VLOOKUP(V587,'Charged Moves'!B$2:K$119,10,FALSE)*100</f>
        <v>5</v>
      </c>
      <c r="AA587" s="54">
        <f>VLOOKUP(V587,'Charged Moves'!B$2:K$119,6,FALSE)</f>
        <v>2300</v>
      </c>
      <c r="AB587" s="54">
        <f>VLOOKUP(V587,'Charged Moves'!B$2:L$119,11,FALSE)</f>
        <v>100</v>
      </c>
      <c r="AC587" s="62">
        <f t="shared" si="233"/>
        <v>39</v>
      </c>
      <c r="AD587" s="24">
        <f t="shared" si="3"/>
        <v>16.95652174</v>
      </c>
      <c r="AE587" s="63">
        <f t="shared" si="4"/>
        <v>25</v>
      </c>
      <c r="AF587" s="64">
        <f t="shared" si="5"/>
        <v>12500</v>
      </c>
      <c r="AG587" s="65">
        <f t="shared" si="6"/>
        <v>7.702702703</v>
      </c>
      <c r="AH587" s="15">
        <f t="shared" si="234"/>
        <v>0.4424297934</v>
      </c>
      <c r="AI587" s="15">
        <f t="shared" si="235"/>
        <v>0.2649245701</v>
      </c>
      <c r="AJ587" s="15">
        <f t="shared" si="236"/>
        <v>0.178435423</v>
      </c>
      <c r="AK587" s="65">
        <f t="shared" si="7"/>
        <v>1.706586826</v>
      </c>
      <c r="AL587" s="65">
        <f t="shared" si="8"/>
        <v>293935.1351</v>
      </c>
      <c r="AM587" s="65">
        <f t="shared" si="9"/>
        <v>65123.35329</v>
      </c>
    </row>
    <row r="588" ht="14.25" customHeight="1">
      <c r="A588" s="11">
        <v>530.0</v>
      </c>
      <c r="B588" s="11">
        <f>VLOOKUP(D588,'Species Data'!A$2:E$252,2,FALSE)</f>
        <v>75</v>
      </c>
      <c r="C588" s="11"/>
      <c r="D588" s="11" t="s">
        <v>279</v>
      </c>
      <c r="E588" s="81" t="s">
        <v>455</v>
      </c>
      <c r="F588" s="132" t="s">
        <v>485</v>
      </c>
      <c r="G588" s="11">
        <f>VLOOKUP(D588,'Species Data'!A$2:E$252,3,FALSE)</f>
        <v>110</v>
      </c>
      <c r="H588" s="52">
        <f>VLOOKUP(D588,'Species Data'!A$2:E$252,4,FALSE)</f>
        <v>164</v>
      </c>
      <c r="I588" s="52">
        <f>VLOOKUP(D588,'Species Data'!A$2:E$252,5,FALSE)</f>
        <v>196</v>
      </c>
      <c r="J588" s="53">
        <f t="shared" si="1"/>
        <v>21560</v>
      </c>
      <c r="K588" s="12" t="s">
        <v>103</v>
      </c>
      <c r="L588" s="54">
        <f>VLOOKUP(K588,'Basic Moves'!B$2:J$60,3,FALSE)</f>
        <v>15</v>
      </c>
      <c r="M588" s="54" t="str">
        <f>VLOOKUP(K588,'Basic Moves'!B$2:C$60,2,FALSE)</f>
        <v>Ground</v>
      </c>
      <c r="N588" s="54">
        <f>IF(OR(VLOOKUP(K588,'Basic Moves'!B$2:C$60,2,FALSE)=E588,VLOOKUP(K588,'Basic Moves'!B$2:C$60,2,FALSE)=F588),1,0)</f>
        <v>1</v>
      </c>
      <c r="O588" s="54">
        <f>VLOOKUP(K588,'Basic Moves'!B$2:J$60,5,FALSE)</f>
        <v>1400</v>
      </c>
      <c r="P588" s="54">
        <f>VLOOKUP(K588,'Basic Moves'!B$2:J$60,9,FALSE)</f>
        <v>12</v>
      </c>
      <c r="Q588" s="34">
        <f t="shared" si="229"/>
        <v>9</v>
      </c>
      <c r="R588" s="24">
        <f t="shared" si="2"/>
        <v>6.428571429</v>
      </c>
      <c r="S588" s="56">
        <f t="shared" si="230"/>
        <v>10.71428571</v>
      </c>
      <c r="T588" s="56">
        <f t="shared" si="231"/>
        <v>8.571428571</v>
      </c>
      <c r="U588" s="56">
        <f t="shared" si="232"/>
        <v>0.8</v>
      </c>
      <c r="V588" s="48" t="s">
        <v>291</v>
      </c>
      <c r="W588" s="54">
        <f>VLOOKUP(V588,'Charged Moves'!B$2:K$119,3,FALSE)</f>
        <v>100</v>
      </c>
      <c r="X588" s="57" t="str">
        <f>VLOOKUP(V588,'Charged Moves'!B$2:C$119,2,FALSE)</f>
        <v>Ground</v>
      </c>
      <c r="Y588" s="54">
        <f>IF(OR(VLOOKUP(V588,'Charged Moves'!B$2:C$119,2,FALSE)=E588,VLOOKUP(V588,'Charged Moves'!B$2:C$119,2,FALSE)=F588),1,0)</f>
        <v>1</v>
      </c>
      <c r="Z588" s="54">
        <f>VLOOKUP(V588,'Charged Moves'!B$2:K$119,10,FALSE)*100</f>
        <v>5</v>
      </c>
      <c r="AA588" s="54">
        <f>VLOOKUP(V588,'Charged Moves'!B$2:K$119,6,FALSE)</f>
        <v>4700</v>
      </c>
      <c r="AB588" s="54">
        <f>VLOOKUP(V588,'Charged Moves'!B$2:L$119,11,FALSE)</f>
        <v>50</v>
      </c>
      <c r="AC588" s="62">
        <f t="shared" si="233"/>
        <v>55</v>
      </c>
      <c r="AD588" s="24">
        <f t="shared" si="3"/>
        <v>11.70212766</v>
      </c>
      <c r="AE588" s="63">
        <f t="shared" si="4"/>
        <v>5</v>
      </c>
      <c r="AF588" s="64">
        <f t="shared" si="5"/>
        <v>7000</v>
      </c>
      <c r="AG588" s="65">
        <f t="shared" si="6"/>
        <v>8.547008547</v>
      </c>
      <c r="AH588" s="15">
        <f t="shared" si="234"/>
        <v>0.4909252468</v>
      </c>
      <c r="AI588" s="15">
        <f t="shared" si="235"/>
        <v>0.1660862315</v>
      </c>
      <c r="AJ588" s="15">
        <f t="shared" si="236"/>
        <v>0.2492554887</v>
      </c>
      <c r="AK588" s="65">
        <f t="shared" si="7"/>
        <v>4.219409283</v>
      </c>
      <c r="AL588" s="65">
        <f t="shared" si="8"/>
        <v>184273.5043</v>
      </c>
      <c r="AM588" s="65">
        <f t="shared" si="9"/>
        <v>90970.46414</v>
      </c>
    </row>
    <row r="589" ht="14.25" customHeight="1">
      <c r="A589" s="11">
        <v>532.0</v>
      </c>
      <c r="B589" s="32">
        <f>VLOOKUP(D589,'Species Data'!A$2:E$252,2,FALSE)</f>
        <v>75</v>
      </c>
      <c r="C589" s="32"/>
      <c r="D589" s="32" t="s">
        <v>279</v>
      </c>
      <c r="E589" s="151" t="s">
        <v>455</v>
      </c>
      <c r="F589" s="134" t="s">
        <v>485</v>
      </c>
      <c r="G589" s="32">
        <f>VLOOKUP(D589,'Species Data'!A$2:E$252,3,FALSE)</f>
        <v>110</v>
      </c>
      <c r="H589" s="104">
        <f>VLOOKUP(D589,'Species Data'!A$2:E$252,4,FALSE)</f>
        <v>164</v>
      </c>
      <c r="I589" s="104">
        <f>VLOOKUP(D589,'Species Data'!A$2:E$252,5,FALSE)</f>
        <v>196</v>
      </c>
      <c r="J589" s="105">
        <f t="shared" si="1"/>
        <v>21560</v>
      </c>
      <c r="K589" s="70" t="s">
        <v>103</v>
      </c>
      <c r="L589" s="106">
        <f>VLOOKUP(K589,'Basic Moves'!B$2:J$60,3,FALSE)</f>
        <v>15</v>
      </c>
      <c r="M589" s="106" t="str">
        <f>VLOOKUP(K589,'Basic Moves'!B$2:C$60,2,FALSE)</f>
        <v>Ground</v>
      </c>
      <c r="N589" s="106">
        <f>IF(OR(VLOOKUP(K589,'Basic Moves'!B$2:C$60,2,FALSE)=E589,VLOOKUP(K589,'Basic Moves'!B$2:C$60,2,FALSE)=F589),1,0)</f>
        <v>1</v>
      </c>
      <c r="O589" s="106">
        <f>VLOOKUP(K589,'Basic Moves'!B$2:J$60,5,FALSE)</f>
        <v>1400</v>
      </c>
      <c r="P589" s="106">
        <f>VLOOKUP(K589,'Basic Moves'!B$2:J$60,9,FALSE)</f>
        <v>12</v>
      </c>
      <c r="Q589" s="34">
        <f t="shared" si="229"/>
        <v>9</v>
      </c>
      <c r="R589" s="24">
        <f t="shared" si="2"/>
        <v>6.428571429</v>
      </c>
      <c r="S589" s="56">
        <f t="shared" si="230"/>
        <v>10.71428571</v>
      </c>
      <c r="T589" s="56">
        <f t="shared" si="231"/>
        <v>8.571428571</v>
      </c>
      <c r="U589" s="56">
        <f t="shared" si="232"/>
        <v>0.8</v>
      </c>
      <c r="V589" s="36" t="s">
        <v>140</v>
      </c>
      <c r="W589" s="106">
        <f>VLOOKUP(V589,'Charged Moves'!B$2:K$119,3,FALSE)</f>
        <v>80</v>
      </c>
      <c r="X589" s="107" t="str">
        <f>VLOOKUP(V589,'Charged Moves'!B$2:C$119,2,FALSE)</f>
        <v>Rock</v>
      </c>
      <c r="Y589" s="106">
        <f>IF(OR(VLOOKUP(V589,'Charged Moves'!B$2:C$119,2,FALSE)=E589,VLOOKUP(V589,'Charged Moves'!B$2:C$119,2,FALSE)=F589),1,0)</f>
        <v>1</v>
      </c>
      <c r="Z589" s="106">
        <f>VLOOKUP(V589,'Charged Moves'!B$2:K$119,10,FALSE)*100</f>
        <v>5</v>
      </c>
      <c r="AA589" s="106">
        <f>VLOOKUP(V589,'Charged Moves'!B$2:K$119,6,FALSE)</f>
        <v>2700</v>
      </c>
      <c r="AB589" s="106">
        <f>VLOOKUP(V589,'Charged Moves'!B$2:L$119,11,FALSE)</f>
        <v>50</v>
      </c>
      <c r="AC589" s="62">
        <f t="shared" si="233"/>
        <v>44</v>
      </c>
      <c r="AD589" s="24">
        <f t="shared" si="3"/>
        <v>16.2962963</v>
      </c>
      <c r="AE589" s="63">
        <f t="shared" si="4"/>
        <v>5</v>
      </c>
      <c r="AF589" s="64">
        <f t="shared" si="5"/>
        <v>7000</v>
      </c>
      <c r="AG589" s="65">
        <f t="shared" si="6"/>
        <v>9.175257732</v>
      </c>
      <c r="AH589" s="15">
        <f t="shared" si="234"/>
        <v>0.527010783</v>
      </c>
      <c r="AI589" s="15">
        <f t="shared" si="235"/>
        <v>0.1782944256</v>
      </c>
      <c r="AJ589" s="15">
        <f t="shared" si="236"/>
        <v>0.2422832269</v>
      </c>
      <c r="AK589" s="65">
        <f t="shared" si="7"/>
        <v>4.101382488</v>
      </c>
      <c r="AL589" s="65">
        <f t="shared" si="8"/>
        <v>197818.5567</v>
      </c>
      <c r="AM589" s="65">
        <f t="shared" si="9"/>
        <v>88425.80645</v>
      </c>
    </row>
    <row r="590" ht="14.25" customHeight="1">
      <c r="A590" s="11">
        <v>533.0</v>
      </c>
      <c r="B590" s="11">
        <f>VLOOKUP(D590,'Species Data'!A$2:E$252,2,FALSE)</f>
        <v>75</v>
      </c>
      <c r="C590" s="11"/>
      <c r="D590" s="11" t="s">
        <v>279</v>
      </c>
      <c r="E590" s="81" t="s">
        <v>455</v>
      </c>
      <c r="F590" s="132" t="s">
        <v>485</v>
      </c>
      <c r="G590" s="11">
        <f>VLOOKUP(D590,'Species Data'!A$2:E$252,3,FALSE)</f>
        <v>110</v>
      </c>
      <c r="H590" s="52">
        <f>VLOOKUP(D590,'Species Data'!A$2:E$252,4,FALSE)</f>
        <v>164</v>
      </c>
      <c r="I590" s="52">
        <f>VLOOKUP(D590,'Species Data'!A$2:E$252,5,FALSE)</f>
        <v>196</v>
      </c>
      <c r="J590" s="53">
        <f t="shared" si="1"/>
        <v>21560</v>
      </c>
      <c r="K590" s="12" t="s">
        <v>103</v>
      </c>
      <c r="L590" s="54">
        <f>VLOOKUP(K590,'Basic Moves'!B$2:J$60,3,FALSE)</f>
        <v>15</v>
      </c>
      <c r="M590" s="54" t="str">
        <f>VLOOKUP(K590,'Basic Moves'!B$2:C$60,2,FALSE)</f>
        <v>Ground</v>
      </c>
      <c r="N590" s="54">
        <f>IF(OR(VLOOKUP(K590,'Basic Moves'!B$2:C$60,2,FALSE)=E590,VLOOKUP(K590,'Basic Moves'!B$2:C$60,2,FALSE)=F590),1,0)</f>
        <v>1</v>
      </c>
      <c r="O590" s="54">
        <f>VLOOKUP(K590,'Basic Moves'!B$2:J$60,5,FALSE)</f>
        <v>1400</v>
      </c>
      <c r="P590" s="54">
        <f>VLOOKUP(K590,'Basic Moves'!B$2:J$60,9,FALSE)</f>
        <v>12</v>
      </c>
      <c r="Q590" s="34">
        <f t="shared" si="229"/>
        <v>9</v>
      </c>
      <c r="R590" s="24">
        <f t="shared" si="2"/>
        <v>6.428571429</v>
      </c>
      <c r="S590" s="56">
        <f t="shared" si="230"/>
        <v>10.71428571</v>
      </c>
      <c r="T590" s="56">
        <f t="shared" si="231"/>
        <v>8.571428571</v>
      </c>
      <c r="U590" s="56">
        <f t="shared" si="232"/>
        <v>0.8</v>
      </c>
      <c r="V590" s="48" t="s">
        <v>61</v>
      </c>
      <c r="W590" s="54">
        <f>VLOOKUP(V590,'Charged Moves'!B$2:K$119,3,FALSE)</f>
        <v>100</v>
      </c>
      <c r="X590" s="57" t="str">
        <f>VLOOKUP(V590,'Charged Moves'!B$2:C$119,2,FALSE)</f>
        <v>Rock</v>
      </c>
      <c r="Y590" s="54">
        <f>IF(OR(VLOOKUP(V590,'Charged Moves'!B$2:C$119,2,FALSE)=E590,VLOOKUP(V590,'Charged Moves'!B$2:C$119,2,FALSE)=F590),1,0)</f>
        <v>1</v>
      </c>
      <c r="Z590" s="54">
        <f>VLOOKUP(V590,'Charged Moves'!B$2:K$119,10,FALSE)*100</f>
        <v>50</v>
      </c>
      <c r="AA590" s="54">
        <f>VLOOKUP(V590,'Charged Moves'!B$2:K$119,6,FALSE)</f>
        <v>2300</v>
      </c>
      <c r="AB590" s="54">
        <f>VLOOKUP(V590,'Charged Moves'!B$2:L$119,11,FALSE)</f>
        <v>100</v>
      </c>
      <c r="AC590" s="62">
        <f t="shared" si="233"/>
        <v>55</v>
      </c>
      <c r="AD590" s="24">
        <f t="shared" si="3"/>
        <v>23.91304348</v>
      </c>
      <c r="AE590" s="63">
        <f t="shared" si="4"/>
        <v>9</v>
      </c>
      <c r="AF590" s="64">
        <f t="shared" si="5"/>
        <v>12600</v>
      </c>
      <c r="AG590" s="65">
        <f t="shared" si="6"/>
        <v>9.127516779</v>
      </c>
      <c r="AH590" s="15">
        <f t="shared" si="234"/>
        <v>0.524268626</v>
      </c>
      <c r="AI590" s="15">
        <f t="shared" si="235"/>
        <v>0.1773667192</v>
      </c>
      <c r="AJ590" s="15">
        <f t="shared" si="236"/>
        <v>0.2302006565</v>
      </c>
      <c r="AK590" s="65">
        <f t="shared" si="7"/>
        <v>3.896848138</v>
      </c>
      <c r="AL590" s="65">
        <f t="shared" si="8"/>
        <v>196789.2617</v>
      </c>
      <c r="AM590" s="65">
        <f t="shared" si="9"/>
        <v>84016.04585</v>
      </c>
    </row>
    <row r="591" ht="14.25" customHeight="1">
      <c r="A591" s="11">
        <v>531.0</v>
      </c>
      <c r="B591" s="11">
        <f>VLOOKUP(D591,'Species Data'!A$2:E$252,2,FALSE)</f>
        <v>75</v>
      </c>
      <c r="C591" s="11"/>
      <c r="D591" s="11" t="s">
        <v>279</v>
      </c>
      <c r="E591" s="81" t="s">
        <v>455</v>
      </c>
      <c r="F591" s="132" t="s">
        <v>485</v>
      </c>
      <c r="G591" s="11">
        <f>VLOOKUP(D591,'Species Data'!A$2:E$252,3,FALSE)</f>
        <v>110</v>
      </c>
      <c r="H591" s="52">
        <f>VLOOKUP(D591,'Species Data'!A$2:E$252,4,FALSE)</f>
        <v>164</v>
      </c>
      <c r="I591" s="52">
        <f>VLOOKUP(D591,'Species Data'!A$2:E$252,5,FALSE)</f>
        <v>196</v>
      </c>
      <c r="J591" s="53">
        <f t="shared" si="1"/>
        <v>21560</v>
      </c>
      <c r="K591" s="12" t="s">
        <v>103</v>
      </c>
      <c r="L591" s="54">
        <f>VLOOKUP(K591,'Basic Moves'!B$2:J$60,3,FALSE)</f>
        <v>15</v>
      </c>
      <c r="M591" s="54" t="str">
        <f>VLOOKUP(K591,'Basic Moves'!B$2:C$60,2,FALSE)</f>
        <v>Ground</v>
      </c>
      <c r="N591" s="54">
        <f>IF(OR(VLOOKUP(K591,'Basic Moves'!B$2:C$60,2,FALSE)=E591,VLOOKUP(K591,'Basic Moves'!B$2:C$60,2,FALSE)=F591),1,0)</f>
        <v>1</v>
      </c>
      <c r="O591" s="54">
        <f>VLOOKUP(K591,'Basic Moves'!B$2:J$60,5,FALSE)</f>
        <v>1400</v>
      </c>
      <c r="P591" s="54">
        <f>VLOOKUP(K591,'Basic Moves'!B$2:J$60,9,FALSE)</f>
        <v>12</v>
      </c>
      <c r="Q591" s="34">
        <f t="shared" si="229"/>
        <v>9</v>
      </c>
      <c r="R591" s="24">
        <f t="shared" si="2"/>
        <v>6.428571429</v>
      </c>
      <c r="S591" s="56">
        <f t="shared" si="230"/>
        <v>10.71428571</v>
      </c>
      <c r="T591" s="56">
        <f t="shared" si="231"/>
        <v>8.571428571</v>
      </c>
      <c r="U591" s="56">
        <f t="shared" si="232"/>
        <v>0.8</v>
      </c>
      <c r="V591" s="12" t="s">
        <v>126</v>
      </c>
      <c r="W591" s="54">
        <f>VLOOKUP(V591,'Charged Moves'!B$2:K$119,3,FALSE)</f>
        <v>50</v>
      </c>
      <c r="X591" s="57" t="str">
        <f>VLOOKUP(V591,'Charged Moves'!B$2:C$119,2,FALSE)</f>
        <v>Rock</v>
      </c>
      <c r="Y591" s="54">
        <f>IF(OR(VLOOKUP(V591,'Charged Moves'!B$2:C$119,2,FALSE)=E591,VLOOKUP(V591,'Charged Moves'!B$2:C$119,2,FALSE)=F591),1,0)</f>
        <v>1</v>
      </c>
      <c r="Z591" s="54">
        <f>VLOOKUP(V591,'Charged Moves'!B$2:K$119,10,FALSE)*100</f>
        <v>5</v>
      </c>
      <c r="AA591" s="54">
        <f>VLOOKUP(V591,'Charged Moves'!B$2:K$119,6,FALSE)</f>
        <v>2100</v>
      </c>
      <c r="AB591" s="54">
        <f>VLOOKUP(V591,'Charged Moves'!B$2:L$119,11,FALSE)</f>
        <v>33</v>
      </c>
      <c r="AC591" s="62">
        <f t="shared" si="233"/>
        <v>28</v>
      </c>
      <c r="AD591" s="24">
        <f t="shared" si="3"/>
        <v>13.33333333</v>
      </c>
      <c r="AE591" s="63">
        <f t="shared" si="4"/>
        <v>3</v>
      </c>
      <c r="AF591" s="64">
        <f t="shared" si="5"/>
        <v>4200</v>
      </c>
      <c r="AG591" s="65">
        <f t="shared" si="6"/>
        <v>8.73015873</v>
      </c>
      <c r="AH591" s="15">
        <f t="shared" si="234"/>
        <v>0.5014450735</v>
      </c>
      <c r="AI591" s="15">
        <f t="shared" si="235"/>
        <v>0.1696452222</v>
      </c>
      <c r="AJ591" s="15">
        <f t="shared" si="236"/>
        <v>0.2272059647</v>
      </c>
      <c r="AK591" s="65">
        <f t="shared" si="7"/>
        <v>3.846153846</v>
      </c>
      <c r="AL591" s="65">
        <f t="shared" si="8"/>
        <v>188222.2222</v>
      </c>
      <c r="AM591" s="65">
        <f t="shared" si="9"/>
        <v>82923.07692</v>
      </c>
    </row>
    <row r="592" ht="14.25" customHeight="1">
      <c r="A592" s="11">
        <v>534.0</v>
      </c>
      <c r="B592" s="11">
        <f>VLOOKUP(D592,'Species Data'!A$2:E$252,2,FALSE)</f>
        <v>75</v>
      </c>
      <c r="C592" s="11"/>
      <c r="D592" s="11" t="s">
        <v>279</v>
      </c>
      <c r="E592" s="81" t="s">
        <v>455</v>
      </c>
      <c r="F592" s="132" t="s">
        <v>485</v>
      </c>
      <c r="G592" s="11">
        <f>VLOOKUP(D592,'Species Data'!A$2:E$252,3,FALSE)</f>
        <v>110</v>
      </c>
      <c r="H592" s="52">
        <f>VLOOKUP(D592,'Species Data'!A$2:E$252,4,FALSE)</f>
        <v>164</v>
      </c>
      <c r="I592" s="52">
        <f>VLOOKUP(D592,'Species Data'!A$2:E$252,5,FALSE)</f>
        <v>196</v>
      </c>
      <c r="J592" s="53">
        <f t="shared" si="1"/>
        <v>21560</v>
      </c>
      <c r="K592" s="48" t="s">
        <v>117</v>
      </c>
      <c r="L592" s="54">
        <f>VLOOKUP(K592,'Basic Moves'!B$2:J$60,3,FALSE)</f>
        <v>12</v>
      </c>
      <c r="M592" s="54" t="str">
        <f>VLOOKUP(K592,'Basic Moves'!B$2:C$60,2,FALSE)</f>
        <v>Rock</v>
      </c>
      <c r="N592" s="54">
        <f>IF(OR(VLOOKUP(K592,'Basic Moves'!B$2:C$60,2,FALSE)=E592,VLOOKUP(K592,'Basic Moves'!B$2:C$60,2,FALSE)=F592),1,0)</f>
        <v>1</v>
      </c>
      <c r="O592" s="54">
        <f>VLOOKUP(K592,'Basic Moves'!B$2:J$60,5,FALSE)</f>
        <v>900</v>
      </c>
      <c r="P592" s="54">
        <f>VLOOKUP(K592,'Basic Moves'!B$2:J$60,9,FALSE)</f>
        <v>7</v>
      </c>
      <c r="Q592" s="34">
        <f t="shared" si="229"/>
        <v>7</v>
      </c>
      <c r="R592" s="24">
        <f t="shared" si="2"/>
        <v>7.777777778</v>
      </c>
      <c r="S592" s="56">
        <f t="shared" si="230"/>
        <v>13.33333333</v>
      </c>
      <c r="T592" s="56">
        <f t="shared" si="231"/>
        <v>7.777777778</v>
      </c>
      <c r="U592" s="56">
        <f t="shared" si="232"/>
        <v>0.5833333333</v>
      </c>
      <c r="V592" s="48" t="s">
        <v>291</v>
      </c>
      <c r="W592" s="54">
        <f>VLOOKUP(V592,'Charged Moves'!B$2:K$119,3,FALSE)</f>
        <v>100</v>
      </c>
      <c r="X592" s="57" t="str">
        <f>VLOOKUP(V592,'Charged Moves'!B$2:C$119,2,FALSE)</f>
        <v>Ground</v>
      </c>
      <c r="Y592" s="54">
        <f>IF(OR(VLOOKUP(V592,'Charged Moves'!B$2:C$119,2,FALSE)=E592,VLOOKUP(V592,'Charged Moves'!B$2:C$119,2,FALSE)=F592),1,0)</f>
        <v>1</v>
      </c>
      <c r="Z592" s="54">
        <f>VLOOKUP(V592,'Charged Moves'!B$2:K$119,10,FALSE)*100</f>
        <v>5</v>
      </c>
      <c r="AA592" s="54">
        <f>VLOOKUP(V592,'Charged Moves'!B$2:K$119,6,FALSE)</f>
        <v>4700</v>
      </c>
      <c r="AB592" s="54">
        <f>VLOOKUP(V592,'Charged Moves'!B$2:L$119,11,FALSE)</f>
        <v>50</v>
      </c>
      <c r="AC592" s="62">
        <f t="shared" si="233"/>
        <v>55</v>
      </c>
      <c r="AD592" s="24">
        <f t="shared" si="3"/>
        <v>11.70212766</v>
      </c>
      <c r="AE592" s="63">
        <f t="shared" si="4"/>
        <v>8</v>
      </c>
      <c r="AF592" s="64">
        <f t="shared" si="5"/>
        <v>7200</v>
      </c>
      <c r="AG592" s="65">
        <f t="shared" si="6"/>
        <v>9.327731092</v>
      </c>
      <c r="AH592" s="15">
        <f t="shared" si="234"/>
        <v>0.5357685866</v>
      </c>
      <c r="AI592" s="15">
        <f t="shared" si="235"/>
        <v>0.1812573015</v>
      </c>
      <c r="AJ592" s="15">
        <f t="shared" si="236"/>
        <v>0.2193031485</v>
      </c>
      <c r="AK592" s="65">
        <f t="shared" si="7"/>
        <v>3.712374582</v>
      </c>
      <c r="AL592" s="65">
        <f t="shared" si="8"/>
        <v>201105.8824</v>
      </c>
      <c r="AM592" s="65">
        <f t="shared" si="9"/>
        <v>80038.79599</v>
      </c>
    </row>
    <row r="593" ht="14.25" customHeight="1">
      <c r="A593" s="11">
        <v>536.0</v>
      </c>
      <c r="B593" s="32">
        <f>VLOOKUP(D593,'Species Data'!A$2:E$252,2,FALSE)</f>
        <v>75</v>
      </c>
      <c r="C593" s="32"/>
      <c r="D593" s="32" t="s">
        <v>279</v>
      </c>
      <c r="E593" s="151" t="s">
        <v>455</v>
      </c>
      <c r="F593" s="134" t="s">
        <v>485</v>
      </c>
      <c r="G593" s="32">
        <f>VLOOKUP(D593,'Species Data'!A$2:E$252,3,FALSE)</f>
        <v>110</v>
      </c>
      <c r="H593" s="104">
        <f>VLOOKUP(D593,'Species Data'!A$2:E$252,4,FALSE)</f>
        <v>164</v>
      </c>
      <c r="I593" s="104">
        <f>VLOOKUP(D593,'Species Data'!A$2:E$252,5,FALSE)</f>
        <v>196</v>
      </c>
      <c r="J593" s="105">
        <f t="shared" si="1"/>
        <v>21560</v>
      </c>
      <c r="K593" s="36" t="s">
        <v>117</v>
      </c>
      <c r="L593" s="106">
        <f>VLOOKUP(K593,'Basic Moves'!B$2:J$60,3,FALSE)</f>
        <v>12</v>
      </c>
      <c r="M593" s="106" t="str">
        <f>VLOOKUP(K593,'Basic Moves'!B$2:C$60,2,FALSE)</f>
        <v>Rock</v>
      </c>
      <c r="N593" s="106">
        <f>IF(OR(VLOOKUP(K593,'Basic Moves'!B$2:C$60,2,FALSE)=E593,VLOOKUP(K593,'Basic Moves'!B$2:C$60,2,FALSE)=F593),1,0)</f>
        <v>1</v>
      </c>
      <c r="O593" s="106">
        <f>VLOOKUP(K593,'Basic Moves'!B$2:J$60,5,FALSE)</f>
        <v>900</v>
      </c>
      <c r="P593" s="106">
        <f>VLOOKUP(K593,'Basic Moves'!B$2:J$60,9,FALSE)</f>
        <v>7</v>
      </c>
      <c r="Q593" s="34">
        <f t="shared" si="229"/>
        <v>7</v>
      </c>
      <c r="R593" s="24">
        <f t="shared" si="2"/>
        <v>7.777777778</v>
      </c>
      <c r="S593" s="56">
        <f t="shared" si="230"/>
        <v>13.33333333</v>
      </c>
      <c r="T593" s="56">
        <f t="shared" si="231"/>
        <v>7.777777778</v>
      </c>
      <c r="U593" s="56">
        <f t="shared" si="232"/>
        <v>0.5833333333</v>
      </c>
      <c r="V593" s="36" t="s">
        <v>140</v>
      </c>
      <c r="W593" s="106">
        <f>VLOOKUP(V593,'Charged Moves'!B$2:K$119,3,FALSE)</f>
        <v>80</v>
      </c>
      <c r="X593" s="107" t="str">
        <f>VLOOKUP(V593,'Charged Moves'!B$2:C$119,2,FALSE)</f>
        <v>Rock</v>
      </c>
      <c r="Y593" s="106">
        <f>IF(OR(VLOOKUP(V593,'Charged Moves'!B$2:C$119,2,FALSE)=E593,VLOOKUP(V593,'Charged Moves'!B$2:C$119,2,FALSE)=F593),1,0)</f>
        <v>1</v>
      </c>
      <c r="Z593" s="106">
        <f>VLOOKUP(V593,'Charged Moves'!B$2:K$119,10,FALSE)*100</f>
        <v>5</v>
      </c>
      <c r="AA593" s="106">
        <f>VLOOKUP(V593,'Charged Moves'!B$2:K$119,6,FALSE)</f>
        <v>2700</v>
      </c>
      <c r="AB593" s="106">
        <f>VLOOKUP(V593,'Charged Moves'!B$2:L$119,11,FALSE)</f>
        <v>50</v>
      </c>
      <c r="AC593" s="62">
        <f t="shared" si="233"/>
        <v>44</v>
      </c>
      <c r="AD593" s="24">
        <f t="shared" si="3"/>
        <v>16.2962963</v>
      </c>
      <c r="AE593" s="63">
        <f t="shared" si="4"/>
        <v>8</v>
      </c>
      <c r="AF593" s="64">
        <f t="shared" si="5"/>
        <v>7200</v>
      </c>
      <c r="AG593" s="65">
        <f t="shared" si="6"/>
        <v>10.1010101</v>
      </c>
      <c r="AH593" s="15">
        <f t="shared" si="234"/>
        <v>0.5801843826</v>
      </c>
      <c r="AI593" s="15">
        <f t="shared" si="235"/>
        <v>0.1962837281</v>
      </c>
      <c r="AJ593" s="15">
        <f t="shared" si="236"/>
        <v>0.2117331571</v>
      </c>
      <c r="AK593" s="65">
        <f t="shared" si="7"/>
        <v>3.584229391</v>
      </c>
      <c r="AL593" s="65">
        <f t="shared" si="8"/>
        <v>217777.7778</v>
      </c>
      <c r="AM593" s="65">
        <f t="shared" si="9"/>
        <v>77275.98566</v>
      </c>
    </row>
    <row r="594" ht="14.25" customHeight="1">
      <c r="A594" s="11">
        <v>535.0</v>
      </c>
      <c r="B594" s="11">
        <f>VLOOKUP(D594,'Species Data'!A$2:E$252,2,FALSE)</f>
        <v>75</v>
      </c>
      <c r="C594" s="11"/>
      <c r="D594" s="11" t="s">
        <v>279</v>
      </c>
      <c r="E594" s="81" t="s">
        <v>455</v>
      </c>
      <c r="F594" s="132" t="s">
        <v>485</v>
      </c>
      <c r="G594" s="11">
        <f>VLOOKUP(D594,'Species Data'!A$2:E$252,3,FALSE)</f>
        <v>110</v>
      </c>
      <c r="H594" s="52">
        <f>VLOOKUP(D594,'Species Data'!A$2:E$252,4,FALSE)</f>
        <v>164</v>
      </c>
      <c r="I594" s="52">
        <f>VLOOKUP(D594,'Species Data'!A$2:E$252,5,FALSE)</f>
        <v>196</v>
      </c>
      <c r="J594" s="53">
        <f t="shared" si="1"/>
        <v>21560</v>
      </c>
      <c r="K594" s="12" t="s">
        <v>117</v>
      </c>
      <c r="L594" s="54">
        <f>VLOOKUP(K594,'Basic Moves'!B$2:J$60,3,FALSE)</f>
        <v>12</v>
      </c>
      <c r="M594" s="54" t="str">
        <f>VLOOKUP(K594,'Basic Moves'!B$2:C$60,2,FALSE)</f>
        <v>Rock</v>
      </c>
      <c r="N594" s="54">
        <f>IF(OR(VLOOKUP(K594,'Basic Moves'!B$2:C$60,2,FALSE)=E594,VLOOKUP(K594,'Basic Moves'!B$2:C$60,2,FALSE)=F594),1,0)</f>
        <v>1</v>
      </c>
      <c r="O594" s="54">
        <f>VLOOKUP(K594,'Basic Moves'!B$2:J$60,5,FALSE)</f>
        <v>900</v>
      </c>
      <c r="P594" s="54">
        <f>VLOOKUP(K594,'Basic Moves'!B$2:J$60,9,FALSE)</f>
        <v>7</v>
      </c>
      <c r="Q594" s="34">
        <f t="shared" si="229"/>
        <v>7</v>
      </c>
      <c r="R594" s="24">
        <f t="shared" si="2"/>
        <v>7.777777778</v>
      </c>
      <c r="S594" s="56">
        <f t="shared" si="230"/>
        <v>13.33333333</v>
      </c>
      <c r="T594" s="56">
        <f t="shared" si="231"/>
        <v>7.777777778</v>
      </c>
      <c r="U594" s="56">
        <f t="shared" si="232"/>
        <v>0.5833333333</v>
      </c>
      <c r="V594" s="12" t="s">
        <v>126</v>
      </c>
      <c r="W594" s="54">
        <f>VLOOKUP(V594,'Charged Moves'!B$2:K$119,3,FALSE)</f>
        <v>50</v>
      </c>
      <c r="X594" s="57" t="str">
        <f>VLOOKUP(V594,'Charged Moves'!B$2:C$119,2,FALSE)</f>
        <v>Rock</v>
      </c>
      <c r="Y594" s="54">
        <f>IF(OR(VLOOKUP(V594,'Charged Moves'!B$2:C$119,2,FALSE)=E594,VLOOKUP(V594,'Charged Moves'!B$2:C$119,2,FALSE)=F594),1,0)</f>
        <v>1</v>
      </c>
      <c r="Z594" s="54">
        <f>VLOOKUP(V594,'Charged Moves'!B$2:K$119,10,FALSE)*100</f>
        <v>5</v>
      </c>
      <c r="AA594" s="54">
        <f>VLOOKUP(V594,'Charged Moves'!B$2:K$119,6,FALSE)</f>
        <v>2100</v>
      </c>
      <c r="AB594" s="54">
        <f>VLOOKUP(V594,'Charged Moves'!B$2:L$119,11,FALSE)</f>
        <v>33</v>
      </c>
      <c r="AC594" s="62">
        <f t="shared" si="233"/>
        <v>28</v>
      </c>
      <c r="AD594" s="24">
        <f t="shared" si="3"/>
        <v>13.33333333</v>
      </c>
      <c r="AE594" s="63">
        <f t="shared" si="4"/>
        <v>5</v>
      </c>
      <c r="AF594" s="64">
        <f t="shared" si="5"/>
        <v>4500</v>
      </c>
      <c r="AG594" s="65">
        <f t="shared" si="6"/>
        <v>9.545454545</v>
      </c>
      <c r="AH594" s="15">
        <f t="shared" si="234"/>
        <v>0.5482742416</v>
      </c>
      <c r="AI594" s="15">
        <f t="shared" si="235"/>
        <v>0.1854881231</v>
      </c>
      <c r="AJ594" s="15">
        <f t="shared" si="236"/>
        <v>0.2000878334</v>
      </c>
      <c r="AK594" s="65">
        <f t="shared" si="7"/>
        <v>3.387096774</v>
      </c>
      <c r="AL594" s="65">
        <f t="shared" si="8"/>
        <v>205800</v>
      </c>
      <c r="AM594" s="65">
        <f t="shared" si="9"/>
        <v>73025.80645</v>
      </c>
    </row>
    <row r="595" ht="14.25" customHeight="1">
      <c r="A595" s="11">
        <v>537.0</v>
      </c>
      <c r="B595" s="11">
        <f>VLOOKUP(D595,'Species Data'!A$2:E$252,2,FALSE)</f>
        <v>75</v>
      </c>
      <c r="C595" s="11"/>
      <c r="D595" s="11" t="s">
        <v>279</v>
      </c>
      <c r="E595" s="81" t="s">
        <v>455</v>
      </c>
      <c r="F595" s="132" t="s">
        <v>485</v>
      </c>
      <c r="G595" s="11">
        <f>VLOOKUP(D595,'Species Data'!A$2:E$252,3,FALSE)</f>
        <v>110</v>
      </c>
      <c r="H595" s="52">
        <f>VLOOKUP(D595,'Species Data'!A$2:E$252,4,FALSE)</f>
        <v>164</v>
      </c>
      <c r="I595" s="52">
        <f>VLOOKUP(D595,'Species Data'!A$2:E$252,5,FALSE)</f>
        <v>196</v>
      </c>
      <c r="J595" s="53">
        <f t="shared" si="1"/>
        <v>21560</v>
      </c>
      <c r="K595" s="48" t="s">
        <v>117</v>
      </c>
      <c r="L595" s="54">
        <f>VLOOKUP(K595,'Basic Moves'!B$2:J$60,3,FALSE)</f>
        <v>12</v>
      </c>
      <c r="M595" s="54" t="str">
        <f>VLOOKUP(K595,'Basic Moves'!B$2:C$60,2,FALSE)</f>
        <v>Rock</v>
      </c>
      <c r="N595" s="54">
        <f>IF(OR(VLOOKUP(K595,'Basic Moves'!B$2:C$60,2,FALSE)=E595,VLOOKUP(K595,'Basic Moves'!B$2:C$60,2,FALSE)=F595),1,0)</f>
        <v>1</v>
      </c>
      <c r="O595" s="54">
        <f>VLOOKUP(K595,'Basic Moves'!B$2:J$60,5,FALSE)</f>
        <v>900</v>
      </c>
      <c r="P595" s="54">
        <f>VLOOKUP(K595,'Basic Moves'!B$2:J$60,9,FALSE)</f>
        <v>7</v>
      </c>
      <c r="Q595" s="34">
        <f t="shared" si="229"/>
        <v>7</v>
      </c>
      <c r="R595" s="24">
        <f t="shared" si="2"/>
        <v>7.777777778</v>
      </c>
      <c r="S595" s="56">
        <f t="shared" si="230"/>
        <v>13.33333333</v>
      </c>
      <c r="T595" s="56">
        <f t="shared" si="231"/>
        <v>7.777777778</v>
      </c>
      <c r="U595" s="56">
        <f t="shared" si="232"/>
        <v>0.5833333333</v>
      </c>
      <c r="V595" s="48" t="s">
        <v>61</v>
      </c>
      <c r="W595" s="54">
        <f>VLOOKUP(V595,'Charged Moves'!B$2:K$119,3,FALSE)</f>
        <v>100</v>
      </c>
      <c r="X595" s="57" t="str">
        <f>VLOOKUP(V595,'Charged Moves'!B$2:C$119,2,FALSE)</f>
        <v>Rock</v>
      </c>
      <c r="Y595" s="54">
        <f>IF(OR(VLOOKUP(V595,'Charged Moves'!B$2:C$119,2,FALSE)=E595,VLOOKUP(V595,'Charged Moves'!B$2:C$119,2,FALSE)=F595),1,0)</f>
        <v>1</v>
      </c>
      <c r="Z595" s="54">
        <f>VLOOKUP(V595,'Charged Moves'!B$2:K$119,10,FALSE)*100</f>
        <v>50</v>
      </c>
      <c r="AA595" s="54">
        <f>VLOOKUP(V595,'Charged Moves'!B$2:K$119,6,FALSE)</f>
        <v>2300</v>
      </c>
      <c r="AB595" s="54">
        <f>VLOOKUP(V595,'Charged Moves'!B$2:L$119,11,FALSE)</f>
        <v>100</v>
      </c>
      <c r="AC595" s="62">
        <f t="shared" si="233"/>
        <v>55</v>
      </c>
      <c r="AD595" s="24">
        <f t="shared" si="3"/>
        <v>23.91304348</v>
      </c>
      <c r="AE595" s="63">
        <f t="shared" si="4"/>
        <v>15</v>
      </c>
      <c r="AF595" s="64">
        <f t="shared" si="5"/>
        <v>13500</v>
      </c>
      <c r="AG595" s="65">
        <f t="shared" si="6"/>
        <v>10.12658228</v>
      </c>
      <c r="AH595" s="15">
        <f t="shared" si="234"/>
        <v>0.5816532038</v>
      </c>
      <c r="AI595" s="15">
        <f t="shared" si="235"/>
        <v>0.196780649</v>
      </c>
      <c r="AJ595" s="15">
        <f t="shared" si="236"/>
        <v>0.197735735</v>
      </c>
      <c r="AK595" s="65">
        <f t="shared" si="7"/>
        <v>3.347280335</v>
      </c>
      <c r="AL595" s="65">
        <f t="shared" si="8"/>
        <v>218329.1139</v>
      </c>
      <c r="AM595" s="65">
        <f t="shared" si="9"/>
        <v>72167.36402</v>
      </c>
    </row>
    <row r="596" ht="14.25" customHeight="1">
      <c r="A596" s="11">
        <v>527.0</v>
      </c>
      <c r="B596" s="32">
        <f>VLOOKUP(D596,'Species Data'!A$2:E$252,2,FALSE)</f>
        <v>75</v>
      </c>
      <c r="C596" s="32"/>
      <c r="D596" s="32" t="s">
        <v>279</v>
      </c>
      <c r="E596" s="151" t="s">
        <v>455</v>
      </c>
      <c r="F596" s="134" t="s">
        <v>485</v>
      </c>
      <c r="G596" s="32">
        <f>VLOOKUP(D596,'Species Data'!A$2:E$252,3,FALSE)</f>
        <v>110</v>
      </c>
      <c r="H596" s="104">
        <f>VLOOKUP(D596,'Species Data'!A$2:E$252,4,FALSE)</f>
        <v>164</v>
      </c>
      <c r="I596" s="104">
        <f>VLOOKUP(D596,'Species Data'!A$2:E$252,5,FALSE)</f>
        <v>196</v>
      </c>
      <c r="J596" s="105">
        <f t="shared" si="1"/>
        <v>21560</v>
      </c>
      <c r="K596" s="36" t="s">
        <v>136</v>
      </c>
      <c r="L596" s="106">
        <f>VLOOKUP(K596,'Basic Moves'!B$2:J$60,3,FALSE)</f>
        <v>5</v>
      </c>
      <c r="M596" s="54" t="str">
        <f>VLOOKUP(K596,'Basic Moves'!B$2:C$60,2,FALSE)</f>
        <v>Ground</v>
      </c>
      <c r="N596" s="106">
        <f>IF(OR(VLOOKUP(K596,'Basic Moves'!B$2:C$60,2,FALSE)=E596,VLOOKUP(K596,'Basic Moves'!B$2:C$60,2,FALSE)=F596),1,0)</f>
        <v>1</v>
      </c>
      <c r="O596" s="106">
        <f>VLOOKUP(K596,'Basic Moves'!B$2:J$60,5,FALSE)</f>
        <v>600</v>
      </c>
      <c r="P596" s="54">
        <f>VLOOKUP(K596,'Basic Moves'!B$2:J$60,9,FALSE)</f>
        <v>7</v>
      </c>
      <c r="Q596" s="34">
        <f t="shared" si="229"/>
        <v>3</v>
      </c>
      <c r="R596" s="24">
        <f t="shared" si="2"/>
        <v>5</v>
      </c>
      <c r="S596" s="56">
        <f t="shared" si="230"/>
        <v>8.333333333</v>
      </c>
      <c r="T596" s="56">
        <f t="shared" si="231"/>
        <v>11.66666667</v>
      </c>
      <c r="U596" s="56">
        <f t="shared" si="232"/>
        <v>1.4</v>
      </c>
      <c r="V596" s="36" t="s">
        <v>291</v>
      </c>
      <c r="W596" s="106">
        <f>VLOOKUP(V596,'Charged Moves'!B$2:K$119,3,FALSE)</f>
        <v>100</v>
      </c>
      <c r="X596" s="57" t="str">
        <f>VLOOKUP(V596,'Charged Moves'!B$2:C$119,2,FALSE)</f>
        <v>Ground</v>
      </c>
      <c r="Y596" s="106">
        <f>IF(OR(VLOOKUP(V596,'Charged Moves'!B$2:C$119,2,FALSE)=E596,VLOOKUP(V596,'Charged Moves'!B$2:C$119,2,FALSE)=F596),1,0)</f>
        <v>1</v>
      </c>
      <c r="Z596" s="54">
        <f>VLOOKUP(V596,'Charged Moves'!B$2:K$119,10,FALSE)*100</f>
        <v>5</v>
      </c>
      <c r="AA596" s="106">
        <f>VLOOKUP(V596,'Charged Moves'!B$2:K$119,6,FALSE)</f>
        <v>4700</v>
      </c>
      <c r="AB596" s="54">
        <f>VLOOKUP(V596,'Charged Moves'!B$2:L$119,11,FALSE)</f>
        <v>50</v>
      </c>
      <c r="AC596" s="62">
        <f t="shared" si="233"/>
        <v>55</v>
      </c>
      <c r="AD596" s="24">
        <f t="shared" si="3"/>
        <v>11.70212766</v>
      </c>
      <c r="AE596" s="63">
        <f t="shared" si="4"/>
        <v>8</v>
      </c>
      <c r="AF596" s="64">
        <f t="shared" si="5"/>
        <v>4800</v>
      </c>
      <c r="AG596" s="65">
        <f t="shared" si="6"/>
        <v>8.315789474</v>
      </c>
      <c r="AH596" s="15">
        <f t="shared" si="234"/>
        <v>0.477644427</v>
      </c>
      <c r="AI596" s="15">
        <f t="shared" si="235"/>
        <v>0.1615931619</v>
      </c>
      <c r="AJ596" s="15">
        <f t="shared" si="236"/>
        <v>0.1697022005</v>
      </c>
      <c r="AK596" s="65">
        <f t="shared" si="7"/>
        <v>2.872727273</v>
      </c>
      <c r="AL596" s="65">
        <f t="shared" si="8"/>
        <v>179288.4211</v>
      </c>
      <c r="AM596" s="65">
        <f t="shared" si="9"/>
        <v>61936</v>
      </c>
    </row>
    <row r="597" ht="14.25" customHeight="1">
      <c r="A597" s="11">
        <v>528.0</v>
      </c>
      <c r="B597" s="32">
        <f>VLOOKUP(D597,'Species Data'!A$2:E$252,2,FALSE)</f>
        <v>75</v>
      </c>
      <c r="C597" s="32"/>
      <c r="D597" s="32" t="s">
        <v>279</v>
      </c>
      <c r="E597" s="151" t="s">
        <v>455</v>
      </c>
      <c r="F597" s="134" t="s">
        <v>485</v>
      </c>
      <c r="G597" s="32">
        <f>VLOOKUP(D597,'Species Data'!A$2:E$252,3,FALSE)</f>
        <v>110</v>
      </c>
      <c r="H597" s="104">
        <f>VLOOKUP(D597,'Species Data'!A$2:E$252,4,FALSE)</f>
        <v>164</v>
      </c>
      <c r="I597" s="104">
        <f>VLOOKUP(D597,'Species Data'!A$2:E$252,5,FALSE)</f>
        <v>196</v>
      </c>
      <c r="J597" s="105">
        <f t="shared" si="1"/>
        <v>21560</v>
      </c>
      <c r="K597" s="36" t="s">
        <v>136</v>
      </c>
      <c r="L597" s="106">
        <f>VLOOKUP(K597,'Basic Moves'!B$2:J$60,3,FALSE)</f>
        <v>5</v>
      </c>
      <c r="M597" s="54" t="str">
        <f>VLOOKUP(K597,'Basic Moves'!B$2:C$60,2,FALSE)</f>
        <v>Ground</v>
      </c>
      <c r="N597" s="106">
        <f>IF(OR(VLOOKUP(K597,'Basic Moves'!B$2:C$60,2,FALSE)=E597,VLOOKUP(K597,'Basic Moves'!B$2:C$60,2,FALSE)=F597),1,0)</f>
        <v>1</v>
      </c>
      <c r="O597" s="106">
        <f>VLOOKUP(K597,'Basic Moves'!B$2:J$60,5,FALSE)</f>
        <v>600</v>
      </c>
      <c r="P597" s="54">
        <f>VLOOKUP(K597,'Basic Moves'!B$2:J$60,9,FALSE)</f>
        <v>7</v>
      </c>
      <c r="Q597" s="34">
        <f t="shared" si="229"/>
        <v>3</v>
      </c>
      <c r="R597" s="24">
        <f t="shared" si="2"/>
        <v>5</v>
      </c>
      <c r="S597" s="56">
        <f t="shared" si="230"/>
        <v>8.333333333</v>
      </c>
      <c r="T597" s="56">
        <f t="shared" si="231"/>
        <v>11.66666667</v>
      </c>
      <c r="U597" s="56">
        <f t="shared" si="232"/>
        <v>1.4</v>
      </c>
      <c r="V597" s="36" t="s">
        <v>140</v>
      </c>
      <c r="W597" s="106">
        <f>VLOOKUP(V597,'Charged Moves'!B$2:K$119,3,FALSE)</f>
        <v>80</v>
      </c>
      <c r="X597" s="57" t="str">
        <f>VLOOKUP(V597,'Charged Moves'!B$2:C$119,2,FALSE)</f>
        <v>Rock</v>
      </c>
      <c r="Y597" s="106">
        <f>IF(OR(VLOOKUP(V597,'Charged Moves'!B$2:C$119,2,FALSE)=E597,VLOOKUP(V597,'Charged Moves'!B$2:C$119,2,FALSE)=F597),1,0)</f>
        <v>1</v>
      </c>
      <c r="Z597" s="54">
        <f>VLOOKUP(V597,'Charged Moves'!B$2:K$119,10,FALSE)*100</f>
        <v>5</v>
      </c>
      <c r="AA597" s="106">
        <f>VLOOKUP(V597,'Charged Moves'!B$2:K$119,6,FALSE)</f>
        <v>2700</v>
      </c>
      <c r="AB597" s="54">
        <f>VLOOKUP(V597,'Charged Moves'!B$2:L$119,11,FALSE)</f>
        <v>50</v>
      </c>
      <c r="AC597" s="62">
        <f t="shared" si="233"/>
        <v>44</v>
      </c>
      <c r="AD597" s="24">
        <f t="shared" si="3"/>
        <v>16.2962963</v>
      </c>
      <c r="AE597" s="63">
        <f t="shared" si="4"/>
        <v>8</v>
      </c>
      <c r="AF597" s="64">
        <f t="shared" si="5"/>
        <v>4800</v>
      </c>
      <c r="AG597" s="65">
        <f t="shared" si="6"/>
        <v>9.066666667</v>
      </c>
      <c r="AH597" s="15">
        <f t="shared" si="234"/>
        <v>0.5207735018</v>
      </c>
      <c r="AI597" s="15">
        <f t="shared" si="235"/>
        <v>0.1761842744</v>
      </c>
      <c r="AJ597" s="15">
        <f t="shared" si="236"/>
        <v>0.1575294688</v>
      </c>
      <c r="AK597" s="65">
        <f t="shared" si="7"/>
        <v>2.666666667</v>
      </c>
      <c r="AL597" s="65">
        <f t="shared" si="8"/>
        <v>195477.3333</v>
      </c>
      <c r="AM597" s="65">
        <f t="shared" si="9"/>
        <v>57493.33333</v>
      </c>
    </row>
    <row r="598" ht="14.25" customHeight="1">
      <c r="A598" s="11">
        <v>529.0</v>
      </c>
      <c r="B598" s="32">
        <f>VLOOKUP(D598,'Species Data'!A$2:E$252,2,FALSE)</f>
        <v>75</v>
      </c>
      <c r="C598" s="32"/>
      <c r="D598" s="32" t="s">
        <v>279</v>
      </c>
      <c r="E598" s="151" t="s">
        <v>455</v>
      </c>
      <c r="F598" s="134" t="s">
        <v>485</v>
      </c>
      <c r="G598" s="32">
        <f>VLOOKUP(D598,'Species Data'!A$2:E$252,3,FALSE)</f>
        <v>110</v>
      </c>
      <c r="H598" s="104">
        <f>VLOOKUP(D598,'Species Data'!A$2:E$252,4,FALSE)</f>
        <v>164</v>
      </c>
      <c r="I598" s="104">
        <f>VLOOKUP(D598,'Species Data'!A$2:E$252,5,FALSE)</f>
        <v>196</v>
      </c>
      <c r="J598" s="105">
        <f t="shared" si="1"/>
        <v>21560</v>
      </c>
      <c r="K598" s="36" t="s">
        <v>136</v>
      </c>
      <c r="L598" s="106">
        <f>VLOOKUP(K598,'Basic Moves'!B$2:J$60,3,FALSE)</f>
        <v>5</v>
      </c>
      <c r="M598" s="54" t="str">
        <f>VLOOKUP(K598,'Basic Moves'!B$2:C$60,2,FALSE)</f>
        <v>Ground</v>
      </c>
      <c r="N598" s="106">
        <f>IF(OR(VLOOKUP(K598,'Basic Moves'!B$2:C$60,2,FALSE)=E598,VLOOKUP(K598,'Basic Moves'!B$2:C$60,2,FALSE)=F598),1,0)</f>
        <v>1</v>
      </c>
      <c r="O598" s="106">
        <f>VLOOKUP(K598,'Basic Moves'!B$2:J$60,5,FALSE)</f>
        <v>600</v>
      </c>
      <c r="P598" s="54">
        <f>VLOOKUP(K598,'Basic Moves'!B$2:J$60,9,FALSE)</f>
        <v>7</v>
      </c>
      <c r="Q598" s="34">
        <f t="shared" si="229"/>
        <v>3</v>
      </c>
      <c r="R598" s="24">
        <f t="shared" si="2"/>
        <v>5</v>
      </c>
      <c r="S598" s="56">
        <f t="shared" si="230"/>
        <v>8.333333333</v>
      </c>
      <c r="T598" s="56">
        <f t="shared" si="231"/>
        <v>11.66666667</v>
      </c>
      <c r="U598" s="56">
        <f t="shared" si="232"/>
        <v>1.4</v>
      </c>
      <c r="V598" s="36" t="s">
        <v>61</v>
      </c>
      <c r="W598" s="106">
        <f>VLOOKUP(V598,'Charged Moves'!B$2:K$119,3,FALSE)</f>
        <v>100</v>
      </c>
      <c r="X598" s="57" t="str">
        <f>VLOOKUP(V598,'Charged Moves'!B$2:C$119,2,FALSE)</f>
        <v>Rock</v>
      </c>
      <c r="Y598" s="106">
        <f>IF(OR(VLOOKUP(V598,'Charged Moves'!B$2:C$119,2,FALSE)=E598,VLOOKUP(V598,'Charged Moves'!B$2:C$119,2,FALSE)=F598),1,0)</f>
        <v>1</v>
      </c>
      <c r="Z598" s="54">
        <f>VLOOKUP(V598,'Charged Moves'!B$2:K$119,10,FALSE)*100</f>
        <v>50</v>
      </c>
      <c r="AA598" s="106">
        <f>VLOOKUP(V598,'Charged Moves'!B$2:K$119,6,FALSE)</f>
        <v>2300</v>
      </c>
      <c r="AB598" s="54">
        <f>VLOOKUP(V598,'Charged Moves'!B$2:L$119,11,FALSE)</f>
        <v>100</v>
      </c>
      <c r="AC598" s="62">
        <f t="shared" si="233"/>
        <v>55</v>
      </c>
      <c r="AD598" s="24">
        <f t="shared" si="3"/>
        <v>23.91304348</v>
      </c>
      <c r="AE598" s="63">
        <f t="shared" si="4"/>
        <v>15</v>
      </c>
      <c r="AF598" s="64">
        <f t="shared" si="5"/>
        <v>9000</v>
      </c>
      <c r="AG598" s="65">
        <f t="shared" si="6"/>
        <v>8.849557522</v>
      </c>
      <c r="AH598" s="15">
        <f t="shared" si="234"/>
        <v>0.5083031317</v>
      </c>
      <c r="AI598" s="15">
        <f t="shared" si="235"/>
        <v>0.1719653901</v>
      </c>
      <c r="AJ598" s="15">
        <f t="shared" si="236"/>
        <v>0.1364285238</v>
      </c>
      <c r="AK598" s="65">
        <f t="shared" si="7"/>
        <v>2.309468822</v>
      </c>
      <c r="AL598" s="65">
        <f t="shared" si="8"/>
        <v>190796.4602</v>
      </c>
      <c r="AM598" s="65">
        <f t="shared" si="9"/>
        <v>49792.14781</v>
      </c>
    </row>
    <row r="599" ht="14.25" customHeight="1">
      <c r="A599" s="11">
        <v>646.0</v>
      </c>
      <c r="B599" s="11">
        <f>VLOOKUP(D599,'Species Data'!A$2:E$252,2,FALSE)</f>
        <v>88</v>
      </c>
      <c r="C599" s="11"/>
      <c r="D599" s="11" t="s">
        <v>341</v>
      </c>
      <c r="E599" s="108" t="s">
        <v>473</v>
      </c>
      <c r="F599" s="109"/>
      <c r="G599" s="11">
        <f>VLOOKUP(D599,'Species Data'!A$2:E$252,3,FALSE)</f>
        <v>160</v>
      </c>
      <c r="H599" s="52">
        <f>VLOOKUP(D599,'Species Data'!A$2:E$252,4,FALSE)</f>
        <v>135</v>
      </c>
      <c r="I599" s="52">
        <f>VLOOKUP(D599,'Species Data'!A$2:E$252,5,FALSE)</f>
        <v>90</v>
      </c>
      <c r="J599" s="53">
        <f t="shared" si="1"/>
        <v>14400</v>
      </c>
      <c r="K599" s="48" t="s">
        <v>103</v>
      </c>
      <c r="L599" s="54">
        <f>VLOOKUP(K599,'Basic Moves'!B$2:J$60,3,FALSE)</f>
        <v>15</v>
      </c>
      <c r="M599" s="54" t="str">
        <f>VLOOKUP(K599,'Basic Moves'!B$2:C$60,2,FALSE)</f>
        <v>Ground</v>
      </c>
      <c r="N599" s="54">
        <f>IF(OR(VLOOKUP(K599,'Basic Moves'!B$2:C$60,2,FALSE)=E599,VLOOKUP(K599,'Basic Moves'!B$2:C$60,2,FALSE)=F599),1,0)</f>
        <v>0</v>
      </c>
      <c r="O599" s="54">
        <f>VLOOKUP(K599,'Basic Moves'!B$2:J$60,5,FALSE)</f>
        <v>1400</v>
      </c>
      <c r="P599" s="54">
        <f>VLOOKUP(K599,'Basic Moves'!B$2:J$60,9,FALSE)</f>
        <v>12</v>
      </c>
      <c r="Q599" s="34">
        <f t="shared" si="229"/>
        <v>6</v>
      </c>
      <c r="R599" s="24">
        <f t="shared" si="2"/>
        <v>4.285714286</v>
      </c>
      <c r="S599" s="56">
        <f t="shared" si="230"/>
        <v>10.71428571</v>
      </c>
      <c r="T599" s="56">
        <f t="shared" si="231"/>
        <v>8.571428571</v>
      </c>
      <c r="U599" s="56">
        <f t="shared" si="232"/>
        <v>0.8</v>
      </c>
      <c r="V599" s="48" t="s">
        <v>144</v>
      </c>
      <c r="W599" s="54">
        <f>VLOOKUP(V599,'Charged Moves'!B$2:K$119,3,FALSE)</f>
        <v>80</v>
      </c>
      <c r="X599" s="57" t="str">
        <f>VLOOKUP(V599,'Charged Moves'!B$2:C$119,2,FALSE)</f>
        <v>Poison</v>
      </c>
      <c r="Y599" s="54">
        <f>IF(OR(VLOOKUP(V599,'Charged Moves'!B$2:C$119,2,FALSE)=E599,VLOOKUP(V599,'Charged Moves'!B$2:C$119,2,FALSE)=F599),1,0)</f>
        <v>1</v>
      </c>
      <c r="Z599" s="54">
        <f>VLOOKUP(V599,'Charged Moves'!B$2:K$119,10,FALSE)*100</f>
        <v>5</v>
      </c>
      <c r="AA599" s="54">
        <f>VLOOKUP(V599,'Charged Moves'!B$2:K$119,6,FALSE)</f>
        <v>2300</v>
      </c>
      <c r="AB599" s="54">
        <f>VLOOKUP(V599,'Charged Moves'!B$2:L$119,11,FALSE)</f>
        <v>50</v>
      </c>
      <c r="AC599" s="62">
        <f t="shared" si="233"/>
        <v>37</v>
      </c>
      <c r="AD599" s="24">
        <f t="shared" si="3"/>
        <v>16.08695652</v>
      </c>
      <c r="AE599" s="63">
        <f t="shared" si="4"/>
        <v>5</v>
      </c>
      <c r="AF599" s="64">
        <f t="shared" si="5"/>
        <v>7000</v>
      </c>
      <c r="AG599" s="65">
        <f t="shared" si="6"/>
        <v>7.204301075</v>
      </c>
      <c r="AH599" s="15">
        <f t="shared" si="234"/>
        <v>0.4138024742</v>
      </c>
      <c r="AI599" s="15">
        <f t="shared" si="235"/>
        <v>0.09350290038</v>
      </c>
      <c r="AJ599" s="15">
        <f t="shared" si="236"/>
        <v>0.1241086385</v>
      </c>
      <c r="AK599" s="65">
        <f t="shared" si="7"/>
        <v>3.145539906</v>
      </c>
      <c r="AL599" s="65">
        <f t="shared" si="8"/>
        <v>103741.9355</v>
      </c>
      <c r="AM599" s="65">
        <f t="shared" si="9"/>
        <v>45295.77465</v>
      </c>
    </row>
    <row r="600" ht="14.25" customHeight="1">
      <c r="A600" s="11">
        <v>643.0</v>
      </c>
      <c r="B600" s="32">
        <f>VLOOKUP(D600,'Species Data'!A$2:E$252,2,FALSE)</f>
        <v>88</v>
      </c>
      <c r="C600" s="32"/>
      <c r="D600" s="32" t="s">
        <v>341</v>
      </c>
      <c r="E600" s="121" t="s">
        <v>473</v>
      </c>
      <c r="F600" s="139"/>
      <c r="G600" s="32">
        <f>VLOOKUP(D600,'Species Data'!A$2:E$252,3,FALSE)</f>
        <v>160</v>
      </c>
      <c r="H600" s="104">
        <f>VLOOKUP(D600,'Species Data'!A$2:E$252,4,FALSE)</f>
        <v>135</v>
      </c>
      <c r="I600" s="104">
        <f>VLOOKUP(D600,'Species Data'!A$2:E$252,5,FALSE)</f>
        <v>90</v>
      </c>
      <c r="J600" s="105">
        <f t="shared" si="1"/>
        <v>14400</v>
      </c>
      <c r="K600" s="36" t="s">
        <v>119</v>
      </c>
      <c r="L600" s="106">
        <f>VLOOKUP(K600,'Basic Moves'!B$2:J$60,3,FALSE)</f>
        <v>9</v>
      </c>
      <c r="M600" s="54" t="str">
        <f>VLOOKUP(K600,'Basic Moves'!B$2:C$60,2,FALSE)</f>
        <v>Poison</v>
      </c>
      <c r="N600" s="106">
        <f>IF(OR(VLOOKUP(K600,'Basic Moves'!B$2:C$60,2,FALSE)=E600,VLOOKUP(K600,'Basic Moves'!B$2:C$60,2,FALSE)=F600),1,0)</f>
        <v>1</v>
      </c>
      <c r="O600" s="106">
        <f>VLOOKUP(K600,'Basic Moves'!B$2:J$60,5,FALSE)</f>
        <v>800</v>
      </c>
      <c r="P600" s="54">
        <f>VLOOKUP(K600,'Basic Moves'!B$2:J$60,9,FALSE)</f>
        <v>8</v>
      </c>
      <c r="Q600" s="34">
        <f t="shared" si="229"/>
        <v>5</v>
      </c>
      <c r="R600" s="24">
        <f t="shared" si="2"/>
        <v>6.25</v>
      </c>
      <c r="S600" s="56">
        <f t="shared" si="230"/>
        <v>11.25</v>
      </c>
      <c r="T600" s="56">
        <f t="shared" si="231"/>
        <v>10</v>
      </c>
      <c r="U600" s="56">
        <f t="shared" si="232"/>
        <v>0.8888888889</v>
      </c>
      <c r="V600" s="36" t="s">
        <v>144</v>
      </c>
      <c r="W600" s="106">
        <f>VLOOKUP(V600,'Charged Moves'!B$2:K$119,3,FALSE)</f>
        <v>80</v>
      </c>
      <c r="X600" s="57" t="str">
        <f>VLOOKUP(V600,'Charged Moves'!B$2:C$119,2,FALSE)</f>
        <v>Poison</v>
      </c>
      <c r="Y600" s="106">
        <f>IF(OR(VLOOKUP(V600,'Charged Moves'!B$2:C$119,2,FALSE)=E600,VLOOKUP(V600,'Charged Moves'!B$2:C$119,2,FALSE)=F600),1,0)</f>
        <v>1</v>
      </c>
      <c r="Z600" s="54">
        <f>VLOOKUP(V600,'Charged Moves'!B$2:K$119,10,FALSE)*100</f>
        <v>5</v>
      </c>
      <c r="AA600" s="106">
        <f>VLOOKUP(V600,'Charged Moves'!B$2:K$119,6,FALSE)</f>
        <v>2300</v>
      </c>
      <c r="AB600" s="54">
        <f>VLOOKUP(V600,'Charged Moves'!B$2:L$119,11,FALSE)</f>
        <v>50</v>
      </c>
      <c r="AC600" s="62">
        <f t="shared" si="233"/>
        <v>37</v>
      </c>
      <c r="AD600" s="24">
        <f t="shared" si="3"/>
        <v>16.08695652</v>
      </c>
      <c r="AE600" s="63">
        <f t="shared" si="4"/>
        <v>7</v>
      </c>
      <c r="AF600" s="64">
        <f t="shared" si="5"/>
        <v>5600</v>
      </c>
      <c r="AG600" s="65">
        <f t="shared" si="6"/>
        <v>9.113924051</v>
      </c>
      <c r="AH600" s="15">
        <f t="shared" si="234"/>
        <v>0.5234878834</v>
      </c>
      <c r="AI600" s="15">
        <f t="shared" si="235"/>
        <v>0.1182874402</v>
      </c>
      <c r="AJ600" s="15">
        <f t="shared" si="236"/>
        <v>0.118861555</v>
      </c>
      <c r="AK600" s="65">
        <f t="shared" si="7"/>
        <v>3.012552301</v>
      </c>
      <c r="AL600" s="65">
        <f t="shared" si="8"/>
        <v>131240.5063</v>
      </c>
      <c r="AM600" s="65">
        <f t="shared" si="9"/>
        <v>43380.75314</v>
      </c>
    </row>
    <row r="601" ht="14.25" customHeight="1">
      <c r="A601" s="11">
        <v>649.0</v>
      </c>
      <c r="B601" s="11">
        <f>VLOOKUP(D601,'Species Data'!A$2:E$252,2,FALSE)</f>
        <v>88</v>
      </c>
      <c r="C601" s="11"/>
      <c r="D601" s="11" t="s">
        <v>341</v>
      </c>
      <c r="E601" s="108" t="s">
        <v>473</v>
      </c>
      <c r="F601" s="109"/>
      <c r="G601" s="11">
        <f>VLOOKUP(D601,'Species Data'!A$2:E$252,3,FALSE)</f>
        <v>160</v>
      </c>
      <c r="H601" s="52">
        <f>VLOOKUP(D601,'Species Data'!A$2:E$252,4,FALSE)</f>
        <v>135</v>
      </c>
      <c r="I601" s="52">
        <f>VLOOKUP(D601,'Species Data'!A$2:E$252,5,FALSE)</f>
        <v>90</v>
      </c>
      <c r="J601" s="53">
        <f t="shared" si="1"/>
        <v>14400</v>
      </c>
      <c r="K601" s="12" t="s">
        <v>111</v>
      </c>
      <c r="L601" s="54">
        <f>VLOOKUP(K601,'Basic Moves'!B$2:J$60,3,FALSE)</f>
        <v>10</v>
      </c>
      <c r="M601" s="54" t="str">
        <f>VLOOKUP(K601,'Basic Moves'!B$2:C$60,2,FALSE)</f>
        <v>Poison</v>
      </c>
      <c r="N601" s="54">
        <f>IF(OR(VLOOKUP(K601,'Basic Moves'!B$2:C$60,2,FALSE)=E601,VLOOKUP(K601,'Basic Moves'!B$2:C$60,2,FALSE)=F601),1,0)</f>
        <v>1</v>
      </c>
      <c r="O601" s="54">
        <f>VLOOKUP(K601,'Basic Moves'!B$2:J$60,5,FALSE)</f>
        <v>800</v>
      </c>
      <c r="P601" s="54">
        <f>VLOOKUP(K601,'Basic Moves'!B$2:J$60,9,FALSE)</f>
        <v>7</v>
      </c>
      <c r="Q601" s="34">
        <f t="shared" si="229"/>
        <v>5</v>
      </c>
      <c r="R601" s="24">
        <f t="shared" si="2"/>
        <v>6.25</v>
      </c>
      <c r="S601" s="56">
        <f t="shared" si="230"/>
        <v>12.5</v>
      </c>
      <c r="T601" s="56">
        <f t="shared" si="231"/>
        <v>8.75</v>
      </c>
      <c r="U601" s="56">
        <f t="shared" si="232"/>
        <v>0.7</v>
      </c>
      <c r="V601" s="48" t="s">
        <v>144</v>
      </c>
      <c r="W601" s="54">
        <f>VLOOKUP(V601,'Charged Moves'!B$2:K$119,3,FALSE)</f>
        <v>80</v>
      </c>
      <c r="X601" s="57" t="str">
        <f>VLOOKUP(V601,'Charged Moves'!B$2:C$119,2,FALSE)</f>
        <v>Poison</v>
      </c>
      <c r="Y601" s="54">
        <f>IF(OR(VLOOKUP(V601,'Charged Moves'!B$2:C$119,2,FALSE)=E601,VLOOKUP(V601,'Charged Moves'!B$2:C$119,2,FALSE)=F601),1,0)</f>
        <v>1</v>
      </c>
      <c r="Z601" s="54">
        <f>VLOOKUP(V601,'Charged Moves'!B$2:K$119,10,FALSE)*100</f>
        <v>5</v>
      </c>
      <c r="AA601" s="54">
        <f>VLOOKUP(V601,'Charged Moves'!B$2:K$119,6,FALSE)</f>
        <v>2300</v>
      </c>
      <c r="AB601" s="54">
        <f>VLOOKUP(V601,'Charged Moves'!B$2:L$119,11,FALSE)</f>
        <v>50</v>
      </c>
      <c r="AC601" s="62">
        <f t="shared" si="233"/>
        <v>37</v>
      </c>
      <c r="AD601" s="24">
        <f t="shared" si="3"/>
        <v>16.08695652</v>
      </c>
      <c r="AE601" s="63">
        <f t="shared" si="4"/>
        <v>8</v>
      </c>
      <c r="AF601" s="64">
        <f t="shared" si="5"/>
        <v>6400</v>
      </c>
      <c r="AG601" s="65">
        <f t="shared" si="6"/>
        <v>8.850574713</v>
      </c>
      <c r="AH601" s="15">
        <f t="shared" si="234"/>
        <v>0.5083615573</v>
      </c>
      <c r="AI601" s="15">
        <f t="shared" si="235"/>
        <v>0.1148694921</v>
      </c>
      <c r="AJ601" s="15">
        <f t="shared" si="236"/>
        <v>0.1137853306</v>
      </c>
      <c r="AK601" s="65">
        <f t="shared" si="7"/>
        <v>2.883895131</v>
      </c>
      <c r="AL601" s="65">
        <f t="shared" si="8"/>
        <v>127448.2759</v>
      </c>
      <c r="AM601" s="65">
        <f t="shared" si="9"/>
        <v>41528.08989</v>
      </c>
    </row>
    <row r="602" ht="14.25" customHeight="1">
      <c r="A602" s="11">
        <v>645.0</v>
      </c>
      <c r="B602" s="11">
        <f>VLOOKUP(D602,'Species Data'!A$2:E$252,2,FALSE)</f>
        <v>88</v>
      </c>
      <c r="C602" s="11"/>
      <c r="D602" s="11" t="s">
        <v>341</v>
      </c>
      <c r="E602" s="108" t="s">
        <v>473</v>
      </c>
      <c r="F602" s="109"/>
      <c r="G602" s="11">
        <f>VLOOKUP(D602,'Species Data'!A$2:E$252,3,FALSE)</f>
        <v>160</v>
      </c>
      <c r="H602" s="52">
        <f>VLOOKUP(D602,'Species Data'!A$2:E$252,4,FALSE)</f>
        <v>135</v>
      </c>
      <c r="I602" s="52">
        <f>VLOOKUP(D602,'Species Data'!A$2:E$252,5,FALSE)</f>
        <v>90</v>
      </c>
      <c r="J602" s="53">
        <f t="shared" si="1"/>
        <v>14400</v>
      </c>
      <c r="K602" s="48" t="s">
        <v>103</v>
      </c>
      <c r="L602" s="54">
        <f>VLOOKUP(K602,'Basic Moves'!B$2:J$60,3,FALSE)</f>
        <v>15</v>
      </c>
      <c r="M602" s="54" t="str">
        <f>VLOOKUP(K602,'Basic Moves'!B$2:C$60,2,FALSE)</f>
        <v>Ground</v>
      </c>
      <c r="N602" s="54">
        <f>IF(OR(VLOOKUP(K602,'Basic Moves'!B$2:C$60,2,FALSE)=E602,VLOOKUP(K602,'Basic Moves'!B$2:C$60,2,FALSE)=F602),1,0)</f>
        <v>0</v>
      </c>
      <c r="O602" s="54">
        <f>VLOOKUP(K602,'Basic Moves'!B$2:J$60,5,FALSE)</f>
        <v>1400</v>
      </c>
      <c r="P602" s="54">
        <f>VLOOKUP(K602,'Basic Moves'!B$2:J$60,9,FALSE)</f>
        <v>12</v>
      </c>
      <c r="Q602" s="34">
        <f t="shared" si="229"/>
        <v>6</v>
      </c>
      <c r="R602" s="24">
        <f t="shared" si="2"/>
        <v>4.285714286</v>
      </c>
      <c r="S602" s="56">
        <f t="shared" si="230"/>
        <v>10.71428571</v>
      </c>
      <c r="T602" s="56">
        <f t="shared" si="231"/>
        <v>8.571428571</v>
      </c>
      <c r="U602" s="56">
        <f t="shared" si="232"/>
        <v>0.8</v>
      </c>
      <c r="V602" s="48" t="s">
        <v>351</v>
      </c>
      <c r="W602" s="54">
        <f>VLOOKUP(V602,'Charged Moves'!B$2:K$119,3,FALSE)</f>
        <v>50</v>
      </c>
      <c r="X602" s="57" t="str">
        <f>VLOOKUP(V602,'Charged Moves'!B$2:C$119,2,FALSE)</f>
        <v>Poison</v>
      </c>
      <c r="Y602" s="54">
        <f>IF(OR(VLOOKUP(V602,'Charged Moves'!B$2:C$119,2,FALSE)=E602,VLOOKUP(V602,'Charged Moves'!B$2:C$119,2,FALSE)=F602),1,0)</f>
        <v>1</v>
      </c>
      <c r="Z602" s="54">
        <f>VLOOKUP(V602,'Charged Moves'!B$2:K$119,10,FALSE)*100</f>
        <v>5</v>
      </c>
      <c r="AA602" s="54">
        <f>VLOOKUP(V602,'Charged Moves'!B$2:K$119,6,FALSE)</f>
        <v>2100</v>
      </c>
      <c r="AB602" s="54">
        <f>VLOOKUP(V602,'Charged Moves'!B$2:L$119,11,FALSE)</f>
        <v>33</v>
      </c>
      <c r="AC602" s="62">
        <f t="shared" si="233"/>
        <v>23</v>
      </c>
      <c r="AD602" s="24">
        <f t="shared" si="3"/>
        <v>10.95238095</v>
      </c>
      <c r="AE602" s="63">
        <f t="shared" si="4"/>
        <v>3</v>
      </c>
      <c r="AF602" s="64">
        <f t="shared" si="5"/>
        <v>4200</v>
      </c>
      <c r="AG602" s="65">
        <f t="shared" si="6"/>
        <v>6.507936508</v>
      </c>
      <c r="AH602" s="15">
        <f t="shared" si="234"/>
        <v>0.3738045094</v>
      </c>
      <c r="AI602" s="15">
        <f t="shared" si="235"/>
        <v>0.08446495123</v>
      </c>
      <c r="AJ602" s="15">
        <f t="shared" si="236"/>
        <v>0.1131239682</v>
      </c>
      <c r="AK602" s="65">
        <f t="shared" si="7"/>
        <v>2.867132867</v>
      </c>
      <c r="AL602" s="65">
        <f t="shared" si="8"/>
        <v>93714.28571</v>
      </c>
      <c r="AM602" s="65">
        <f t="shared" si="9"/>
        <v>41286.71329</v>
      </c>
    </row>
    <row r="603" ht="14.25" customHeight="1">
      <c r="A603" s="11">
        <v>644.0</v>
      </c>
      <c r="B603" s="11">
        <f>VLOOKUP(D603,'Species Data'!A$2:E$252,2,FALSE)</f>
        <v>88</v>
      </c>
      <c r="C603" s="11"/>
      <c r="D603" s="11" t="s">
        <v>341</v>
      </c>
      <c r="E603" s="108" t="s">
        <v>473</v>
      </c>
      <c r="F603" s="109"/>
      <c r="G603" s="11">
        <f>VLOOKUP(D603,'Species Data'!A$2:E$252,3,FALSE)</f>
        <v>160</v>
      </c>
      <c r="H603" s="52">
        <f>VLOOKUP(D603,'Species Data'!A$2:E$252,4,FALSE)</f>
        <v>135</v>
      </c>
      <c r="I603" s="52">
        <f>VLOOKUP(D603,'Species Data'!A$2:E$252,5,FALSE)</f>
        <v>90</v>
      </c>
      <c r="J603" s="53">
        <f t="shared" si="1"/>
        <v>14400</v>
      </c>
      <c r="K603" s="48" t="s">
        <v>103</v>
      </c>
      <c r="L603" s="54">
        <f>VLOOKUP(K603,'Basic Moves'!B$2:J$60,3,FALSE)</f>
        <v>15</v>
      </c>
      <c r="M603" s="54" t="str">
        <f>VLOOKUP(K603,'Basic Moves'!B$2:C$60,2,FALSE)</f>
        <v>Ground</v>
      </c>
      <c r="N603" s="54">
        <f>IF(OR(VLOOKUP(K603,'Basic Moves'!B$2:C$60,2,FALSE)=E603,VLOOKUP(K603,'Basic Moves'!B$2:C$60,2,FALSE)=F603),1,0)</f>
        <v>0</v>
      </c>
      <c r="O603" s="54">
        <f>VLOOKUP(K603,'Basic Moves'!B$2:J$60,5,FALSE)</f>
        <v>1400</v>
      </c>
      <c r="P603" s="54">
        <f>VLOOKUP(K603,'Basic Moves'!B$2:J$60,9,FALSE)</f>
        <v>12</v>
      </c>
      <c r="Q603" s="34">
        <f t="shared" si="229"/>
        <v>6</v>
      </c>
      <c r="R603" s="24">
        <f t="shared" si="2"/>
        <v>4.285714286</v>
      </c>
      <c r="S603" s="56">
        <f t="shared" si="230"/>
        <v>10.71428571</v>
      </c>
      <c r="T603" s="56">
        <f t="shared" si="231"/>
        <v>8.571428571</v>
      </c>
      <c r="U603" s="56">
        <f t="shared" si="232"/>
        <v>0.8</v>
      </c>
      <c r="V603" s="48" t="s">
        <v>360</v>
      </c>
      <c r="W603" s="54">
        <f>VLOOKUP(V603,'Charged Moves'!B$2:K$119,3,FALSE)</f>
        <v>55</v>
      </c>
      <c r="X603" s="57" t="str">
        <f>VLOOKUP(V603,'Charged Moves'!B$2:C$119,2,FALSE)</f>
        <v>Ground</v>
      </c>
      <c r="Y603" s="54">
        <f>IF(OR(VLOOKUP(V603,'Charged Moves'!B$2:C$119,2,FALSE)=E603,VLOOKUP(V603,'Charged Moves'!B$2:C$119,2,FALSE)=F603),1,0)</f>
        <v>0</v>
      </c>
      <c r="Z603" s="54">
        <f>VLOOKUP(V603,'Charged Moves'!B$2:K$119,10,FALSE)*100</f>
        <v>5</v>
      </c>
      <c r="AA603" s="54">
        <f>VLOOKUP(V603,'Charged Moves'!B$2:K$119,6,FALSE)</f>
        <v>2300</v>
      </c>
      <c r="AB603" s="54">
        <f>VLOOKUP(V603,'Charged Moves'!B$2:L$119,11,FALSE)</f>
        <v>33</v>
      </c>
      <c r="AC603" s="62">
        <f t="shared" si="233"/>
        <v>21</v>
      </c>
      <c r="AD603" s="24">
        <f t="shared" si="3"/>
        <v>9.130434783</v>
      </c>
      <c r="AE603" s="63">
        <f t="shared" si="4"/>
        <v>3</v>
      </c>
      <c r="AF603" s="64">
        <f t="shared" si="5"/>
        <v>4200</v>
      </c>
      <c r="AG603" s="65">
        <f t="shared" si="6"/>
        <v>6</v>
      </c>
      <c r="AH603" s="15">
        <f t="shared" si="234"/>
        <v>0.3446295233</v>
      </c>
      <c r="AI603" s="15">
        <f t="shared" si="235"/>
        <v>0.07787256479</v>
      </c>
      <c r="AJ603" s="15">
        <f t="shared" si="236"/>
        <v>0.106121509</v>
      </c>
      <c r="AK603" s="65">
        <f t="shared" si="7"/>
        <v>2.689655172</v>
      </c>
      <c r="AL603" s="65">
        <f t="shared" si="8"/>
        <v>86400</v>
      </c>
      <c r="AM603" s="65">
        <f t="shared" si="9"/>
        <v>38731.03448</v>
      </c>
    </row>
    <row r="604" ht="14.25" customHeight="1">
      <c r="A604" s="11">
        <v>642.0</v>
      </c>
      <c r="B604" s="32">
        <f>VLOOKUP(D604,'Species Data'!A$2:E$252,2,FALSE)</f>
        <v>88</v>
      </c>
      <c r="C604" s="32"/>
      <c r="D604" s="32" t="s">
        <v>341</v>
      </c>
      <c r="E604" s="121" t="s">
        <v>473</v>
      </c>
      <c r="F604" s="139"/>
      <c r="G604" s="32">
        <f>VLOOKUP(D604,'Species Data'!A$2:E$252,3,FALSE)</f>
        <v>160</v>
      </c>
      <c r="H604" s="104">
        <f>VLOOKUP(D604,'Species Data'!A$2:E$252,4,FALSE)</f>
        <v>135</v>
      </c>
      <c r="I604" s="104">
        <f>VLOOKUP(D604,'Species Data'!A$2:E$252,5,FALSE)</f>
        <v>90</v>
      </c>
      <c r="J604" s="105">
        <f t="shared" si="1"/>
        <v>14400</v>
      </c>
      <c r="K604" s="36" t="s">
        <v>119</v>
      </c>
      <c r="L604" s="106">
        <f>VLOOKUP(K604,'Basic Moves'!B$2:J$60,3,FALSE)</f>
        <v>9</v>
      </c>
      <c r="M604" s="54" t="str">
        <f>VLOOKUP(K604,'Basic Moves'!B$2:C$60,2,FALSE)</f>
        <v>Poison</v>
      </c>
      <c r="N604" s="106">
        <f>IF(OR(VLOOKUP(K604,'Basic Moves'!B$2:C$60,2,FALSE)=E604,VLOOKUP(K604,'Basic Moves'!B$2:C$60,2,FALSE)=F604),1,0)</f>
        <v>1</v>
      </c>
      <c r="O604" s="106">
        <f>VLOOKUP(K604,'Basic Moves'!B$2:J$60,5,FALSE)</f>
        <v>800</v>
      </c>
      <c r="P604" s="54">
        <f>VLOOKUP(K604,'Basic Moves'!B$2:J$60,9,FALSE)</f>
        <v>8</v>
      </c>
      <c r="Q604" s="34">
        <f t="shared" si="229"/>
        <v>5</v>
      </c>
      <c r="R604" s="24">
        <f t="shared" si="2"/>
        <v>6.25</v>
      </c>
      <c r="S604" s="56">
        <f t="shared" si="230"/>
        <v>11.25</v>
      </c>
      <c r="T604" s="56">
        <f t="shared" si="231"/>
        <v>10</v>
      </c>
      <c r="U604" s="56">
        <f t="shared" si="232"/>
        <v>0.8888888889</v>
      </c>
      <c r="V604" s="36" t="s">
        <v>351</v>
      </c>
      <c r="W604" s="106">
        <f>VLOOKUP(V604,'Charged Moves'!B$2:K$119,3,FALSE)</f>
        <v>50</v>
      </c>
      <c r="X604" s="57" t="str">
        <f>VLOOKUP(V604,'Charged Moves'!B$2:C$119,2,FALSE)</f>
        <v>Poison</v>
      </c>
      <c r="Y604" s="106">
        <f>IF(OR(VLOOKUP(V604,'Charged Moves'!B$2:C$119,2,FALSE)=E604,VLOOKUP(V604,'Charged Moves'!B$2:C$119,2,FALSE)=F604),1,0)</f>
        <v>1</v>
      </c>
      <c r="Z604" s="54">
        <f>VLOOKUP(V604,'Charged Moves'!B$2:K$119,10,FALSE)*100</f>
        <v>5</v>
      </c>
      <c r="AA604" s="106">
        <f>VLOOKUP(V604,'Charged Moves'!B$2:K$119,6,FALSE)</f>
        <v>2100</v>
      </c>
      <c r="AB604" s="54">
        <f>VLOOKUP(V604,'Charged Moves'!B$2:L$119,11,FALSE)</f>
        <v>33</v>
      </c>
      <c r="AC604" s="62">
        <f t="shared" si="233"/>
        <v>23</v>
      </c>
      <c r="AD604" s="24">
        <f t="shared" si="3"/>
        <v>10.95238095</v>
      </c>
      <c r="AE604" s="63">
        <f t="shared" si="4"/>
        <v>5</v>
      </c>
      <c r="AF604" s="64">
        <f t="shared" si="5"/>
        <v>4000</v>
      </c>
      <c r="AG604" s="65">
        <f t="shared" si="6"/>
        <v>7.868852459</v>
      </c>
      <c r="AH604" s="15">
        <f t="shared" si="234"/>
        <v>0.4519731453</v>
      </c>
      <c r="AI604" s="15">
        <f t="shared" si="235"/>
        <v>0.1021279538</v>
      </c>
      <c r="AJ604" s="15">
        <f t="shared" si="236"/>
        <v>0.104633192</v>
      </c>
      <c r="AK604" s="65">
        <f t="shared" si="7"/>
        <v>2.651933702</v>
      </c>
      <c r="AL604" s="65">
        <f t="shared" si="8"/>
        <v>113311.4754</v>
      </c>
      <c r="AM604" s="65">
        <f t="shared" si="9"/>
        <v>38187.8453</v>
      </c>
    </row>
    <row r="605" ht="14.25" customHeight="1">
      <c r="A605" s="11">
        <v>648.0</v>
      </c>
      <c r="B605" s="11">
        <f>VLOOKUP(D605,'Species Data'!A$2:E$252,2,FALSE)</f>
        <v>88</v>
      </c>
      <c r="C605" s="11"/>
      <c r="D605" s="11" t="s">
        <v>341</v>
      </c>
      <c r="E605" s="108" t="s">
        <v>473</v>
      </c>
      <c r="F605" s="109"/>
      <c r="G605" s="11">
        <f>VLOOKUP(D605,'Species Data'!A$2:E$252,3,FALSE)</f>
        <v>160</v>
      </c>
      <c r="H605" s="52">
        <f>VLOOKUP(D605,'Species Data'!A$2:E$252,4,FALSE)</f>
        <v>135</v>
      </c>
      <c r="I605" s="52">
        <f>VLOOKUP(D605,'Species Data'!A$2:E$252,5,FALSE)</f>
        <v>90</v>
      </c>
      <c r="J605" s="53">
        <f t="shared" si="1"/>
        <v>14400</v>
      </c>
      <c r="K605" s="12" t="s">
        <v>111</v>
      </c>
      <c r="L605" s="54">
        <f>VLOOKUP(K605,'Basic Moves'!B$2:J$60,3,FALSE)</f>
        <v>10</v>
      </c>
      <c r="M605" s="54" t="str">
        <f>VLOOKUP(K605,'Basic Moves'!B$2:C$60,2,FALSE)</f>
        <v>Poison</v>
      </c>
      <c r="N605" s="54">
        <f>IF(OR(VLOOKUP(K605,'Basic Moves'!B$2:C$60,2,FALSE)=E605,VLOOKUP(K605,'Basic Moves'!B$2:C$60,2,FALSE)=F605),1,0)</f>
        <v>1</v>
      </c>
      <c r="O605" s="54">
        <f>VLOOKUP(K605,'Basic Moves'!B$2:J$60,5,FALSE)</f>
        <v>800</v>
      </c>
      <c r="P605" s="54">
        <f>VLOOKUP(K605,'Basic Moves'!B$2:J$60,9,FALSE)</f>
        <v>7</v>
      </c>
      <c r="Q605" s="34">
        <f t="shared" si="229"/>
        <v>5</v>
      </c>
      <c r="R605" s="24">
        <f t="shared" si="2"/>
        <v>6.25</v>
      </c>
      <c r="S605" s="56">
        <f t="shared" si="230"/>
        <v>12.5</v>
      </c>
      <c r="T605" s="56">
        <f t="shared" si="231"/>
        <v>8.75</v>
      </c>
      <c r="U605" s="56">
        <f t="shared" si="232"/>
        <v>0.7</v>
      </c>
      <c r="V605" s="48" t="s">
        <v>351</v>
      </c>
      <c r="W605" s="54">
        <f>VLOOKUP(V605,'Charged Moves'!B$2:K$119,3,FALSE)</f>
        <v>50</v>
      </c>
      <c r="X605" s="57" t="str">
        <f>VLOOKUP(V605,'Charged Moves'!B$2:C$119,2,FALSE)</f>
        <v>Poison</v>
      </c>
      <c r="Y605" s="54">
        <f>IF(OR(VLOOKUP(V605,'Charged Moves'!B$2:C$119,2,FALSE)=E605,VLOOKUP(V605,'Charged Moves'!B$2:C$119,2,FALSE)=F605),1,0)</f>
        <v>1</v>
      </c>
      <c r="Z605" s="54">
        <f>VLOOKUP(V605,'Charged Moves'!B$2:K$119,10,FALSE)*100</f>
        <v>5</v>
      </c>
      <c r="AA605" s="54">
        <f>VLOOKUP(V605,'Charged Moves'!B$2:K$119,6,FALSE)</f>
        <v>2100</v>
      </c>
      <c r="AB605" s="54">
        <f>VLOOKUP(V605,'Charged Moves'!B$2:L$119,11,FALSE)</f>
        <v>33</v>
      </c>
      <c r="AC605" s="62">
        <f t="shared" si="233"/>
        <v>23</v>
      </c>
      <c r="AD605" s="24">
        <f t="shared" si="3"/>
        <v>10.95238095</v>
      </c>
      <c r="AE605" s="63">
        <f t="shared" si="4"/>
        <v>5</v>
      </c>
      <c r="AF605" s="64">
        <f t="shared" si="5"/>
        <v>4000</v>
      </c>
      <c r="AG605" s="65">
        <f t="shared" si="6"/>
        <v>7.868852459</v>
      </c>
      <c r="AH605" s="15">
        <f t="shared" si="234"/>
        <v>0.4519731453</v>
      </c>
      <c r="AI605" s="15">
        <f t="shared" si="235"/>
        <v>0.1021279538</v>
      </c>
      <c r="AJ605" s="15">
        <f t="shared" si="236"/>
        <v>0.104633192</v>
      </c>
      <c r="AK605" s="65">
        <f t="shared" si="7"/>
        <v>2.651933702</v>
      </c>
      <c r="AL605" s="65">
        <f t="shared" si="8"/>
        <v>113311.4754</v>
      </c>
      <c r="AM605" s="65">
        <f t="shared" si="9"/>
        <v>38187.8453</v>
      </c>
    </row>
    <row r="606" ht="14.25" customHeight="1">
      <c r="A606" s="11">
        <v>641.0</v>
      </c>
      <c r="B606" s="32">
        <f>VLOOKUP(D606,'Species Data'!A$2:E$252,2,FALSE)</f>
        <v>88</v>
      </c>
      <c r="C606" s="32"/>
      <c r="D606" s="32" t="s">
        <v>341</v>
      </c>
      <c r="E606" s="121" t="s">
        <v>473</v>
      </c>
      <c r="F606" s="139"/>
      <c r="G606" s="32">
        <f>VLOOKUP(D606,'Species Data'!A$2:E$252,3,FALSE)</f>
        <v>160</v>
      </c>
      <c r="H606" s="104">
        <f>VLOOKUP(D606,'Species Data'!A$2:E$252,4,FALSE)</f>
        <v>135</v>
      </c>
      <c r="I606" s="104">
        <f>VLOOKUP(D606,'Species Data'!A$2:E$252,5,FALSE)</f>
        <v>90</v>
      </c>
      <c r="J606" s="105">
        <f t="shared" si="1"/>
        <v>14400</v>
      </c>
      <c r="K606" s="36" t="s">
        <v>119</v>
      </c>
      <c r="L606" s="106">
        <f>VLOOKUP(K606,'Basic Moves'!B$2:J$60,3,FALSE)</f>
        <v>9</v>
      </c>
      <c r="M606" s="54" t="str">
        <f>VLOOKUP(K606,'Basic Moves'!B$2:C$60,2,FALSE)</f>
        <v>Poison</v>
      </c>
      <c r="N606" s="106">
        <f>IF(OR(VLOOKUP(K606,'Basic Moves'!B$2:C$60,2,FALSE)=E606,VLOOKUP(K606,'Basic Moves'!B$2:C$60,2,FALSE)=F606),1,0)</f>
        <v>1</v>
      </c>
      <c r="O606" s="106">
        <f>VLOOKUP(K606,'Basic Moves'!B$2:J$60,5,FALSE)</f>
        <v>800</v>
      </c>
      <c r="P606" s="54">
        <f>VLOOKUP(K606,'Basic Moves'!B$2:J$60,9,FALSE)</f>
        <v>8</v>
      </c>
      <c r="Q606" s="34">
        <f t="shared" si="229"/>
        <v>5</v>
      </c>
      <c r="R606" s="24">
        <f t="shared" si="2"/>
        <v>6.25</v>
      </c>
      <c r="S606" s="56">
        <f t="shared" si="230"/>
        <v>11.25</v>
      </c>
      <c r="T606" s="56">
        <f t="shared" si="231"/>
        <v>10</v>
      </c>
      <c r="U606" s="56">
        <f t="shared" si="232"/>
        <v>0.8888888889</v>
      </c>
      <c r="V606" s="36" t="s">
        <v>360</v>
      </c>
      <c r="W606" s="106">
        <f>VLOOKUP(V606,'Charged Moves'!B$2:K$119,3,FALSE)</f>
        <v>55</v>
      </c>
      <c r="X606" s="57" t="str">
        <f>VLOOKUP(V606,'Charged Moves'!B$2:C$119,2,FALSE)</f>
        <v>Ground</v>
      </c>
      <c r="Y606" s="106">
        <f>IF(OR(VLOOKUP(V606,'Charged Moves'!B$2:C$119,2,FALSE)=E606,VLOOKUP(V606,'Charged Moves'!B$2:C$119,2,FALSE)=F606),1,0)</f>
        <v>0</v>
      </c>
      <c r="Z606" s="54">
        <f>VLOOKUP(V606,'Charged Moves'!B$2:K$119,10,FALSE)*100</f>
        <v>5</v>
      </c>
      <c r="AA606" s="106">
        <f>VLOOKUP(V606,'Charged Moves'!B$2:K$119,6,FALSE)</f>
        <v>2300</v>
      </c>
      <c r="AB606" s="54">
        <f>VLOOKUP(V606,'Charged Moves'!B$2:L$119,11,FALSE)</f>
        <v>33</v>
      </c>
      <c r="AC606" s="62">
        <f t="shared" si="233"/>
        <v>21</v>
      </c>
      <c r="AD606" s="24">
        <f t="shared" si="3"/>
        <v>9.130434783</v>
      </c>
      <c r="AE606" s="63">
        <f t="shared" si="4"/>
        <v>5</v>
      </c>
      <c r="AF606" s="64">
        <f t="shared" si="5"/>
        <v>4000</v>
      </c>
      <c r="AG606" s="65">
        <f t="shared" si="6"/>
        <v>7.301587302</v>
      </c>
      <c r="AH606" s="15">
        <f t="shared" si="234"/>
        <v>0.4193904251</v>
      </c>
      <c r="AI606" s="15">
        <f t="shared" si="235"/>
        <v>0.09476555504</v>
      </c>
      <c r="AJ606" s="15">
        <f t="shared" si="236"/>
        <v>0.09917759072</v>
      </c>
      <c r="AK606" s="65">
        <f t="shared" si="7"/>
        <v>2.513661202</v>
      </c>
      <c r="AL606" s="65">
        <f t="shared" si="8"/>
        <v>105142.8571</v>
      </c>
      <c r="AM606" s="65">
        <f t="shared" si="9"/>
        <v>36196.72131</v>
      </c>
    </row>
    <row r="607" ht="14.25" customHeight="1">
      <c r="A607" s="11">
        <v>647.0</v>
      </c>
      <c r="B607" s="11">
        <f>VLOOKUP(D607,'Species Data'!A$2:E$252,2,FALSE)</f>
        <v>88</v>
      </c>
      <c r="C607" s="11"/>
      <c r="D607" s="11" t="s">
        <v>341</v>
      </c>
      <c r="E607" s="108" t="s">
        <v>473</v>
      </c>
      <c r="F607" s="109"/>
      <c r="G607" s="11">
        <f>VLOOKUP(D607,'Species Data'!A$2:E$252,3,FALSE)</f>
        <v>160</v>
      </c>
      <c r="H607" s="52">
        <f>VLOOKUP(D607,'Species Data'!A$2:E$252,4,FALSE)</f>
        <v>135</v>
      </c>
      <c r="I607" s="52">
        <f>VLOOKUP(D607,'Species Data'!A$2:E$252,5,FALSE)</f>
        <v>90</v>
      </c>
      <c r="J607" s="53">
        <f t="shared" si="1"/>
        <v>14400</v>
      </c>
      <c r="K607" s="12" t="s">
        <v>111</v>
      </c>
      <c r="L607" s="54">
        <f>VLOOKUP(K607,'Basic Moves'!B$2:J$60,3,FALSE)</f>
        <v>10</v>
      </c>
      <c r="M607" s="54" t="str">
        <f>VLOOKUP(K607,'Basic Moves'!B$2:C$60,2,FALSE)</f>
        <v>Poison</v>
      </c>
      <c r="N607" s="54">
        <f>IF(OR(VLOOKUP(K607,'Basic Moves'!B$2:C$60,2,FALSE)=E607,VLOOKUP(K607,'Basic Moves'!B$2:C$60,2,FALSE)=F607),1,0)</f>
        <v>1</v>
      </c>
      <c r="O607" s="54">
        <f>VLOOKUP(K607,'Basic Moves'!B$2:J$60,5,FALSE)</f>
        <v>800</v>
      </c>
      <c r="P607" s="54">
        <f>VLOOKUP(K607,'Basic Moves'!B$2:J$60,9,FALSE)</f>
        <v>7</v>
      </c>
      <c r="Q607" s="34">
        <f t="shared" si="229"/>
        <v>5</v>
      </c>
      <c r="R607" s="24">
        <f t="shared" si="2"/>
        <v>6.25</v>
      </c>
      <c r="S607" s="56">
        <f t="shared" si="230"/>
        <v>12.5</v>
      </c>
      <c r="T607" s="56">
        <f t="shared" si="231"/>
        <v>8.75</v>
      </c>
      <c r="U607" s="56">
        <f t="shared" si="232"/>
        <v>0.7</v>
      </c>
      <c r="V607" s="48" t="s">
        <v>360</v>
      </c>
      <c r="W607" s="54">
        <f>VLOOKUP(V607,'Charged Moves'!B$2:K$119,3,FALSE)</f>
        <v>55</v>
      </c>
      <c r="X607" s="57" t="str">
        <f>VLOOKUP(V607,'Charged Moves'!B$2:C$119,2,FALSE)</f>
        <v>Ground</v>
      </c>
      <c r="Y607" s="54">
        <f>IF(OR(VLOOKUP(V607,'Charged Moves'!B$2:C$119,2,FALSE)=E607,VLOOKUP(V607,'Charged Moves'!B$2:C$119,2,FALSE)=F607),1,0)</f>
        <v>0</v>
      </c>
      <c r="Z607" s="54">
        <f>VLOOKUP(V607,'Charged Moves'!B$2:K$119,10,FALSE)*100</f>
        <v>5</v>
      </c>
      <c r="AA607" s="54">
        <f>VLOOKUP(V607,'Charged Moves'!B$2:K$119,6,FALSE)</f>
        <v>2300</v>
      </c>
      <c r="AB607" s="54">
        <f>VLOOKUP(V607,'Charged Moves'!B$2:L$119,11,FALSE)</f>
        <v>33</v>
      </c>
      <c r="AC607" s="62">
        <f t="shared" si="233"/>
        <v>21</v>
      </c>
      <c r="AD607" s="24">
        <f t="shared" si="3"/>
        <v>9.130434783</v>
      </c>
      <c r="AE607" s="63">
        <f t="shared" si="4"/>
        <v>5</v>
      </c>
      <c r="AF607" s="64">
        <f t="shared" si="5"/>
        <v>4000</v>
      </c>
      <c r="AG607" s="65">
        <f t="shared" si="6"/>
        <v>7.301587302</v>
      </c>
      <c r="AH607" s="15">
        <f t="shared" si="234"/>
        <v>0.4193904251</v>
      </c>
      <c r="AI607" s="15">
        <f t="shared" si="235"/>
        <v>0.09476555504</v>
      </c>
      <c r="AJ607" s="15">
        <f t="shared" si="236"/>
        <v>0.09917759072</v>
      </c>
      <c r="AK607" s="65">
        <f t="shared" si="7"/>
        <v>2.513661202</v>
      </c>
      <c r="AL607" s="65">
        <f t="shared" si="8"/>
        <v>105142.8571</v>
      </c>
      <c r="AM607" s="65">
        <f t="shared" si="9"/>
        <v>36196.72131</v>
      </c>
    </row>
    <row r="608" ht="14.25" customHeight="1">
      <c r="A608" s="11">
        <v>401.0</v>
      </c>
      <c r="B608" s="11">
        <f>VLOOKUP(D608,'Species Data'!A$2:E$252,2,FALSE)</f>
        <v>58</v>
      </c>
      <c r="C608" s="11"/>
      <c r="D608" s="11" t="s">
        <v>384</v>
      </c>
      <c r="E608" s="66" t="s">
        <v>170</v>
      </c>
      <c r="F608" s="112"/>
      <c r="G608" s="11">
        <f>VLOOKUP(D608,'Species Data'!A$2:E$252,3,FALSE)</f>
        <v>110</v>
      </c>
      <c r="H608" s="52">
        <f>VLOOKUP(D608,'Species Data'!A$2:E$252,4,FALSE)</f>
        <v>136</v>
      </c>
      <c r="I608" s="52">
        <f>VLOOKUP(D608,'Species Data'!A$2:E$252,5,FALSE)</f>
        <v>96</v>
      </c>
      <c r="J608" s="53">
        <f t="shared" si="1"/>
        <v>10560</v>
      </c>
      <c r="K608" s="48" t="s">
        <v>108</v>
      </c>
      <c r="L608" s="54">
        <f>VLOOKUP(K608,'Basic Moves'!B$2:J$60,3,FALSE)</f>
        <v>10</v>
      </c>
      <c r="M608" s="54" t="str">
        <f>VLOOKUP(K608,'Basic Moves'!B$2:C$60,2,FALSE)</f>
        <v>Fire</v>
      </c>
      <c r="N608" s="54">
        <f>IF(OR(VLOOKUP(K608,'Basic Moves'!B$2:C$60,2,FALSE)=E608,VLOOKUP(K608,'Basic Moves'!B$2:C$60,2,FALSE)=F608),1,0)</f>
        <v>1</v>
      </c>
      <c r="O608" s="54">
        <f>VLOOKUP(K608,'Basic Moves'!B$2:J$60,5,FALSE)</f>
        <v>1000</v>
      </c>
      <c r="P608" s="54">
        <f>VLOOKUP(K608,'Basic Moves'!B$2:J$60,9,FALSE)</f>
        <v>10</v>
      </c>
      <c r="Q608" s="34">
        <f t="shared" si="229"/>
        <v>5</v>
      </c>
      <c r="R608" s="24">
        <f t="shared" si="2"/>
        <v>5</v>
      </c>
      <c r="S608" s="56">
        <f t="shared" si="230"/>
        <v>10</v>
      </c>
      <c r="T608" s="56">
        <f t="shared" si="231"/>
        <v>10</v>
      </c>
      <c r="U608" s="56">
        <f t="shared" si="232"/>
        <v>1</v>
      </c>
      <c r="V608" s="48" t="s">
        <v>98</v>
      </c>
      <c r="W608" s="54">
        <f>VLOOKUP(V608,'Charged Moves'!B$2:K$119,3,FALSE)</f>
        <v>70</v>
      </c>
      <c r="X608" s="57" t="str">
        <f>VLOOKUP(V608,'Charged Moves'!B$2:C$119,2,FALSE)</f>
        <v>Fire</v>
      </c>
      <c r="Y608" s="54">
        <f>IF(OR(VLOOKUP(V608,'Charged Moves'!B$2:C$119,2,FALSE)=E608,VLOOKUP(V608,'Charged Moves'!B$2:C$119,2,FALSE)=F608),1,0)</f>
        <v>1</v>
      </c>
      <c r="Z608" s="54">
        <f>VLOOKUP(V608,'Charged Moves'!B$2:K$119,10,FALSE)*100</f>
        <v>5</v>
      </c>
      <c r="AA608" s="54">
        <f>VLOOKUP(V608,'Charged Moves'!B$2:K$119,6,FALSE)</f>
        <v>2200</v>
      </c>
      <c r="AB608" s="54">
        <f>VLOOKUP(V608,'Charged Moves'!B$2:L$119,11,FALSE)</f>
        <v>50</v>
      </c>
      <c r="AC608" s="62">
        <f t="shared" si="233"/>
        <v>32</v>
      </c>
      <c r="AD608" s="24">
        <f t="shared" si="3"/>
        <v>14.54545455</v>
      </c>
      <c r="AE608" s="63">
        <f t="shared" si="4"/>
        <v>5</v>
      </c>
      <c r="AF608" s="64">
        <f t="shared" si="5"/>
        <v>5000</v>
      </c>
      <c r="AG608" s="65">
        <f t="shared" si="6"/>
        <v>7.916666667</v>
      </c>
      <c r="AH608" s="15">
        <f t="shared" si="234"/>
        <v>0.4547195099</v>
      </c>
      <c r="AI608" s="15">
        <f t="shared" si="235"/>
        <v>0.07534891686</v>
      </c>
      <c r="AJ608" s="15">
        <f t="shared" si="236"/>
        <v>0.08589776522</v>
      </c>
      <c r="AK608" s="65">
        <f t="shared" si="7"/>
        <v>2.96875</v>
      </c>
      <c r="AL608" s="65">
        <f t="shared" si="8"/>
        <v>83600</v>
      </c>
      <c r="AM608" s="65">
        <f t="shared" si="9"/>
        <v>31350</v>
      </c>
    </row>
    <row r="609" ht="14.25" customHeight="1">
      <c r="A609" s="11">
        <v>400.0</v>
      </c>
      <c r="B609" s="11">
        <f>VLOOKUP(D609,'Species Data'!A$2:E$252,2,FALSE)</f>
        <v>58</v>
      </c>
      <c r="C609" s="11"/>
      <c r="D609" s="11" t="s">
        <v>384</v>
      </c>
      <c r="E609" s="66" t="s">
        <v>170</v>
      </c>
      <c r="F609" s="112"/>
      <c r="G609" s="11">
        <f>VLOOKUP(D609,'Species Data'!A$2:E$252,3,FALSE)</f>
        <v>110</v>
      </c>
      <c r="H609" s="52">
        <f>VLOOKUP(D609,'Species Data'!A$2:E$252,4,FALSE)</f>
        <v>136</v>
      </c>
      <c r="I609" s="52">
        <f>VLOOKUP(D609,'Species Data'!A$2:E$252,5,FALSE)</f>
        <v>96</v>
      </c>
      <c r="J609" s="53">
        <f t="shared" si="1"/>
        <v>10560</v>
      </c>
      <c r="K609" s="48" t="s">
        <v>108</v>
      </c>
      <c r="L609" s="54">
        <f>VLOOKUP(K609,'Basic Moves'!B$2:J$60,3,FALSE)</f>
        <v>10</v>
      </c>
      <c r="M609" s="54" t="str">
        <f>VLOOKUP(K609,'Basic Moves'!B$2:C$60,2,FALSE)</f>
        <v>Fire</v>
      </c>
      <c r="N609" s="54">
        <f>IF(OR(VLOOKUP(K609,'Basic Moves'!B$2:C$60,2,FALSE)=E609,VLOOKUP(K609,'Basic Moves'!B$2:C$60,2,FALSE)=F609),1,0)</f>
        <v>1</v>
      </c>
      <c r="O609" s="54">
        <f>VLOOKUP(K609,'Basic Moves'!B$2:J$60,5,FALSE)</f>
        <v>1000</v>
      </c>
      <c r="P609" s="54">
        <f>VLOOKUP(K609,'Basic Moves'!B$2:J$60,9,FALSE)</f>
        <v>10</v>
      </c>
      <c r="Q609" s="34">
        <f t="shared" si="229"/>
        <v>5</v>
      </c>
      <c r="R609" s="24">
        <f t="shared" si="2"/>
        <v>5</v>
      </c>
      <c r="S609" s="56">
        <f t="shared" si="230"/>
        <v>10</v>
      </c>
      <c r="T609" s="56">
        <f t="shared" si="231"/>
        <v>10</v>
      </c>
      <c r="U609" s="56">
        <f t="shared" si="232"/>
        <v>1</v>
      </c>
      <c r="V609" s="48" t="s">
        <v>355</v>
      </c>
      <c r="W609" s="54">
        <f>VLOOKUP(V609,'Charged Moves'!B$2:K$119,3,FALSE)</f>
        <v>60</v>
      </c>
      <c r="X609" s="57" t="str">
        <f>VLOOKUP(V609,'Charged Moves'!B$2:C$119,2,FALSE)</f>
        <v>Fire</v>
      </c>
      <c r="Y609" s="54">
        <f>IF(OR(VLOOKUP(V609,'Charged Moves'!B$2:C$119,2,FALSE)=E609,VLOOKUP(V609,'Charged Moves'!B$2:C$119,2,FALSE)=F609),1,0)</f>
        <v>1</v>
      </c>
      <c r="Z609" s="54">
        <f>VLOOKUP(V609,'Charged Moves'!B$2:K$119,10,FALSE)*100</f>
        <v>5</v>
      </c>
      <c r="AA609" s="54">
        <f>VLOOKUP(V609,'Charged Moves'!B$2:K$119,6,FALSE)</f>
        <v>2700</v>
      </c>
      <c r="AB609" s="54">
        <f>VLOOKUP(V609,'Charged Moves'!B$2:L$119,11,FALSE)</f>
        <v>50</v>
      </c>
      <c r="AC609" s="62">
        <f t="shared" si="233"/>
        <v>28</v>
      </c>
      <c r="AD609" s="24">
        <f t="shared" si="3"/>
        <v>10.37037037</v>
      </c>
      <c r="AE609" s="63">
        <f t="shared" si="4"/>
        <v>5</v>
      </c>
      <c r="AF609" s="64">
        <f t="shared" si="5"/>
        <v>5000</v>
      </c>
      <c r="AG609" s="65">
        <f t="shared" si="6"/>
        <v>6.883116883</v>
      </c>
      <c r="AH609" s="15">
        <f t="shared" si="234"/>
        <v>0.395354215</v>
      </c>
      <c r="AI609" s="15">
        <f t="shared" si="235"/>
        <v>0.06551184022</v>
      </c>
      <c r="AJ609" s="15">
        <f t="shared" si="236"/>
        <v>0.07784269827</v>
      </c>
      <c r="AK609" s="65">
        <f t="shared" si="7"/>
        <v>2.69035533</v>
      </c>
      <c r="AL609" s="65">
        <f t="shared" si="8"/>
        <v>72685.71429</v>
      </c>
      <c r="AM609" s="65">
        <f t="shared" si="9"/>
        <v>28410.15228</v>
      </c>
    </row>
    <row r="610" ht="14.25" customHeight="1">
      <c r="A610" s="11">
        <v>399.0</v>
      </c>
      <c r="B610" s="11">
        <f>VLOOKUP(D610,'Species Data'!A$2:E$252,2,FALSE)</f>
        <v>58</v>
      </c>
      <c r="C610" s="11"/>
      <c r="D610" s="11" t="s">
        <v>384</v>
      </c>
      <c r="E610" s="66" t="s">
        <v>170</v>
      </c>
      <c r="F610" s="112"/>
      <c r="G610" s="11">
        <f>VLOOKUP(D610,'Species Data'!A$2:E$252,3,FALSE)</f>
        <v>110</v>
      </c>
      <c r="H610" s="52">
        <f>VLOOKUP(D610,'Species Data'!A$2:E$252,4,FALSE)</f>
        <v>136</v>
      </c>
      <c r="I610" s="52">
        <f>VLOOKUP(D610,'Species Data'!A$2:E$252,5,FALSE)</f>
        <v>96</v>
      </c>
      <c r="J610" s="53">
        <f t="shared" si="1"/>
        <v>10560</v>
      </c>
      <c r="K610" s="48" t="s">
        <v>108</v>
      </c>
      <c r="L610" s="54">
        <f>VLOOKUP(K610,'Basic Moves'!B$2:J$60,3,FALSE)</f>
        <v>10</v>
      </c>
      <c r="M610" s="54" t="str">
        <f>VLOOKUP(K610,'Basic Moves'!B$2:C$60,2,FALSE)</f>
        <v>Fire</v>
      </c>
      <c r="N610" s="54">
        <f>IF(OR(VLOOKUP(K610,'Basic Moves'!B$2:C$60,2,FALSE)=E610,VLOOKUP(K610,'Basic Moves'!B$2:C$60,2,FALSE)=F610),1,0)</f>
        <v>1</v>
      </c>
      <c r="O610" s="54">
        <f>VLOOKUP(K610,'Basic Moves'!B$2:J$60,5,FALSE)</f>
        <v>1000</v>
      </c>
      <c r="P610" s="54">
        <f>VLOOKUP(K610,'Basic Moves'!B$2:J$60,9,FALSE)</f>
        <v>10</v>
      </c>
      <c r="Q610" s="34">
        <f t="shared" si="229"/>
        <v>5</v>
      </c>
      <c r="R610" s="24">
        <f t="shared" si="2"/>
        <v>5</v>
      </c>
      <c r="S610" s="56">
        <f t="shared" si="230"/>
        <v>10</v>
      </c>
      <c r="T610" s="56">
        <f t="shared" si="231"/>
        <v>10</v>
      </c>
      <c r="U610" s="56">
        <f t="shared" si="232"/>
        <v>1</v>
      </c>
      <c r="V610" s="48" t="s">
        <v>67</v>
      </c>
      <c r="W610" s="54">
        <f>VLOOKUP(V610,'Charged Moves'!B$2:K$119,3,FALSE)</f>
        <v>50</v>
      </c>
      <c r="X610" s="57" t="str">
        <f>VLOOKUP(V610,'Charged Moves'!B$2:C$119,2,FALSE)</f>
        <v>Normal</v>
      </c>
      <c r="Y610" s="54">
        <f>IF(OR(VLOOKUP(V610,'Charged Moves'!B$2:C$119,2,FALSE)=E610,VLOOKUP(V610,'Charged Moves'!B$2:C$119,2,FALSE)=F610),1,0)</f>
        <v>0</v>
      </c>
      <c r="Z610" s="54">
        <f>VLOOKUP(V610,'Charged Moves'!B$2:K$119,10,FALSE)*100</f>
        <v>5</v>
      </c>
      <c r="AA610" s="54">
        <f>VLOOKUP(V610,'Charged Moves'!B$2:K$119,6,FALSE)</f>
        <v>1900</v>
      </c>
      <c r="AB610" s="54">
        <f>VLOOKUP(V610,'Charged Moves'!B$2:L$119,11,FALSE)</f>
        <v>33</v>
      </c>
      <c r="AC610" s="62">
        <f t="shared" si="233"/>
        <v>19</v>
      </c>
      <c r="AD610" s="24">
        <f t="shared" si="3"/>
        <v>10</v>
      </c>
      <c r="AE610" s="63">
        <f t="shared" si="4"/>
        <v>4</v>
      </c>
      <c r="AF610" s="64">
        <f t="shared" si="5"/>
        <v>4000</v>
      </c>
      <c r="AG610" s="65">
        <f t="shared" si="6"/>
        <v>6.610169492</v>
      </c>
      <c r="AH610" s="15">
        <f t="shared" si="234"/>
        <v>0.3796765934</v>
      </c>
      <c r="AI610" s="15">
        <f t="shared" si="235"/>
        <v>0.06291399302</v>
      </c>
      <c r="AJ610" s="15">
        <f t="shared" si="236"/>
        <v>0.07097014962</v>
      </c>
      <c r="AK610" s="65">
        <f t="shared" si="7"/>
        <v>2.452830189</v>
      </c>
      <c r="AL610" s="65">
        <f t="shared" si="8"/>
        <v>69803.38983</v>
      </c>
      <c r="AM610" s="65">
        <f t="shared" si="9"/>
        <v>25901.88679</v>
      </c>
    </row>
    <row r="611" ht="14.25" customHeight="1">
      <c r="A611" s="11">
        <v>398.0</v>
      </c>
      <c r="B611" s="11">
        <f>VLOOKUP(D611,'Species Data'!A$2:E$252,2,FALSE)</f>
        <v>58</v>
      </c>
      <c r="C611" s="11"/>
      <c r="D611" s="11" t="s">
        <v>384</v>
      </c>
      <c r="E611" s="66" t="s">
        <v>170</v>
      </c>
      <c r="F611" s="112"/>
      <c r="G611" s="11">
        <f>VLOOKUP(D611,'Species Data'!A$2:E$252,3,FALSE)</f>
        <v>110</v>
      </c>
      <c r="H611" s="52">
        <f>VLOOKUP(D611,'Species Data'!A$2:E$252,4,FALSE)</f>
        <v>136</v>
      </c>
      <c r="I611" s="52">
        <f>VLOOKUP(D611,'Species Data'!A$2:E$252,5,FALSE)</f>
        <v>96</v>
      </c>
      <c r="J611" s="53">
        <f t="shared" si="1"/>
        <v>10560</v>
      </c>
      <c r="K611" s="48" t="s">
        <v>60</v>
      </c>
      <c r="L611" s="54">
        <f>VLOOKUP(K611,'Basic Moves'!B$2:J$60,3,FALSE)</f>
        <v>6</v>
      </c>
      <c r="M611" s="54" t="str">
        <f>VLOOKUP(K611,'Basic Moves'!B$2:C$60,2,FALSE)</f>
        <v>Dark</v>
      </c>
      <c r="N611" s="54">
        <f>IF(OR(VLOOKUP(K611,'Basic Moves'!B$2:C$60,2,FALSE)=E611,VLOOKUP(K611,'Basic Moves'!B$2:C$60,2,FALSE)=F611),1,0)</f>
        <v>0</v>
      </c>
      <c r="O611" s="54">
        <f>VLOOKUP(K611,'Basic Moves'!B$2:J$60,5,FALSE)</f>
        <v>500</v>
      </c>
      <c r="P611" s="54">
        <f>VLOOKUP(K611,'Basic Moves'!B$2:J$60,9,FALSE)</f>
        <v>4</v>
      </c>
      <c r="Q611" s="34">
        <f t="shared" si="229"/>
        <v>3</v>
      </c>
      <c r="R611" s="24">
        <f t="shared" si="2"/>
        <v>6</v>
      </c>
      <c r="S611" s="56">
        <f t="shared" si="230"/>
        <v>12</v>
      </c>
      <c r="T611" s="56">
        <f t="shared" si="231"/>
        <v>8</v>
      </c>
      <c r="U611" s="56">
        <f t="shared" si="232"/>
        <v>0.6666666667</v>
      </c>
      <c r="V611" s="48" t="s">
        <v>98</v>
      </c>
      <c r="W611" s="54">
        <f>VLOOKUP(V611,'Charged Moves'!B$2:K$119,3,FALSE)</f>
        <v>70</v>
      </c>
      <c r="X611" s="57" t="str">
        <f>VLOOKUP(V611,'Charged Moves'!B$2:C$119,2,FALSE)</f>
        <v>Fire</v>
      </c>
      <c r="Y611" s="54">
        <f>IF(OR(VLOOKUP(V611,'Charged Moves'!B$2:C$119,2,FALSE)=E611,VLOOKUP(V611,'Charged Moves'!B$2:C$119,2,FALSE)=F611),1,0)</f>
        <v>1</v>
      </c>
      <c r="Z611" s="54">
        <f>VLOOKUP(V611,'Charged Moves'!B$2:K$119,10,FALSE)*100</f>
        <v>5</v>
      </c>
      <c r="AA611" s="54">
        <f>VLOOKUP(V611,'Charged Moves'!B$2:K$119,6,FALSE)</f>
        <v>2200</v>
      </c>
      <c r="AB611" s="54">
        <f>VLOOKUP(V611,'Charged Moves'!B$2:L$119,11,FALSE)</f>
        <v>50</v>
      </c>
      <c r="AC611" s="62">
        <f t="shared" si="233"/>
        <v>32</v>
      </c>
      <c r="AD611" s="24">
        <f t="shared" si="3"/>
        <v>14.54545455</v>
      </c>
      <c r="AE611" s="63">
        <f t="shared" si="4"/>
        <v>13</v>
      </c>
      <c r="AF611" s="64">
        <f t="shared" si="5"/>
        <v>6500</v>
      </c>
      <c r="AG611" s="65">
        <f t="shared" si="6"/>
        <v>8.16091954</v>
      </c>
      <c r="AH611" s="15">
        <f t="shared" si="234"/>
        <v>0.4687489684</v>
      </c>
      <c r="AI611" s="15">
        <f t="shared" si="235"/>
        <v>0.07767365658</v>
      </c>
      <c r="AJ611" s="15">
        <f t="shared" si="236"/>
        <v>0.0559758275</v>
      </c>
      <c r="AK611" s="65">
        <f t="shared" si="7"/>
        <v>1.934604905</v>
      </c>
      <c r="AL611" s="65">
        <f t="shared" si="8"/>
        <v>86179.31034</v>
      </c>
      <c r="AM611" s="65">
        <f t="shared" si="9"/>
        <v>20429.42779</v>
      </c>
    </row>
    <row r="612" ht="14.25" customHeight="1">
      <c r="A612" s="11">
        <v>397.0</v>
      </c>
      <c r="B612" s="11">
        <f>VLOOKUP(D612,'Species Data'!A$2:E$252,2,FALSE)</f>
        <v>58</v>
      </c>
      <c r="C612" s="11"/>
      <c r="D612" s="11" t="s">
        <v>384</v>
      </c>
      <c r="E612" s="66" t="s">
        <v>170</v>
      </c>
      <c r="F612" s="112"/>
      <c r="G612" s="11">
        <f>VLOOKUP(D612,'Species Data'!A$2:E$252,3,FALSE)</f>
        <v>110</v>
      </c>
      <c r="H612" s="52">
        <f>VLOOKUP(D612,'Species Data'!A$2:E$252,4,FALSE)</f>
        <v>136</v>
      </c>
      <c r="I612" s="52">
        <f>VLOOKUP(D612,'Species Data'!A$2:E$252,5,FALSE)</f>
        <v>96</v>
      </c>
      <c r="J612" s="53">
        <f t="shared" si="1"/>
        <v>10560</v>
      </c>
      <c r="K612" s="48" t="s">
        <v>60</v>
      </c>
      <c r="L612" s="54">
        <f>VLOOKUP(K612,'Basic Moves'!B$2:J$60,3,FALSE)</f>
        <v>6</v>
      </c>
      <c r="M612" s="54" t="str">
        <f>VLOOKUP(K612,'Basic Moves'!B$2:C$60,2,FALSE)</f>
        <v>Dark</v>
      </c>
      <c r="N612" s="54">
        <f>IF(OR(VLOOKUP(K612,'Basic Moves'!B$2:C$60,2,FALSE)=E612,VLOOKUP(K612,'Basic Moves'!B$2:C$60,2,FALSE)=F612),1,0)</f>
        <v>0</v>
      </c>
      <c r="O612" s="54">
        <f>VLOOKUP(K612,'Basic Moves'!B$2:J$60,5,FALSE)</f>
        <v>500</v>
      </c>
      <c r="P612" s="54">
        <f>VLOOKUP(K612,'Basic Moves'!B$2:J$60,9,FALSE)</f>
        <v>4</v>
      </c>
      <c r="Q612" s="34">
        <f t="shared" si="229"/>
        <v>3</v>
      </c>
      <c r="R612" s="24">
        <f t="shared" si="2"/>
        <v>6</v>
      </c>
      <c r="S612" s="56">
        <f t="shared" si="230"/>
        <v>12</v>
      </c>
      <c r="T612" s="56">
        <f t="shared" si="231"/>
        <v>8</v>
      </c>
      <c r="U612" s="56">
        <f t="shared" si="232"/>
        <v>0.6666666667</v>
      </c>
      <c r="V612" s="48" t="s">
        <v>355</v>
      </c>
      <c r="W612" s="54">
        <f>VLOOKUP(V612,'Charged Moves'!B$2:K$119,3,FALSE)</f>
        <v>60</v>
      </c>
      <c r="X612" s="57" t="str">
        <f>VLOOKUP(V612,'Charged Moves'!B$2:C$119,2,FALSE)</f>
        <v>Fire</v>
      </c>
      <c r="Y612" s="54">
        <f>IF(OR(VLOOKUP(V612,'Charged Moves'!B$2:C$119,2,FALSE)=E612,VLOOKUP(V612,'Charged Moves'!B$2:C$119,2,FALSE)=F612),1,0)</f>
        <v>1</v>
      </c>
      <c r="Z612" s="54">
        <f>VLOOKUP(V612,'Charged Moves'!B$2:K$119,10,FALSE)*100</f>
        <v>5</v>
      </c>
      <c r="AA612" s="54">
        <f>VLOOKUP(V612,'Charged Moves'!B$2:K$119,6,FALSE)</f>
        <v>2700</v>
      </c>
      <c r="AB612" s="54">
        <f>VLOOKUP(V612,'Charged Moves'!B$2:L$119,11,FALSE)</f>
        <v>50</v>
      </c>
      <c r="AC612" s="62">
        <f t="shared" si="233"/>
        <v>28</v>
      </c>
      <c r="AD612" s="24">
        <f t="shared" si="3"/>
        <v>10.37037037</v>
      </c>
      <c r="AE612" s="63">
        <f t="shared" si="4"/>
        <v>13</v>
      </c>
      <c r="AF612" s="64">
        <f t="shared" si="5"/>
        <v>6500</v>
      </c>
      <c r="AG612" s="65">
        <f t="shared" si="6"/>
        <v>7.282608696</v>
      </c>
      <c r="AH612" s="15">
        <f t="shared" si="234"/>
        <v>0.4183003271</v>
      </c>
      <c r="AI612" s="15">
        <f t="shared" si="235"/>
        <v>0.06931410658</v>
      </c>
      <c r="AJ612" s="15">
        <f t="shared" si="236"/>
        <v>0.05211228314</v>
      </c>
      <c r="AK612" s="65">
        <f t="shared" si="7"/>
        <v>1.801075269</v>
      </c>
      <c r="AL612" s="65">
        <f t="shared" si="8"/>
        <v>76904.34783</v>
      </c>
      <c r="AM612" s="65">
        <f t="shared" si="9"/>
        <v>19019.35484</v>
      </c>
    </row>
    <row r="613" ht="14.25" customHeight="1">
      <c r="A613" s="11">
        <v>396.0</v>
      </c>
      <c r="B613" s="11">
        <f>VLOOKUP(D613,'Species Data'!A$2:E$252,2,FALSE)</f>
        <v>58</v>
      </c>
      <c r="C613" s="11"/>
      <c r="D613" s="11" t="s">
        <v>384</v>
      </c>
      <c r="E613" s="66" t="s">
        <v>170</v>
      </c>
      <c r="F613" s="112"/>
      <c r="G613" s="11">
        <f>VLOOKUP(D613,'Species Data'!A$2:E$252,3,FALSE)</f>
        <v>110</v>
      </c>
      <c r="H613" s="52">
        <f>VLOOKUP(D613,'Species Data'!A$2:E$252,4,FALSE)</f>
        <v>136</v>
      </c>
      <c r="I613" s="52">
        <f>VLOOKUP(D613,'Species Data'!A$2:E$252,5,FALSE)</f>
        <v>96</v>
      </c>
      <c r="J613" s="53">
        <f t="shared" si="1"/>
        <v>10560</v>
      </c>
      <c r="K613" s="48" t="s">
        <v>60</v>
      </c>
      <c r="L613" s="54">
        <f>VLOOKUP(K613,'Basic Moves'!B$2:J$60,3,FALSE)</f>
        <v>6</v>
      </c>
      <c r="M613" s="54" t="str">
        <f>VLOOKUP(K613,'Basic Moves'!B$2:C$60,2,FALSE)</f>
        <v>Dark</v>
      </c>
      <c r="N613" s="54">
        <f>IF(OR(VLOOKUP(K613,'Basic Moves'!B$2:C$60,2,FALSE)=E613,VLOOKUP(K613,'Basic Moves'!B$2:C$60,2,FALSE)=F613),1,0)</f>
        <v>0</v>
      </c>
      <c r="O613" s="54">
        <f>VLOOKUP(K613,'Basic Moves'!B$2:J$60,5,FALSE)</f>
        <v>500</v>
      </c>
      <c r="P613" s="54">
        <f>VLOOKUP(K613,'Basic Moves'!B$2:J$60,9,FALSE)</f>
        <v>4</v>
      </c>
      <c r="Q613" s="34">
        <f t="shared" si="229"/>
        <v>3</v>
      </c>
      <c r="R613" s="24">
        <f t="shared" si="2"/>
        <v>6</v>
      </c>
      <c r="S613" s="56">
        <f t="shared" si="230"/>
        <v>12</v>
      </c>
      <c r="T613" s="56">
        <f t="shared" si="231"/>
        <v>8</v>
      </c>
      <c r="U613" s="56">
        <f t="shared" si="232"/>
        <v>0.6666666667</v>
      </c>
      <c r="V613" s="48" t="s">
        <v>67</v>
      </c>
      <c r="W613" s="54">
        <f>VLOOKUP(V613,'Charged Moves'!B$2:K$119,3,FALSE)</f>
        <v>50</v>
      </c>
      <c r="X613" s="57" t="str">
        <f>VLOOKUP(V613,'Charged Moves'!B$2:C$119,2,FALSE)</f>
        <v>Normal</v>
      </c>
      <c r="Y613" s="54">
        <f>IF(OR(VLOOKUP(V613,'Charged Moves'!B$2:C$119,2,FALSE)=E613,VLOOKUP(V613,'Charged Moves'!B$2:C$119,2,FALSE)=F613),1,0)</f>
        <v>0</v>
      </c>
      <c r="Z613" s="54">
        <f>VLOOKUP(V613,'Charged Moves'!B$2:K$119,10,FALSE)*100</f>
        <v>5</v>
      </c>
      <c r="AA613" s="54">
        <f>VLOOKUP(V613,'Charged Moves'!B$2:K$119,6,FALSE)</f>
        <v>1900</v>
      </c>
      <c r="AB613" s="54">
        <f>VLOOKUP(V613,'Charged Moves'!B$2:L$119,11,FALSE)</f>
        <v>33</v>
      </c>
      <c r="AC613" s="62">
        <f t="shared" si="233"/>
        <v>19</v>
      </c>
      <c r="AD613" s="24">
        <f t="shared" si="3"/>
        <v>10</v>
      </c>
      <c r="AE613" s="63">
        <f t="shared" si="4"/>
        <v>9</v>
      </c>
      <c r="AF613" s="64">
        <f t="shared" si="5"/>
        <v>4500</v>
      </c>
      <c r="AG613" s="65">
        <f t="shared" si="6"/>
        <v>7.1875</v>
      </c>
      <c r="AH613" s="15">
        <f t="shared" si="234"/>
        <v>0.4128374497</v>
      </c>
      <c r="AI613" s="15">
        <f t="shared" si="235"/>
        <v>0.06840888504</v>
      </c>
      <c r="AJ613" s="15">
        <f t="shared" si="236"/>
        <v>0.05041527528</v>
      </c>
      <c r="AK613" s="65">
        <f t="shared" si="7"/>
        <v>1.742424242</v>
      </c>
      <c r="AL613" s="65">
        <f t="shared" si="8"/>
        <v>75900</v>
      </c>
      <c r="AM613" s="65">
        <f t="shared" si="9"/>
        <v>18400</v>
      </c>
    </row>
    <row r="614" ht="14.25" customHeight="1">
      <c r="A614" s="11">
        <v>999.0</v>
      </c>
      <c r="B614" s="11">
        <f>VLOOKUP(D614,'Species Data'!A$2:E$252,2,FALSE)</f>
        <v>130</v>
      </c>
      <c r="C614" s="11"/>
      <c r="D614" s="11" t="s">
        <v>104</v>
      </c>
      <c r="E614" s="115" t="s">
        <v>476</v>
      </c>
      <c r="F614" s="67" t="s">
        <v>174</v>
      </c>
      <c r="G614" s="11">
        <f>VLOOKUP(D614,'Species Data'!A$2:E$252,3,FALSE)</f>
        <v>190</v>
      </c>
      <c r="H614" s="52">
        <f>VLOOKUP(D614,'Species Data'!A$2:E$252,4,FALSE)</f>
        <v>237</v>
      </c>
      <c r="I614" s="52">
        <f>VLOOKUP(D614,'Species Data'!A$2:E$252,5,FALSE)</f>
        <v>197</v>
      </c>
      <c r="J614" s="53">
        <f t="shared" si="1"/>
        <v>37430</v>
      </c>
      <c r="K614" s="12" t="s">
        <v>50</v>
      </c>
      <c r="L614" s="54">
        <f>VLOOKUP(K614,'Basic Moves'!B$2:J$60,3,FALSE)</f>
        <v>15</v>
      </c>
      <c r="M614" s="54" t="str">
        <f>VLOOKUP(K614,'Basic Moves'!B$2:C$60,2,FALSE)</f>
        <v>Dragon</v>
      </c>
      <c r="N614" s="54">
        <f>IF(OR(VLOOKUP(K614,'Basic Moves'!B$2:C$60,2,FALSE)=E614,VLOOKUP(K614,'Basic Moves'!B$2:C$60,2,FALSE)=F614),1,0)</f>
        <v>0</v>
      </c>
      <c r="O614" s="54">
        <f>VLOOKUP(K614,'Basic Moves'!B$2:J$60,5,FALSE)</f>
        <v>1100</v>
      </c>
      <c r="P614" s="54">
        <f>VLOOKUP(K614,'Basic Moves'!B$2:J$60,9,FALSE)</f>
        <v>9</v>
      </c>
      <c r="Q614" s="34">
        <f t="shared" si="229"/>
        <v>10</v>
      </c>
      <c r="R614" s="24">
        <f t="shared" si="2"/>
        <v>9.090909091</v>
      </c>
      <c r="S614" s="56">
        <f t="shared" si="230"/>
        <v>13.63636364</v>
      </c>
      <c r="T614" s="56">
        <f t="shared" si="231"/>
        <v>8.181818182</v>
      </c>
      <c r="U614" s="56">
        <f t="shared" si="232"/>
        <v>0.6</v>
      </c>
      <c r="V614" s="12" t="s">
        <v>51</v>
      </c>
      <c r="W614" s="54">
        <f>VLOOKUP(V614,'Charged Moves'!B$2:K$119,3,FALSE)</f>
        <v>110</v>
      </c>
      <c r="X614" s="57" t="str">
        <f>VLOOKUP(V614,'Charged Moves'!B$2:C$119,2,FALSE)</f>
        <v>Dragon</v>
      </c>
      <c r="Y614" s="54">
        <f>IF(OR(VLOOKUP(V614,'Charged Moves'!B$2:C$119,2,FALSE)=E614,VLOOKUP(V614,'Charged Moves'!B$2:C$119,2,FALSE)=F614),1,0)</f>
        <v>0</v>
      </c>
      <c r="Z614" s="54">
        <f>VLOOKUP(V614,'Charged Moves'!B$2:K$119,10,FALSE)*100</f>
        <v>5</v>
      </c>
      <c r="AA614" s="54">
        <f>VLOOKUP(V614,'Charged Moves'!B$2:K$119,6,FALSE)</f>
        <v>3900</v>
      </c>
      <c r="AB614" s="54">
        <f>VLOOKUP(V614,'Charged Moves'!B$2:L$119,11,FALSE)</f>
        <v>50</v>
      </c>
      <c r="AC614" s="62">
        <f t="shared" si="233"/>
        <v>73</v>
      </c>
      <c r="AD614" s="24">
        <f t="shared" si="3"/>
        <v>18.71794872</v>
      </c>
      <c r="AE614" s="63">
        <f t="shared" si="4"/>
        <v>6</v>
      </c>
      <c r="AF614" s="64">
        <f t="shared" si="5"/>
        <v>6600</v>
      </c>
      <c r="AG614" s="65">
        <f t="shared" si="6"/>
        <v>12.66666667</v>
      </c>
      <c r="AH614" s="15">
        <f t="shared" si="234"/>
        <v>0.7275512158</v>
      </c>
      <c r="AI614" s="15">
        <f t="shared" si="235"/>
        <v>0.4273196906</v>
      </c>
      <c r="AJ614" s="15">
        <f t="shared" si="236"/>
        <v>0.5567365112</v>
      </c>
      <c r="AK614" s="65">
        <f t="shared" si="7"/>
        <v>5.428571429</v>
      </c>
      <c r="AL614" s="65">
        <f t="shared" si="8"/>
        <v>474113.3333</v>
      </c>
      <c r="AM614" s="65">
        <f t="shared" si="9"/>
        <v>203191.4286</v>
      </c>
    </row>
    <row r="615" ht="14.25" customHeight="1">
      <c r="A615" s="11">
        <v>998.0</v>
      </c>
      <c r="B615" s="11">
        <f>VLOOKUP(D615,'Species Data'!A$2:E$252,2,FALSE)</f>
        <v>130</v>
      </c>
      <c r="C615" s="11"/>
      <c r="D615" s="11" t="s">
        <v>104</v>
      </c>
      <c r="E615" s="115" t="s">
        <v>476</v>
      </c>
      <c r="F615" s="67" t="s">
        <v>174</v>
      </c>
      <c r="G615" s="11">
        <f>VLOOKUP(D615,'Species Data'!A$2:E$252,3,FALSE)</f>
        <v>190</v>
      </c>
      <c r="H615" s="52">
        <f>VLOOKUP(D615,'Species Data'!A$2:E$252,4,FALSE)</f>
        <v>237</v>
      </c>
      <c r="I615" s="52">
        <f>VLOOKUP(D615,'Species Data'!A$2:E$252,5,FALSE)</f>
        <v>197</v>
      </c>
      <c r="J615" s="53">
        <f t="shared" si="1"/>
        <v>37430</v>
      </c>
      <c r="K615" s="12" t="s">
        <v>50</v>
      </c>
      <c r="L615" s="54">
        <f>VLOOKUP(K615,'Basic Moves'!B$2:J$60,3,FALSE)</f>
        <v>15</v>
      </c>
      <c r="M615" s="54" t="str">
        <f>VLOOKUP(K615,'Basic Moves'!B$2:C$60,2,FALSE)</f>
        <v>Dragon</v>
      </c>
      <c r="N615" s="54">
        <f>IF(OR(VLOOKUP(K615,'Basic Moves'!B$2:C$60,2,FALSE)=E615,VLOOKUP(K615,'Basic Moves'!B$2:C$60,2,FALSE)=F615),1,0)</f>
        <v>0</v>
      </c>
      <c r="O615" s="54">
        <f>VLOOKUP(K615,'Basic Moves'!B$2:J$60,5,FALSE)</f>
        <v>1100</v>
      </c>
      <c r="P615" s="54">
        <f>VLOOKUP(K615,'Basic Moves'!B$2:J$60,9,FALSE)</f>
        <v>9</v>
      </c>
      <c r="Q615" s="34">
        <f t="shared" si="229"/>
        <v>10</v>
      </c>
      <c r="R615" s="24">
        <f t="shared" si="2"/>
        <v>9.090909091</v>
      </c>
      <c r="S615" s="56">
        <f t="shared" si="230"/>
        <v>13.63636364</v>
      </c>
      <c r="T615" s="56">
        <f t="shared" si="231"/>
        <v>8.181818182</v>
      </c>
      <c r="U615" s="56">
        <f t="shared" si="232"/>
        <v>0.6</v>
      </c>
      <c r="V615" s="48" t="s">
        <v>76</v>
      </c>
      <c r="W615" s="54">
        <f>VLOOKUP(V615,'Charged Moves'!B$2:K$119,3,FALSE)</f>
        <v>130</v>
      </c>
      <c r="X615" s="57" t="str">
        <f>VLOOKUP(V615,'Charged Moves'!B$2:C$119,2,FALSE)</f>
        <v>Water</v>
      </c>
      <c r="Y615" s="54">
        <f>IF(OR(VLOOKUP(V615,'Charged Moves'!B$2:C$119,2,FALSE)=E615,VLOOKUP(V615,'Charged Moves'!B$2:C$119,2,FALSE)=F615),1,0)</f>
        <v>1</v>
      </c>
      <c r="Z615" s="54">
        <f>VLOOKUP(V615,'Charged Moves'!B$2:K$119,10,FALSE)*100</f>
        <v>5</v>
      </c>
      <c r="AA615" s="54">
        <f>VLOOKUP(V615,'Charged Moves'!B$2:K$119,6,FALSE)</f>
        <v>3300</v>
      </c>
      <c r="AB615" s="54">
        <f>VLOOKUP(V615,'Charged Moves'!B$2:L$119,11,FALSE)</f>
        <v>100</v>
      </c>
      <c r="AC615" s="62">
        <f t="shared" si="233"/>
        <v>103</v>
      </c>
      <c r="AD615" s="24">
        <f t="shared" si="3"/>
        <v>31.21212121</v>
      </c>
      <c r="AE615" s="63">
        <f t="shared" si="4"/>
        <v>12</v>
      </c>
      <c r="AF615" s="64">
        <f t="shared" si="5"/>
        <v>13200</v>
      </c>
      <c r="AG615" s="65">
        <f t="shared" si="6"/>
        <v>13.51515152</v>
      </c>
      <c r="AH615" s="15">
        <f t="shared" si="234"/>
        <v>0.7762867039</v>
      </c>
      <c r="AI615" s="15">
        <f t="shared" si="235"/>
        <v>0.4559439761</v>
      </c>
      <c r="AJ615" s="15">
        <f t="shared" si="236"/>
        <v>0.5381211727</v>
      </c>
      <c r="AK615" s="65">
        <f t="shared" si="7"/>
        <v>5.247058824</v>
      </c>
      <c r="AL615" s="65">
        <f t="shared" si="8"/>
        <v>505872.1212</v>
      </c>
      <c r="AM615" s="65">
        <f t="shared" si="9"/>
        <v>196397.4118</v>
      </c>
    </row>
    <row r="616" ht="14.25" customHeight="1">
      <c r="A616" s="11">
        <v>997.0</v>
      </c>
      <c r="B616" s="11">
        <f>VLOOKUP(D616,'Species Data'!A$2:E$252,2,FALSE)</f>
        <v>130</v>
      </c>
      <c r="C616" s="11"/>
      <c r="D616" s="11" t="s">
        <v>104</v>
      </c>
      <c r="E616" s="115" t="s">
        <v>476</v>
      </c>
      <c r="F616" s="67" t="s">
        <v>174</v>
      </c>
      <c r="G616" s="11">
        <f>VLOOKUP(D616,'Species Data'!A$2:E$252,3,FALSE)</f>
        <v>190</v>
      </c>
      <c r="H616" s="52">
        <f>VLOOKUP(D616,'Species Data'!A$2:E$252,4,FALSE)</f>
        <v>237</v>
      </c>
      <c r="I616" s="52">
        <f>VLOOKUP(D616,'Species Data'!A$2:E$252,5,FALSE)</f>
        <v>197</v>
      </c>
      <c r="J616" s="53">
        <f t="shared" si="1"/>
        <v>37430</v>
      </c>
      <c r="K616" s="12" t="s">
        <v>50</v>
      </c>
      <c r="L616" s="54">
        <f>VLOOKUP(K616,'Basic Moves'!B$2:J$60,3,FALSE)</f>
        <v>15</v>
      </c>
      <c r="M616" s="54" t="str">
        <f>VLOOKUP(K616,'Basic Moves'!B$2:C$60,2,FALSE)</f>
        <v>Dragon</v>
      </c>
      <c r="N616" s="54">
        <f>IF(OR(VLOOKUP(K616,'Basic Moves'!B$2:C$60,2,FALSE)=E616,VLOOKUP(K616,'Basic Moves'!B$2:C$60,2,FALSE)=F616),1,0)</f>
        <v>0</v>
      </c>
      <c r="O616" s="54">
        <f>VLOOKUP(K616,'Basic Moves'!B$2:J$60,5,FALSE)</f>
        <v>1100</v>
      </c>
      <c r="P616" s="54">
        <f>VLOOKUP(K616,'Basic Moves'!B$2:J$60,9,FALSE)</f>
        <v>9</v>
      </c>
      <c r="Q616" s="34">
        <f t="shared" si="229"/>
        <v>10</v>
      </c>
      <c r="R616" s="24">
        <f t="shared" si="2"/>
        <v>9.090909091</v>
      </c>
      <c r="S616" s="56">
        <f t="shared" si="230"/>
        <v>13.63636364</v>
      </c>
      <c r="T616" s="56">
        <f t="shared" si="231"/>
        <v>8.181818182</v>
      </c>
      <c r="U616" s="56">
        <f t="shared" si="232"/>
        <v>0.6</v>
      </c>
      <c r="V616" s="12" t="s">
        <v>65</v>
      </c>
      <c r="W616" s="54">
        <f>VLOOKUP(V616,'Charged Moves'!B$2:K$119,3,FALSE)</f>
        <v>70</v>
      </c>
      <c r="X616" s="57" t="str">
        <f>VLOOKUP(V616,'Charged Moves'!B$2:C$119,2,FALSE)</f>
        <v>Dark</v>
      </c>
      <c r="Y616" s="54">
        <f>IF(OR(VLOOKUP(V616,'Charged Moves'!B$2:C$119,2,FALSE)=E616,VLOOKUP(V616,'Charged Moves'!B$2:C$119,2,FALSE)=F616),1,0)</f>
        <v>0</v>
      </c>
      <c r="Z616" s="54">
        <f>VLOOKUP(V616,'Charged Moves'!B$2:K$119,10,FALSE)*100</f>
        <v>5</v>
      </c>
      <c r="AA616" s="54">
        <f>VLOOKUP(V616,'Charged Moves'!B$2:K$119,6,FALSE)</f>
        <v>3200</v>
      </c>
      <c r="AB616" s="54">
        <f>VLOOKUP(V616,'Charged Moves'!B$2:L$119,11,FALSE)</f>
        <v>33</v>
      </c>
      <c r="AC616" s="62">
        <f t="shared" si="233"/>
        <v>47</v>
      </c>
      <c r="AD616" s="24">
        <f t="shared" si="3"/>
        <v>14.6875</v>
      </c>
      <c r="AE616" s="63">
        <f t="shared" si="4"/>
        <v>4</v>
      </c>
      <c r="AF616" s="64">
        <f t="shared" si="5"/>
        <v>4400</v>
      </c>
      <c r="AG616" s="65">
        <f t="shared" si="6"/>
        <v>11.44736842</v>
      </c>
      <c r="AH616" s="15">
        <f t="shared" si="234"/>
        <v>0.6575168536</v>
      </c>
      <c r="AI616" s="15">
        <f t="shared" si="235"/>
        <v>0.3861857315</v>
      </c>
      <c r="AJ616" s="15">
        <f t="shared" si="236"/>
        <v>0.506956542</v>
      </c>
      <c r="AK616" s="65">
        <f t="shared" si="7"/>
        <v>4.943181818</v>
      </c>
      <c r="AL616" s="65">
        <f t="shared" si="8"/>
        <v>428475</v>
      </c>
      <c r="AM616" s="65">
        <f t="shared" si="9"/>
        <v>185023.2955</v>
      </c>
    </row>
    <row r="617" ht="14.25" customHeight="1">
      <c r="A617" s="11">
        <v>992.0</v>
      </c>
      <c r="B617" s="11">
        <f>VLOOKUP(D617,'Species Data'!A$2:E$252,2,FALSE)</f>
        <v>130</v>
      </c>
      <c r="C617" s="11"/>
      <c r="D617" s="11" t="s">
        <v>104</v>
      </c>
      <c r="E617" s="115" t="s">
        <v>476</v>
      </c>
      <c r="F617" s="67" t="s">
        <v>174</v>
      </c>
      <c r="G617" s="11">
        <f>VLOOKUP(D617,'Species Data'!A$2:E$252,3,FALSE)</f>
        <v>190</v>
      </c>
      <c r="H617" s="52">
        <f>VLOOKUP(D617,'Species Data'!A$2:E$252,4,FALSE)</f>
        <v>237</v>
      </c>
      <c r="I617" s="52">
        <f>VLOOKUP(D617,'Species Data'!A$2:E$252,5,FALSE)</f>
        <v>197</v>
      </c>
      <c r="J617" s="53">
        <f t="shared" si="1"/>
        <v>37430</v>
      </c>
      <c r="K617" s="48" t="s">
        <v>60</v>
      </c>
      <c r="L617" s="54">
        <f>VLOOKUP(K617,'Basic Moves'!B$2:J$60,3,FALSE)</f>
        <v>6</v>
      </c>
      <c r="M617" s="54" t="str">
        <f>VLOOKUP(K617,'Basic Moves'!B$2:C$60,2,FALSE)</f>
        <v>Dark</v>
      </c>
      <c r="N617" s="54">
        <f>IF(OR(VLOOKUP(K617,'Basic Moves'!B$2:C$60,2,FALSE)=E617,VLOOKUP(K617,'Basic Moves'!B$2:C$60,2,FALSE)=F617),1,0)</f>
        <v>0</v>
      </c>
      <c r="O617" s="54">
        <f>VLOOKUP(K617,'Basic Moves'!B$2:J$60,5,FALSE)</f>
        <v>500</v>
      </c>
      <c r="P617" s="54">
        <f>VLOOKUP(K617,'Basic Moves'!B$2:J$60,9,FALSE)</f>
        <v>4</v>
      </c>
      <c r="Q617" s="34">
        <f t="shared" si="229"/>
        <v>4</v>
      </c>
      <c r="R617" s="24">
        <f t="shared" si="2"/>
        <v>8</v>
      </c>
      <c r="S617" s="56">
        <f t="shared" si="230"/>
        <v>12</v>
      </c>
      <c r="T617" s="56">
        <f t="shared" si="231"/>
        <v>8</v>
      </c>
      <c r="U617" s="56">
        <f t="shared" si="232"/>
        <v>0.6666666667</v>
      </c>
      <c r="V617" s="12" t="s">
        <v>51</v>
      </c>
      <c r="W617" s="54">
        <f>VLOOKUP(V617,'Charged Moves'!B$2:K$119,3,FALSE)</f>
        <v>110</v>
      </c>
      <c r="X617" s="57" t="str">
        <f>VLOOKUP(V617,'Charged Moves'!B$2:C$119,2,FALSE)</f>
        <v>Dragon</v>
      </c>
      <c r="Y617" s="54">
        <f>IF(OR(VLOOKUP(V617,'Charged Moves'!B$2:C$119,2,FALSE)=E617,VLOOKUP(V617,'Charged Moves'!B$2:C$119,2,FALSE)=F617),1,0)</f>
        <v>0</v>
      </c>
      <c r="Z617" s="54">
        <f>VLOOKUP(V617,'Charged Moves'!B$2:K$119,10,FALSE)*100</f>
        <v>5</v>
      </c>
      <c r="AA617" s="54">
        <f>VLOOKUP(V617,'Charged Moves'!B$2:K$119,6,FALSE)</f>
        <v>3900</v>
      </c>
      <c r="AB617" s="54">
        <f>VLOOKUP(V617,'Charged Moves'!B$2:L$119,11,FALSE)</f>
        <v>50</v>
      </c>
      <c r="AC617" s="62">
        <f t="shared" si="233"/>
        <v>73</v>
      </c>
      <c r="AD617" s="24">
        <f t="shared" si="3"/>
        <v>18.71794872</v>
      </c>
      <c r="AE617" s="63">
        <f t="shared" si="4"/>
        <v>13</v>
      </c>
      <c r="AF617" s="64">
        <f t="shared" si="5"/>
        <v>6500</v>
      </c>
      <c r="AG617" s="65">
        <f t="shared" si="6"/>
        <v>12.01923077</v>
      </c>
      <c r="AH617" s="15">
        <f t="shared" si="234"/>
        <v>0.6903636283</v>
      </c>
      <c r="AI617" s="15">
        <f t="shared" si="235"/>
        <v>0.4054779453</v>
      </c>
      <c r="AJ617" s="15">
        <f t="shared" si="236"/>
        <v>0.3338435083</v>
      </c>
      <c r="AK617" s="65">
        <f t="shared" si="7"/>
        <v>3.255208333</v>
      </c>
      <c r="AL617" s="65">
        <f t="shared" si="8"/>
        <v>449879.8077</v>
      </c>
      <c r="AM617" s="65">
        <f t="shared" si="9"/>
        <v>121842.4479</v>
      </c>
    </row>
    <row r="618" ht="14.25" customHeight="1">
      <c r="A618" s="11">
        <v>989.0</v>
      </c>
      <c r="B618" s="11">
        <f>VLOOKUP(D618,'Species Data'!A$2:E$252,2,FALSE)</f>
        <v>130</v>
      </c>
      <c r="C618" s="11"/>
      <c r="D618" s="11" t="s">
        <v>104</v>
      </c>
      <c r="E618" s="115" t="s">
        <v>476</v>
      </c>
      <c r="F618" s="67" t="s">
        <v>174</v>
      </c>
      <c r="G618" s="11">
        <f>VLOOKUP(D618,'Species Data'!A$2:E$252,3,FALSE)</f>
        <v>190</v>
      </c>
      <c r="H618" s="52">
        <f>VLOOKUP(D618,'Species Data'!A$2:E$252,4,FALSE)</f>
        <v>237</v>
      </c>
      <c r="I618" s="52">
        <f>VLOOKUP(D618,'Species Data'!A$2:E$252,5,FALSE)</f>
        <v>197</v>
      </c>
      <c r="J618" s="53">
        <f t="shared" si="1"/>
        <v>37430</v>
      </c>
      <c r="K618" s="48" t="s">
        <v>60</v>
      </c>
      <c r="L618" s="54">
        <f>VLOOKUP(K618,'Basic Moves'!B$2:J$60,3,FALSE)</f>
        <v>6</v>
      </c>
      <c r="M618" s="54" t="str">
        <f>VLOOKUP(K618,'Basic Moves'!B$2:C$60,2,FALSE)</f>
        <v>Dark</v>
      </c>
      <c r="N618" s="54">
        <f>IF(OR(VLOOKUP(K618,'Basic Moves'!B$2:C$60,2,FALSE)=E618,VLOOKUP(K618,'Basic Moves'!B$2:C$60,2,FALSE)=F618),1,0)</f>
        <v>0</v>
      </c>
      <c r="O618" s="54">
        <f>VLOOKUP(K618,'Basic Moves'!B$2:J$60,5,FALSE)</f>
        <v>500</v>
      </c>
      <c r="P618" s="54">
        <f>VLOOKUP(K618,'Basic Moves'!B$2:J$60,9,FALSE)</f>
        <v>4</v>
      </c>
      <c r="Q618" s="34">
        <f t="shared" si="229"/>
        <v>4</v>
      </c>
      <c r="R618" s="24">
        <f t="shared" si="2"/>
        <v>8</v>
      </c>
      <c r="S618" s="56">
        <f t="shared" si="230"/>
        <v>12</v>
      </c>
      <c r="T618" s="56">
        <f t="shared" si="231"/>
        <v>8</v>
      </c>
      <c r="U618" s="56">
        <f t="shared" si="232"/>
        <v>0.6666666667</v>
      </c>
      <c r="V618" s="12" t="s">
        <v>65</v>
      </c>
      <c r="W618" s="54">
        <f>VLOOKUP(V618,'Charged Moves'!B$2:K$119,3,FALSE)</f>
        <v>70</v>
      </c>
      <c r="X618" s="57" t="str">
        <f>VLOOKUP(V618,'Charged Moves'!B$2:C$119,2,FALSE)</f>
        <v>Dark</v>
      </c>
      <c r="Y618" s="54">
        <f>IF(OR(VLOOKUP(V618,'Charged Moves'!B$2:C$119,2,FALSE)=E618,VLOOKUP(V618,'Charged Moves'!B$2:C$119,2,FALSE)=F618),1,0)</f>
        <v>0</v>
      </c>
      <c r="Z618" s="54">
        <f>VLOOKUP(V618,'Charged Moves'!B$2:K$119,10,FALSE)*100</f>
        <v>5</v>
      </c>
      <c r="AA618" s="54">
        <f>VLOOKUP(V618,'Charged Moves'!B$2:K$119,6,FALSE)</f>
        <v>3200</v>
      </c>
      <c r="AB618" s="54">
        <f>VLOOKUP(V618,'Charged Moves'!B$2:L$119,11,FALSE)</f>
        <v>33</v>
      </c>
      <c r="AC618" s="62">
        <f t="shared" si="233"/>
        <v>47</v>
      </c>
      <c r="AD618" s="24">
        <f t="shared" si="3"/>
        <v>14.6875</v>
      </c>
      <c r="AE618" s="63">
        <f t="shared" si="4"/>
        <v>9</v>
      </c>
      <c r="AF618" s="64">
        <f t="shared" si="5"/>
        <v>4500</v>
      </c>
      <c r="AG618" s="65">
        <f t="shared" si="6"/>
        <v>10.77922078</v>
      </c>
      <c r="AH618" s="15">
        <f t="shared" si="234"/>
        <v>0.6191396197</v>
      </c>
      <c r="AI618" s="15">
        <f t="shared" si="235"/>
        <v>0.3636452596</v>
      </c>
      <c r="AJ618" s="15">
        <f t="shared" si="236"/>
        <v>0.3072999364</v>
      </c>
      <c r="AK618" s="65">
        <f t="shared" si="7"/>
        <v>2.996389892</v>
      </c>
      <c r="AL618" s="65">
        <f t="shared" si="8"/>
        <v>403466.2338</v>
      </c>
      <c r="AM618" s="65">
        <f t="shared" si="9"/>
        <v>112154.8736</v>
      </c>
    </row>
    <row r="619" ht="14.25" customHeight="1">
      <c r="A619" s="11">
        <v>991.0</v>
      </c>
      <c r="B619" s="11">
        <f>VLOOKUP(D619,'Species Data'!A$2:E$252,2,FALSE)</f>
        <v>130</v>
      </c>
      <c r="C619" s="11"/>
      <c r="D619" s="11" t="s">
        <v>104</v>
      </c>
      <c r="E619" s="115" t="s">
        <v>476</v>
      </c>
      <c r="F619" s="67" t="s">
        <v>174</v>
      </c>
      <c r="G619" s="11">
        <f>VLOOKUP(D619,'Species Data'!A$2:E$252,3,FALSE)</f>
        <v>190</v>
      </c>
      <c r="H619" s="52">
        <f>VLOOKUP(D619,'Species Data'!A$2:E$252,4,FALSE)</f>
        <v>237</v>
      </c>
      <c r="I619" s="52">
        <f>VLOOKUP(D619,'Species Data'!A$2:E$252,5,FALSE)</f>
        <v>197</v>
      </c>
      <c r="J619" s="53">
        <f t="shared" si="1"/>
        <v>37430</v>
      </c>
      <c r="K619" s="48" t="s">
        <v>60</v>
      </c>
      <c r="L619" s="54">
        <f>VLOOKUP(K619,'Basic Moves'!B$2:J$60,3,FALSE)</f>
        <v>6</v>
      </c>
      <c r="M619" s="54" t="str">
        <f>VLOOKUP(K619,'Basic Moves'!B$2:C$60,2,FALSE)</f>
        <v>Dark</v>
      </c>
      <c r="N619" s="54">
        <f>IF(OR(VLOOKUP(K619,'Basic Moves'!B$2:C$60,2,FALSE)=E619,VLOOKUP(K619,'Basic Moves'!B$2:C$60,2,FALSE)=F619),1,0)</f>
        <v>0</v>
      </c>
      <c r="O619" s="54">
        <f>VLOOKUP(K619,'Basic Moves'!B$2:J$60,5,FALSE)</f>
        <v>500</v>
      </c>
      <c r="P619" s="54">
        <f>VLOOKUP(K619,'Basic Moves'!B$2:J$60,9,FALSE)</f>
        <v>4</v>
      </c>
      <c r="Q619" s="34">
        <f t="shared" si="229"/>
        <v>4</v>
      </c>
      <c r="R619" s="24">
        <f t="shared" si="2"/>
        <v>8</v>
      </c>
      <c r="S619" s="56">
        <f t="shared" si="230"/>
        <v>12</v>
      </c>
      <c r="T619" s="56">
        <f t="shared" si="231"/>
        <v>8</v>
      </c>
      <c r="U619" s="56">
        <f t="shared" si="232"/>
        <v>0.6666666667</v>
      </c>
      <c r="V619" s="48" t="s">
        <v>76</v>
      </c>
      <c r="W619" s="54">
        <f>VLOOKUP(V619,'Charged Moves'!B$2:K$119,3,FALSE)</f>
        <v>130</v>
      </c>
      <c r="X619" s="57" t="str">
        <f>VLOOKUP(V619,'Charged Moves'!B$2:C$119,2,FALSE)</f>
        <v>Water</v>
      </c>
      <c r="Y619" s="54">
        <f>IF(OR(VLOOKUP(V619,'Charged Moves'!B$2:C$119,2,FALSE)=E619,VLOOKUP(V619,'Charged Moves'!B$2:C$119,2,FALSE)=F619),1,0)</f>
        <v>1</v>
      </c>
      <c r="Z619" s="54">
        <f>VLOOKUP(V619,'Charged Moves'!B$2:K$119,10,FALSE)*100</f>
        <v>5</v>
      </c>
      <c r="AA619" s="54">
        <f>VLOOKUP(V619,'Charged Moves'!B$2:K$119,6,FALSE)</f>
        <v>3300</v>
      </c>
      <c r="AB619" s="54">
        <f>VLOOKUP(V619,'Charged Moves'!B$2:L$119,11,FALSE)</f>
        <v>100</v>
      </c>
      <c r="AC619" s="62">
        <f t="shared" si="233"/>
        <v>103</v>
      </c>
      <c r="AD619" s="24">
        <f t="shared" si="3"/>
        <v>31.21212121</v>
      </c>
      <c r="AE619" s="63">
        <f t="shared" si="4"/>
        <v>25</v>
      </c>
      <c r="AF619" s="64">
        <f t="shared" si="5"/>
        <v>12500</v>
      </c>
      <c r="AG619" s="65">
        <f t="shared" si="6"/>
        <v>12.84810127</v>
      </c>
      <c r="AH619" s="15">
        <f t="shared" si="234"/>
        <v>0.7379725023</v>
      </c>
      <c r="AI619" s="15">
        <f t="shared" si="235"/>
        <v>0.4334405256</v>
      </c>
      <c r="AJ619" s="15">
        <f t="shared" si="236"/>
        <v>0.3070651228</v>
      </c>
      <c r="AK619" s="65">
        <f t="shared" si="7"/>
        <v>2.994100295</v>
      </c>
      <c r="AL619" s="65">
        <f t="shared" si="8"/>
        <v>480904.4304</v>
      </c>
      <c r="AM619" s="65">
        <f t="shared" si="9"/>
        <v>112069.174</v>
      </c>
    </row>
    <row r="620" ht="14.25" customHeight="1">
      <c r="A620" s="11">
        <v>995.0</v>
      </c>
      <c r="B620" s="32">
        <f>VLOOKUP(D620,'Species Data'!A$2:E$252,2,FALSE)</f>
        <v>130</v>
      </c>
      <c r="C620" s="32"/>
      <c r="D620" s="32" t="s">
        <v>104</v>
      </c>
      <c r="E620" s="130" t="s">
        <v>476</v>
      </c>
      <c r="F620" s="114" t="s">
        <v>174</v>
      </c>
      <c r="G620" s="32">
        <f>VLOOKUP(D620,'Species Data'!A$2:E$252,3,FALSE)</f>
        <v>190</v>
      </c>
      <c r="H620" s="104">
        <f>VLOOKUP(D620,'Species Data'!A$2:E$252,4,FALSE)</f>
        <v>237</v>
      </c>
      <c r="I620" s="104">
        <f>VLOOKUP(D620,'Species Data'!A$2:E$252,5,FALSE)</f>
        <v>197</v>
      </c>
      <c r="J620" s="105">
        <f t="shared" si="1"/>
        <v>37430</v>
      </c>
      <c r="K620" s="36" t="s">
        <v>83</v>
      </c>
      <c r="L620" s="106">
        <f>VLOOKUP(K620,'Basic Moves'!B$2:J$60,3,FALSE)</f>
        <v>6</v>
      </c>
      <c r="M620" s="54" t="str">
        <f>VLOOKUP(K620,'Basic Moves'!B$2:C$60,2,FALSE)</f>
        <v>Dragon</v>
      </c>
      <c r="N620" s="106">
        <f>IF(OR(VLOOKUP(K620,'Basic Moves'!B$2:C$60,2,FALSE)=E620,VLOOKUP(K620,'Basic Moves'!B$2:C$60,2,FALSE)=F620),1,0)</f>
        <v>0</v>
      </c>
      <c r="O620" s="106">
        <f>VLOOKUP(K620,'Basic Moves'!B$2:J$60,5,FALSE)</f>
        <v>500</v>
      </c>
      <c r="P620" s="54">
        <f>VLOOKUP(K620,'Basic Moves'!B$2:J$60,9,FALSE)</f>
        <v>4</v>
      </c>
      <c r="Q620" s="34">
        <f t="shared" si="229"/>
        <v>4</v>
      </c>
      <c r="R620" s="24">
        <f t="shared" si="2"/>
        <v>8</v>
      </c>
      <c r="S620" s="56">
        <f t="shared" si="230"/>
        <v>12</v>
      </c>
      <c r="T620" s="56">
        <f t="shared" si="231"/>
        <v>8</v>
      </c>
      <c r="U620" s="56">
        <f t="shared" si="232"/>
        <v>0.6666666667</v>
      </c>
      <c r="V620" s="36" t="s">
        <v>76</v>
      </c>
      <c r="W620" s="106">
        <f>VLOOKUP(V620,'Charged Moves'!B$2:K$119,3,FALSE)</f>
        <v>130</v>
      </c>
      <c r="X620" s="57" t="str">
        <f>VLOOKUP(V620,'Charged Moves'!B$2:C$119,2,FALSE)</f>
        <v>Water</v>
      </c>
      <c r="Y620" s="106">
        <f>IF(OR(VLOOKUP(V620,'Charged Moves'!B$2:C$119,2,FALSE)=E620,VLOOKUP(V620,'Charged Moves'!B$2:C$119,2,FALSE)=F620),1,0)</f>
        <v>1</v>
      </c>
      <c r="Z620" s="54">
        <f>VLOOKUP(V620,'Charged Moves'!B$2:K$119,10,FALSE)*100</f>
        <v>5</v>
      </c>
      <c r="AA620" s="106">
        <f>VLOOKUP(V620,'Charged Moves'!B$2:K$119,6,FALSE)</f>
        <v>3300</v>
      </c>
      <c r="AB620" s="54">
        <f>VLOOKUP(V620,'Charged Moves'!B$2:L$119,11,FALSE)</f>
        <v>100</v>
      </c>
      <c r="AC620" s="62">
        <f t="shared" si="233"/>
        <v>103</v>
      </c>
      <c r="AD620" s="24">
        <f t="shared" si="3"/>
        <v>31.21212121</v>
      </c>
      <c r="AE620" s="63">
        <f t="shared" si="4"/>
        <v>25</v>
      </c>
      <c r="AF620" s="64">
        <f t="shared" si="5"/>
        <v>12500</v>
      </c>
      <c r="AG620" s="65">
        <f t="shared" si="6"/>
        <v>12.84810127</v>
      </c>
      <c r="AH620" s="15">
        <f t="shared" si="234"/>
        <v>0.7379725023</v>
      </c>
      <c r="AI620" s="15">
        <f t="shared" si="235"/>
        <v>0.4334405256</v>
      </c>
      <c r="AJ620" s="15">
        <f t="shared" si="236"/>
        <v>0.3070651228</v>
      </c>
      <c r="AK620" s="65">
        <f t="shared" si="7"/>
        <v>2.994100295</v>
      </c>
      <c r="AL620" s="65">
        <f t="shared" si="8"/>
        <v>480904.4304</v>
      </c>
      <c r="AM620" s="65">
        <f t="shared" si="9"/>
        <v>112069.174</v>
      </c>
    </row>
    <row r="621" ht="14.25" customHeight="1">
      <c r="A621" s="11">
        <v>990.0</v>
      </c>
      <c r="B621" s="32">
        <f>VLOOKUP(D621,'Species Data'!A$2:E$252,2,FALSE)</f>
        <v>130</v>
      </c>
      <c r="C621" s="32"/>
      <c r="D621" s="32" t="s">
        <v>104</v>
      </c>
      <c r="E621" s="130" t="s">
        <v>476</v>
      </c>
      <c r="F621" s="114" t="s">
        <v>174</v>
      </c>
      <c r="G621" s="32">
        <f>VLOOKUP(D621,'Species Data'!A$2:E$252,3,FALSE)</f>
        <v>190</v>
      </c>
      <c r="H621" s="104">
        <f>VLOOKUP(D621,'Species Data'!A$2:E$252,4,FALSE)</f>
        <v>237</v>
      </c>
      <c r="I621" s="104">
        <f>VLOOKUP(D621,'Species Data'!A$2:E$252,5,FALSE)</f>
        <v>197</v>
      </c>
      <c r="J621" s="105">
        <f t="shared" si="1"/>
        <v>37430</v>
      </c>
      <c r="K621" s="36" t="s">
        <v>60</v>
      </c>
      <c r="L621" s="106">
        <f>VLOOKUP(K621,'Basic Moves'!B$2:J$60,3,FALSE)</f>
        <v>6</v>
      </c>
      <c r="M621" s="106" t="str">
        <f>VLOOKUP(K621,'Basic Moves'!B$2:C$60,2,FALSE)</f>
        <v>Dark</v>
      </c>
      <c r="N621" s="106">
        <f>IF(OR(VLOOKUP(K621,'Basic Moves'!B$2:C$60,2,FALSE)=E621,VLOOKUP(K621,'Basic Moves'!B$2:C$60,2,FALSE)=F621),1,0)</f>
        <v>0</v>
      </c>
      <c r="O621" s="106">
        <f>VLOOKUP(K621,'Basic Moves'!B$2:J$60,5,FALSE)</f>
        <v>500</v>
      </c>
      <c r="P621" s="106">
        <f>VLOOKUP(K621,'Basic Moves'!B$2:J$60,9,FALSE)</f>
        <v>4</v>
      </c>
      <c r="Q621" s="34">
        <f t="shared" si="229"/>
        <v>4</v>
      </c>
      <c r="R621" s="24">
        <f t="shared" si="2"/>
        <v>8</v>
      </c>
      <c r="S621" s="56">
        <f t="shared" si="230"/>
        <v>12</v>
      </c>
      <c r="T621" s="56">
        <f t="shared" si="231"/>
        <v>8</v>
      </c>
      <c r="U621" s="56">
        <f t="shared" si="232"/>
        <v>0.6666666667</v>
      </c>
      <c r="V621" s="36" t="s">
        <v>89</v>
      </c>
      <c r="W621" s="106">
        <f>VLOOKUP(V621,'Charged Moves'!B$2:K$119,3,FALSE)</f>
        <v>90</v>
      </c>
      <c r="X621" s="107" t="str">
        <f>VLOOKUP(V621,'Charged Moves'!B$2:C$119,2,FALSE)</f>
        <v>Dragon</v>
      </c>
      <c r="Y621" s="106">
        <f>IF(OR(VLOOKUP(V621,'Charged Moves'!B$2:C$119,2,FALSE)=E621,VLOOKUP(V621,'Charged Moves'!B$2:C$119,2,FALSE)=F621),1,0)</f>
        <v>0</v>
      </c>
      <c r="Z621" s="106">
        <f>VLOOKUP(V621,'Charged Moves'!B$2:K$119,10,FALSE)*100</f>
        <v>5</v>
      </c>
      <c r="AA621" s="106">
        <f>VLOOKUP(V621,'Charged Moves'!B$2:K$119,6,FALSE)</f>
        <v>3600</v>
      </c>
      <c r="AB621" s="106">
        <f>VLOOKUP(V621,'Charged Moves'!B$2:L$119,11,FALSE)</f>
        <v>50</v>
      </c>
      <c r="AC621" s="62">
        <f t="shared" si="233"/>
        <v>60</v>
      </c>
      <c r="AD621" s="24">
        <f t="shared" si="3"/>
        <v>16.66666667</v>
      </c>
      <c r="AE621" s="63">
        <f t="shared" si="4"/>
        <v>13</v>
      </c>
      <c r="AF621" s="64">
        <f t="shared" si="5"/>
        <v>6500</v>
      </c>
      <c r="AG621" s="65">
        <f t="shared" si="6"/>
        <v>11.08910891</v>
      </c>
      <c r="AH621" s="15">
        <f t="shared" si="234"/>
        <v>0.6369390529</v>
      </c>
      <c r="AI621" s="15">
        <f t="shared" si="235"/>
        <v>0.3740995728</v>
      </c>
      <c r="AJ621" s="15">
        <f t="shared" si="236"/>
        <v>0.3014790888</v>
      </c>
      <c r="AK621" s="65">
        <f t="shared" si="7"/>
        <v>2.939632546</v>
      </c>
      <c r="AL621" s="65">
        <f t="shared" si="8"/>
        <v>415065.3465</v>
      </c>
      <c r="AM621" s="65">
        <f t="shared" si="9"/>
        <v>110030.4462</v>
      </c>
    </row>
    <row r="622" ht="14.25" customHeight="1">
      <c r="A622" s="11">
        <v>994.0</v>
      </c>
      <c r="B622" s="32">
        <f>VLOOKUP(D622,'Species Data'!A$2:E$252,2,FALSE)</f>
        <v>130</v>
      </c>
      <c r="C622" s="32"/>
      <c r="D622" s="32" t="s">
        <v>104</v>
      </c>
      <c r="E622" s="130" t="s">
        <v>476</v>
      </c>
      <c r="F622" s="114" t="s">
        <v>174</v>
      </c>
      <c r="G622" s="32">
        <f>VLOOKUP(D622,'Species Data'!A$2:E$252,3,FALSE)</f>
        <v>190</v>
      </c>
      <c r="H622" s="104">
        <f>VLOOKUP(D622,'Species Data'!A$2:E$252,4,FALSE)</f>
        <v>237</v>
      </c>
      <c r="I622" s="104">
        <f>VLOOKUP(D622,'Species Data'!A$2:E$252,5,FALSE)</f>
        <v>197</v>
      </c>
      <c r="J622" s="105">
        <f t="shared" si="1"/>
        <v>37430</v>
      </c>
      <c r="K622" s="36" t="s">
        <v>83</v>
      </c>
      <c r="L622" s="106">
        <f>VLOOKUP(K622,'Basic Moves'!B$2:J$60,3,FALSE)</f>
        <v>6</v>
      </c>
      <c r="M622" s="54" t="str">
        <f>VLOOKUP(K622,'Basic Moves'!B$2:C$60,2,FALSE)</f>
        <v>Dragon</v>
      </c>
      <c r="N622" s="106">
        <f>IF(OR(VLOOKUP(K622,'Basic Moves'!B$2:C$60,2,FALSE)=E622,VLOOKUP(K622,'Basic Moves'!B$2:C$60,2,FALSE)=F622),1,0)</f>
        <v>0</v>
      </c>
      <c r="O622" s="106">
        <f>VLOOKUP(K622,'Basic Moves'!B$2:J$60,5,FALSE)</f>
        <v>500</v>
      </c>
      <c r="P622" s="54">
        <f>VLOOKUP(K622,'Basic Moves'!B$2:J$60,9,FALSE)</f>
        <v>4</v>
      </c>
      <c r="Q622" s="34">
        <f t="shared" si="229"/>
        <v>4</v>
      </c>
      <c r="R622" s="24">
        <f t="shared" si="2"/>
        <v>8</v>
      </c>
      <c r="S622" s="56">
        <f t="shared" si="230"/>
        <v>12</v>
      </c>
      <c r="T622" s="56">
        <f t="shared" si="231"/>
        <v>8</v>
      </c>
      <c r="U622" s="56">
        <f t="shared" si="232"/>
        <v>0.6666666667</v>
      </c>
      <c r="V622" s="36" t="s">
        <v>89</v>
      </c>
      <c r="W622" s="106">
        <f>VLOOKUP(V622,'Charged Moves'!B$2:K$119,3,FALSE)</f>
        <v>90</v>
      </c>
      <c r="X622" s="57" t="str">
        <f>VLOOKUP(V622,'Charged Moves'!B$2:C$119,2,FALSE)</f>
        <v>Dragon</v>
      </c>
      <c r="Y622" s="106">
        <f>IF(OR(VLOOKUP(V622,'Charged Moves'!B$2:C$119,2,FALSE)=E622,VLOOKUP(V622,'Charged Moves'!B$2:C$119,2,FALSE)=F622),1,0)</f>
        <v>0</v>
      </c>
      <c r="Z622" s="54">
        <f>VLOOKUP(V622,'Charged Moves'!B$2:K$119,10,FALSE)*100</f>
        <v>5</v>
      </c>
      <c r="AA622" s="106">
        <f>VLOOKUP(V622,'Charged Moves'!B$2:K$119,6,FALSE)</f>
        <v>3600</v>
      </c>
      <c r="AB622" s="54">
        <f>VLOOKUP(V622,'Charged Moves'!B$2:L$119,11,FALSE)</f>
        <v>50</v>
      </c>
      <c r="AC622" s="62">
        <f t="shared" si="233"/>
        <v>60</v>
      </c>
      <c r="AD622" s="24">
        <f t="shared" si="3"/>
        <v>16.66666667</v>
      </c>
      <c r="AE622" s="63">
        <f t="shared" si="4"/>
        <v>13</v>
      </c>
      <c r="AF622" s="64">
        <f t="shared" si="5"/>
        <v>6500</v>
      </c>
      <c r="AG622" s="65">
        <f t="shared" si="6"/>
        <v>11.08910891</v>
      </c>
      <c r="AH622" s="15">
        <f t="shared" si="234"/>
        <v>0.6369390529</v>
      </c>
      <c r="AI622" s="15">
        <f t="shared" si="235"/>
        <v>0.3740995728</v>
      </c>
      <c r="AJ622" s="15">
        <f t="shared" si="236"/>
        <v>0.3014790888</v>
      </c>
      <c r="AK622" s="65">
        <f t="shared" si="7"/>
        <v>2.939632546</v>
      </c>
      <c r="AL622" s="65">
        <f t="shared" si="8"/>
        <v>415065.3465</v>
      </c>
      <c r="AM622" s="65">
        <f t="shared" si="9"/>
        <v>110030.4462</v>
      </c>
    </row>
    <row r="623" ht="14.25" customHeight="1">
      <c r="A623" s="11">
        <v>993.0</v>
      </c>
      <c r="B623" s="32">
        <f>VLOOKUP(D623,'Species Data'!A$2:E$252,2,FALSE)</f>
        <v>130</v>
      </c>
      <c r="C623" s="32"/>
      <c r="D623" s="32" t="s">
        <v>104</v>
      </c>
      <c r="E623" s="130" t="s">
        <v>476</v>
      </c>
      <c r="F623" s="114" t="s">
        <v>174</v>
      </c>
      <c r="G623" s="32">
        <f>VLOOKUP(D623,'Species Data'!A$2:E$252,3,FALSE)</f>
        <v>190</v>
      </c>
      <c r="H623" s="104">
        <f>VLOOKUP(D623,'Species Data'!A$2:E$252,4,FALSE)</f>
        <v>237</v>
      </c>
      <c r="I623" s="104">
        <f>VLOOKUP(D623,'Species Data'!A$2:E$252,5,FALSE)</f>
        <v>197</v>
      </c>
      <c r="J623" s="105">
        <f t="shared" si="1"/>
        <v>37430</v>
      </c>
      <c r="K623" s="36" t="s">
        <v>60</v>
      </c>
      <c r="L623" s="106">
        <f>VLOOKUP(K623,'Basic Moves'!B$2:J$60,3,FALSE)</f>
        <v>6</v>
      </c>
      <c r="M623" s="106" t="str">
        <f>VLOOKUP(K623,'Basic Moves'!B$2:C$60,2,FALSE)</f>
        <v>Dark</v>
      </c>
      <c r="N623" s="106">
        <f>IF(OR(VLOOKUP(K623,'Basic Moves'!B$2:C$60,2,FALSE)=E623,VLOOKUP(K623,'Basic Moves'!B$2:C$60,2,FALSE)=F623),1,0)</f>
        <v>0</v>
      </c>
      <c r="O623" s="106">
        <f>VLOOKUP(K623,'Basic Moves'!B$2:J$60,5,FALSE)</f>
        <v>500</v>
      </c>
      <c r="P623" s="106">
        <f>VLOOKUP(K623,'Basic Moves'!B$2:J$60,9,FALSE)</f>
        <v>4</v>
      </c>
      <c r="Q623" s="34">
        <f t="shared" si="229"/>
        <v>4</v>
      </c>
      <c r="R623" s="24">
        <f t="shared" si="2"/>
        <v>8</v>
      </c>
      <c r="S623" s="56">
        <f t="shared" si="230"/>
        <v>12</v>
      </c>
      <c r="T623" s="56">
        <f t="shared" si="231"/>
        <v>8</v>
      </c>
      <c r="U623" s="56">
        <f t="shared" si="232"/>
        <v>0.6666666667</v>
      </c>
      <c r="V623" s="36" t="s">
        <v>202</v>
      </c>
      <c r="W623" s="106">
        <f>VLOOKUP(V623,'Charged Moves'!B$2:K$119,3,FALSE)</f>
        <v>45</v>
      </c>
      <c r="X623" s="107" t="str">
        <f>VLOOKUP(V623,'Charged Moves'!B$2:C$119,2,FALSE)</f>
        <v>Dragon</v>
      </c>
      <c r="Y623" s="106">
        <f>IF(OR(VLOOKUP(V623,'Charged Moves'!B$2:C$119,2,FALSE)=E623,VLOOKUP(V623,'Charged Moves'!B$2:C$119,2,FALSE)=F623),1,0)</f>
        <v>0</v>
      </c>
      <c r="Z623" s="106">
        <f>VLOOKUP(V623,'Charged Moves'!B$2:K$119,10,FALSE)*100</f>
        <v>5</v>
      </c>
      <c r="AA623" s="106">
        <f>VLOOKUP(V623,'Charged Moves'!B$2:K$119,6,FALSE)</f>
        <v>2800</v>
      </c>
      <c r="AB623" s="106">
        <f>VLOOKUP(V623,'Charged Moves'!B$2:L$119,11,FALSE)</f>
        <v>33</v>
      </c>
      <c r="AC623" s="62">
        <f t="shared" si="233"/>
        <v>30</v>
      </c>
      <c r="AD623" s="24">
        <f t="shared" si="3"/>
        <v>10.71428571</v>
      </c>
      <c r="AE623" s="63">
        <f t="shared" si="4"/>
        <v>9</v>
      </c>
      <c r="AF623" s="64">
        <f t="shared" si="5"/>
        <v>4500</v>
      </c>
      <c r="AG623" s="65">
        <f t="shared" si="6"/>
        <v>9.04109589</v>
      </c>
      <c r="AH623" s="15">
        <f t="shared" si="234"/>
        <v>0.5193047611</v>
      </c>
      <c r="AI623" s="15">
        <f t="shared" si="235"/>
        <v>0.3050082867</v>
      </c>
      <c r="AJ623" s="15">
        <f t="shared" si="236"/>
        <v>0.247939337</v>
      </c>
      <c r="AK623" s="65">
        <f t="shared" si="7"/>
        <v>2.417582418</v>
      </c>
      <c r="AL623" s="65">
        <f t="shared" si="8"/>
        <v>338408.2192</v>
      </c>
      <c r="AM623" s="65">
        <f t="shared" si="9"/>
        <v>90490.10989</v>
      </c>
    </row>
    <row r="624" ht="14.25" customHeight="1">
      <c r="A624" s="11">
        <v>996.0</v>
      </c>
      <c r="B624" s="32">
        <f>VLOOKUP(D624,'Species Data'!A$2:E$252,2,FALSE)</f>
        <v>130</v>
      </c>
      <c r="C624" s="32"/>
      <c r="D624" s="32" t="s">
        <v>104</v>
      </c>
      <c r="E624" s="130" t="s">
        <v>476</v>
      </c>
      <c r="F624" s="114" t="s">
        <v>174</v>
      </c>
      <c r="G624" s="32">
        <f>VLOOKUP(D624,'Species Data'!A$2:E$252,3,FALSE)</f>
        <v>190</v>
      </c>
      <c r="H624" s="104">
        <f>VLOOKUP(D624,'Species Data'!A$2:E$252,4,FALSE)</f>
        <v>237</v>
      </c>
      <c r="I624" s="104">
        <f>VLOOKUP(D624,'Species Data'!A$2:E$252,5,FALSE)</f>
        <v>197</v>
      </c>
      <c r="J624" s="105">
        <f t="shared" si="1"/>
        <v>37430</v>
      </c>
      <c r="K624" s="36" t="s">
        <v>83</v>
      </c>
      <c r="L624" s="106">
        <f>VLOOKUP(K624,'Basic Moves'!B$2:J$60,3,FALSE)</f>
        <v>6</v>
      </c>
      <c r="M624" s="54" t="str">
        <f>VLOOKUP(K624,'Basic Moves'!B$2:C$60,2,FALSE)</f>
        <v>Dragon</v>
      </c>
      <c r="N624" s="106">
        <f>IF(OR(VLOOKUP(K624,'Basic Moves'!B$2:C$60,2,FALSE)=E624,VLOOKUP(K624,'Basic Moves'!B$2:C$60,2,FALSE)=F624),1,0)</f>
        <v>0</v>
      </c>
      <c r="O624" s="106">
        <f>VLOOKUP(K624,'Basic Moves'!B$2:J$60,5,FALSE)</f>
        <v>500</v>
      </c>
      <c r="P624" s="54">
        <f>VLOOKUP(K624,'Basic Moves'!B$2:J$60,9,FALSE)</f>
        <v>4</v>
      </c>
      <c r="Q624" s="34">
        <f t="shared" si="229"/>
        <v>4</v>
      </c>
      <c r="R624" s="24">
        <f t="shared" si="2"/>
        <v>8</v>
      </c>
      <c r="S624" s="56">
        <f t="shared" si="230"/>
        <v>12</v>
      </c>
      <c r="T624" s="56">
        <f t="shared" si="231"/>
        <v>8</v>
      </c>
      <c r="U624" s="56">
        <f t="shared" si="232"/>
        <v>0.6666666667</v>
      </c>
      <c r="V624" s="36" t="s">
        <v>202</v>
      </c>
      <c r="W624" s="106">
        <f>VLOOKUP(V624,'Charged Moves'!B$2:K$119,3,FALSE)</f>
        <v>45</v>
      </c>
      <c r="X624" s="57" t="str">
        <f>VLOOKUP(V624,'Charged Moves'!B$2:C$119,2,FALSE)</f>
        <v>Dragon</v>
      </c>
      <c r="Y624" s="106">
        <f>IF(OR(VLOOKUP(V624,'Charged Moves'!B$2:C$119,2,FALSE)=E624,VLOOKUP(V624,'Charged Moves'!B$2:C$119,2,FALSE)=F624),1,0)</f>
        <v>0</v>
      </c>
      <c r="Z624" s="54">
        <f>VLOOKUP(V624,'Charged Moves'!B$2:K$119,10,FALSE)*100</f>
        <v>5</v>
      </c>
      <c r="AA624" s="106">
        <f>VLOOKUP(V624,'Charged Moves'!B$2:K$119,6,FALSE)</f>
        <v>2800</v>
      </c>
      <c r="AB624" s="54">
        <f>VLOOKUP(V624,'Charged Moves'!B$2:L$119,11,FALSE)</f>
        <v>33</v>
      </c>
      <c r="AC624" s="62">
        <f t="shared" si="233"/>
        <v>30</v>
      </c>
      <c r="AD624" s="24">
        <f t="shared" si="3"/>
        <v>10.71428571</v>
      </c>
      <c r="AE624" s="63">
        <f t="shared" si="4"/>
        <v>9</v>
      </c>
      <c r="AF624" s="64">
        <f t="shared" si="5"/>
        <v>4500</v>
      </c>
      <c r="AG624" s="65">
        <f t="shared" si="6"/>
        <v>9.04109589</v>
      </c>
      <c r="AH624" s="15">
        <f t="shared" si="234"/>
        <v>0.5193047611</v>
      </c>
      <c r="AI624" s="15">
        <f t="shared" si="235"/>
        <v>0.3050082867</v>
      </c>
      <c r="AJ624" s="15">
        <f t="shared" si="236"/>
        <v>0.247939337</v>
      </c>
      <c r="AK624" s="65">
        <f t="shared" si="7"/>
        <v>2.417582418</v>
      </c>
      <c r="AL624" s="65">
        <f t="shared" si="8"/>
        <v>338408.2192</v>
      </c>
      <c r="AM624" s="65">
        <f t="shared" si="9"/>
        <v>90490.10989</v>
      </c>
    </row>
    <row r="625" ht="14.25" customHeight="1">
      <c r="A625" s="11">
        <v>690.0</v>
      </c>
      <c r="B625" s="11">
        <f>VLOOKUP(D625,'Species Data'!A$2:E$252,2,FALSE)</f>
        <v>93</v>
      </c>
      <c r="C625" s="11"/>
      <c r="D625" s="11" t="s">
        <v>219</v>
      </c>
      <c r="E625" s="144" t="s">
        <v>474</v>
      </c>
      <c r="F625" s="108" t="s">
        <v>473</v>
      </c>
      <c r="G625" s="11">
        <f>VLOOKUP(D625,'Species Data'!A$2:E$252,3,FALSE)</f>
        <v>90</v>
      </c>
      <c r="H625" s="52">
        <f>VLOOKUP(D625,'Species Data'!A$2:E$252,4,FALSE)</f>
        <v>223</v>
      </c>
      <c r="I625" s="52">
        <f>VLOOKUP(D625,'Species Data'!A$2:E$252,5,FALSE)</f>
        <v>112</v>
      </c>
      <c r="J625" s="53">
        <f t="shared" si="1"/>
        <v>10080</v>
      </c>
      <c r="K625" s="12" t="s">
        <v>300</v>
      </c>
      <c r="L625" s="54">
        <f>VLOOKUP(K625,'Basic Moves'!B$2:J$60,3,FALSE)</f>
        <v>8</v>
      </c>
      <c r="M625" s="54" t="str">
        <f>VLOOKUP(K625,'Basic Moves'!B$2:C$60,2,FALSE)</f>
        <v>Ghost</v>
      </c>
      <c r="N625" s="54">
        <f>IF(OR(VLOOKUP(K625,'Basic Moves'!B$2:C$60,2,FALSE)=E625,VLOOKUP(K625,'Basic Moves'!B$2:C$60,2,FALSE)=F625),1,0)</f>
        <v>1</v>
      </c>
      <c r="O625" s="54">
        <f>VLOOKUP(K625,'Basic Moves'!B$2:J$60,5,FALSE)</f>
        <v>1100</v>
      </c>
      <c r="P625" s="54">
        <f>VLOOKUP(K625,'Basic Moves'!B$2:J$60,9,FALSE)</f>
        <v>14</v>
      </c>
      <c r="Q625" s="34">
        <f t="shared" si="229"/>
        <v>6</v>
      </c>
      <c r="R625" s="24">
        <f t="shared" si="2"/>
        <v>5.454545455</v>
      </c>
      <c r="S625" s="56">
        <f t="shared" si="230"/>
        <v>7.272727273</v>
      </c>
      <c r="T625" s="56">
        <f t="shared" si="231"/>
        <v>12.72727273</v>
      </c>
      <c r="U625" s="56">
        <f t="shared" si="232"/>
        <v>1.75</v>
      </c>
      <c r="V625" s="48" t="s">
        <v>144</v>
      </c>
      <c r="W625" s="54">
        <f>VLOOKUP(V625,'Charged Moves'!B$2:K$119,3,FALSE)</f>
        <v>80</v>
      </c>
      <c r="X625" s="57" t="str">
        <f>VLOOKUP(V625,'Charged Moves'!B$2:C$119,2,FALSE)</f>
        <v>Poison</v>
      </c>
      <c r="Y625" s="54">
        <f>IF(OR(VLOOKUP(V625,'Charged Moves'!B$2:C$119,2,FALSE)=E625,VLOOKUP(V625,'Charged Moves'!B$2:C$119,2,FALSE)=F625),1,0)</f>
        <v>1</v>
      </c>
      <c r="Z625" s="54">
        <f>VLOOKUP(V625,'Charged Moves'!B$2:K$119,10,FALSE)*100</f>
        <v>5</v>
      </c>
      <c r="AA625" s="54">
        <f>VLOOKUP(V625,'Charged Moves'!B$2:K$119,6,FALSE)</f>
        <v>2300</v>
      </c>
      <c r="AB625" s="54">
        <f>VLOOKUP(V625,'Charged Moves'!B$2:L$119,11,FALSE)</f>
        <v>50</v>
      </c>
      <c r="AC625" s="62">
        <f t="shared" si="233"/>
        <v>60</v>
      </c>
      <c r="AD625" s="24">
        <f t="shared" si="3"/>
        <v>26.08695652</v>
      </c>
      <c r="AE625" s="63">
        <f t="shared" si="4"/>
        <v>4</v>
      </c>
      <c r="AF625" s="64">
        <f t="shared" si="5"/>
        <v>4400</v>
      </c>
      <c r="AG625" s="65">
        <f t="shared" si="6"/>
        <v>12.53731343</v>
      </c>
      <c r="AH625" s="15">
        <f t="shared" si="234"/>
        <v>0.7201213919</v>
      </c>
      <c r="AI625" s="15">
        <f t="shared" si="235"/>
        <v>0.1139031545</v>
      </c>
      <c r="AJ625" s="15">
        <f t="shared" si="236"/>
        <v>0.1389209252</v>
      </c>
      <c r="AK625" s="65">
        <f t="shared" si="7"/>
        <v>5.02994012</v>
      </c>
      <c r="AL625" s="65">
        <f t="shared" si="8"/>
        <v>126376.1194</v>
      </c>
      <c r="AM625" s="65">
        <f t="shared" si="9"/>
        <v>50701.79641</v>
      </c>
    </row>
    <row r="626" ht="14.25" customHeight="1">
      <c r="A626" s="11">
        <v>695.0</v>
      </c>
      <c r="B626" s="32">
        <f>VLOOKUP(D626,'Species Data'!A$2:E$252,2,FALSE)</f>
        <v>93</v>
      </c>
      <c r="C626" s="32"/>
      <c r="D626" s="32" t="s">
        <v>219</v>
      </c>
      <c r="E626" s="145" t="s">
        <v>474</v>
      </c>
      <c r="F626" s="121" t="s">
        <v>473</v>
      </c>
      <c r="G626" s="32">
        <f>VLOOKUP(D626,'Species Data'!A$2:E$252,3,FALSE)</f>
        <v>90</v>
      </c>
      <c r="H626" s="104">
        <f>VLOOKUP(D626,'Species Data'!A$2:E$252,4,FALSE)</f>
        <v>223</v>
      </c>
      <c r="I626" s="104">
        <f>VLOOKUP(D626,'Species Data'!A$2:E$252,5,FALSE)</f>
        <v>112</v>
      </c>
      <c r="J626" s="105">
        <f t="shared" si="1"/>
        <v>10080</v>
      </c>
      <c r="K626" s="36" t="s">
        <v>53</v>
      </c>
      <c r="L626" s="106">
        <f>VLOOKUP(K626,'Basic Moves'!B$2:J$60,3,FALSE)</f>
        <v>9</v>
      </c>
      <c r="M626" s="106" t="str">
        <f>VLOOKUP(K626,'Basic Moves'!B$2:C$60,2,FALSE)</f>
        <v>Ghost</v>
      </c>
      <c r="N626" s="106">
        <f>IF(OR(VLOOKUP(K626,'Basic Moves'!B$2:C$60,2,FALSE)=E626,VLOOKUP(K626,'Basic Moves'!B$2:C$60,2,FALSE)=F626),1,0)</f>
        <v>1</v>
      </c>
      <c r="O626" s="106">
        <f>VLOOKUP(K626,'Basic Moves'!B$2:J$60,5,FALSE)</f>
        <v>700</v>
      </c>
      <c r="P626" s="106">
        <f>VLOOKUP(K626,'Basic Moves'!B$2:J$60,9,FALSE)</f>
        <v>6</v>
      </c>
      <c r="Q626" s="34">
        <f t="shared" si="229"/>
        <v>7</v>
      </c>
      <c r="R626" s="24">
        <f t="shared" si="2"/>
        <v>10</v>
      </c>
      <c r="S626" s="56">
        <f t="shared" si="230"/>
        <v>12.85714286</v>
      </c>
      <c r="T626" s="56">
        <f t="shared" si="231"/>
        <v>8.571428571</v>
      </c>
      <c r="U626" s="56">
        <f t="shared" si="232"/>
        <v>0.6666666667</v>
      </c>
      <c r="V626" s="36" t="s">
        <v>37</v>
      </c>
      <c r="W626" s="106">
        <f>VLOOKUP(V626,'Charged Moves'!B$2:K$119,3,FALSE)</f>
        <v>100</v>
      </c>
      <c r="X626" s="107" t="str">
        <f>VLOOKUP(V626,'Charged Moves'!B$2:C$119,2,FALSE)</f>
        <v>Ghost</v>
      </c>
      <c r="Y626" s="106">
        <f>IF(OR(VLOOKUP(V626,'Charged Moves'!B$2:C$119,2,FALSE)=E626,VLOOKUP(V626,'Charged Moves'!B$2:C$119,2,FALSE)=F626),1,0)</f>
        <v>1</v>
      </c>
      <c r="Z626" s="106">
        <f>VLOOKUP(V626,'Charged Moves'!B$2:K$119,10,FALSE)*100</f>
        <v>5</v>
      </c>
      <c r="AA626" s="106">
        <f>VLOOKUP(V626,'Charged Moves'!B$2:K$119,6,FALSE)</f>
        <v>3000</v>
      </c>
      <c r="AB626" s="106">
        <f>VLOOKUP(V626,'Charged Moves'!B$2:L$119,11,FALSE)</f>
        <v>50</v>
      </c>
      <c r="AC626" s="62">
        <f t="shared" si="233"/>
        <v>75</v>
      </c>
      <c r="AD626" s="24">
        <f t="shared" si="3"/>
        <v>25</v>
      </c>
      <c r="AE626" s="63">
        <f t="shared" si="4"/>
        <v>9</v>
      </c>
      <c r="AF626" s="64">
        <f t="shared" si="5"/>
        <v>6300</v>
      </c>
      <c r="AG626" s="65">
        <f t="shared" si="6"/>
        <v>14.83870968</v>
      </c>
      <c r="AH626" s="15">
        <f t="shared" si="234"/>
        <v>0.8523095737</v>
      </c>
      <c r="AI626" s="15">
        <f t="shared" si="235"/>
        <v>0.1348116444</v>
      </c>
      <c r="AJ626" s="15">
        <f t="shared" si="236"/>
        <v>0.1300817342</v>
      </c>
      <c r="AK626" s="65">
        <f t="shared" si="7"/>
        <v>4.709897611</v>
      </c>
      <c r="AL626" s="65">
        <f t="shared" si="8"/>
        <v>149574.1935</v>
      </c>
      <c r="AM626" s="65">
        <f t="shared" si="9"/>
        <v>47475.76792</v>
      </c>
    </row>
    <row r="627" ht="14.25" customHeight="1">
      <c r="A627" s="11">
        <v>697.0</v>
      </c>
      <c r="B627" s="11">
        <f>VLOOKUP(D627,'Species Data'!A$2:E$252,2,FALSE)</f>
        <v>93</v>
      </c>
      <c r="C627" s="11"/>
      <c r="D627" s="11" t="s">
        <v>219</v>
      </c>
      <c r="E627" s="144" t="s">
        <v>474</v>
      </c>
      <c r="F627" s="108" t="s">
        <v>473</v>
      </c>
      <c r="G627" s="11">
        <f>VLOOKUP(D627,'Species Data'!A$2:E$252,3,FALSE)</f>
        <v>90</v>
      </c>
      <c r="H627" s="52">
        <f>VLOOKUP(D627,'Species Data'!A$2:E$252,4,FALSE)</f>
        <v>223</v>
      </c>
      <c r="I627" s="52">
        <f>VLOOKUP(D627,'Species Data'!A$2:E$252,5,FALSE)</f>
        <v>112</v>
      </c>
      <c r="J627" s="53">
        <f t="shared" si="1"/>
        <v>10080</v>
      </c>
      <c r="K627" s="48" t="s">
        <v>53</v>
      </c>
      <c r="L627" s="54">
        <f>VLOOKUP(K627,'Basic Moves'!B$2:J$60,3,FALSE)</f>
        <v>9</v>
      </c>
      <c r="M627" s="54" t="str">
        <f>VLOOKUP(K627,'Basic Moves'!B$2:C$60,2,FALSE)</f>
        <v>Ghost</v>
      </c>
      <c r="N627" s="54">
        <f>IF(OR(VLOOKUP(K627,'Basic Moves'!B$2:C$60,2,FALSE)=E627,VLOOKUP(K627,'Basic Moves'!B$2:C$60,2,FALSE)=F627),1,0)</f>
        <v>1</v>
      </c>
      <c r="O627" s="54">
        <f>VLOOKUP(K627,'Basic Moves'!B$2:J$60,5,FALSE)</f>
        <v>700</v>
      </c>
      <c r="P627" s="54">
        <f>VLOOKUP(K627,'Basic Moves'!B$2:J$60,9,FALSE)</f>
        <v>6</v>
      </c>
      <c r="Q627" s="34">
        <f t="shared" si="229"/>
        <v>7</v>
      </c>
      <c r="R627" s="24">
        <f t="shared" si="2"/>
        <v>10</v>
      </c>
      <c r="S627" s="56">
        <f t="shared" si="230"/>
        <v>12.85714286</v>
      </c>
      <c r="T627" s="56">
        <f t="shared" si="231"/>
        <v>8.571428571</v>
      </c>
      <c r="U627" s="56">
        <f t="shared" si="232"/>
        <v>0.6666666667</v>
      </c>
      <c r="V627" s="48" t="s">
        <v>144</v>
      </c>
      <c r="W627" s="54">
        <f>VLOOKUP(V627,'Charged Moves'!B$2:K$119,3,FALSE)</f>
        <v>80</v>
      </c>
      <c r="X627" s="57" t="str">
        <f>VLOOKUP(V627,'Charged Moves'!B$2:C$119,2,FALSE)</f>
        <v>Poison</v>
      </c>
      <c r="Y627" s="54">
        <f>IF(OR(VLOOKUP(V627,'Charged Moves'!B$2:C$119,2,FALSE)=E627,VLOOKUP(V627,'Charged Moves'!B$2:C$119,2,FALSE)=F627),1,0)</f>
        <v>1</v>
      </c>
      <c r="Z627" s="54">
        <f>VLOOKUP(V627,'Charged Moves'!B$2:K$119,10,FALSE)*100</f>
        <v>5</v>
      </c>
      <c r="AA627" s="54">
        <f>VLOOKUP(V627,'Charged Moves'!B$2:K$119,6,FALSE)</f>
        <v>2300</v>
      </c>
      <c r="AB627" s="54">
        <f>VLOOKUP(V627,'Charged Moves'!B$2:L$119,11,FALSE)</f>
        <v>50</v>
      </c>
      <c r="AC627" s="62">
        <f t="shared" si="233"/>
        <v>60</v>
      </c>
      <c r="AD627" s="24">
        <f t="shared" si="3"/>
        <v>26.08695652</v>
      </c>
      <c r="AE627" s="63">
        <f t="shared" si="4"/>
        <v>9</v>
      </c>
      <c r="AF627" s="64">
        <f t="shared" si="5"/>
        <v>6300</v>
      </c>
      <c r="AG627" s="65">
        <f t="shared" si="6"/>
        <v>14.30232558</v>
      </c>
      <c r="AH627" s="15">
        <f t="shared" si="234"/>
        <v>0.8215006078</v>
      </c>
      <c r="AI627" s="15">
        <f t="shared" si="235"/>
        <v>0.1299385238</v>
      </c>
      <c r="AJ627" s="15">
        <f t="shared" si="236"/>
        <v>0.1187801667</v>
      </c>
      <c r="AK627" s="65">
        <f t="shared" si="7"/>
        <v>4.300699301</v>
      </c>
      <c r="AL627" s="65">
        <f t="shared" si="8"/>
        <v>144167.4419</v>
      </c>
      <c r="AM627" s="65">
        <f t="shared" si="9"/>
        <v>43351.04895</v>
      </c>
    </row>
    <row r="628" ht="14.25" customHeight="1">
      <c r="A628" s="11">
        <v>688.0</v>
      </c>
      <c r="B628" s="11">
        <f>VLOOKUP(D628,'Species Data'!A$2:E$252,2,FALSE)</f>
        <v>93</v>
      </c>
      <c r="C628" s="11"/>
      <c r="D628" s="11" t="s">
        <v>219</v>
      </c>
      <c r="E628" s="144" t="s">
        <v>474</v>
      </c>
      <c r="F628" s="108" t="s">
        <v>473</v>
      </c>
      <c r="G628" s="11">
        <f>VLOOKUP(D628,'Species Data'!A$2:E$252,3,FALSE)</f>
        <v>90</v>
      </c>
      <c r="H628" s="52">
        <f>VLOOKUP(D628,'Species Data'!A$2:E$252,4,FALSE)</f>
        <v>223</v>
      </c>
      <c r="I628" s="52">
        <f>VLOOKUP(D628,'Species Data'!A$2:E$252,5,FALSE)</f>
        <v>112</v>
      </c>
      <c r="J628" s="53">
        <f t="shared" si="1"/>
        <v>10080</v>
      </c>
      <c r="K628" s="12" t="s">
        <v>300</v>
      </c>
      <c r="L628" s="54">
        <f>VLOOKUP(K628,'Basic Moves'!B$2:J$60,3,FALSE)</f>
        <v>8</v>
      </c>
      <c r="M628" s="54" t="str">
        <f>VLOOKUP(K628,'Basic Moves'!B$2:C$60,2,FALSE)</f>
        <v>Ghost</v>
      </c>
      <c r="N628" s="54">
        <f>IF(OR(VLOOKUP(K628,'Basic Moves'!B$2:C$60,2,FALSE)=E628,VLOOKUP(K628,'Basic Moves'!B$2:C$60,2,FALSE)=F628),1,0)</f>
        <v>1</v>
      </c>
      <c r="O628" s="54">
        <f>VLOOKUP(K628,'Basic Moves'!B$2:J$60,5,FALSE)</f>
        <v>1100</v>
      </c>
      <c r="P628" s="54">
        <f>VLOOKUP(K628,'Basic Moves'!B$2:J$60,9,FALSE)</f>
        <v>14</v>
      </c>
      <c r="Q628" s="34">
        <f t="shared" si="229"/>
        <v>6</v>
      </c>
      <c r="R628" s="24">
        <f t="shared" si="2"/>
        <v>5.454545455</v>
      </c>
      <c r="S628" s="56">
        <f t="shared" si="230"/>
        <v>7.272727273</v>
      </c>
      <c r="T628" s="56">
        <f t="shared" si="231"/>
        <v>12.72727273</v>
      </c>
      <c r="U628" s="56">
        <f t="shared" si="232"/>
        <v>1.75</v>
      </c>
      <c r="V628" s="48" t="s">
        <v>143</v>
      </c>
      <c r="W628" s="54">
        <f>VLOOKUP(V628,'Charged Moves'!B$2:K$119,3,FALSE)</f>
        <v>80</v>
      </c>
      <c r="X628" s="57" t="str">
        <f>VLOOKUP(V628,'Charged Moves'!B$2:C$119,2,FALSE)</f>
        <v>Dark</v>
      </c>
      <c r="Y628" s="54">
        <f>IF(OR(VLOOKUP(V628,'Charged Moves'!B$2:C$119,2,FALSE)=E628,VLOOKUP(V628,'Charged Moves'!B$2:C$119,2,FALSE)=F628),1,0)</f>
        <v>0</v>
      </c>
      <c r="Z628" s="54">
        <f>VLOOKUP(V628,'Charged Moves'!B$2:K$119,10,FALSE)*100</f>
        <v>5</v>
      </c>
      <c r="AA628" s="54">
        <f>VLOOKUP(V628,'Charged Moves'!B$2:K$119,6,FALSE)</f>
        <v>3000</v>
      </c>
      <c r="AB628" s="54">
        <f>VLOOKUP(V628,'Charged Moves'!B$2:L$119,11,FALSE)</f>
        <v>50</v>
      </c>
      <c r="AC628" s="62">
        <f t="shared" si="233"/>
        <v>50</v>
      </c>
      <c r="AD628" s="24">
        <f t="shared" si="3"/>
        <v>16.66666667</v>
      </c>
      <c r="AE628" s="63">
        <f t="shared" si="4"/>
        <v>4</v>
      </c>
      <c r="AF628" s="64">
        <f t="shared" si="5"/>
        <v>4400</v>
      </c>
      <c r="AG628" s="65">
        <f t="shared" si="6"/>
        <v>10</v>
      </c>
      <c r="AH628" s="15">
        <f t="shared" si="234"/>
        <v>0.5743825388</v>
      </c>
      <c r="AI628" s="15">
        <f t="shared" si="235"/>
        <v>0.09085132559</v>
      </c>
      <c r="AJ628" s="15">
        <f t="shared" si="236"/>
        <v>0.117459277</v>
      </c>
      <c r="AK628" s="65">
        <f t="shared" si="7"/>
        <v>4.252873563</v>
      </c>
      <c r="AL628" s="65">
        <f t="shared" si="8"/>
        <v>100800</v>
      </c>
      <c r="AM628" s="65">
        <f t="shared" si="9"/>
        <v>42868.96552</v>
      </c>
    </row>
    <row r="629" ht="14.25" customHeight="1">
      <c r="A629" s="11">
        <v>692.0</v>
      </c>
      <c r="B629" s="32">
        <f>VLOOKUP(D629,'Species Data'!A$2:E$252,2,FALSE)</f>
        <v>93</v>
      </c>
      <c r="C629" s="32"/>
      <c r="D629" s="32" t="s">
        <v>219</v>
      </c>
      <c r="E629" s="145" t="s">
        <v>474</v>
      </c>
      <c r="F629" s="121" t="s">
        <v>473</v>
      </c>
      <c r="G629" s="32">
        <f>VLOOKUP(D629,'Species Data'!A$2:E$252,3,FALSE)</f>
        <v>90</v>
      </c>
      <c r="H629" s="104">
        <f>VLOOKUP(D629,'Species Data'!A$2:E$252,4,FALSE)</f>
        <v>223</v>
      </c>
      <c r="I629" s="104">
        <f>VLOOKUP(D629,'Species Data'!A$2:E$252,5,FALSE)</f>
        <v>112</v>
      </c>
      <c r="J629" s="105">
        <f t="shared" si="1"/>
        <v>10080</v>
      </c>
      <c r="K629" s="36" t="s">
        <v>58</v>
      </c>
      <c r="L629" s="106">
        <f>VLOOKUP(K629,'Basic Moves'!B$2:J$60,3,FALSE)</f>
        <v>5</v>
      </c>
      <c r="M629" s="106" t="str">
        <f>VLOOKUP(K629,'Basic Moves'!B$2:C$60,2,FALSE)</f>
        <v>Ghost</v>
      </c>
      <c r="N629" s="106">
        <f>IF(OR(VLOOKUP(K629,'Basic Moves'!B$2:C$60,2,FALSE)=E629,VLOOKUP(K629,'Basic Moves'!B$2:C$60,2,FALSE)=F629),1,0)</f>
        <v>1</v>
      </c>
      <c r="O629" s="106">
        <f>VLOOKUP(K629,'Basic Moves'!B$2:J$60,5,FALSE)</f>
        <v>500</v>
      </c>
      <c r="P629" s="106">
        <f>VLOOKUP(K629,'Basic Moves'!B$2:J$60,9,FALSE)</f>
        <v>6</v>
      </c>
      <c r="Q629" s="34">
        <f t="shared" si="229"/>
        <v>4</v>
      </c>
      <c r="R629" s="24">
        <f t="shared" si="2"/>
        <v>8</v>
      </c>
      <c r="S629" s="56">
        <f t="shared" si="230"/>
        <v>10</v>
      </c>
      <c r="T629" s="56">
        <f t="shared" si="231"/>
        <v>12</v>
      </c>
      <c r="U629" s="56">
        <f t="shared" si="232"/>
        <v>1.2</v>
      </c>
      <c r="V629" s="36" t="s">
        <v>37</v>
      </c>
      <c r="W629" s="106">
        <f>VLOOKUP(V629,'Charged Moves'!B$2:K$119,3,FALSE)</f>
        <v>100</v>
      </c>
      <c r="X629" s="107" t="str">
        <f>VLOOKUP(V629,'Charged Moves'!B$2:C$119,2,FALSE)</f>
        <v>Ghost</v>
      </c>
      <c r="Y629" s="106">
        <f>IF(OR(VLOOKUP(V629,'Charged Moves'!B$2:C$119,2,FALSE)=E629,VLOOKUP(V629,'Charged Moves'!B$2:C$119,2,FALSE)=F629),1,0)</f>
        <v>1</v>
      </c>
      <c r="Z629" s="106">
        <f>VLOOKUP(V629,'Charged Moves'!B$2:K$119,10,FALSE)*100</f>
        <v>5</v>
      </c>
      <c r="AA629" s="106">
        <f>VLOOKUP(V629,'Charged Moves'!B$2:K$119,6,FALSE)</f>
        <v>3000</v>
      </c>
      <c r="AB629" s="106">
        <f>VLOOKUP(V629,'Charged Moves'!B$2:L$119,11,FALSE)</f>
        <v>50</v>
      </c>
      <c r="AC629" s="62">
        <f t="shared" si="233"/>
        <v>75</v>
      </c>
      <c r="AD629" s="24">
        <f t="shared" si="3"/>
        <v>25</v>
      </c>
      <c r="AE629" s="63">
        <f t="shared" si="4"/>
        <v>9</v>
      </c>
      <c r="AF629" s="64">
        <f t="shared" si="5"/>
        <v>4500</v>
      </c>
      <c r="AG629" s="65">
        <f t="shared" si="6"/>
        <v>14.8</v>
      </c>
      <c r="AH629" s="15">
        <f t="shared" si="234"/>
        <v>0.8500861574</v>
      </c>
      <c r="AI629" s="15">
        <f t="shared" si="235"/>
        <v>0.1344599619</v>
      </c>
      <c r="AJ629" s="15">
        <f t="shared" si="236"/>
        <v>0.111479532</v>
      </c>
      <c r="AK629" s="65">
        <f t="shared" si="7"/>
        <v>4.036363636</v>
      </c>
      <c r="AL629" s="65">
        <f t="shared" si="8"/>
        <v>149184</v>
      </c>
      <c r="AM629" s="65">
        <f t="shared" si="9"/>
        <v>40686.54545</v>
      </c>
    </row>
    <row r="630" ht="14.25" customHeight="1">
      <c r="A630" s="11">
        <v>694.0</v>
      </c>
      <c r="B630" s="11">
        <f>VLOOKUP(D630,'Species Data'!A$2:E$252,2,FALSE)</f>
        <v>93</v>
      </c>
      <c r="C630" s="11"/>
      <c r="D630" s="11" t="s">
        <v>219</v>
      </c>
      <c r="E630" s="144" t="s">
        <v>474</v>
      </c>
      <c r="F630" s="108" t="s">
        <v>473</v>
      </c>
      <c r="G630" s="11">
        <f>VLOOKUP(D630,'Species Data'!A$2:E$252,3,FALSE)</f>
        <v>90</v>
      </c>
      <c r="H630" s="52">
        <f>VLOOKUP(D630,'Species Data'!A$2:E$252,4,FALSE)</f>
        <v>223</v>
      </c>
      <c r="I630" s="52">
        <f>VLOOKUP(D630,'Species Data'!A$2:E$252,5,FALSE)</f>
        <v>112</v>
      </c>
      <c r="J630" s="53">
        <f t="shared" si="1"/>
        <v>10080</v>
      </c>
      <c r="K630" s="48" t="s">
        <v>53</v>
      </c>
      <c r="L630" s="54">
        <f>VLOOKUP(K630,'Basic Moves'!B$2:J$60,3,FALSE)</f>
        <v>9</v>
      </c>
      <c r="M630" s="54" t="str">
        <f>VLOOKUP(K630,'Basic Moves'!B$2:C$60,2,FALSE)</f>
        <v>Ghost</v>
      </c>
      <c r="N630" s="54">
        <f>IF(OR(VLOOKUP(K630,'Basic Moves'!B$2:C$60,2,FALSE)=E630,VLOOKUP(K630,'Basic Moves'!B$2:C$60,2,FALSE)=F630),1,0)</f>
        <v>1</v>
      </c>
      <c r="O630" s="54">
        <f>VLOOKUP(K630,'Basic Moves'!B$2:J$60,5,FALSE)</f>
        <v>700</v>
      </c>
      <c r="P630" s="54">
        <f>VLOOKUP(K630,'Basic Moves'!B$2:J$60,9,FALSE)</f>
        <v>6</v>
      </c>
      <c r="Q630" s="34">
        <f t="shared" si="229"/>
        <v>7</v>
      </c>
      <c r="R630" s="24">
        <f t="shared" si="2"/>
        <v>10</v>
      </c>
      <c r="S630" s="56">
        <f t="shared" si="230"/>
        <v>12.85714286</v>
      </c>
      <c r="T630" s="56">
        <f t="shared" si="231"/>
        <v>8.571428571</v>
      </c>
      <c r="U630" s="56">
        <f t="shared" si="232"/>
        <v>0.6666666667</v>
      </c>
      <c r="V630" s="48" t="s">
        <v>143</v>
      </c>
      <c r="W630" s="54">
        <f>VLOOKUP(V630,'Charged Moves'!B$2:K$119,3,FALSE)</f>
        <v>80</v>
      </c>
      <c r="X630" s="57" t="str">
        <f>VLOOKUP(V630,'Charged Moves'!B$2:C$119,2,FALSE)</f>
        <v>Dark</v>
      </c>
      <c r="Y630" s="54">
        <f>IF(OR(VLOOKUP(V630,'Charged Moves'!B$2:C$119,2,FALSE)=E630,VLOOKUP(V630,'Charged Moves'!B$2:C$119,2,FALSE)=F630),1,0)</f>
        <v>0</v>
      </c>
      <c r="Z630" s="54">
        <f>VLOOKUP(V630,'Charged Moves'!B$2:K$119,10,FALSE)*100</f>
        <v>5</v>
      </c>
      <c r="AA630" s="54">
        <f>VLOOKUP(V630,'Charged Moves'!B$2:K$119,6,FALSE)</f>
        <v>3000</v>
      </c>
      <c r="AB630" s="54">
        <f>VLOOKUP(V630,'Charged Moves'!B$2:L$119,11,FALSE)</f>
        <v>50</v>
      </c>
      <c r="AC630" s="62">
        <f t="shared" si="233"/>
        <v>50</v>
      </c>
      <c r="AD630" s="24">
        <f t="shared" si="3"/>
        <v>16.66666667</v>
      </c>
      <c r="AE630" s="63">
        <f t="shared" si="4"/>
        <v>9</v>
      </c>
      <c r="AF630" s="64">
        <f t="shared" si="5"/>
        <v>6300</v>
      </c>
      <c r="AG630" s="65">
        <f t="shared" si="6"/>
        <v>12.15053763</v>
      </c>
      <c r="AH630" s="15">
        <f t="shared" si="234"/>
        <v>0.6979056654</v>
      </c>
      <c r="AI630" s="15">
        <f t="shared" si="235"/>
        <v>0.1103892451</v>
      </c>
      <c r="AJ630" s="15">
        <f t="shared" si="236"/>
        <v>0.1065162026</v>
      </c>
      <c r="AK630" s="65">
        <f t="shared" si="7"/>
        <v>3.85665529</v>
      </c>
      <c r="AL630" s="65">
        <f t="shared" si="8"/>
        <v>122477.4194</v>
      </c>
      <c r="AM630" s="65">
        <f t="shared" si="9"/>
        <v>38875.08532</v>
      </c>
    </row>
    <row r="631" ht="14.25" customHeight="1">
      <c r="A631" s="11">
        <v>689.0</v>
      </c>
      <c r="B631" s="11">
        <f>VLOOKUP(D631,'Species Data'!A$2:E$252,2,FALSE)</f>
        <v>93</v>
      </c>
      <c r="C631" s="11"/>
      <c r="D631" s="11" t="s">
        <v>219</v>
      </c>
      <c r="E631" s="144" t="s">
        <v>474</v>
      </c>
      <c r="F631" s="108" t="s">
        <v>473</v>
      </c>
      <c r="G631" s="11">
        <f>VLOOKUP(D631,'Species Data'!A$2:E$252,3,FALSE)</f>
        <v>90</v>
      </c>
      <c r="H631" s="52">
        <f>VLOOKUP(D631,'Species Data'!A$2:E$252,4,FALSE)</f>
        <v>223</v>
      </c>
      <c r="I631" s="52">
        <f>VLOOKUP(D631,'Species Data'!A$2:E$252,5,FALSE)</f>
        <v>112</v>
      </c>
      <c r="J631" s="53">
        <f t="shared" si="1"/>
        <v>10080</v>
      </c>
      <c r="K631" s="12" t="s">
        <v>300</v>
      </c>
      <c r="L631" s="54">
        <f>VLOOKUP(K631,'Basic Moves'!B$2:J$60,3,FALSE)</f>
        <v>8</v>
      </c>
      <c r="M631" s="54" t="str">
        <f>VLOOKUP(K631,'Basic Moves'!B$2:C$60,2,FALSE)</f>
        <v>Ghost</v>
      </c>
      <c r="N631" s="54">
        <f>IF(OR(VLOOKUP(K631,'Basic Moves'!B$2:C$60,2,FALSE)=E631,VLOOKUP(K631,'Basic Moves'!B$2:C$60,2,FALSE)=F631),1,0)</f>
        <v>1</v>
      </c>
      <c r="O631" s="54">
        <f>VLOOKUP(K631,'Basic Moves'!B$2:J$60,5,FALSE)</f>
        <v>1100</v>
      </c>
      <c r="P631" s="54">
        <f>VLOOKUP(K631,'Basic Moves'!B$2:J$60,9,FALSE)</f>
        <v>14</v>
      </c>
      <c r="Q631" s="34">
        <f t="shared" si="229"/>
        <v>6</v>
      </c>
      <c r="R631" s="24">
        <f t="shared" si="2"/>
        <v>5.454545455</v>
      </c>
      <c r="S631" s="56">
        <f t="shared" si="230"/>
        <v>7.272727273</v>
      </c>
      <c r="T631" s="56">
        <f t="shared" si="231"/>
        <v>12.72727273</v>
      </c>
      <c r="U631" s="56">
        <f t="shared" si="232"/>
        <v>1.75</v>
      </c>
      <c r="V631" s="12" t="s">
        <v>306</v>
      </c>
      <c r="W631" s="54">
        <f>VLOOKUP(V631,'Charged Moves'!B$2:K$119,3,FALSE)</f>
        <v>40</v>
      </c>
      <c r="X631" s="57" t="str">
        <f>VLOOKUP(V631,'Charged Moves'!B$2:C$119,2,FALSE)</f>
        <v>Ghost</v>
      </c>
      <c r="Y631" s="54">
        <f>IF(OR(VLOOKUP(V631,'Charged Moves'!B$2:C$119,2,FALSE)=E631,VLOOKUP(V631,'Charged Moves'!B$2:C$119,2,FALSE)=F631),1,0)</f>
        <v>1</v>
      </c>
      <c r="Z631" s="54">
        <f>VLOOKUP(V631,'Charged Moves'!B$2:K$119,10,FALSE)*100</f>
        <v>5</v>
      </c>
      <c r="AA631" s="54">
        <f>VLOOKUP(V631,'Charged Moves'!B$2:K$119,6,FALSE)</f>
        <v>1700</v>
      </c>
      <c r="AB631" s="54">
        <f>VLOOKUP(V631,'Charged Moves'!B$2:L$119,11,FALSE)</f>
        <v>33</v>
      </c>
      <c r="AC631" s="62">
        <f t="shared" si="233"/>
        <v>30</v>
      </c>
      <c r="AD631" s="24">
        <f t="shared" si="3"/>
        <v>17.64705882</v>
      </c>
      <c r="AE631" s="63">
        <f t="shared" si="4"/>
        <v>3</v>
      </c>
      <c r="AF631" s="64">
        <f t="shared" si="5"/>
        <v>3300</v>
      </c>
      <c r="AG631" s="65">
        <f t="shared" si="6"/>
        <v>9.6</v>
      </c>
      <c r="AH631" s="15">
        <f t="shared" si="234"/>
        <v>0.5514072372</v>
      </c>
      <c r="AI631" s="15">
        <f t="shared" si="235"/>
        <v>0.08721727257</v>
      </c>
      <c r="AJ631" s="15">
        <f t="shared" si="236"/>
        <v>0.1019771187</v>
      </c>
      <c r="AK631" s="65">
        <f t="shared" si="7"/>
        <v>3.692307692</v>
      </c>
      <c r="AL631" s="65">
        <f t="shared" si="8"/>
        <v>96768</v>
      </c>
      <c r="AM631" s="65">
        <f t="shared" si="9"/>
        <v>37218.46154</v>
      </c>
    </row>
    <row r="632" ht="14.25" customHeight="1">
      <c r="A632" s="11">
        <v>696.0</v>
      </c>
      <c r="B632" s="11">
        <f>VLOOKUP(D632,'Species Data'!A$2:E$252,2,FALSE)</f>
        <v>93</v>
      </c>
      <c r="C632" s="11"/>
      <c r="D632" s="11" t="s">
        <v>219</v>
      </c>
      <c r="E632" s="144" t="s">
        <v>474</v>
      </c>
      <c r="F632" s="108" t="s">
        <v>473</v>
      </c>
      <c r="G632" s="11">
        <f>VLOOKUP(D632,'Species Data'!A$2:E$252,3,FALSE)</f>
        <v>90</v>
      </c>
      <c r="H632" s="52">
        <f>VLOOKUP(D632,'Species Data'!A$2:E$252,4,FALSE)</f>
        <v>223</v>
      </c>
      <c r="I632" s="52">
        <f>VLOOKUP(D632,'Species Data'!A$2:E$252,5,FALSE)</f>
        <v>112</v>
      </c>
      <c r="J632" s="53">
        <f t="shared" si="1"/>
        <v>10080</v>
      </c>
      <c r="K632" s="48" t="s">
        <v>53</v>
      </c>
      <c r="L632" s="54">
        <f>VLOOKUP(K632,'Basic Moves'!B$2:J$60,3,FALSE)</f>
        <v>9</v>
      </c>
      <c r="M632" s="54" t="str">
        <f>VLOOKUP(K632,'Basic Moves'!B$2:C$60,2,FALSE)</f>
        <v>Ghost</v>
      </c>
      <c r="N632" s="54">
        <f>IF(OR(VLOOKUP(K632,'Basic Moves'!B$2:C$60,2,FALSE)=E632,VLOOKUP(K632,'Basic Moves'!B$2:C$60,2,FALSE)=F632),1,0)</f>
        <v>1</v>
      </c>
      <c r="O632" s="54">
        <f>VLOOKUP(K632,'Basic Moves'!B$2:J$60,5,FALSE)</f>
        <v>700</v>
      </c>
      <c r="P632" s="54">
        <f>VLOOKUP(K632,'Basic Moves'!B$2:J$60,9,FALSE)</f>
        <v>6</v>
      </c>
      <c r="Q632" s="34">
        <f t="shared" si="229"/>
        <v>7</v>
      </c>
      <c r="R632" s="24">
        <f t="shared" si="2"/>
        <v>10</v>
      </c>
      <c r="S632" s="56">
        <f t="shared" si="230"/>
        <v>12.85714286</v>
      </c>
      <c r="T632" s="56">
        <f t="shared" si="231"/>
        <v>8.571428571</v>
      </c>
      <c r="U632" s="56">
        <f t="shared" si="232"/>
        <v>0.6666666667</v>
      </c>
      <c r="V632" s="12" t="s">
        <v>306</v>
      </c>
      <c r="W632" s="54">
        <f>VLOOKUP(V632,'Charged Moves'!B$2:K$119,3,FALSE)</f>
        <v>40</v>
      </c>
      <c r="X632" s="57" t="str">
        <f>VLOOKUP(V632,'Charged Moves'!B$2:C$119,2,FALSE)</f>
        <v>Ghost</v>
      </c>
      <c r="Y632" s="54">
        <f>IF(OR(VLOOKUP(V632,'Charged Moves'!B$2:C$119,2,FALSE)=E632,VLOOKUP(V632,'Charged Moves'!B$2:C$119,2,FALSE)=F632),1,0)</f>
        <v>1</v>
      </c>
      <c r="Z632" s="54">
        <f>VLOOKUP(V632,'Charged Moves'!B$2:K$119,10,FALSE)*100</f>
        <v>5</v>
      </c>
      <c r="AA632" s="54">
        <f>VLOOKUP(V632,'Charged Moves'!B$2:K$119,6,FALSE)</f>
        <v>1700</v>
      </c>
      <c r="AB632" s="54">
        <f>VLOOKUP(V632,'Charged Moves'!B$2:L$119,11,FALSE)</f>
        <v>33</v>
      </c>
      <c r="AC632" s="62">
        <f t="shared" si="233"/>
        <v>30</v>
      </c>
      <c r="AD632" s="24">
        <f t="shared" si="3"/>
        <v>17.64705882</v>
      </c>
      <c r="AE632" s="63">
        <f t="shared" si="4"/>
        <v>6</v>
      </c>
      <c r="AF632" s="64">
        <f t="shared" si="5"/>
        <v>4200</v>
      </c>
      <c r="AG632" s="65">
        <f t="shared" si="6"/>
        <v>12.20338983</v>
      </c>
      <c r="AH632" s="15">
        <f t="shared" si="234"/>
        <v>0.7009414032</v>
      </c>
      <c r="AI632" s="15">
        <f t="shared" si="235"/>
        <v>0.1108694143</v>
      </c>
      <c r="AJ632" s="15">
        <f t="shared" si="236"/>
        <v>0.09992732736</v>
      </c>
      <c r="AK632" s="65">
        <f t="shared" si="7"/>
        <v>3.618090452</v>
      </c>
      <c r="AL632" s="65">
        <f t="shared" si="8"/>
        <v>123010.1695</v>
      </c>
      <c r="AM632" s="65">
        <f t="shared" si="9"/>
        <v>36470.35176</v>
      </c>
    </row>
    <row r="633" ht="14.25" customHeight="1">
      <c r="A633" s="11">
        <v>693.0</v>
      </c>
      <c r="B633" s="32">
        <f>VLOOKUP(D633,'Species Data'!A$2:E$252,2,FALSE)</f>
        <v>93</v>
      </c>
      <c r="C633" s="32"/>
      <c r="D633" s="32" t="s">
        <v>219</v>
      </c>
      <c r="E633" s="145" t="s">
        <v>474</v>
      </c>
      <c r="F633" s="121" t="s">
        <v>473</v>
      </c>
      <c r="G633" s="32">
        <f>VLOOKUP(D633,'Species Data'!A$2:E$252,3,FALSE)</f>
        <v>90</v>
      </c>
      <c r="H633" s="104">
        <f>VLOOKUP(D633,'Species Data'!A$2:E$252,4,FALSE)</f>
        <v>223</v>
      </c>
      <c r="I633" s="104">
        <f>VLOOKUP(D633,'Species Data'!A$2:E$252,5,FALSE)</f>
        <v>112</v>
      </c>
      <c r="J633" s="105">
        <f t="shared" si="1"/>
        <v>10080</v>
      </c>
      <c r="K633" s="36" t="s">
        <v>58</v>
      </c>
      <c r="L633" s="106">
        <f>VLOOKUP(K633,'Basic Moves'!B$2:J$60,3,FALSE)</f>
        <v>5</v>
      </c>
      <c r="M633" s="106" t="str">
        <f>VLOOKUP(K633,'Basic Moves'!B$2:C$60,2,FALSE)</f>
        <v>Ghost</v>
      </c>
      <c r="N633" s="106">
        <f>IF(OR(VLOOKUP(K633,'Basic Moves'!B$2:C$60,2,FALSE)=E633,VLOOKUP(K633,'Basic Moves'!B$2:C$60,2,FALSE)=F633),1,0)</f>
        <v>1</v>
      </c>
      <c r="O633" s="106">
        <f>VLOOKUP(K633,'Basic Moves'!B$2:J$60,5,FALSE)</f>
        <v>500</v>
      </c>
      <c r="P633" s="106">
        <f>VLOOKUP(K633,'Basic Moves'!B$2:J$60,9,FALSE)</f>
        <v>6</v>
      </c>
      <c r="Q633" s="34">
        <f t="shared" si="229"/>
        <v>4</v>
      </c>
      <c r="R633" s="24">
        <f t="shared" si="2"/>
        <v>8</v>
      </c>
      <c r="S633" s="56">
        <f t="shared" si="230"/>
        <v>10</v>
      </c>
      <c r="T633" s="56">
        <f t="shared" si="231"/>
        <v>12</v>
      </c>
      <c r="U633" s="56">
        <f t="shared" si="232"/>
        <v>1.2</v>
      </c>
      <c r="V633" s="36" t="s">
        <v>144</v>
      </c>
      <c r="W633" s="106">
        <f>VLOOKUP(V633,'Charged Moves'!B$2:K$119,3,FALSE)</f>
        <v>80</v>
      </c>
      <c r="X633" s="107" t="str">
        <f>VLOOKUP(V633,'Charged Moves'!B$2:C$119,2,FALSE)</f>
        <v>Poison</v>
      </c>
      <c r="Y633" s="106">
        <f>IF(OR(VLOOKUP(V633,'Charged Moves'!B$2:C$119,2,FALSE)=E633,VLOOKUP(V633,'Charged Moves'!B$2:C$119,2,FALSE)=F633),1,0)</f>
        <v>1</v>
      </c>
      <c r="Z633" s="106">
        <f>VLOOKUP(V633,'Charged Moves'!B$2:K$119,10,FALSE)*100</f>
        <v>5</v>
      </c>
      <c r="AA633" s="106">
        <f>VLOOKUP(V633,'Charged Moves'!B$2:K$119,6,FALSE)</f>
        <v>2300</v>
      </c>
      <c r="AB633" s="106">
        <f>VLOOKUP(V633,'Charged Moves'!B$2:L$119,11,FALSE)</f>
        <v>50</v>
      </c>
      <c r="AC633" s="62">
        <f t="shared" si="233"/>
        <v>60</v>
      </c>
      <c r="AD633" s="24">
        <f t="shared" si="3"/>
        <v>26.08695652</v>
      </c>
      <c r="AE633" s="63">
        <f t="shared" si="4"/>
        <v>9</v>
      </c>
      <c r="AF633" s="64">
        <f t="shared" si="5"/>
        <v>4500</v>
      </c>
      <c r="AG633" s="65">
        <f t="shared" si="6"/>
        <v>14.11764706</v>
      </c>
      <c r="AH633" s="15">
        <f t="shared" si="234"/>
        <v>0.8108929959</v>
      </c>
      <c r="AI633" s="15">
        <f t="shared" si="235"/>
        <v>0.128260695</v>
      </c>
      <c r="AJ633" s="15">
        <f t="shared" si="236"/>
        <v>0.0989330256</v>
      </c>
      <c r="AK633" s="65">
        <f t="shared" si="7"/>
        <v>3.582089552</v>
      </c>
      <c r="AL633" s="65">
        <f t="shared" si="8"/>
        <v>142305.8824</v>
      </c>
      <c r="AM633" s="65">
        <f t="shared" si="9"/>
        <v>36107.46269</v>
      </c>
    </row>
    <row r="634" ht="14.25" customHeight="1">
      <c r="A634" s="11">
        <v>691.0</v>
      </c>
      <c r="B634" s="32">
        <f>VLOOKUP(D634,'Species Data'!A$2:E$252,2,FALSE)</f>
        <v>93</v>
      </c>
      <c r="C634" s="32"/>
      <c r="D634" s="32" t="s">
        <v>219</v>
      </c>
      <c r="E634" s="145" t="s">
        <v>474</v>
      </c>
      <c r="F634" s="121" t="s">
        <v>473</v>
      </c>
      <c r="G634" s="32">
        <f>VLOOKUP(D634,'Species Data'!A$2:E$252,3,FALSE)</f>
        <v>90</v>
      </c>
      <c r="H634" s="104">
        <f>VLOOKUP(D634,'Species Data'!A$2:E$252,4,FALSE)</f>
        <v>223</v>
      </c>
      <c r="I634" s="104">
        <f>VLOOKUP(D634,'Species Data'!A$2:E$252,5,FALSE)</f>
        <v>112</v>
      </c>
      <c r="J634" s="105">
        <f t="shared" si="1"/>
        <v>10080</v>
      </c>
      <c r="K634" s="36" t="s">
        <v>58</v>
      </c>
      <c r="L634" s="106">
        <f>VLOOKUP(K634,'Basic Moves'!B$2:J$60,3,FALSE)</f>
        <v>5</v>
      </c>
      <c r="M634" s="106" t="str">
        <f>VLOOKUP(K634,'Basic Moves'!B$2:C$60,2,FALSE)</f>
        <v>Ghost</v>
      </c>
      <c r="N634" s="106">
        <f>IF(OR(VLOOKUP(K634,'Basic Moves'!B$2:C$60,2,FALSE)=E634,VLOOKUP(K634,'Basic Moves'!B$2:C$60,2,FALSE)=F634),1,0)</f>
        <v>1</v>
      </c>
      <c r="O634" s="106">
        <f>VLOOKUP(K634,'Basic Moves'!B$2:J$60,5,FALSE)</f>
        <v>500</v>
      </c>
      <c r="P634" s="106">
        <f>VLOOKUP(K634,'Basic Moves'!B$2:J$60,9,FALSE)</f>
        <v>6</v>
      </c>
      <c r="Q634" s="34">
        <f t="shared" si="229"/>
        <v>4</v>
      </c>
      <c r="R634" s="24">
        <f t="shared" si="2"/>
        <v>8</v>
      </c>
      <c r="S634" s="56">
        <f t="shared" si="230"/>
        <v>10</v>
      </c>
      <c r="T634" s="56">
        <f t="shared" si="231"/>
        <v>12</v>
      </c>
      <c r="U634" s="56">
        <f t="shared" si="232"/>
        <v>1.2</v>
      </c>
      <c r="V634" s="36" t="s">
        <v>143</v>
      </c>
      <c r="W634" s="106">
        <f>VLOOKUP(V634,'Charged Moves'!B$2:K$119,3,FALSE)</f>
        <v>80</v>
      </c>
      <c r="X634" s="107" t="str">
        <f>VLOOKUP(V634,'Charged Moves'!B$2:C$119,2,FALSE)</f>
        <v>Dark</v>
      </c>
      <c r="Y634" s="106">
        <f>IF(OR(VLOOKUP(V634,'Charged Moves'!B$2:C$119,2,FALSE)=E634,VLOOKUP(V634,'Charged Moves'!B$2:C$119,2,FALSE)=F634),1,0)</f>
        <v>0</v>
      </c>
      <c r="Z634" s="106">
        <f>VLOOKUP(V634,'Charged Moves'!B$2:K$119,10,FALSE)*100</f>
        <v>5</v>
      </c>
      <c r="AA634" s="106">
        <f>VLOOKUP(V634,'Charged Moves'!B$2:K$119,6,FALSE)</f>
        <v>3000</v>
      </c>
      <c r="AB634" s="106">
        <f>VLOOKUP(V634,'Charged Moves'!B$2:L$119,11,FALSE)</f>
        <v>50</v>
      </c>
      <c r="AC634" s="62">
        <f t="shared" si="233"/>
        <v>50</v>
      </c>
      <c r="AD634" s="24">
        <f t="shared" si="3"/>
        <v>16.66666667</v>
      </c>
      <c r="AE634" s="63">
        <f t="shared" si="4"/>
        <v>9</v>
      </c>
      <c r="AF634" s="64">
        <f t="shared" si="5"/>
        <v>4500</v>
      </c>
      <c r="AG634" s="65">
        <f t="shared" si="6"/>
        <v>11.46666667</v>
      </c>
      <c r="AH634" s="15">
        <f t="shared" si="234"/>
        <v>0.6586253111</v>
      </c>
      <c r="AI634" s="15">
        <f t="shared" si="235"/>
        <v>0.1041761867</v>
      </c>
      <c r="AJ634" s="15">
        <f t="shared" si="236"/>
        <v>0.08637152932</v>
      </c>
      <c r="AK634" s="65">
        <f t="shared" si="7"/>
        <v>3.127272727</v>
      </c>
      <c r="AL634" s="65">
        <f t="shared" si="8"/>
        <v>115584</v>
      </c>
      <c r="AM634" s="65">
        <f t="shared" si="9"/>
        <v>31522.90909</v>
      </c>
    </row>
    <row r="635" ht="14.25" customHeight="1">
      <c r="A635" s="11">
        <v>1525.0</v>
      </c>
      <c r="B635" s="11">
        <f>VLOOKUP(D635,'Species Data'!A$2:E$252,2,FALSE)</f>
        <v>214</v>
      </c>
      <c r="C635" s="11"/>
      <c r="D635" s="20" t="s">
        <v>124</v>
      </c>
      <c r="E635" s="118" t="s">
        <v>477</v>
      </c>
      <c r="F635" s="152" t="s">
        <v>482</v>
      </c>
      <c r="G635" s="11">
        <f>VLOOKUP(D635,'Species Data'!A$2:E$252,3,FALSE)</f>
        <v>160</v>
      </c>
      <c r="H635" s="52">
        <f>VLOOKUP(D635,'Species Data'!A$2:E$252,4,FALSE)</f>
        <v>234</v>
      </c>
      <c r="I635" s="52">
        <f>VLOOKUP(D635,'Species Data'!A$2:E$252,5,FALSE)</f>
        <v>189</v>
      </c>
      <c r="J635" s="53">
        <f t="shared" si="1"/>
        <v>30240</v>
      </c>
      <c r="K635" s="21" t="s">
        <v>160</v>
      </c>
      <c r="L635" s="54">
        <f>VLOOKUP(K635,'Basic Moves'!B$2:J$60,3,FALSE)</f>
        <v>15</v>
      </c>
      <c r="M635" s="54" t="str">
        <f>VLOOKUP(K635,'Basic Moves'!B$2:C$60,2,FALSE)</f>
        <v>Bug</v>
      </c>
      <c r="N635" s="54">
        <f>IF(OR(VLOOKUP(K635,'Basic Moves'!B$2:C$60,2,FALSE)=E635,VLOOKUP(K635,'Basic Moves'!B$2:C$60,2,FALSE)=F635),1,0)</f>
        <v>1</v>
      </c>
      <c r="O635" s="54">
        <f>VLOOKUP(K635,'Basic Moves'!B$2:J$60,5,FALSE)</f>
        <v>1500</v>
      </c>
      <c r="P635" s="54">
        <f>VLOOKUP(K635,'Basic Moves'!B$2:J$60,9,FALSE)</f>
        <v>15</v>
      </c>
      <c r="Q635" s="34">
        <f t="shared" si="229"/>
        <v>12</v>
      </c>
      <c r="R635" s="24">
        <f t="shared" si="2"/>
        <v>8</v>
      </c>
      <c r="S635" s="56">
        <f t="shared" si="230"/>
        <v>10</v>
      </c>
      <c r="T635" s="56">
        <f t="shared" si="231"/>
        <v>10</v>
      </c>
      <c r="U635" s="56">
        <f t="shared" si="232"/>
        <v>1</v>
      </c>
      <c r="V635" s="21" t="s">
        <v>125</v>
      </c>
      <c r="W635" s="54">
        <f>VLOOKUP(V635,'Charged Moves'!B$2:K$119,3,FALSE)</f>
        <v>100</v>
      </c>
      <c r="X635" s="57" t="str">
        <f>VLOOKUP(V635,'Charged Moves'!B$2:C$119,2,FALSE)</f>
        <v>Fighting</v>
      </c>
      <c r="Y635" s="54">
        <f>IF(OR(VLOOKUP(V635,'Charged Moves'!B$2:C$119,2,FALSE)=E635,VLOOKUP(V635,'Charged Moves'!B$2:C$119,2,FALSE)=F635),1,0)</f>
        <v>1</v>
      </c>
      <c r="Z635" s="54">
        <f>VLOOKUP(V635,'Charged Moves'!B$2:K$119,10,FALSE)*100</f>
        <v>5</v>
      </c>
      <c r="AA635" s="54">
        <f>VLOOKUP(V635,'Charged Moves'!B$2:K$119,6,FALSE)</f>
        <v>2300</v>
      </c>
      <c r="AB635" s="54">
        <f>VLOOKUP(V635,'Charged Moves'!B$2:L$119,11,FALSE)</f>
        <v>100</v>
      </c>
      <c r="AC635" s="62">
        <f t="shared" si="233"/>
        <v>79</v>
      </c>
      <c r="AD635" s="24">
        <f t="shared" si="3"/>
        <v>34.34782609</v>
      </c>
      <c r="AE635" s="63">
        <f t="shared" si="4"/>
        <v>7</v>
      </c>
      <c r="AF635" s="64">
        <f t="shared" si="5"/>
        <v>10500</v>
      </c>
      <c r="AG635" s="65">
        <f t="shared" si="6"/>
        <v>12.734375</v>
      </c>
      <c r="AH635" s="15">
        <f t="shared" si="234"/>
        <v>0.7314402642</v>
      </c>
      <c r="AI635" s="15">
        <f t="shared" si="235"/>
        <v>0.3470804548</v>
      </c>
      <c r="AJ635" s="15">
        <f t="shared" si="236"/>
        <v>0.4689442589</v>
      </c>
      <c r="AK635" s="65">
        <f t="shared" si="7"/>
        <v>5.659722222</v>
      </c>
      <c r="AL635" s="65">
        <f t="shared" si="8"/>
        <v>385087.5</v>
      </c>
      <c r="AM635" s="65">
        <f t="shared" si="9"/>
        <v>171150</v>
      </c>
    </row>
    <row r="636" ht="14.25" customHeight="1">
      <c r="A636" s="11">
        <v>1526.0</v>
      </c>
      <c r="B636" s="11">
        <f>VLOOKUP(D636,'Species Data'!A$2:E$252,2,FALSE)</f>
        <v>214</v>
      </c>
      <c r="C636" s="11"/>
      <c r="D636" s="20" t="s">
        <v>124</v>
      </c>
      <c r="E636" s="118" t="s">
        <v>477</v>
      </c>
      <c r="F636" s="152" t="s">
        <v>482</v>
      </c>
      <c r="G636" s="11">
        <f>VLOOKUP(D636,'Species Data'!A$2:E$252,3,FALSE)</f>
        <v>160</v>
      </c>
      <c r="H636" s="52">
        <f>VLOOKUP(D636,'Species Data'!A$2:E$252,4,FALSE)</f>
        <v>234</v>
      </c>
      <c r="I636" s="52">
        <f>VLOOKUP(D636,'Species Data'!A$2:E$252,5,FALSE)</f>
        <v>189</v>
      </c>
      <c r="J636" s="53">
        <f t="shared" si="1"/>
        <v>30240</v>
      </c>
      <c r="K636" s="21" t="s">
        <v>160</v>
      </c>
      <c r="L636" s="54">
        <f>VLOOKUP(K636,'Basic Moves'!B$2:J$60,3,FALSE)</f>
        <v>15</v>
      </c>
      <c r="M636" s="54" t="str">
        <f>VLOOKUP(K636,'Basic Moves'!B$2:C$60,2,FALSE)</f>
        <v>Bug</v>
      </c>
      <c r="N636" s="54">
        <f>IF(OR(VLOOKUP(K636,'Basic Moves'!B$2:C$60,2,FALSE)=E636,VLOOKUP(K636,'Basic Moves'!B$2:C$60,2,FALSE)=F636),1,0)</f>
        <v>1</v>
      </c>
      <c r="O636" s="54">
        <f>VLOOKUP(K636,'Basic Moves'!B$2:J$60,5,FALSE)</f>
        <v>1500</v>
      </c>
      <c r="P636" s="54">
        <f>VLOOKUP(K636,'Basic Moves'!B$2:J$60,9,FALSE)</f>
        <v>15</v>
      </c>
      <c r="Q636" s="34">
        <f t="shared" si="229"/>
        <v>12</v>
      </c>
      <c r="R636" s="24">
        <f t="shared" si="2"/>
        <v>8</v>
      </c>
      <c r="S636" s="56">
        <f t="shared" si="230"/>
        <v>10</v>
      </c>
      <c r="T636" s="56">
        <f t="shared" si="231"/>
        <v>10</v>
      </c>
      <c r="U636" s="56">
        <f t="shared" si="232"/>
        <v>1</v>
      </c>
      <c r="V636" s="21" t="s">
        <v>85</v>
      </c>
      <c r="W636" s="54">
        <f>VLOOKUP(V636,'Charged Moves'!B$2:K$119,3,FALSE)</f>
        <v>120</v>
      </c>
      <c r="X636" s="57" t="str">
        <f>VLOOKUP(V636,'Charged Moves'!B$2:C$119,2,FALSE)</f>
        <v>Ground</v>
      </c>
      <c r="Y636" s="54">
        <f>IF(OR(VLOOKUP(V636,'Charged Moves'!B$2:C$119,2,FALSE)=E636,VLOOKUP(V636,'Charged Moves'!B$2:C$119,2,FALSE)=F636),1,0)</f>
        <v>0</v>
      </c>
      <c r="Z636" s="54">
        <f>VLOOKUP(V636,'Charged Moves'!B$2:K$119,10,FALSE)*100</f>
        <v>5</v>
      </c>
      <c r="AA636" s="54">
        <f>VLOOKUP(V636,'Charged Moves'!B$2:K$119,6,FALSE)</f>
        <v>3600</v>
      </c>
      <c r="AB636" s="54">
        <f>VLOOKUP(V636,'Charged Moves'!B$2:L$119,11,FALSE)</f>
        <v>100</v>
      </c>
      <c r="AC636" s="62">
        <f t="shared" si="233"/>
        <v>79</v>
      </c>
      <c r="AD636" s="24">
        <f t="shared" si="3"/>
        <v>21.94444444</v>
      </c>
      <c r="AE636" s="63">
        <f t="shared" si="4"/>
        <v>7</v>
      </c>
      <c r="AF636" s="64">
        <f t="shared" si="5"/>
        <v>10500</v>
      </c>
      <c r="AG636" s="65">
        <f t="shared" si="6"/>
        <v>11.56028369</v>
      </c>
      <c r="AH636" s="15">
        <f t="shared" si="234"/>
        <v>0.6640025094</v>
      </c>
      <c r="AI636" s="15">
        <f t="shared" si="235"/>
        <v>0.3150801292</v>
      </c>
      <c r="AJ636" s="15">
        <f t="shared" si="236"/>
        <v>0.4486908524</v>
      </c>
      <c r="AK636" s="65">
        <f t="shared" si="7"/>
        <v>5.415282392</v>
      </c>
      <c r="AL636" s="65">
        <f t="shared" si="8"/>
        <v>349582.9787</v>
      </c>
      <c r="AM636" s="65">
        <f t="shared" si="9"/>
        <v>163758.1395</v>
      </c>
    </row>
    <row r="637" ht="14.25" customHeight="1">
      <c r="A637" s="11">
        <v>1527.0</v>
      </c>
      <c r="B637" s="11">
        <f>VLOOKUP(D637,'Species Data'!A$2:E$252,2,FALSE)</f>
        <v>214</v>
      </c>
      <c r="C637" s="11"/>
      <c r="D637" s="20" t="s">
        <v>124</v>
      </c>
      <c r="E637" s="118" t="s">
        <v>477</v>
      </c>
      <c r="F637" s="152" t="s">
        <v>482</v>
      </c>
      <c r="G637" s="11">
        <f>VLOOKUP(D637,'Species Data'!A$2:E$252,3,FALSE)</f>
        <v>160</v>
      </c>
      <c r="H637" s="52">
        <f>VLOOKUP(D637,'Species Data'!A$2:E$252,4,FALSE)</f>
        <v>234</v>
      </c>
      <c r="I637" s="52">
        <f>VLOOKUP(D637,'Species Data'!A$2:E$252,5,FALSE)</f>
        <v>189</v>
      </c>
      <c r="J637" s="53">
        <f t="shared" si="1"/>
        <v>30240</v>
      </c>
      <c r="K637" s="21" t="s">
        <v>160</v>
      </c>
      <c r="L637" s="54">
        <f>VLOOKUP(K637,'Basic Moves'!B$2:J$60,3,FALSE)</f>
        <v>15</v>
      </c>
      <c r="M637" s="54" t="str">
        <f>VLOOKUP(K637,'Basic Moves'!B$2:C$60,2,FALSE)</f>
        <v>Bug</v>
      </c>
      <c r="N637" s="54">
        <f>IF(OR(VLOOKUP(K637,'Basic Moves'!B$2:C$60,2,FALSE)=E637,VLOOKUP(K637,'Basic Moves'!B$2:C$60,2,FALSE)=F637),1,0)</f>
        <v>1</v>
      </c>
      <c r="O637" s="54">
        <f>VLOOKUP(K637,'Basic Moves'!B$2:J$60,5,FALSE)</f>
        <v>1500</v>
      </c>
      <c r="P637" s="54">
        <f>VLOOKUP(K637,'Basic Moves'!B$2:J$60,9,FALSE)</f>
        <v>15</v>
      </c>
      <c r="Q637" s="34">
        <f t="shared" si="229"/>
        <v>12</v>
      </c>
      <c r="R637" s="24">
        <f t="shared" si="2"/>
        <v>8</v>
      </c>
      <c r="S637" s="56">
        <f t="shared" si="230"/>
        <v>10</v>
      </c>
      <c r="T637" s="56">
        <f t="shared" si="231"/>
        <v>10</v>
      </c>
      <c r="U637" s="56">
        <f t="shared" si="232"/>
        <v>1</v>
      </c>
      <c r="V637" s="21" t="s">
        <v>113</v>
      </c>
      <c r="W637" s="54">
        <f>VLOOKUP(V637,'Charged Moves'!B$2:K$119,3,FALSE)</f>
        <v>90</v>
      </c>
      <c r="X637" s="57" t="str">
        <f>VLOOKUP(V637,'Charged Moves'!B$2:C$119,2,FALSE)</f>
        <v>Bug</v>
      </c>
      <c r="Y637" s="54">
        <f>IF(OR(VLOOKUP(V637,'Charged Moves'!B$2:C$119,2,FALSE)=E637,VLOOKUP(V637,'Charged Moves'!B$2:C$119,2,FALSE)=F637),1,0)</f>
        <v>1</v>
      </c>
      <c r="Z637" s="54">
        <f>VLOOKUP(V637,'Charged Moves'!B$2:K$119,10,FALSE)*100</f>
        <v>5</v>
      </c>
      <c r="AA637" s="54">
        <f>VLOOKUP(V637,'Charged Moves'!B$2:K$119,6,FALSE)</f>
        <v>2200</v>
      </c>
      <c r="AB637" s="54">
        <f>VLOOKUP(V637,'Charged Moves'!B$2:L$119,11,FALSE)</f>
        <v>100</v>
      </c>
      <c r="AC637" s="62">
        <f t="shared" si="233"/>
        <v>71</v>
      </c>
      <c r="AD637" s="24">
        <f t="shared" si="3"/>
        <v>32.27272727</v>
      </c>
      <c r="AE637" s="63">
        <f t="shared" si="4"/>
        <v>7</v>
      </c>
      <c r="AF637" s="64">
        <f t="shared" si="5"/>
        <v>10500</v>
      </c>
      <c r="AG637" s="65">
        <f t="shared" si="6"/>
        <v>12.20472441</v>
      </c>
      <c r="AH637" s="15">
        <f t="shared" si="234"/>
        <v>0.7010180591</v>
      </c>
      <c r="AI637" s="15">
        <f t="shared" si="235"/>
        <v>0.3326446173</v>
      </c>
      <c r="AJ637" s="15">
        <f t="shared" si="236"/>
        <v>0.4474823479</v>
      </c>
      <c r="AK637" s="65">
        <f t="shared" si="7"/>
        <v>5.400696864</v>
      </c>
      <c r="AL637" s="65">
        <f t="shared" si="8"/>
        <v>369070.8661</v>
      </c>
      <c r="AM637" s="65">
        <f t="shared" si="9"/>
        <v>163317.0732</v>
      </c>
    </row>
    <row r="638" ht="14.25" customHeight="1">
      <c r="A638" s="11">
        <v>1522.0</v>
      </c>
      <c r="B638" s="11">
        <f>VLOOKUP(D638,'Species Data'!A$2:E$252,2,FALSE)</f>
        <v>214</v>
      </c>
      <c r="C638" s="11"/>
      <c r="D638" s="20" t="s">
        <v>124</v>
      </c>
      <c r="E638" s="118" t="s">
        <v>477</v>
      </c>
      <c r="F638" s="152" t="s">
        <v>482</v>
      </c>
      <c r="G638" s="11">
        <f>VLOOKUP(D638,'Species Data'!A$2:E$252,3,FALSE)</f>
        <v>160</v>
      </c>
      <c r="H638" s="52">
        <f>VLOOKUP(D638,'Species Data'!A$2:E$252,4,FALSE)</f>
        <v>234</v>
      </c>
      <c r="I638" s="52">
        <f>VLOOKUP(D638,'Species Data'!A$2:E$252,5,FALSE)</f>
        <v>189</v>
      </c>
      <c r="J638" s="53">
        <f t="shared" si="1"/>
        <v>30240</v>
      </c>
      <c r="K638" s="21" t="s">
        <v>115</v>
      </c>
      <c r="L638" s="54">
        <f>VLOOKUP(K638,'Basic Moves'!B$2:J$60,3,FALSE)</f>
        <v>12</v>
      </c>
      <c r="M638" s="54" t="str">
        <f>VLOOKUP(K638,'Basic Moves'!B$2:C$60,2,FALSE)</f>
        <v>Fighting</v>
      </c>
      <c r="N638" s="54">
        <f>IF(OR(VLOOKUP(K638,'Basic Moves'!B$2:C$60,2,FALSE)=E638,VLOOKUP(K638,'Basic Moves'!B$2:C$60,2,FALSE)=F638),1,0)</f>
        <v>1</v>
      </c>
      <c r="O638" s="54">
        <f>VLOOKUP(K638,'Basic Moves'!B$2:J$60,5,FALSE)</f>
        <v>900</v>
      </c>
      <c r="P638" s="54">
        <f>VLOOKUP(K638,'Basic Moves'!B$2:J$60,9,FALSE)</f>
        <v>8</v>
      </c>
      <c r="Q638" s="34">
        <f t="shared" si="229"/>
        <v>10</v>
      </c>
      <c r="R638" s="24">
        <f t="shared" si="2"/>
        <v>11.11111111</v>
      </c>
      <c r="S638" s="56">
        <f t="shared" si="230"/>
        <v>13.33333333</v>
      </c>
      <c r="T638" s="56">
        <f t="shared" si="231"/>
        <v>8.888888889</v>
      </c>
      <c r="U638" s="56">
        <f t="shared" si="232"/>
        <v>0.6666666667</v>
      </c>
      <c r="V638" s="21" t="s">
        <v>125</v>
      </c>
      <c r="W638" s="54">
        <f>VLOOKUP(V638,'Charged Moves'!B$2:K$119,3,FALSE)</f>
        <v>100</v>
      </c>
      <c r="X638" s="57" t="str">
        <f>VLOOKUP(V638,'Charged Moves'!B$2:C$119,2,FALSE)</f>
        <v>Fighting</v>
      </c>
      <c r="Y638" s="54">
        <f>IF(OR(VLOOKUP(V638,'Charged Moves'!B$2:C$119,2,FALSE)=E638,VLOOKUP(V638,'Charged Moves'!B$2:C$119,2,FALSE)=F638),1,0)</f>
        <v>1</v>
      </c>
      <c r="Z638" s="54">
        <f>VLOOKUP(V638,'Charged Moves'!B$2:K$119,10,FALSE)*100</f>
        <v>5</v>
      </c>
      <c r="AA638" s="54">
        <f>VLOOKUP(V638,'Charged Moves'!B$2:K$119,6,FALSE)</f>
        <v>2300</v>
      </c>
      <c r="AB638" s="54">
        <f>VLOOKUP(V638,'Charged Moves'!B$2:L$119,11,FALSE)</f>
        <v>100</v>
      </c>
      <c r="AC638" s="62">
        <f t="shared" si="233"/>
        <v>79</v>
      </c>
      <c r="AD638" s="24">
        <f t="shared" si="3"/>
        <v>34.34782609</v>
      </c>
      <c r="AE638" s="63">
        <f t="shared" si="4"/>
        <v>13</v>
      </c>
      <c r="AF638" s="64">
        <f t="shared" si="5"/>
        <v>11700</v>
      </c>
      <c r="AG638" s="65">
        <f t="shared" si="6"/>
        <v>14.92857143</v>
      </c>
      <c r="AH638" s="15">
        <f t="shared" si="234"/>
        <v>0.8574710757</v>
      </c>
      <c r="AI638" s="15">
        <f t="shared" si="235"/>
        <v>0.406884151</v>
      </c>
      <c r="AJ638" s="15">
        <f t="shared" si="236"/>
        <v>0.4123092731</v>
      </c>
      <c r="AK638" s="65">
        <f t="shared" si="7"/>
        <v>4.976190476</v>
      </c>
      <c r="AL638" s="65">
        <f t="shared" si="8"/>
        <v>451440</v>
      </c>
      <c r="AM638" s="65">
        <f t="shared" si="9"/>
        <v>150480</v>
      </c>
    </row>
    <row r="639" ht="14.25" customHeight="1">
      <c r="A639" s="11">
        <v>1523.0</v>
      </c>
      <c r="B639" s="11">
        <f>VLOOKUP(D639,'Species Data'!A$2:E$252,2,FALSE)</f>
        <v>214</v>
      </c>
      <c r="C639" s="11"/>
      <c r="D639" s="20" t="s">
        <v>124</v>
      </c>
      <c r="E639" s="118" t="s">
        <v>477</v>
      </c>
      <c r="F639" s="152" t="s">
        <v>482</v>
      </c>
      <c r="G639" s="11">
        <f>VLOOKUP(D639,'Species Data'!A$2:E$252,3,FALSE)</f>
        <v>160</v>
      </c>
      <c r="H639" s="52">
        <f>VLOOKUP(D639,'Species Data'!A$2:E$252,4,FALSE)</f>
        <v>234</v>
      </c>
      <c r="I639" s="52">
        <f>VLOOKUP(D639,'Species Data'!A$2:E$252,5,FALSE)</f>
        <v>189</v>
      </c>
      <c r="J639" s="53">
        <f t="shared" si="1"/>
        <v>30240</v>
      </c>
      <c r="K639" s="21" t="s">
        <v>115</v>
      </c>
      <c r="L639" s="54">
        <f>VLOOKUP(K639,'Basic Moves'!B$2:J$60,3,FALSE)</f>
        <v>12</v>
      </c>
      <c r="M639" s="54" t="str">
        <f>VLOOKUP(K639,'Basic Moves'!B$2:C$60,2,FALSE)</f>
        <v>Fighting</v>
      </c>
      <c r="N639" s="54">
        <f>IF(OR(VLOOKUP(K639,'Basic Moves'!B$2:C$60,2,FALSE)=E639,VLOOKUP(K639,'Basic Moves'!B$2:C$60,2,FALSE)=F639),1,0)</f>
        <v>1</v>
      </c>
      <c r="O639" s="54">
        <f>VLOOKUP(K639,'Basic Moves'!B$2:J$60,5,FALSE)</f>
        <v>900</v>
      </c>
      <c r="P639" s="54">
        <f>VLOOKUP(K639,'Basic Moves'!B$2:J$60,9,FALSE)</f>
        <v>8</v>
      </c>
      <c r="Q639" s="34">
        <f t="shared" si="229"/>
        <v>10</v>
      </c>
      <c r="R639" s="24">
        <f t="shared" si="2"/>
        <v>11.11111111</v>
      </c>
      <c r="S639" s="56">
        <f t="shared" si="230"/>
        <v>13.33333333</v>
      </c>
      <c r="T639" s="56">
        <f t="shared" si="231"/>
        <v>8.888888889</v>
      </c>
      <c r="U639" s="56">
        <f t="shared" si="232"/>
        <v>0.6666666667</v>
      </c>
      <c r="V639" s="21" t="s">
        <v>85</v>
      </c>
      <c r="W639" s="54">
        <f>VLOOKUP(V639,'Charged Moves'!B$2:K$119,3,FALSE)</f>
        <v>120</v>
      </c>
      <c r="X639" s="57" t="str">
        <f>VLOOKUP(V639,'Charged Moves'!B$2:C$119,2,FALSE)</f>
        <v>Ground</v>
      </c>
      <c r="Y639" s="54">
        <f>IF(OR(VLOOKUP(V639,'Charged Moves'!B$2:C$119,2,FALSE)=E639,VLOOKUP(V639,'Charged Moves'!B$2:C$119,2,FALSE)=F639),1,0)</f>
        <v>0</v>
      </c>
      <c r="Z639" s="54">
        <f>VLOOKUP(V639,'Charged Moves'!B$2:K$119,10,FALSE)*100</f>
        <v>5</v>
      </c>
      <c r="AA639" s="54">
        <f>VLOOKUP(V639,'Charged Moves'!B$2:K$119,6,FALSE)</f>
        <v>3600</v>
      </c>
      <c r="AB639" s="54">
        <f>VLOOKUP(V639,'Charged Moves'!B$2:L$119,11,FALSE)</f>
        <v>100</v>
      </c>
      <c r="AC639" s="62">
        <f t="shared" si="233"/>
        <v>79</v>
      </c>
      <c r="AD639" s="24">
        <f t="shared" si="3"/>
        <v>21.94444444</v>
      </c>
      <c r="AE639" s="63">
        <f t="shared" si="4"/>
        <v>13</v>
      </c>
      <c r="AF639" s="64">
        <f t="shared" si="5"/>
        <v>11700</v>
      </c>
      <c r="AG639" s="65">
        <f t="shared" si="6"/>
        <v>13.66013072</v>
      </c>
      <c r="AH639" s="15">
        <f t="shared" si="234"/>
        <v>0.7846140562</v>
      </c>
      <c r="AI639" s="15">
        <f t="shared" si="235"/>
        <v>0.3723122951</v>
      </c>
      <c r="AJ639" s="15">
        <f t="shared" si="236"/>
        <v>0.3999304727</v>
      </c>
      <c r="AK639" s="65">
        <f t="shared" si="7"/>
        <v>4.826789838</v>
      </c>
      <c r="AL639" s="65">
        <f t="shared" si="8"/>
        <v>413082.3529</v>
      </c>
      <c r="AM639" s="65">
        <f t="shared" si="9"/>
        <v>145962.1247</v>
      </c>
    </row>
    <row r="640" ht="14.25" customHeight="1">
      <c r="A640" s="11">
        <v>1524.0</v>
      </c>
      <c r="B640" s="11">
        <f>VLOOKUP(D640,'Species Data'!A$2:E$252,2,FALSE)</f>
        <v>214</v>
      </c>
      <c r="C640" s="11"/>
      <c r="D640" s="20" t="s">
        <v>124</v>
      </c>
      <c r="E640" s="118" t="s">
        <v>477</v>
      </c>
      <c r="F640" s="152" t="s">
        <v>482</v>
      </c>
      <c r="G640" s="11">
        <f>VLOOKUP(D640,'Species Data'!A$2:E$252,3,FALSE)</f>
        <v>160</v>
      </c>
      <c r="H640" s="52">
        <f>VLOOKUP(D640,'Species Data'!A$2:E$252,4,FALSE)</f>
        <v>234</v>
      </c>
      <c r="I640" s="52">
        <f>VLOOKUP(D640,'Species Data'!A$2:E$252,5,FALSE)</f>
        <v>189</v>
      </c>
      <c r="J640" s="53">
        <f t="shared" si="1"/>
        <v>30240</v>
      </c>
      <c r="K640" s="21" t="s">
        <v>115</v>
      </c>
      <c r="L640" s="54">
        <f>VLOOKUP(K640,'Basic Moves'!B$2:J$60,3,FALSE)</f>
        <v>12</v>
      </c>
      <c r="M640" s="54" t="str">
        <f>VLOOKUP(K640,'Basic Moves'!B$2:C$60,2,FALSE)</f>
        <v>Fighting</v>
      </c>
      <c r="N640" s="54">
        <f>IF(OR(VLOOKUP(K640,'Basic Moves'!B$2:C$60,2,FALSE)=E640,VLOOKUP(K640,'Basic Moves'!B$2:C$60,2,FALSE)=F640),1,0)</f>
        <v>1</v>
      </c>
      <c r="O640" s="54">
        <f>VLOOKUP(K640,'Basic Moves'!B$2:J$60,5,FALSE)</f>
        <v>900</v>
      </c>
      <c r="P640" s="54">
        <f>VLOOKUP(K640,'Basic Moves'!B$2:J$60,9,FALSE)</f>
        <v>8</v>
      </c>
      <c r="Q640" s="34">
        <f t="shared" si="229"/>
        <v>10</v>
      </c>
      <c r="R640" s="24">
        <f t="shared" si="2"/>
        <v>11.11111111</v>
      </c>
      <c r="S640" s="56">
        <f t="shared" si="230"/>
        <v>13.33333333</v>
      </c>
      <c r="T640" s="56">
        <f t="shared" si="231"/>
        <v>8.888888889</v>
      </c>
      <c r="U640" s="56">
        <f t="shared" si="232"/>
        <v>0.6666666667</v>
      </c>
      <c r="V640" s="21" t="s">
        <v>113</v>
      </c>
      <c r="W640" s="54">
        <f>VLOOKUP(V640,'Charged Moves'!B$2:K$119,3,FALSE)</f>
        <v>90</v>
      </c>
      <c r="X640" s="57" t="str">
        <f>VLOOKUP(V640,'Charged Moves'!B$2:C$119,2,FALSE)</f>
        <v>Bug</v>
      </c>
      <c r="Y640" s="54">
        <f>IF(OR(VLOOKUP(V640,'Charged Moves'!B$2:C$119,2,FALSE)=E640,VLOOKUP(V640,'Charged Moves'!B$2:C$119,2,FALSE)=F640),1,0)</f>
        <v>1</v>
      </c>
      <c r="Z640" s="54">
        <f>VLOOKUP(V640,'Charged Moves'!B$2:K$119,10,FALSE)*100</f>
        <v>5</v>
      </c>
      <c r="AA640" s="54">
        <f>VLOOKUP(V640,'Charged Moves'!B$2:K$119,6,FALSE)</f>
        <v>2200</v>
      </c>
      <c r="AB640" s="54">
        <f>VLOOKUP(V640,'Charged Moves'!B$2:L$119,11,FALSE)</f>
        <v>100</v>
      </c>
      <c r="AC640" s="62">
        <f t="shared" si="233"/>
        <v>71</v>
      </c>
      <c r="AD640" s="24">
        <f t="shared" si="3"/>
        <v>32.27272727</v>
      </c>
      <c r="AE640" s="63">
        <f t="shared" si="4"/>
        <v>13</v>
      </c>
      <c r="AF640" s="64">
        <f t="shared" si="5"/>
        <v>11700</v>
      </c>
      <c r="AG640" s="65">
        <f t="shared" si="6"/>
        <v>14.46043165</v>
      </c>
      <c r="AH640" s="15">
        <f t="shared" si="234"/>
        <v>0.8305819446</v>
      </c>
      <c r="AI640" s="15">
        <f t="shared" si="235"/>
        <v>0.3941248153</v>
      </c>
      <c r="AJ640" s="15">
        <f t="shared" si="236"/>
        <v>0.3974734653</v>
      </c>
      <c r="AK640" s="65">
        <f t="shared" si="7"/>
        <v>4.797136038</v>
      </c>
      <c r="AL640" s="65">
        <f t="shared" si="8"/>
        <v>437283.4532</v>
      </c>
      <c r="AM640" s="65">
        <f t="shared" si="9"/>
        <v>145065.3938</v>
      </c>
    </row>
    <row r="641" ht="14.25" customHeight="1">
      <c r="A641" s="11">
        <v>813.0</v>
      </c>
      <c r="B641" s="11">
        <f>VLOOKUP(D641,'Species Data'!A$2:E$252,2,FALSE)</f>
        <v>107</v>
      </c>
      <c r="C641" s="11"/>
      <c r="D641" s="11" t="s">
        <v>256</v>
      </c>
      <c r="E641" s="152" t="s">
        <v>482</v>
      </c>
      <c r="F641" s="153"/>
      <c r="G641" s="11">
        <f>VLOOKUP(D641,'Species Data'!A$2:E$252,3,FALSE)</f>
        <v>100</v>
      </c>
      <c r="H641" s="52">
        <f>VLOOKUP(D641,'Species Data'!A$2:E$252,4,FALSE)</f>
        <v>193</v>
      </c>
      <c r="I641" s="52">
        <f>VLOOKUP(D641,'Species Data'!A$2:E$252,5,FALSE)</f>
        <v>212</v>
      </c>
      <c r="J641" s="53">
        <f t="shared" si="1"/>
        <v>21200</v>
      </c>
      <c r="K641" s="12" t="s">
        <v>115</v>
      </c>
      <c r="L641" s="54">
        <f>VLOOKUP(K641,'Basic Moves'!B$2:J$60,3,FALSE)</f>
        <v>12</v>
      </c>
      <c r="M641" s="54" t="str">
        <f>VLOOKUP(K641,'Basic Moves'!B$2:C$60,2,FALSE)</f>
        <v>Fighting</v>
      </c>
      <c r="N641" s="54">
        <f>IF(OR(VLOOKUP(K641,'Basic Moves'!B$2:C$60,2,FALSE)=E641,VLOOKUP(K641,'Basic Moves'!B$2:C$60,2,FALSE)=F641),1,0)</f>
        <v>1</v>
      </c>
      <c r="O641" s="54">
        <f>VLOOKUP(K641,'Basic Moves'!B$2:J$60,5,FALSE)</f>
        <v>900</v>
      </c>
      <c r="P641" s="54">
        <f>VLOOKUP(K641,'Basic Moves'!B$2:J$60,9,FALSE)</f>
        <v>8</v>
      </c>
      <c r="Q641" s="34">
        <f t="shared" si="229"/>
        <v>8</v>
      </c>
      <c r="R641" s="24">
        <f t="shared" si="2"/>
        <v>8.888888889</v>
      </c>
      <c r="S641" s="56">
        <f t="shared" si="230"/>
        <v>13.33333333</v>
      </c>
      <c r="T641" s="56">
        <f t="shared" si="231"/>
        <v>8.888888889</v>
      </c>
      <c r="U641" s="56">
        <f t="shared" si="232"/>
        <v>0.6666666667</v>
      </c>
      <c r="V641" s="12" t="s">
        <v>125</v>
      </c>
      <c r="W641" s="54">
        <f>VLOOKUP(V641,'Charged Moves'!B$2:K$119,3,FALSE)</f>
        <v>100</v>
      </c>
      <c r="X641" s="57" t="str">
        <f>VLOOKUP(V641,'Charged Moves'!B$2:C$119,2,FALSE)</f>
        <v>Fighting</v>
      </c>
      <c r="Y641" s="54">
        <f>IF(OR(VLOOKUP(V641,'Charged Moves'!B$2:C$119,2,FALSE)=E641,VLOOKUP(V641,'Charged Moves'!B$2:C$119,2,FALSE)=F641),1,0)</f>
        <v>1</v>
      </c>
      <c r="Z641" s="54">
        <f>VLOOKUP(V641,'Charged Moves'!B$2:K$119,10,FALSE)*100</f>
        <v>5</v>
      </c>
      <c r="AA641" s="54">
        <f>VLOOKUP(V641,'Charged Moves'!B$2:K$119,6,FALSE)</f>
        <v>2300</v>
      </c>
      <c r="AB641" s="54">
        <f>VLOOKUP(V641,'Charged Moves'!B$2:L$119,11,FALSE)</f>
        <v>100</v>
      </c>
      <c r="AC641" s="62">
        <f t="shared" si="233"/>
        <v>65</v>
      </c>
      <c r="AD641" s="24">
        <f t="shared" si="3"/>
        <v>28.26086957</v>
      </c>
      <c r="AE641" s="63">
        <f t="shared" si="4"/>
        <v>13</v>
      </c>
      <c r="AF641" s="64">
        <f t="shared" si="5"/>
        <v>11700</v>
      </c>
      <c r="AG641" s="65">
        <f t="shared" si="6"/>
        <v>12.07142857</v>
      </c>
      <c r="AH641" s="15">
        <f t="shared" si="234"/>
        <v>0.6933617789</v>
      </c>
      <c r="AI641" s="15">
        <f t="shared" si="235"/>
        <v>0.2306562708</v>
      </c>
      <c r="AJ641" s="15">
        <f t="shared" si="236"/>
        <v>0.2337316877</v>
      </c>
      <c r="AK641" s="65">
        <f t="shared" si="7"/>
        <v>4.023809524</v>
      </c>
      <c r="AL641" s="65">
        <f t="shared" si="8"/>
        <v>255914.2857</v>
      </c>
      <c r="AM641" s="65">
        <f t="shared" si="9"/>
        <v>85304.7619</v>
      </c>
    </row>
    <row r="642" ht="14.25" customHeight="1">
      <c r="A642" s="11">
        <v>818.0</v>
      </c>
      <c r="B642" s="32">
        <f>VLOOKUP(D642,'Species Data'!A$2:E$252,2,FALSE)</f>
        <v>107</v>
      </c>
      <c r="C642" s="32"/>
      <c r="D642" s="32" t="s">
        <v>256</v>
      </c>
      <c r="E642" s="154" t="s">
        <v>482</v>
      </c>
      <c r="F642" s="155"/>
      <c r="G642" s="32">
        <f>VLOOKUP(D642,'Species Data'!A$2:E$252,3,FALSE)</f>
        <v>100</v>
      </c>
      <c r="H642" s="104">
        <f>VLOOKUP(D642,'Species Data'!A$2:E$252,4,FALSE)</f>
        <v>193</v>
      </c>
      <c r="I642" s="104">
        <f>VLOOKUP(D642,'Species Data'!A$2:E$252,5,FALSE)</f>
        <v>212</v>
      </c>
      <c r="J642" s="105">
        <f t="shared" si="1"/>
        <v>21200</v>
      </c>
      <c r="K642" s="36" t="s">
        <v>106</v>
      </c>
      <c r="L642" s="106">
        <f>VLOOKUP(K642,'Basic Moves'!B$2:J$60,3,FALSE)</f>
        <v>15</v>
      </c>
      <c r="M642" s="106" t="str">
        <f>VLOOKUP(K642,'Basic Moves'!B$2:C$60,2,FALSE)</f>
        <v>Fighting</v>
      </c>
      <c r="N642" s="106">
        <f>IF(OR(VLOOKUP(K642,'Basic Moves'!B$2:C$60,2,FALSE)=E642,VLOOKUP(K642,'Basic Moves'!B$2:C$60,2,FALSE)=F642),1,0)</f>
        <v>1</v>
      </c>
      <c r="O642" s="106">
        <f>VLOOKUP(K642,'Basic Moves'!B$2:J$60,5,FALSE)</f>
        <v>1300</v>
      </c>
      <c r="P642" s="106">
        <f>VLOOKUP(K642,'Basic Moves'!B$2:J$60,9,FALSE)</f>
        <v>10</v>
      </c>
      <c r="Q642" s="34">
        <f t="shared" si="229"/>
        <v>10</v>
      </c>
      <c r="R642" s="24">
        <f t="shared" si="2"/>
        <v>7.692307692</v>
      </c>
      <c r="S642" s="56">
        <f t="shared" si="230"/>
        <v>11.53846154</v>
      </c>
      <c r="T642" s="56">
        <f t="shared" si="231"/>
        <v>7.692307692</v>
      </c>
      <c r="U642" s="56">
        <f t="shared" si="232"/>
        <v>0.6666666667</v>
      </c>
      <c r="V642" s="36" t="s">
        <v>271</v>
      </c>
      <c r="W642" s="106">
        <f>VLOOKUP(V642,'Charged Moves'!B$2:K$119,3,FALSE)</f>
        <v>55</v>
      </c>
      <c r="X642" s="107" t="str">
        <f>VLOOKUP(V642,'Charged Moves'!B$2:C$119,2,FALSE)</f>
        <v>Fire</v>
      </c>
      <c r="Y642" s="106">
        <f>IF(OR(VLOOKUP(V642,'Charged Moves'!B$2:C$119,2,FALSE)=E642,VLOOKUP(V642,'Charged Moves'!B$2:C$119,2,FALSE)=F642),1,0)</f>
        <v>0</v>
      </c>
      <c r="Z642" s="106">
        <f>VLOOKUP(V642,'Charged Moves'!B$2:K$119,10,FALSE)*100</f>
        <v>5</v>
      </c>
      <c r="AA642" s="106">
        <f>VLOOKUP(V642,'Charged Moves'!B$2:K$119,6,FALSE)</f>
        <v>2200</v>
      </c>
      <c r="AB642" s="106">
        <f>VLOOKUP(V642,'Charged Moves'!B$2:L$119,11,FALSE)</f>
        <v>33</v>
      </c>
      <c r="AC642" s="62">
        <f t="shared" si="233"/>
        <v>30</v>
      </c>
      <c r="AD642" s="24">
        <f t="shared" si="3"/>
        <v>13.63636364</v>
      </c>
      <c r="AE642" s="63">
        <f t="shared" si="4"/>
        <v>4</v>
      </c>
      <c r="AF642" s="64">
        <f t="shared" si="5"/>
        <v>5200</v>
      </c>
      <c r="AG642" s="65">
        <f t="shared" si="6"/>
        <v>9.459459459</v>
      </c>
      <c r="AH642" s="15">
        <f t="shared" si="234"/>
        <v>0.543334834</v>
      </c>
      <c r="AI642" s="15">
        <f t="shared" si="235"/>
        <v>0.1807477574</v>
      </c>
      <c r="AJ642" s="15">
        <f t="shared" si="236"/>
        <v>0.2336839971</v>
      </c>
      <c r="AK642" s="65">
        <f t="shared" si="7"/>
        <v>4.022988506</v>
      </c>
      <c r="AL642" s="65">
        <f t="shared" si="8"/>
        <v>200540.5405</v>
      </c>
      <c r="AM642" s="65">
        <f t="shared" si="9"/>
        <v>85287.35632</v>
      </c>
    </row>
    <row r="643" ht="14.25" customHeight="1">
      <c r="A643" s="11">
        <v>817.0</v>
      </c>
      <c r="B643" s="32">
        <v>107.0</v>
      </c>
      <c r="C643" s="32"/>
      <c r="D643" s="32" t="s">
        <v>256</v>
      </c>
      <c r="E643" s="154" t="s">
        <v>482</v>
      </c>
      <c r="F643" s="155"/>
      <c r="G643" s="32">
        <f>VLOOKUP(D643,'Species Data'!A$2:E$252,3,FALSE)</f>
        <v>100</v>
      </c>
      <c r="H643" s="104">
        <f>VLOOKUP(D643,'Species Data'!A$2:E$252,4,FALSE)</f>
        <v>193</v>
      </c>
      <c r="I643" s="104">
        <f>VLOOKUP(D643,'Species Data'!A$2:E$252,5,FALSE)</f>
        <v>212</v>
      </c>
      <c r="J643" s="105">
        <f t="shared" si="1"/>
        <v>21200</v>
      </c>
      <c r="K643" s="70" t="s">
        <v>106</v>
      </c>
      <c r="L643" s="106">
        <f>VLOOKUP(K643,'Basic Moves'!B$2:J$60,3,FALSE)</f>
        <v>15</v>
      </c>
      <c r="M643" s="106" t="str">
        <f>VLOOKUP(K643,'Basic Moves'!B$2:C$60,2,FALSE)</f>
        <v>Fighting</v>
      </c>
      <c r="N643" s="106">
        <f>IF(OR(VLOOKUP(K643,'Basic Moves'!B$2:C$60,2,FALSE)=E643,VLOOKUP(K643,'Basic Moves'!B$2:C$60,2,FALSE)=F643),1,0)</f>
        <v>1</v>
      </c>
      <c r="O643" s="106">
        <f>VLOOKUP(K643,'Basic Moves'!B$2:J$60,5,FALSE)</f>
        <v>1300</v>
      </c>
      <c r="P643" s="106">
        <f>VLOOKUP(K643,'Basic Moves'!B$2:J$60,9,FALSE)</f>
        <v>10</v>
      </c>
      <c r="Q643" s="34">
        <f t="shared" si="229"/>
        <v>10</v>
      </c>
      <c r="R643" s="24">
        <f t="shared" si="2"/>
        <v>7.692307692</v>
      </c>
      <c r="S643" s="56">
        <f t="shared" si="230"/>
        <v>11.53846154</v>
      </c>
      <c r="T643" s="56">
        <f t="shared" si="231"/>
        <v>7.692307692</v>
      </c>
      <c r="U643" s="56">
        <f t="shared" si="232"/>
        <v>0.6666666667</v>
      </c>
      <c r="V643" s="70" t="s">
        <v>236</v>
      </c>
      <c r="W643" s="106">
        <f>VLOOKUP(V643,'Charged Moves'!B$2:K$119,3,FALSE)</f>
        <v>40</v>
      </c>
      <c r="X643" s="107" t="str">
        <f>VLOOKUP(V643,'Charged Moves'!B$2:C$119,2,FALSE)</f>
        <v>Fighting</v>
      </c>
      <c r="Y643" s="106">
        <f>IF(OR(VLOOKUP(V643,'Charged Moves'!B$2:C$119,2,FALSE)=E643,VLOOKUP(V643,'Charged Moves'!B$2:C$119,2,FALSE)=F643),1,0)</f>
        <v>1</v>
      </c>
      <c r="Z643" s="106">
        <f>VLOOKUP(V643,'Charged Moves'!B$2:K$119,10,FALSE)*100</f>
        <v>25</v>
      </c>
      <c r="AA643" s="106">
        <f>VLOOKUP(V643,'Charged Moves'!B$2:K$119,6,FALSE)</f>
        <v>1600</v>
      </c>
      <c r="AB643" s="106">
        <f>VLOOKUP(V643,'Charged Moves'!B$2:L$119,11,FALSE)</f>
        <v>33</v>
      </c>
      <c r="AC643" s="62">
        <f t="shared" si="233"/>
        <v>26</v>
      </c>
      <c r="AD643" s="24">
        <f t="shared" si="3"/>
        <v>16.25</v>
      </c>
      <c r="AE643" s="63">
        <f t="shared" si="4"/>
        <v>4</v>
      </c>
      <c r="AF643" s="64">
        <f t="shared" si="5"/>
        <v>5200</v>
      </c>
      <c r="AG643" s="65">
        <f t="shared" si="6"/>
        <v>9.705882353</v>
      </c>
      <c r="AH643" s="15">
        <f t="shared" si="234"/>
        <v>0.5574889347</v>
      </c>
      <c r="AI643" s="15">
        <f t="shared" si="235"/>
        <v>0.1854563124</v>
      </c>
      <c r="AJ643" s="15">
        <f t="shared" si="236"/>
        <v>0.2281995768</v>
      </c>
      <c r="AK643" s="65">
        <f t="shared" si="7"/>
        <v>3.928571429</v>
      </c>
      <c r="AL643" s="65">
        <f t="shared" si="8"/>
        <v>205764.7059</v>
      </c>
      <c r="AM643" s="65">
        <f t="shared" si="9"/>
        <v>83285.71429</v>
      </c>
    </row>
    <row r="644" ht="14.25" customHeight="1">
      <c r="A644" s="11">
        <v>819.0</v>
      </c>
      <c r="B644" s="32">
        <f>VLOOKUP(D644,'Species Data'!A$2:E$252,2,FALSE)</f>
        <v>107</v>
      </c>
      <c r="C644" s="32"/>
      <c r="D644" s="32" t="s">
        <v>256</v>
      </c>
      <c r="E644" s="154" t="s">
        <v>482</v>
      </c>
      <c r="F644" s="155"/>
      <c r="G644" s="32">
        <f>VLOOKUP(D644,'Species Data'!A$2:E$252,3,FALSE)</f>
        <v>100</v>
      </c>
      <c r="H644" s="104">
        <f>VLOOKUP(D644,'Species Data'!A$2:E$252,4,FALSE)</f>
        <v>193</v>
      </c>
      <c r="I644" s="104">
        <f>VLOOKUP(D644,'Species Data'!A$2:E$252,5,FALSE)</f>
        <v>212</v>
      </c>
      <c r="J644" s="105">
        <f t="shared" si="1"/>
        <v>21200</v>
      </c>
      <c r="K644" s="36" t="s">
        <v>106</v>
      </c>
      <c r="L644" s="106">
        <f>VLOOKUP(K644,'Basic Moves'!B$2:J$60,3,FALSE)</f>
        <v>15</v>
      </c>
      <c r="M644" s="106" t="str">
        <f>VLOOKUP(K644,'Basic Moves'!B$2:C$60,2,FALSE)</f>
        <v>Fighting</v>
      </c>
      <c r="N644" s="106">
        <f>IF(OR(VLOOKUP(K644,'Basic Moves'!B$2:C$60,2,FALSE)=E644,VLOOKUP(K644,'Basic Moves'!B$2:C$60,2,FALSE)=F644),1,0)</f>
        <v>1</v>
      </c>
      <c r="O644" s="106">
        <f>VLOOKUP(K644,'Basic Moves'!B$2:J$60,5,FALSE)</f>
        <v>1300</v>
      </c>
      <c r="P644" s="106">
        <f>VLOOKUP(K644,'Basic Moves'!B$2:J$60,9,FALSE)</f>
        <v>10</v>
      </c>
      <c r="Q644" s="34">
        <f t="shared" si="229"/>
        <v>10</v>
      </c>
      <c r="R644" s="24">
        <f t="shared" si="2"/>
        <v>7.692307692</v>
      </c>
      <c r="S644" s="56">
        <f t="shared" si="230"/>
        <v>11.53846154</v>
      </c>
      <c r="T644" s="56">
        <f t="shared" si="231"/>
        <v>7.692307692</v>
      </c>
      <c r="U644" s="56">
        <f t="shared" si="232"/>
        <v>0.6666666667</v>
      </c>
      <c r="V644" s="36" t="s">
        <v>222</v>
      </c>
      <c r="W644" s="106">
        <f>VLOOKUP(V644,'Charged Moves'!B$2:K$119,3,FALSE)</f>
        <v>50</v>
      </c>
      <c r="X644" s="107" t="str">
        <f>VLOOKUP(V644,'Charged Moves'!B$2:C$119,2,FALSE)</f>
        <v>Ice</v>
      </c>
      <c r="Y644" s="106">
        <f>IF(OR(VLOOKUP(V644,'Charged Moves'!B$2:C$119,2,FALSE)=E644,VLOOKUP(V644,'Charged Moves'!B$2:C$119,2,FALSE)=F644),1,0)</f>
        <v>0</v>
      </c>
      <c r="Z644" s="106">
        <f>VLOOKUP(V644,'Charged Moves'!B$2:K$119,10,FALSE)*100</f>
        <v>5</v>
      </c>
      <c r="AA644" s="106">
        <f>VLOOKUP(V644,'Charged Moves'!B$2:K$119,6,FALSE)</f>
        <v>1900</v>
      </c>
      <c r="AB644" s="106">
        <f>VLOOKUP(V644,'Charged Moves'!B$2:L$119,11,FALSE)</f>
        <v>33</v>
      </c>
      <c r="AC644" s="62">
        <f t="shared" si="233"/>
        <v>27</v>
      </c>
      <c r="AD644" s="24">
        <f t="shared" si="3"/>
        <v>14.21052632</v>
      </c>
      <c r="AE644" s="63">
        <f t="shared" si="4"/>
        <v>4</v>
      </c>
      <c r="AF644" s="64">
        <f t="shared" si="5"/>
        <v>5200</v>
      </c>
      <c r="AG644" s="65">
        <f t="shared" si="6"/>
        <v>9.436619718</v>
      </c>
      <c r="AH644" s="15">
        <f t="shared" si="234"/>
        <v>0.5420229591</v>
      </c>
      <c r="AI644" s="15">
        <f t="shared" si="235"/>
        <v>0.1803113443</v>
      </c>
      <c r="AJ644" s="15">
        <f t="shared" si="236"/>
        <v>0.2275929857</v>
      </c>
      <c r="AK644" s="65">
        <f t="shared" si="7"/>
        <v>3.918128655</v>
      </c>
      <c r="AL644" s="65">
        <f t="shared" si="8"/>
        <v>200056.338</v>
      </c>
      <c r="AM644" s="65">
        <f t="shared" si="9"/>
        <v>83064.32749</v>
      </c>
    </row>
    <row r="645" ht="14.25" customHeight="1">
      <c r="A645" s="11">
        <v>820.0</v>
      </c>
      <c r="B645" s="32">
        <f>VLOOKUP(D645,'Species Data'!A$2:E$252,2,FALSE)</f>
        <v>107</v>
      </c>
      <c r="C645" s="32"/>
      <c r="D645" s="32" t="s">
        <v>256</v>
      </c>
      <c r="E645" s="154" t="s">
        <v>482</v>
      </c>
      <c r="F645" s="155"/>
      <c r="G645" s="32">
        <f>VLOOKUP(D645,'Species Data'!A$2:E$252,3,FALSE)</f>
        <v>100</v>
      </c>
      <c r="H645" s="104">
        <f>VLOOKUP(D645,'Species Data'!A$2:E$252,4,FALSE)</f>
        <v>193</v>
      </c>
      <c r="I645" s="104">
        <f>VLOOKUP(D645,'Species Data'!A$2:E$252,5,FALSE)</f>
        <v>212</v>
      </c>
      <c r="J645" s="105">
        <f t="shared" si="1"/>
        <v>21200</v>
      </c>
      <c r="K645" s="36" t="s">
        <v>106</v>
      </c>
      <c r="L645" s="106">
        <f>VLOOKUP(K645,'Basic Moves'!B$2:J$60,3,FALSE)</f>
        <v>15</v>
      </c>
      <c r="M645" s="106" t="str">
        <f>VLOOKUP(K645,'Basic Moves'!B$2:C$60,2,FALSE)</f>
        <v>Fighting</v>
      </c>
      <c r="N645" s="106">
        <f>IF(OR(VLOOKUP(K645,'Basic Moves'!B$2:C$60,2,FALSE)=E645,VLOOKUP(K645,'Basic Moves'!B$2:C$60,2,FALSE)=F645),1,0)</f>
        <v>1</v>
      </c>
      <c r="O645" s="106">
        <f>VLOOKUP(K645,'Basic Moves'!B$2:J$60,5,FALSE)</f>
        <v>1300</v>
      </c>
      <c r="P645" s="106">
        <f>VLOOKUP(K645,'Basic Moves'!B$2:J$60,9,FALSE)</f>
        <v>10</v>
      </c>
      <c r="Q645" s="34">
        <f t="shared" si="229"/>
        <v>10</v>
      </c>
      <c r="R645" s="24">
        <f t="shared" si="2"/>
        <v>7.692307692</v>
      </c>
      <c r="S645" s="56">
        <f t="shared" si="230"/>
        <v>11.53846154</v>
      </c>
      <c r="T645" s="56">
        <f t="shared" si="231"/>
        <v>7.692307692</v>
      </c>
      <c r="U645" s="56">
        <f t="shared" si="232"/>
        <v>0.6666666667</v>
      </c>
      <c r="V645" s="36" t="s">
        <v>272</v>
      </c>
      <c r="W645" s="106">
        <f>VLOOKUP(V645,'Charged Moves'!B$2:K$119,3,FALSE)</f>
        <v>45</v>
      </c>
      <c r="X645" s="107" t="str">
        <f>VLOOKUP(V645,'Charged Moves'!B$2:C$119,2,FALSE)</f>
        <v>Electric</v>
      </c>
      <c r="Y645" s="106">
        <f>IF(OR(VLOOKUP(V645,'Charged Moves'!B$2:C$119,2,FALSE)=E645,VLOOKUP(V645,'Charged Moves'!B$2:C$119,2,FALSE)=F645),1,0)</f>
        <v>0</v>
      </c>
      <c r="Z645" s="106">
        <f>VLOOKUP(V645,'Charged Moves'!B$2:K$119,10,FALSE)*100</f>
        <v>5</v>
      </c>
      <c r="AA645" s="106">
        <f>VLOOKUP(V645,'Charged Moves'!B$2:K$119,6,FALSE)</f>
        <v>1800</v>
      </c>
      <c r="AB645" s="106">
        <f>VLOOKUP(V645,'Charged Moves'!B$2:L$119,11,FALSE)</f>
        <v>33</v>
      </c>
      <c r="AC645" s="62">
        <f t="shared" si="233"/>
        <v>25</v>
      </c>
      <c r="AD645" s="24">
        <f t="shared" si="3"/>
        <v>13.88888889</v>
      </c>
      <c r="AE645" s="63">
        <f t="shared" si="4"/>
        <v>4</v>
      </c>
      <c r="AF645" s="64">
        <f t="shared" si="5"/>
        <v>5200</v>
      </c>
      <c r="AG645" s="65">
        <f t="shared" si="6"/>
        <v>9.285714286</v>
      </c>
      <c r="AH645" s="15">
        <f t="shared" si="234"/>
        <v>0.5333552146</v>
      </c>
      <c r="AI645" s="15">
        <f t="shared" si="235"/>
        <v>0.1774279006</v>
      </c>
      <c r="AJ645" s="15">
        <f t="shared" si="236"/>
        <v>0.2220979838</v>
      </c>
      <c r="AK645" s="65">
        <f t="shared" si="7"/>
        <v>3.823529412</v>
      </c>
      <c r="AL645" s="65">
        <f t="shared" si="8"/>
        <v>196857.1429</v>
      </c>
      <c r="AM645" s="65">
        <f t="shared" si="9"/>
        <v>81058.82353</v>
      </c>
    </row>
    <row r="646" ht="14.25" customHeight="1">
      <c r="A646" s="11">
        <v>814.0</v>
      </c>
      <c r="B646" s="11">
        <f>VLOOKUP(D646,'Species Data'!A$2:E$252,2,FALSE)</f>
        <v>107</v>
      </c>
      <c r="C646" s="11"/>
      <c r="D646" s="11" t="s">
        <v>256</v>
      </c>
      <c r="E646" s="152" t="s">
        <v>482</v>
      </c>
      <c r="F646" s="153"/>
      <c r="G646" s="11">
        <f>VLOOKUP(D646,'Species Data'!A$2:E$252,3,FALSE)</f>
        <v>100</v>
      </c>
      <c r="H646" s="52">
        <f>VLOOKUP(D646,'Species Data'!A$2:E$252,4,FALSE)</f>
        <v>193</v>
      </c>
      <c r="I646" s="52">
        <f>VLOOKUP(D646,'Species Data'!A$2:E$252,5,FALSE)</f>
        <v>212</v>
      </c>
      <c r="J646" s="53">
        <f t="shared" si="1"/>
        <v>21200</v>
      </c>
      <c r="K646" s="12" t="s">
        <v>115</v>
      </c>
      <c r="L646" s="54">
        <f>VLOOKUP(K646,'Basic Moves'!B$2:J$60,3,FALSE)</f>
        <v>12</v>
      </c>
      <c r="M646" s="54" t="str">
        <f>VLOOKUP(K646,'Basic Moves'!B$2:C$60,2,FALSE)</f>
        <v>Fighting</v>
      </c>
      <c r="N646" s="54">
        <f>IF(OR(VLOOKUP(K646,'Basic Moves'!B$2:C$60,2,FALSE)=E646,VLOOKUP(K646,'Basic Moves'!B$2:C$60,2,FALSE)=F646),1,0)</f>
        <v>1</v>
      </c>
      <c r="O646" s="54">
        <f>VLOOKUP(K646,'Basic Moves'!B$2:J$60,5,FALSE)</f>
        <v>900</v>
      </c>
      <c r="P646" s="54">
        <f>VLOOKUP(K646,'Basic Moves'!B$2:J$60,9,FALSE)</f>
        <v>8</v>
      </c>
      <c r="Q646" s="34">
        <f t="shared" si="229"/>
        <v>8</v>
      </c>
      <c r="R646" s="24">
        <f t="shared" si="2"/>
        <v>8.888888889</v>
      </c>
      <c r="S646" s="56">
        <f t="shared" si="230"/>
        <v>13.33333333</v>
      </c>
      <c r="T646" s="56">
        <f t="shared" si="231"/>
        <v>8.888888889</v>
      </c>
      <c r="U646" s="56">
        <f t="shared" si="232"/>
        <v>0.6666666667</v>
      </c>
      <c r="V646" s="48" t="s">
        <v>271</v>
      </c>
      <c r="W646" s="54">
        <f>VLOOKUP(V646,'Charged Moves'!B$2:K$119,3,FALSE)</f>
        <v>55</v>
      </c>
      <c r="X646" s="57" t="str">
        <f>VLOOKUP(V646,'Charged Moves'!B$2:C$119,2,FALSE)</f>
        <v>Fire</v>
      </c>
      <c r="Y646" s="54">
        <f>IF(OR(VLOOKUP(V646,'Charged Moves'!B$2:C$119,2,FALSE)=E646,VLOOKUP(V646,'Charged Moves'!B$2:C$119,2,FALSE)=F646),1,0)</f>
        <v>0</v>
      </c>
      <c r="Z646" s="54">
        <f>VLOOKUP(V646,'Charged Moves'!B$2:K$119,10,FALSE)*100</f>
        <v>5</v>
      </c>
      <c r="AA646" s="54">
        <f>VLOOKUP(V646,'Charged Moves'!B$2:K$119,6,FALSE)</f>
        <v>2200</v>
      </c>
      <c r="AB646" s="54">
        <f>VLOOKUP(V646,'Charged Moves'!B$2:L$119,11,FALSE)</f>
        <v>33</v>
      </c>
      <c r="AC646" s="62">
        <f t="shared" si="233"/>
        <v>30</v>
      </c>
      <c r="AD646" s="24">
        <f t="shared" si="3"/>
        <v>13.63636364</v>
      </c>
      <c r="AE646" s="63">
        <f t="shared" si="4"/>
        <v>5</v>
      </c>
      <c r="AF646" s="64">
        <f t="shared" si="5"/>
        <v>4500</v>
      </c>
      <c r="AG646" s="65">
        <f t="shared" si="6"/>
        <v>10.44776119</v>
      </c>
      <c r="AH646" s="15">
        <f t="shared" si="234"/>
        <v>0.6001011599</v>
      </c>
      <c r="AI646" s="15">
        <f t="shared" si="235"/>
        <v>0.1996318514</v>
      </c>
      <c r="AJ646" s="15">
        <f t="shared" si="236"/>
        <v>0.2174385856</v>
      </c>
      <c r="AK646" s="65">
        <f t="shared" si="7"/>
        <v>3.743315508</v>
      </c>
      <c r="AL646" s="65">
        <f t="shared" si="8"/>
        <v>221492.5373</v>
      </c>
      <c r="AM646" s="65">
        <f t="shared" si="9"/>
        <v>79358.28877</v>
      </c>
    </row>
    <row r="647" ht="14.25" customHeight="1">
      <c r="A647" s="11">
        <v>815.0</v>
      </c>
      <c r="B647" s="11">
        <f>VLOOKUP(D647,'Species Data'!A$2:E$252,2,FALSE)</f>
        <v>107</v>
      </c>
      <c r="C647" s="11"/>
      <c r="D647" s="11" t="s">
        <v>256</v>
      </c>
      <c r="E647" s="152" t="s">
        <v>482</v>
      </c>
      <c r="F647" s="153"/>
      <c r="G647" s="11">
        <f>VLOOKUP(D647,'Species Data'!A$2:E$252,3,FALSE)</f>
        <v>100</v>
      </c>
      <c r="H647" s="52">
        <f>VLOOKUP(D647,'Species Data'!A$2:E$252,4,FALSE)</f>
        <v>193</v>
      </c>
      <c r="I647" s="52">
        <f>VLOOKUP(D647,'Species Data'!A$2:E$252,5,FALSE)</f>
        <v>212</v>
      </c>
      <c r="J647" s="53">
        <f t="shared" si="1"/>
        <v>21200</v>
      </c>
      <c r="K647" s="12" t="s">
        <v>115</v>
      </c>
      <c r="L647" s="54">
        <f>VLOOKUP(K647,'Basic Moves'!B$2:J$60,3,FALSE)</f>
        <v>12</v>
      </c>
      <c r="M647" s="54" t="str">
        <f>VLOOKUP(K647,'Basic Moves'!B$2:C$60,2,FALSE)</f>
        <v>Fighting</v>
      </c>
      <c r="N647" s="54">
        <f>IF(OR(VLOOKUP(K647,'Basic Moves'!B$2:C$60,2,FALSE)=E647,VLOOKUP(K647,'Basic Moves'!B$2:C$60,2,FALSE)=F647),1,0)</f>
        <v>1</v>
      </c>
      <c r="O647" s="54">
        <f>VLOOKUP(K647,'Basic Moves'!B$2:J$60,5,FALSE)</f>
        <v>900</v>
      </c>
      <c r="P647" s="54">
        <f>VLOOKUP(K647,'Basic Moves'!B$2:J$60,9,FALSE)</f>
        <v>8</v>
      </c>
      <c r="Q647" s="34">
        <f t="shared" si="229"/>
        <v>8</v>
      </c>
      <c r="R647" s="24">
        <f t="shared" si="2"/>
        <v>8.888888889</v>
      </c>
      <c r="S647" s="56">
        <f t="shared" si="230"/>
        <v>13.33333333</v>
      </c>
      <c r="T647" s="56">
        <f t="shared" si="231"/>
        <v>8.888888889</v>
      </c>
      <c r="U647" s="56">
        <f t="shared" si="232"/>
        <v>0.6666666667</v>
      </c>
      <c r="V647" s="48" t="s">
        <v>222</v>
      </c>
      <c r="W647" s="54">
        <f>VLOOKUP(V647,'Charged Moves'!B$2:K$119,3,FALSE)</f>
        <v>50</v>
      </c>
      <c r="X647" s="57" t="str">
        <f>VLOOKUP(V647,'Charged Moves'!B$2:C$119,2,FALSE)</f>
        <v>Ice</v>
      </c>
      <c r="Y647" s="54">
        <f>IF(OR(VLOOKUP(V647,'Charged Moves'!B$2:C$119,2,FALSE)=E647,VLOOKUP(V647,'Charged Moves'!B$2:C$119,2,FALSE)=F647),1,0)</f>
        <v>0</v>
      </c>
      <c r="Z647" s="54">
        <f>VLOOKUP(V647,'Charged Moves'!B$2:K$119,10,FALSE)*100</f>
        <v>5</v>
      </c>
      <c r="AA647" s="54">
        <f>VLOOKUP(V647,'Charged Moves'!B$2:K$119,6,FALSE)</f>
        <v>1900</v>
      </c>
      <c r="AB647" s="54">
        <f>VLOOKUP(V647,'Charged Moves'!B$2:L$119,11,FALSE)</f>
        <v>33</v>
      </c>
      <c r="AC647" s="62">
        <f t="shared" si="233"/>
        <v>27</v>
      </c>
      <c r="AD647" s="24">
        <f t="shared" si="3"/>
        <v>14.21052632</v>
      </c>
      <c r="AE647" s="63">
        <f t="shared" si="4"/>
        <v>5</v>
      </c>
      <c r="AF647" s="64">
        <f t="shared" si="5"/>
        <v>4500</v>
      </c>
      <c r="AG647" s="65">
        <f t="shared" si="6"/>
        <v>10.46875</v>
      </c>
      <c r="AH647" s="15">
        <f t="shared" si="234"/>
        <v>0.6013067203</v>
      </c>
      <c r="AI647" s="15">
        <f t="shared" si="235"/>
        <v>0.2000328976</v>
      </c>
      <c r="AJ647" s="15">
        <f t="shared" si="236"/>
        <v>0.2115130465</v>
      </c>
      <c r="AK647" s="65">
        <f t="shared" si="7"/>
        <v>3.641304348</v>
      </c>
      <c r="AL647" s="65">
        <f t="shared" si="8"/>
        <v>221937.5</v>
      </c>
      <c r="AM647" s="65">
        <f t="shared" si="9"/>
        <v>77195.65217</v>
      </c>
    </row>
    <row r="648" ht="14.25" customHeight="1">
      <c r="A648" s="11">
        <v>816.0</v>
      </c>
      <c r="B648" s="11">
        <f>VLOOKUP(D648,'Species Data'!A$2:E$252,2,FALSE)</f>
        <v>107</v>
      </c>
      <c r="C648" s="11"/>
      <c r="D648" s="11" t="s">
        <v>256</v>
      </c>
      <c r="E648" s="152" t="s">
        <v>482</v>
      </c>
      <c r="F648" s="153"/>
      <c r="G648" s="11">
        <f>VLOOKUP(D648,'Species Data'!A$2:E$252,3,FALSE)</f>
        <v>100</v>
      </c>
      <c r="H648" s="52">
        <f>VLOOKUP(D648,'Species Data'!A$2:E$252,4,FALSE)</f>
        <v>193</v>
      </c>
      <c r="I648" s="52">
        <f>VLOOKUP(D648,'Species Data'!A$2:E$252,5,FALSE)</f>
        <v>212</v>
      </c>
      <c r="J648" s="53">
        <f t="shared" si="1"/>
        <v>21200</v>
      </c>
      <c r="K648" s="12" t="s">
        <v>115</v>
      </c>
      <c r="L648" s="54">
        <f>VLOOKUP(K648,'Basic Moves'!B$2:J$60,3,FALSE)</f>
        <v>12</v>
      </c>
      <c r="M648" s="54" t="str">
        <f>VLOOKUP(K648,'Basic Moves'!B$2:C$60,2,FALSE)</f>
        <v>Fighting</v>
      </c>
      <c r="N648" s="54">
        <f>IF(OR(VLOOKUP(K648,'Basic Moves'!B$2:C$60,2,FALSE)=E648,VLOOKUP(K648,'Basic Moves'!B$2:C$60,2,FALSE)=F648),1,0)</f>
        <v>1</v>
      </c>
      <c r="O648" s="54">
        <f>VLOOKUP(K648,'Basic Moves'!B$2:J$60,5,FALSE)</f>
        <v>900</v>
      </c>
      <c r="P648" s="54">
        <f>VLOOKUP(K648,'Basic Moves'!B$2:J$60,9,FALSE)</f>
        <v>8</v>
      </c>
      <c r="Q648" s="34">
        <f t="shared" si="229"/>
        <v>8</v>
      </c>
      <c r="R648" s="24">
        <f t="shared" si="2"/>
        <v>8.888888889</v>
      </c>
      <c r="S648" s="56">
        <f t="shared" si="230"/>
        <v>13.33333333</v>
      </c>
      <c r="T648" s="56">
        <f t="shared" si="231"/>
        <v>8.888888889</v>
      </c>
      <c r="U648" s="56">
        <f t="shared" si="232"/>
        <v>0.6666666667</v>
      </c>
      <c r="V648" s="48" t="s">
        <v>272</v>
      </c>
      <c r="W648" s="54">
        <f>VLOOKUP(V648,'Charged Moves'!B$2:K$119,3,FALSE)</f>
        <v>45</v>
      </c>
      <c r="X648" s="57" t="str">
        <f>VLOOKUP(V648,'Charged Moves'!B$2:C$119,2,FALSE)</f>
        <v>Electric</v>
      </c>
      <c r="Y648" s="54">
        <f>IF(OR(VLOOKUP(V648,'Charged Moves'!B$2:C$119,2,FALSE)=E648,VLOOKUP(V648,'Charged Moves'!B$2:C$119,2,FALSE)=F648),1,0)</f>
        <v>0</v>
      </c>
      <c r="Z648" s="54">
        <f>VLOOKUP(V648,'Charged Moves'!B$2:K$119,10,FALSE)*100</f>
        <v>5</v>
      </c>
      <c r="AA648" s="54">
        <f>VLOOKUP(V648,'Charged Moves'!B$2:K$119,6,FALSE)</f>
        <v>1800</v>
      </c>
      <c r="AB648" s="54">
        <f>VLOOKUP(V648,'Charged Moves'!B$2:L$119,11,FALSE)</f>
        <v>33</v>
      </c>
      <c r="AC648" s="62">
        <f t="shared" si="233"/>
        <v>25</v>
      </c>
      <c r="AD648" s="24">
        <f t="shared" si="3"/>
        <v>13.88888889</v>
      </c>
      <c r="AE648" s="63">
        <f t="shared" si="4"/>
        <v>5</v>
      </c>
      <c r="AF648" s="64">
        <f t="shared" si="5"/>
        <v>4500</v>
      </c>
      <c r="AG648" s="65">
        <f t="shared" si="6"/>
        <v>10.31746032</v>
      </c>
      <c r="AH648" s="15">
        <f t="shared" si="234"/>
        <v>0.5926169051</v>
      </c>
      <c r="AI648" s="15">
        <f t="shared" si="235"/>
        <v>0.1971421118</v>
      </c>
      <c r="AJ648" s="15">
        <f t="shared" si="236"/>
        <v>0.2063205314</v>
      </c>
      <c r="AK648" s="65">
        <f t="shared" si="7"/>
        <v>3.551912568</v>
      </c>
      <c r="AL648" s="65">
        <f t="shared" si="8"/>
        <v>218730.1587</v>
      </c>
      <c r="AM648" s="65">
        <f t="shared" si="9"/>
        <v>75300.54645</v>
      </c>
    </row>
    <row r="649" ht="14.25" customHeight="1">
      <c r="A649" s="11">
        <v>809.0</v>
      </c>
      <c r="B649" s="11">
        <f>VLOOKUP(D649,'Species Data'!A$2:E$252,2,FALSE)</f>
        <v>107</v>
      </c>
      <c r="C649" s="11"/>
      <c r="D649" s="11" t="s">
        <v>256</v>
      </c>
      <c r="E649" s="152" t="s">
        <v>482</v>
      </c>
      <c r="F649" s="153"/>
      <c r="G649" s="11">
        <f>VLOOKUP(D649,'Species Data'!A$2:E$252,3,FALSE)</f>
        <v>100</v>
      </c>
      <c r="H649" s="52">
        <f>VLOOKUP(D649,'Species Data'!A$2:E$252,4,FALSE)</f>
        <v>193</v>
      </c>
      <c r="I649" s="52">
        <f>VLOOKUP(D649,'Species Data'!A$2:E$252,5,FALSE)</f>
        <v>212</v>
      </c>
      <c r="J649" s="53">
        <f t="shared" si="1"/>
        <v>21200</v>
      </c>
      <c r="K649" s="48" t="s">
        <v>141</v>
      </c>
      <c r="L649" s="54">
        <f>VLOOKUP(K649,'Basic Moves'!B$2:J$60,3,FALSE)</f>
        <v>9</v>
      </c>
      <c r="M649" s="54" t="str">
        <f>VLOOKUP(K649,'Basic Moves'!B$2:C$60,2,FALSE)</f>
        <v>Steel</v>
      </c>
      <c r="N649" s="54">
        <f>IF(OR(VLOOKUP(K649,'Basic Moves'!B$2:C$60,2,FALSE)=E649,VLOOKUP(K649,'Basic Moves'!B$2:C$60,2,FALSE)=F649),1,0)</f>
        <v>0</v>
      </c>
      <c r="O649" s="54">
        <f>VLOOKUP(K649,'Basic Moves'!B$2:J$60,5,FALSE)</f>
        <v>900</v>
      </c>
      <c r="P649" s="54">
        <f>VLOOKUP(K649,'Basic Moves'!B$2:J$60,9,FALSE)</f>
        <v>10</v>
      </c>
      <c r="Q649" s="34">
        <f t="shared" si="229"/>
        <v>5</v>
      </c>
      <c r="R649" s="24">
        <f t="shared" si="2"/>
        <v>5.555555556</v>
      </c>
      <c r="S649" s="56">
        <f t="shared" si="230"/>
        <v>10</v>
      </c>
      <c r="T649" s="56">
        <f t="shared" si="231"/>
        <v>11.11111111</v>
      </c>
      <c r="U649" s="56">
        <f t="shared" si="232"/>
        <v>1.111111111</v>
      </c>
      <c r="V649" s="12" t="s">
        <v>125</v>
      </c>
      <c r="W649" s="54">
        <f>VLOOKUP(V649,'Charged Moves'!B$2:K$119,3,FALSE)</f>
        <v>100</v>
      </c>
      <c r="X649" s="57" t="str">
        <f>VLOOKUP(V649,'Charged Moves'!B$2:C$119,2,FALSE)</f>
        <v>Fighting</v>
      </c>
      <c r="Y649" s="54">
        <f>IF(OR(VLOOKUP(V649,'Charged Moves'!B$2:C$119,2,FALSE)=E649,VLOOKUP(V649,'Charged Moves'!B$2:C$119,2,FALSE)=F649),1,0)</f>
        <v>1</v>
      </c>
      <c r="Z649" s="54">
        <f>VLOOKUP(V649,'Charged Moves'!B$2:K$119,10,FALSE)*100</f>
        <v>5</v>
      </c>
      <c r="AA649" s="54">
        <f>VLOOKUP(V649,'Charged Moves'!B$2:K$119,6,FALSE)</f>
        <v>2300</v>
      </c>
      <c r="AB649" s="54">
        <f>VLOOKUP(V649,'Charged Moves'!B$2:L$119,11,FALSE)</f>
        <v>100</v>
      </c>
      <c r="AC649" s="62">
        <f t="shared" si="233"/>
        <v>65</v>
      </c>
      <c r="AD649" s="24">
        <f t="shared" si="3"/>
        <v>28.26086957</v>
      </c>
      <c r="AE649" s="63">
        <f t="shared" si="4"/>
        <v>10</v>
      </c>
      <c r="AF649" s="64">
        <f t="shared" si="5"/>
        <v>9000</v>
      </c>
      <c r="AG649" s="65">
        <f t="shared" si="6"/>
        <v>10.17699115</v>
      </c>
      <c r="AH649" s="15">
        <f t="shared" si="234"/>
        <v>0.5845486014</v>
      </c>
      <c r="AI649" s="15">
        <f t="shared" si="235"/>
        <v>0.1944580803</v>
      </c>
      <c r="AJ649" s="15">
        <f t="shared" si="236"/>
        <v>0.2006013206</v>
      </c>
      <c r="AK649" s="65">
        <f t="shared" si="7"/>
        <v>3.453453453</v>
      </c>
      <c r="AL649" s="65">
        <f t="shared" si="8"/>
        <v>215752.2124</v>
      </c>
      <c r="AM649" s="65">
        <f t="shared" si="9"/>
        <v>73213.21321</v>
      </c>
    </row>
    <row r="650" ht="14.25" customHeight="1">
      <c r="A650" s="11">
        <v>810.0</v>
      </c>
      <c r="B650" s="11">
        <f>VLOOKUP(D650,'Species Data'!A$2:E$252,2,FALSE)</f>
        <v>107</v>
      </c>
      <c r="C650" s="11"/>
      <c r="D650" s="11" t="s">
        <v>256</v>
      </c>
      <c r="E650" s="152" t="s">
        <v>482</v>
      </c>
      <c r="F650" s="153"/>
      <c r="G650" s="11">
        <f>VLOOKUP(D650,'Species Data'!A$2:E$252,3,FALSE)</f>
        <v>100</v>
      </c>
      <c r="H650" s="52">
        <f>VLOOKUP(D650,'Species Data'!A$2:E$252,4,FALSE)</f>
        <v>193</v>
      </c>
      <c r="I650" s="52">
        <f>VLOOKUP(D650,'Species Data'!A$2:E$252,5,FALSE)</f>
        <v>212</v>
      </c>
      <c r="J650" s="53">
        <f t="shared" si="1"/>
        <v>21200</v>
      </c>
      <c r="K650" s="48" t="s">
        <v>141</v>
      </c>
      <c r="L650" s="54">
        <f>VLOOKUP(K650,'Basic Moves'!B$2:J$60,3,FALSE)</f>
        <v>9</v>
      </c>
      <c r="M650" s="54" t="str">
        <f>VLOOKUP(K650,'Basic Moves'!B$2:C$60,2,FALSE)</f>
        <v>Steel</v>
      </c>
      <c r="N650" s="54">
        <f>IF(OR(VLOOKUP(K650,'Basic Moves'!B$2:C$60,2,FALSE)=E650,VLOOKUP(K650,'Basic Moves'!B$2:C$60,2,FALSE)=F650),1,0)</f>
        <v>0</v>
      </c>
      <c r="O650" s="54">
        <f>VLOOKUP(K650,'Basic Moves'!B$2:J$60,5,FALSE)</f>
        <v>900</v>
      </c>
      <c r="P650" s="54">
        <f>VLOOKUP(K650,'Basic Moves'!B$2:J$60,9,FALSE)</f>
        <v>10</v>
      </c>
      <c r="Q650" s="34">
        <f t="shared" si="229"/>
        <v>5</v>
      </c>
      <c r="R650" s="24">
        <f t="shared" si="2"/>
        <v>5.555555556</v>
      </c>
      <c r="S650" s="56">
        <f t="shared" si="230"/>
        <v>10</v>
      </c>
      <c r="T650" s="56">
        <f t="shared" si="231"/>
        <v>11.11111111</v>
      </c>
      <c r="U650" s="56">
        <f t="shared" si="232"/>
        <v>1.111111111</v>
      </c>
      <c r="V650" s="48" t="s">
        <v>271</v>
      </c>
      <c r="W650" s="54">
        <f>VLOOKUP(V650,'Charged Moves'!B$2:K$119,3,FALSE)</f>
        <v>55</v>
      </c>
      <c r="X650" s="57" t="str">
        <f>VLOOKUP(V650,'Charged Moves'!B$2:C$119,2,FALSE)</f>
        <v>Fire</v>
      </c>
      <c r="Y650" s="54">
        <f>IF(OR(VLOOKUP(V650,'Charged Moves'!B$2:C$119,2,FALSE)=E650,VLOOKUP(V650,'Charged Moves'!B$2:C$119,2,FALSE)=F650),1,0)</f>
        <v>0</v>
      </c>
      <c r="Z650" s="54">
        <f>VLOOKUP(V650,'Charged Moves'!B$2:K$119,10,FALSE)*100</f>
        <v>5</v>
      </c>
      <c r="AA650" s="54">
        <f>VLOOKUP(V650,'Charged Moves'!B$2:K$119,6,FALSE)</f>
        <v>2200</v>
      </c>
      <c r="AB650" s="54">
        <f>VLOOKUP(V650,'Charged Moves'!B$2:L$119,11,FALSE)</f>
        <v>33</v>
      </c>
      <c r="AC650" s="62">
        <f t="shared" si="233"/>
        <v>30</v>
      </c>
      <c r="AD650" s="24">
        <f t="shared" si="3"/>
        <v>13.63636364</v>
      </c>
      <c r="AE650" s="63">
        <f t="shared" si="4"/>
        <v>4</v>
      </c>
      <c r="AF650" s="64">
        <f t="shared" si="5"/>
        <v>3600</v>
      </c>
      <c r="AG650" s="65">
        <f t="shared" si="6"/>
        <v>8.620689655</v>
      </c>
      <c r="AH650" s="15">
        <f t="shared" si="234"/>
        <v>0.495157361</v>
      </c>
      <c r="AI650" s="15">
        <f t="shared" si="235"/>
        <v>0.1647208626</v>
      </c>
      <c r="AJ650" s="15">
        <f t="shared" si="236"/>
        <v>0.1838201424</v>
      </c>
      <c r="AK650" s="65">
        <f t="shared" si="7"/>
        <v>3.164556962</v>
      </c>
      <c r="AL650" s="65">
        <f t="shared" si="8"/>
        <v>182758.6207</v>
      </c>
      <c r="AM650" s="65">
        <f t="shared" si="9"/>
        <v>67088.60759</v>
      </c>
    </row>
    <row r="651" ht="14.25" customHeight="1">
      <c r="A651" s="11">
        <v>811.0</v>
      </c>
      <c r="B651" s="11">
        <f>VLOOKUP(D651,'Species Data'!A$2:E$252,2,FALSE)</f>
        <v>107</v>
      </c>
      <c r="C651" s="11"/>
      <c r="D651" s="11" t="s">
        <v>256</v>
      </c>
      <c r="E651" s="152" t="s">
        <v>482</v>
      </c>
      <c r="F651" s="153"/>
      <c r="G651" s="11">
        <f>VLOOKUP(D651,'Species Data'!A$2:E$252,3,FALSE)</f>
        <v>100</v>
      </c>
      <c r="H651" s="52">
        <f>VLOOKUP(D651,'Species Data'!A$2:E$252,4,FALSE)</f>
        <v>193</v>
      </c>
      <c r="I651" s="52">
        <f>VLOOKUP(D651,'Species Data'!A$2:E$252,5,FALSE)</f>
        <v>212</v>
      </c>
      <c r="J651" s="53">
        <f t="shared" si="1"/>
        <v>21200</v>
      </c>
      <c r="K651" s="48" t="s">
        <v>141</v>
      </c>
      <c r="L651" s="54">
        <f>VLOOKUP(K651,'Basic Moves'!B$2:J$60,3,FALSE)</f>
        <v>9</v>
      </c>
      <c r="M651" s="54" t="str">
        <f>VLOOKUP(K651,'Basic Moves'!B$2:C$60,2,FALSE)</f>
        <v>Steel</v>
      </c>
      <c r="N651" s="54">
        <f>IF(OR(VLOOKUP(K651,'Basic Moves'!B$2:C$60,2,FALSE)=E651,VLOOKUP(K651,'Basic Moves'!B$2:C$60,2,FALSE)=F651),1,0)</f>
        <v>0</v>
      </c>
      <c r="O651" s="54">
        <f>VLOOKUP(K651,'Basic Moves'!B$2:J$60,5,FALSE)</f>
        <v>900</v>
      </c>
      <c r="P651" s="54">
        <f>VLOOKUP(K651,'Basic Moves'!B$2:J$60,9,FALSE)</f>
        <v>10</v>
      </c>
      <c r="Q651" s="34">
        <f t="shared" si="229"/>
        <v>5</v>
      </c>
      <c r="R651" s="24">
        <f t="shared" si="2"/>
        <v>5.555555556</v>
      </c>
      <c r="S651" s="56">
        <f t="shared" si="230"/>
        <v>10</v>
      </c>
      <c r="T651" s="56">
        <f t="shared" si="231"/>
        <v>11.11111111</v>
      </c>
      <c r="U651" s="56">
        <f t="shared" si="232"/>
        <v>1.111111111</v>
      </c>
      <c r="V651" s="48" t="s">
        <v>222</v>
      </c>
      <c r="W651" s="54">
        <f>VLOOKUP(V651,'Charged Moves'!B$2:K$119,3,FALSE)</f>
        <v>50</v>
      </c>
      <c r="X651" s="57" t="str">
        <f>VLOOKUP(V651,'Charged Moves'!B$2:C$119,2,FALSE)</f>
        <v>Ice</v>
      </c>
      <c r="Y651" s="54">
        <f>IF(OR(VLOOKUP(V651,'Charged Moves'!B$2:C$119,2,FALSE)=E651,VLOOKUP(V651,'Charged Moves'!B$2:C$119,2,FALSE)=F651),1,0)</f>
        <v>0</v>
      </c>
      <c r="Z651" s="54">
        <f>VLOOKUP(V651,'Charged Moves'!B$2:K$119,10,FALSE)*100</f>
        <v>5</v>
      </c>
      <c r="AA651" s="54">
        <f>VLOOKUP(V651,'Charged Moves'!B$2:K$119,6,FALSE)</f>
        <v>1900</v>
      </c>
      <c r="AB651" s="54">
        <f>VLOOKUP(V651,'Charged Moves'!B$2:L$119,11,FALSE)</f>
        <v>33</v>
      </c>
      <c r="AC651" s="62">
        <f t="shared" si="233"/>
        <v>27</v>
      </c>
      <c r="AD651" s="24">
        <f t="shared" si="3"/>
        <v>14.21052632</v>
      </c>
      <c r="AE651" s="63">
        <f t="shared" si="4"/>
        <v>4</v>
      </c>
      <c r="AF651" s="64">
        <f t="shared" si="5"/>
        <v>3600</v>
      </c>
      <c r="AG651" s="65">
        <f t="shared" si="6"/>
        <v>8.545454545</v>
      </c>
      <c r="AH651" s="15">
        <f t="shared" si="234"/>
        <v>0.4908359877</v>
      </c>
      <c r="AI651" s="15">
        <f t="shared" si="235"/>
        <v>0.1632832987</v>
      </c>
      <c r="AJ651" s="15">
        <f t="shared" si="236"/>
        <v>0.1761352745</v>
      </c>
      <c r="AK651" s="65">
        <f t="shared" si="7"/>
        <v>3.032258065</v>
      </c>
      <c r="AL651" s="65">
        <f t="shared" si="8"/>
        <v>181163.6364</v>
      </c>
      <c r="AM651" s="65">
        <f t="shared" si="9"/>
        <v>64283.87097</v>
      </c>
    </row>
    <row r="652" ht="14.25" customHeight="1">
      <c r="A652" s="11">
        <v>808.0</v>
      </c>
      <c r="B652" s="32">
        <v>107.0</v>
      </c>
      <c r="C652" s="32"/>
      <c r="D652" s="32" t="s">
        <v>256</v>
      </c>
      <c r="E652" s="154" t="s">
        <v>482</v>
      </c>
      <c r="F652" s="155"/>
      <c r="G652" s="32">
        <f>VLOOKUP(D652,'Species Data'!A$2:E$252,3,FALSE)</f>
        <v>100</v>
      </c>
      <c r="H652" s="104">
        <f>VLOOKUP(D652,'Species Data'!A$2:E$252,4,FALSE)</f>
        <v>193</v>
      </c>
      <c r="I652" s="104">
        <f>VLOOKUP(D652,'Species Data'!A$2:E$252,5,FALSE)</f>
        <v>212</v>
      </c>
      <c r="J652" s="105">
        <f t="shared" si="1"/>
        <v>21200</v>
      </c>
      <c r="K652" s="70" t="s">
        <v>141</v>
      </c>
      <c r="L652" s="106">
        <f>VLOOKUP(K652,'Basic Moves'!B$2:J$60,3,FALSE)</f>
        <v>9</v>
      </c>
      <c r="M652" s="106" t="str">
        <f>VLOOKUP(K652,'Basic Moves'!B$2:C$60,2,FALSE)</f>
        <v>Steel</v>
      </c>
      <c r="N652" s="106">
        <f>IF(OR(VLOOKUP(K652,'Basic Moves'!B$2:C$60,2,FALSE)=E652,VLOOKUP(K652,'Basic Moves'!B$2:C$60,2,FALSE)=F652),1,0)</f>
        <v>0</v>
      </c>
      <c r="O652" s="106">
        <f>VLOOKUP(K652,'Basic Moves'!B$2:J$60,5,FALSE)</f>
        <v>900</v>
      </c>
      <c r="P652" s="106">
        <f>VLOOKUP(K652,'Basic Moves'!B$2:J$60,9,FALSE)</f>
        <v>10</v>
      </c>
      <c r="Q652" s="34">
        <f t="shared" si="229"/>
        <v>5</v>
      </c>
      <c r="R652" s="24">
        <f t="shared" si="2"/>
        <v>5.555555556</v>
      </c>
      <c r="S652" s="56">
        <f t="shared" si="230"/>
        <v>10</v>
      </c>
      <c r="T652" s="56">
        <f t="shared" si="231"/>
        <v>11.11111111</v>
      </c>
      <c r="U652" s="56">
        <f t="shared" si="232"/>
        <v>1.111111111</v>
      </c>
      <c r="V652" s="70" t="s">
        <v>236</v>
      </c>
      <c r="W652" s="106">
        <f>VLOOKUP(V652,'Charged Moves'!B$2:K$119,3,FALSE)</f>
        <v>40</v>
      </c>
      <c r="X652" s="107" t="str">
        <f>VLOOKUP(V652,'Charged Moves'!B$2:C$119,2,FALSE)</f>
        <v>Fighting</v>
      </c>
      <c r="Y652" s="106">
        <f>IF(OR(VLOOKUP(V652,'Charged Moves'!B$2:C$119,2,FALSE)=E652,VLOOKUP(V652,'Charged Moves'!B$2:C$119,2,FALSE)=F652),1,0)</f>
        <v>1</v>
      </c>
      <c r="Z652" s="106">
        <f>VLOOKUP(V652,'Charged Moves'!B$2:K$119,10,FALSE)*100</f>
        <v>25</v>
      </c>
      <c r="AA652" s="106">
        <f>VLOOKUP(V652,'Charged Moves'!B$2:K$119,6,FALSE)</f>
        <v>1600</v>
      </c>
      <c r="AB652" s="106">
        <f>VLOOKUP(V652,'Charged Moves'!B$2:L$119,11,FALSE)</f>
        <v>33</v>
      </c>
      <c r="AC652" s="62">
        <f t="shared" si="233"/>
        <v>26</v>
      </c>
      <c r="AD652" s="24">
        <f t="shared" si="3"/>
        <v>16.25</v>
      </c>
      <c r="AE652" s="63">
        <f t="shared" si="4"/>
        <v>4</v>
      </c>
      <c r="AF652" s="64">
        <f t="shared" si="5"/>
        <v>3600</v>
      </c>
      <c r="AG652" s="65">
        <f t="shared" si="6"/>
        <v>8.846153846</v>
      </c>
      <c r="AH652" s="15">
        <f t="shared" si="234"/>
        <v>0.5081076305</v>
      </c>
      <c r="AI652" s="15">
        <f t="shared" si="235"/>
        <v>0.1690289467</v>
      </c>
      <c r="AJ652" s="15">
        <f t="shared" si="236"/>
        <v>0.1757901046</v>
      </c>
      <c r="AK652" s="65">
        <f t="shared" si="7"/>
        <v>3.026315789</v>
      </c>
      <c r="AL652" s="65">
        <f t="shared" si="8"/>
        <v>187538.4615</v>
      </c>
      <c r="AM652" s="65">
        <f t="shared" si="9"/>
        <v>64157.89474</v>
      </c>
    </row>
    <row r="653" ht="14.25" customHeight="1">
      <c r="A653" s="11">
        <v>812.0</v>
      </c>
      <c r="B653" s="11">
        <f>VLOOKUP(D653,'Species Data'!A$2:E$252,2,FALSE)</f>
        <v>107</v>
      </c>
      <c r="C653" s="11"/>
      <c r="D653" s="11" t="s">
        <v>256</v>
      </c>
      <c r="E653" s="152" t="s">
        <v>482</v>
      </c>
      <c r="F653" s="153"/>
      <c r="G653" s="11">
        <f>VLOOKUP(D653,'Species Data'!A$2:E$252,3,FALSE)</f>
        <v>100</v>
      </c>
      <c r="H653" s="52">
        <f>VLOOKUP(D653,'Species Data'!A$2:E$252,4,FALSE)</f>
        <v>193</v>
      </c>
      <c r="I653" s="52">
        <f>VLOOKUP(D653,'Species Data'!A$2:E$252,5,FALSE)</f>
        <v>212</v>
      </c>
      <c r="J653" s="53">
        <f t="shared" si="1"/>
        <v>21200</v>
      </c>
      <c r="K653" s="48" t="s">
        <v>141</v>
      </c>
      <c r="L653" s="54">
        <f>VLOOKUP(K653,'Basic Moves'!B$2:J$60,3,FALSE)</f>
        <v>9</v>
      </c>
      <c r="M653" s="54" t="str">
        <f>VLOOKUP(K653,'Basic Moves'!B$2:C$60,2,FALSE)</f>
        <v>Steel</v>
      </c>
      <c r="N653" s="54">
        <f>IF(OR(VLOOKUP(K653,'Basic Moves'!B$2:C$60,2,FALSE)=E653,VLOOKUP(K653,'Basic Moves'!B$2:C$60,2,FALSE)=F653),1,0)</f>
        <v>0</v>
      </c>
      <c r="O653" s="54">
        <f>VLOOKUP(K653,'Basic Moves'!B$2:J$60,5,FALSE)</f>
        <v>900</v>
      </c>
      <c r="P653" s="54">
        <f>VLOOKUP(K653,'Basic Moves'!B$2:J$60,9,FALSE)</f>
        <v>10</v>
      </c>
      <c r="Q653" s="34">
        <f t="shared" si="229"/>
        <v>5</v>
      </c>
      <c r="R653" s="24">
        <f t="shared" si="2"/>
        <v>5.555555556</v>
      </c>
      <c r="S653" s="56">
        <f t="shared" si="230"/>
        <v>10</v>
      </c>
      <c r="T653" s="56">
        <f t="shared" si="231"/>
        <v>11.11111111</v>
      </c>
      <c r="U653" s="56">
        <f t="shared" si="232"/>
        <v>1.111111111</v>
      </c>
      <c r="V653" s="48" t="s">
        <v>272</v>
      </c>
      <c r="W653" s="54">
        <f>VLOOKUP(V653,'Charged Moves'!B$2:K$119,3,FALSE)</f>
        <v>45</v>
      </c>
      <c r="X653" s="57" t="str">
        <f>VLOOKUP(V653,'Charged Moves'!B$2:C$119,2,FALSE)</f>
        <v>Electric</v>
      </c>
      <c r="Y653" s="54">
        <f>IF(OR(VLOOKUP(V653,'Charged Moves'!B$2:C$119,2,FALSE)=E653,VLOOKUP(V653,'Charged Moves'!B$2:C$119,2,FALSE)=F653),1,0)</f>
        <v>0</v>
      </c>
      <c r="Z653" s="54">
        <f>VLOOKUP(V653,'Charged Moves'!B$2:K$119,10,FALSE)*100</f>
        <v>5</v>
      </c>
      <c r="AA653" s="54">
        <f>VLOOKUP(V653,'Charged Moves'!B$2:K$119,6,FALSE)</f>
        <v>1800</v>
      </c>
      <c r="AB653" s="54">
        <f>VLOOKUP(V653,'Charged Moves'!B$2:L$119,11,FALSE)</f>
        <v>33</v>
      </c>
      <c r="AC653" s="62">
        <f t="shared" si="233"/>
        <v>25</v>
      </c>
      <c r="AD653" s="24">
        <f t="shared" si="3"/>
        <v>13.88888889</v>
      </c>
      <c r="AE653" s="63">
        <f t="shared" si="4"/>
        <v>4</v>
      </c>
      <c r="AF653" s="64">
        <f t="shared" si="5"/>
        <v>3600</v>
      </c>
      <c r="AG653" s="65">
        <f t="shared" si="6"/>
        <v>8.333333333</v>
      </c>
      <c r="AH653" s="15">
        <f t="shared" si="234"/>
        <v>0.4786521156</v>
      </c>
      <c r="AI653" s="15">
        <f t="shared" si="235"/>
        <v>0.1592301672</v>
      </c>
      <c r="AJ653" s="15">
        <f t="shared" si="236"/>
        <v>0.1697352224</v>
      </c>
      <c r="AK653" s="65">
        <f t="shared" si="7"/>
        <v>2.922077922</v>
      </c>
      <c r="AL653" s="65">
        <f t="shared" si="8"/>
        <v>176666.6667</v>
      </c>
      <c r="AM653" s="65">
        <f t="shared" si="9"/>
        <v>61948.05195</v>
      </c>
    </row>
    <row r="654" ht="14.25" customHeight="1">
      <c r="A654" s="11">
        <v>804.0</v>
      </c>
      <c r="B654" s="11">
        <f>VLOOKUP(D654,'Species Data'!A$2:E$252,2,FALSE)</f>
        <v>106</v>
      </c>
      <c r="C654" s="11"/>
      <c r="D654" s="11" t="s">
        <v>250</v>
      </c>
      <c r="E654" s="152" t="s">
        <v>482</v>
      </c>
      <c r="F654" s="153"/>
      <c r="G654" s="11">
        <f>VLOOKUP(D654,'Species Data'!A$2:E$252,3,FALSE)</f>
        <v>100</v>
      </c>
      <c r="H654" s="52">
        <f>VLOOKUP(D654,'Species Data'!A$2:E$252,4,FALSE)</f>
        <v>224</v>
      </c>
      <c r="I654" s="52">
        <f>VLOOKUP(D654,'Species Data'!A$2:E$252,5,FALSE)</f>
        <v>211</v>
      </c>
      <c r="J654" s="53">
        <f t="shared" si="1"/>
        <v>21100</v>
      </c>
      <c r="K654" s="12" t="s">
        <v>106</v>
      </c>
      <c r="L654" s="54">
        <f>VLOOKUP(K654,'Basic Moves'!B$2:J$60,3,FALSE)</f>
        <v>15</v>
      </c>
      <c r="M654" s="54" t="str">
        <f>VLOOKUP(K654,'Basic Moves'!B$2:C$60,2,FALSE)</f>
        <v>Fighting</v>
      </c>
      <c r="N654" s="54">
        <f>IF(OR(VLOOKUP(K654,'Basic Moves'!B$2:C$60,2,FALSE)=E654,VLOOKUP(K654,'Basic Moves'!B$2:C$60,2,FALSE)=F654),1,0)</f>
        <v>1</v>
      </c>
      <c r="O654" s="54">
        <f>VLOOKUP(K654,'Basic Moves'!B$2:J$60,5,FALSE)</f>
        <v>1300</v>
      </c>
      <c r="P654" s="54">
        <f>VLOOKUP(K654,'Basic Moves'!B$2:J$60,9,FALSE)</f>
        <v>10</v>
      </c>
      <c r="Q654" s="34">
        <f t="shared" si="229"/>
        <v>12</v>
      </c>
      <c r="R654" s="24">
        <f t="shared" si="2"/>
        <v>9.230769231</v>
      </c>
      <c r="S654" s="56">
        <f t="shared" si="230"/>
        <v>11.53846154</v>
      </c>
      <c r="T654" s="56">
        <f t="shared" si="231"/>
        <v>7.692307692</v>
      </c>
      <c r="U654" s="56">
        <f t="shared" si="232"/>
        <v>0.6666666667</v>
      </c>
      <c r="V654" s="12" t="s">
        <v>125</v>
      </c>
      <c r="W654" s="54">
        <f>VLOOKUP(V654,'Charged Moves'!B$2:K$119,3,FALSE)</f>
        <v>100</v>
      </c>
      <c r="X654" s="57" t="str">
        <f>VLOOKUP(V654,'Charged Moves'!B$2:C$119,2,FALSE)</f>
        <v>Fighting</v>
      </c>
      <c r="Y654" s="54">
        <f>IF(OR(VLOOKUP(V654,'Charged Moves'!B$2:C$119,2,FALSE)=E654,VLOOKUP(V654,'Charged Moves'!B$2:C$119,2,FALSE)=F654),1,0)</f>
        <v>1</v>
      </c>
      <c r="Z654" s="54">
        <f>VLOOKUP(V654,'Charged Moves'!B$2:K$119,10,FALSE)*100</f>
        <v>5</v>
      </c>
      <c r="AA654" s="54">
        <f>VLOOKUP(V654,'Charged Moves'!B$2:K$119,6,FALSE)</f>
        <v>2300</v>
      </c>
      <c r="AB654" s="54">
        <f>VLOOKUP(V654,'Charged Moves'!B$2:L$119,11,FALSE)</f>
        <v>100</v>
      </c>
      <c r="AC654" s="62">
        <f t="shared" si="233"/>
        <v>75</v>
      </c>
      <c r="AD654" s="24">
        <f t="shared" si="3"/>
        <v>32.60869565</v>
      </c>
      <c r="AE654" s="63">
        <f t="shared" si="4"/>
        <v>10</v>
      </c>
      <c r="AF654" s="64">
        <f t="shared" si="5"/>
        <v>13000</v>
      </c>
      <c r="AG654" s="65">
        <f t="shared" si="6"/>
        <v>12.74509804</v>
      </c>
      <c r="AH654" s="15">
        <f t="shared" si="234"/>
        <v>0.7320561769</v>
      </c>
      <c r="AI654" s="15">
        <f t="shared" si="235"/>
        <v>0.2423797717</v>
      </c>
      <c r="AJ654" s="15">
        <f t="shared" si="236"/>
        <v>0.3022404274</v>
      </c>
      <c r="AK654" s="65">
        <f t="shared" si="7"/>
        <v>5.227882038</v>
      </c>
      <c r="AL654" s="65">
        <f t="shared" si="8"/>
        <v>268921.5686</v>
      </c>
      <c r="AM654" s="65">
        <f t="shared" si="9"/>
        <v>110308.311</v>
      </c>
    </row>
    <row r="655" ht="14.25" customHeight="1">
      <c r="A655" s="11">
        <v>807.0</v>
      </c>
      <c r="B655" s="11">
        <f>VLOOKUP(D655,'Species Data'!A$2:E$252,2,FALSE)</f>
        <v>106</v>
      </c>
      <c r="C655" s="11"/>
      <c r="D655" s="11" t="s">
        <v>250</v>
      </c>
      <c r="E655" s="152" t="s">
        <v>482</v>
      </c>
      <c r="F655" s="153"/>
      <c r="G655" s="11">
        <f>VLOOKUP(D655,'Species Data'!A$2:E$252,3,FALSE)</f>
        <v>100</v>
      </c>
      <c r="H655" s="52">
        <f>VLOOKUP(D655,'Species Data'!A$2:E$252,4,FALSE)</f>
        <v>224</v>
      </c>
      <c r="I655" s="52">
        <f>VLOOKUP(D655,'Species Data'!A$2:E$252,5,FALSE)</f>
        <v>211</v>
      </c>
      <c r="J655" s="53">
        <f t="shared" si="1"/>
        <v>21100</v>
      </c>
      <c r="K655" s="48" t="s">
        <v>106</v>
      </c>
      <c r="L655" s="54">
        <f>VLOOKUP(K655,'Basic Moves'!B$2:J$60,3,FALSE)</f>
        <v>15</v>
      </c>
      <c r="M655" s="54" t="str">
        <f>VLOOKUP(K655,'Basic Moves'!B$2:C$60,2,FALSE)</f>
        <v>Fighting</v>
      </c>
      <c r="N655" s="54">
        <f>IF(OR(VLOOKUP(K655,'Basic Moves'!B$2:C$60,2,FALSE)=E655,VLOOKUP(K655,'Basic Moves'!B$2:C$60,2,FALSE)=F655),1,0)</f>
        <v>1</v>
      </c>
      <c r="O655" s="54">
        <f>VLOOKUP(K655,'Basic Moves'!B$2:J$60,5,FALSE)</f>
        <v>1300</v>
      </c>
      <c r="P655" s="54">
        <f>VLOOKUP(K655,'Basic Moves'!B$2:J$60,9,FALSE)</f>
        <v>10</v>
      </c>
      <c r="Q655" s="34">
        <f t="shared" si="229"/>
        <v>12</v>
      </c>
      <c r="R655" s="24">
        <f t="shared" si="2"/>
        <v>9.230769231</v>
      </c>
      <c r="S655" s="56">
        <f t="shared" si="230"/>
        <v>11.53846154</v>
      </c>
      <c r="T655" s="56">
        <f t="shared" si="231"/>
        <v>7.692307692</v>
      </c>
      <c r="U655" s="56">
        <f t="shared" si="232"/>
        <v>0.6666666667</v>
      </c>
      <c r="V655" s="48" t="s">
        <v>61</v>
      </c>
      <c r="W655" s="54">
        <f>VLOOKUP(V655,'Charged Moves'!B$2:K$119,3,FALSE)</f>
        <v>100</v>
      </c>
      <c r="X655" s="57" t="str">
        <f>VLOOKUP(V655,'Charged Moves'!B$2:C$119,2,FALSE)</f>
        <v>Rock</v>
      </c>
      <c r="Y655" s="54">
        <f>IF(OR(VLOOKUP(V655,'Charged Moves'!B$2:C$119,2,FALSE)=E655,VLOOKUP(V655,'Charged Moves'!B$2:C$119,2,FALSE)=F655),1,0)</f>
        <v>0</v>
      </c>
      <c r="Z655" s="54">
        <f>VLOOKUP(V655,'Charged Moves'!B$2:K$119,10,FALSE)*100</f>
        <v>50</v>
      </c>
      <c r="AA655" s="54">
        <f>VLOOKUP(V655,'Charged Moves'!B$2:K$119,6,FALSE)</f>
        <v>2300</v>
      </c>
      <c r="AB655" s="54">
        <f>VLOOKUP(V655,'Charged Moves'!B$2:L$119,11,FALSE)</f>
        <v>100</v>
      </c>
      <c r="AC655" s="62">
        <f t="shared" si="233"/>
        <v>63</v>
      </c>
      <c r="AD655" s="24">
        <f t="shared" si="3"/>
        <v>27.39130435</v>
      </c>
      <c r="AE655" s="63">
        <f t="shared" si="4"/>
        <v>10</v>
      </c>
      <c r="AF655" s="64">
        <f t="shared" si="5"/>
        <v>13000</v>
      </c>
      <c r="AG655" s="65">
        <f t="shared" si="6"/>
        <v>11.96078431</v>
      </c>
      <c r="AH655" s="15">
        <f t="shared" si="234"/>
        <v>0.687006566</v>
      </c>
      <c r="AI655" s="15">
        <f t="shared" si="235"/>
        <v>0.2274640935</v>
      </c>
      <c r="AJ655" s="15">
        <f t="shared" si="236"/>
        <v>0.2836410165</v>
      </c>
      <c r="AK655" s="65">
        <f t="shared" si="7"/>
        <v>4.90616622</v>
      </c>
      <c r="AL655" s="65">
        <f t="shared" si="8"/>
        <v>252372.549</v>
      </c>
      <c r="AM655" s="65">
        <f t="shared" si="9"/>
        <v>103520.1072</v>
      </c>
    </row>
    <row r="656" ht="14.25" customHeight="1">
      <c r="A656" s="11">
        <v>806.0</v>
      </c>
      <c r="B656" s="32">
        <f>VLOOKUP(D656,'Species Data'!A$2:E$252,2,FALSE)</f>
        <v>106</v>
      </c>
      <c r="C656" s="32"/>
      <c r="D656" s="32" t="s">
        <v>250</v>
      </c>
      <c r="E656" s="154" t="s">
        <v>482</v>
      </c>
      <c r="F656" s="155"/>
      <c r="G656" s="32">
        <f>VLOOKUP(D656,'Species Data'!A$2:E$252,3,FALSE)</f>
        <v>100</v>
      </c>
      <c r="H656" s="104">
        <f>VLOOKUP(D656,'Species Data'!A$2:E$252,4,FALSE)</f>
        <v>224</v>
      </c>
      <c r="I656" s="104">
        <f>VLOOKUP(D656,'Species Data'!A$2:E$252,5,FALSE)</f>
        <v>211</v>
      </c>
      <c r="J656" s="105">
        <f t="shared" si="1"/>
        <v>21100</v>
      </c>
      <c r="K656" s="36" t="s">
        <v>106</v>
      </c>
      <c r="L656" s="106">
        <f>VLOOKUP(K656,'Basic Moves'!B$2:J$60,3,FALSE)</f>
        <v>15</v>
      </c>
      <c r="M656" s="54" t="str">
        <f>VLOOKUP(K656,'Basic Moves'!B$2:C$60,2,FALSE)</f>
        <v>Fighting</v>
      </c>
      <c r="N656" s="106">
        <f>IF(OR(VLOOKUP(K656,'Basic Moves'!B$2:C$60,2,FALSE)=E656,VLOOKUP(K656,'Basic Moves'!B$2:C$60,2,FALSE)=F656),1,0)</f>
        <v>1</v>
      </c>
      <c r="O656" s="106">
        <f>VLOOKUP(K656,'Basic Moves'!B$2:J$60,5,FALSE)</f>
        <v>1300</v>
      </c>
      <c r="P656" s="54">
        <f>VLOOKUP(K656,'Basic Moves'!B$2:J$60,9,FALSE)</f>
        <v>10</v>
      </c>
      <c r="Q656" s="34">
        <f t="shared" si="229"/>
        <v>12</v>
      </c>
      <c r="R656" s="24">
        <f t="shared" si="2"/>
        <v>9.230769231</v>
      </c>
      <c r="S656" s="56">
        <f t="shared" si="230"/>
        <v>11.53846154</v>
      </c>
      <c r="T656" s="56">
        <f t="shared" si="231"/>
        <v>7.692307692</v>
      </c>
      <c r="U656" s="56">
        <f t="shared" si="232"/>
        <v>0.6666666667</v>
      </c>
      <c r="V656" s="36" t="s">
        <v>189</v>
      </c>
      <c r="W656" s="106">
        <f>VLOOKUP(V656,'Charged Moves'!B$2:K$119,3,FALSE)</f>
        <v>55</v>
      </c>
      <c r="X656" s="57" t="str">
        <f>VLOOKUP(V656,'Charged Moves'!B$2:C$119,2,FALSE)</f>
        <v>Normal</v>
      </c>
      <c r="Y656" s="106">
        <f>IF(OR(VLOOKUP(V656,'Charged Moves'!B$2:C$119,2,FALSE)=E656,VLOOKUP(V656,'Charged Moves'!B$2:C$119,2,FALSE)=F656),1,0)</f>
        <v>0</v>
      </c>
      <c r="Z656" s="54">
        <f>VLOOKUP(V656,'Charged Moves'!B$2:K$119,10,FALSE)*100</f>
        <v>5</v>
      </c>
      <c r="AA656" s="106">
        <f>VLOOKUP(V656,'Charged Moves'!B$2:K$119,6,FALSE)</f>
        <v>1700</v>
      </c>
      <c r="AB656" s="54">
        <f>VLOOKUP(V656,'Charged Moves'!B$2:L$119,11,FALSE)</f>
        <v>50</v>
      </c>
      <c r="AC656" s="62">
        <f t="shared" si="233"/>
        <v>35</v>
      </c>
      <c r="AD656" s="24">
        <f t="shared" si="3"/>
        <v>20.58823529</v>
      </c>
      <c r="AE656" s="63">
        <f t="shared" si="4"/>
        <v>5</v>
      </c>
      <c r="AF656" s="64">
        <f t="shared" si="5"/>
        <v>6500</v>
      </c>
      <c r="AG656" s="65">
        <f t="shared" si="6"/>
        <v>11.58536585</v>
      </c>
      <c r="AH656" s="15">
        <f t="shared" si="234"/>
        <v>0.6654431852</v>
      </c>
      <c r="AI656" s="15">
        <f t="shared" si="235"/>
        <v>0.2203245767</v>
      </c>
      <c r="AJ656" s="15">
        <f t="shared" si="236"/>
        <v>0.2718936163</v>
      </c>
      <c r="AK656" s="65">
        <f t="shared" si="7"/>
        <v>4.702970297</v>
      </c>
      <c r="AL656" s="65">
        <f t="shared" si="8"/>
        <v>244451.2195</v>
      </c>
      <c r="AM656" s="65">
        <f t="shared" si="9"/>
        <v>99232.67327</v>
      </c>
    </row>
    <row r="657" ht="14.25" customHeight="1">
      <c r="A657" s="11">
        <v>803.0</v>
      </c>
      <c r="B657" s="32">
        <f>VLOOKUP(D657,'Species Data'!A$2:E$252,2,FALSE)</f>
        <v>106</v>
      </c>
      <c r="C657" s="32"/>
      <c r="D657" s="32" t="s">
        <v>250</v>
      </c>
      <c r="E657" s="154" t="s">
        <v>482</v>
      </c>
      <c r="F657" s="155"/>
      <c r="G657" s="32">
        <f>VLOOKUP(D657,'Species Data'!A$2:E$252,3,FALSE)</f>
        <v>100</v>
      </c>
      <c r="H657" s="104">
        <f>VLOOKUP(D657,'Species Data'!A$2:E$252,4,FALSE)</f>
        <v>224</v>
      </c>
      <c r="I657" s="104">
        <f>VLOOKUP(D657,'Species Data'!A$2:E$252,5,FALSE)</f>
        <v>211</v>
      </c>
      <c r="J657" s="105">
        <f t="shared" si="1"/>
        <v>21100</v>
      </c>
      <c r="K657" s="36" t="s">
        <v>106</v>
      </c>
      <c r="L657" s="106">
        <f>VLOOKUP(K657,'Basic Moves'!B$2:J$60,3,FALSE)</f>
        <v>15</v>
      </c>
      <c r="M657" s="106" t="str">
        <f>VLOOKUP(K657,'Basic Moves'!B$2:C$60,2,FALSE)</f>
        <v>Fighting</v>
      </c>
      <c r="N657" s="106">
        <f>IF(OR(VLOOKUP(K657,'Basic Moves'!B$2:C$60,2,FALSE)=E657,VLOOKUP(K657,'Basic Moves'!B$2:C$60,2,FALSE)=F657),1,0)</f>
        <v>1</v>
      </c>
      <c r="O657" s="106">
        <f>VLOOKUP(K657,'Basic Moves'!B$2:J$60,5,FALSE)</f>
        <v>1300</v>
      </c>
      <c r="P657" s="106">
        <f>VLOOKUP(K657,'Basic Moves'!B$2:J$60,9,FALSE)</f>
        <v>10</v>
      </c>
      <c r="Q657" s="34">
        <f t="shared" si="229"/>
        <v>12</v>
      </c>
      <c r="R657" s="24">
        <f t="shared" si="2"/>
        <v>9.230769231</v>
      </c>
      <c r="S657" s="56">
        <f t="shared" si="230"/>
        <v>11.53846154</v>
      </c>
      <c r="T657" s="56">
        <f t="shared" si="231"/>
        <v>7.692307692</v>
      </c>
      <c r="U657" s="56">
        <f t="shared" si="232"/>
        <v>0.6666666667</v>
      </c>
      <c r="V657" s="70" t="s">
        <v>236</v>
      </c>
      <c r="W657" s="106">
        <f>VLOOKUP(V657,'Charged Moves'!B$2:K$119,3,FALSE)</f>
        <v>40</v>
      </c>
      <c r="X657" s="107" t="str">
        <f>VLOOKUP(V657,'Charged Moves'!B$2:C$119,2,FALSE)</f>
        <v>Fighting</v>
      </c>
      <c r="Y657" s="106">
        <f>IF(OR(VLOOKUP(V657,'Charged Moves'!B$2:C$119,2,FALSE)=E657,VLOOKUP(V657,'Charged Moves'!B$2:C$119,2,FALSE)=F657),1,0)</f>
        <v>1</v>
      </c>
      <c r="Z657" s="106">
        <f>VLOOKUP(V657,'Charged Moves'!B$2:K$119,10,FALSE)*100</f>
        <v>25</v>
      </c>
      <c r="AA657" s="106">
        <f>VLOOKUP(V657,'Charged Moves'!B$2:K$119,6,FALSE)</f>
        <v>1600</v>
      </c>
      <c r="AB657" s="106">
        <f>VLOOKUP(V657,'Charged Moves'!B$2:L$119,11,FALSE)</f>
        <v>33</v>
      </c>
      <c r="AC657" s="62">
        <f t="shared" si="233"/>
        <v>30</v>
      </c>
      <c r="AD657" s="24">
        <f t="shared" si="3"/>
        <v>18.75</v>
      </c>
      <c r="AE657" s="63">
        <f t="shared" si="4"/>
        <v>4</v>
      </c>
      <c r="AF657" s="64">
        <f t="shared" si="5"/>
        <v>5200</v>
      </c>
      <c r="AG657" s="65">
        <f t="shared" si="6"/>
        <v>11.47058824</v>
      </c>
      <c r="AH657" s="15">
        <f t="shared" si="234"/>
        <v>0.6588505592</v>
      </c>
      <c r="AI657" s="15">
        <f t="shared" si="235"/>
        <v>0.2181417946</v>
      </c>
      <c r="AJ657" s="15">
        <f t="shared" si="236"/>
        <v>0.2684182843</v>
      </c>
      <c r="AK657" s="65">
        <f t="shared" si="7"/>
        <v>4.642857143</v>
      </c>
      <c r="AL657" s="65">
        <f t="shared" si="8"/>
        <v>242029.4118</v>
      </c>
      <c r="AM657" s="65">
        <f t="shared" si="9"/>
        <v>97964.28571</v>
      </c>
    </row>
    <row r="658" ht="14.25" customHeight="1">
      <c r="A658" s="11">
        <v>805.0</v>
      </c>
      <c r="B658" s="11">
        <f>VLOOKUP(D658,'Species Data'!A$2:E$252,2,FALSE)</f>
        <v>106</v>
      </c>
      <c r="C658" s="11"/>
      <c r="D658" s="11" t="s">
        <v>250</v>
      </c>
      <c r="E658" s="152" t="s">
        <v>482</v>
      </c>
      <c r="F658" s="153"/>
      <c r="G658" s="11">
        <f>VLOOKUP(D658,'Species Data'!A$2:E$252,3,FALSE)</f>
        <v>100</v>
      </c>
      <c r="H658" s="52">
        <f>VLOOKUP(D658,'Species Data'!A$2:E$252,4,FALSE)</f>
        <v>224</v>
      </c>
      <c r="I658" s="52">
        <f>VLOOKUP(D658,'Species Data'!A$2:E$252,5,FALSE)</f>
        <v>211</v>
      </c>
      <c r="J658" s="53">
        <f t="shared" si="1"/>
        <v>21100</v>
      </c>
      <c r="K658" s="48" t="s">
        <v>106</v>
      </c>
      <c r="L658" s="54">
        <f>VLOOKUP(K658,'Basic Moves'!B$2:J$60,3,FALSE)</f>
        <v>15</v>
      </c>
      <c r="M658" s="54" t="str">
        <f>VLOOKUP(K658,'Basic Moves'!B$2:C$60,2,FALSE)</f>
        <v>Fighting</v>
      </c>
      <c r="N658" s="54">
        <f>IF(OR(VLOOKUP(K658,'Basic Moves'!B$2:C$60,2,FALSE)=E658,VLOOKUP(K658,'Basic Moves'!B$2:C$60,2,FALSE)=F658),1,0)</f>
        <v>1</v>
      </c>
      <c r="O658" s="54">
        <f>VLOOKUP(K658,'Basic Moves'!B$2:J$60,5,FALSE)</f>
        <v>1300</v>
      </c>
      <c r="P658" s="54">
        <f>VLOOKUP(K658,'Basic Moves'!B$2:J$60,9,FALSE)</f>
        <v>10</v>
      </c>
      <c r="Q658" s="34">
        <f t="shared" si="229"/>
        <v>12</v>
      </c>
      <c r="R658" s="24">
        <f t="shared" si="2"/>
        <v>9.230769231</v>
      </c>
      <c r="S658" s="56">
        <f t="shared" si="230"/>
        <v>11.53846154</v>
      </c>
      <c r="T658" s="56">
        <f t="shared" si="231"/>
        <v>7.692307692</v>
      </c>
      <c r="U658" s="56">
        <f t="shared" si="232"/>
        <v>0.6666666667</v>
      </c>
      <c r="V658" s="48" t="s">
        <v>273</v>
      </c>
      <c r="W658" s="54">
        <f>VLOOKUP(V658,'Charged Moves'!B$2:K$119,3,FALSE)</f>
        <v>40</v>
      </c>
      <c r="X658" s="57" t="str">
        <f>VLOOKUP(V658,'Charged Moves'!B$2:C$119,2,FALSE)</f>
        <v>Fighting</v>
      </c>
      <c r="Y658" s="54">
        <f>IF(OR(VLOOKUP(V658,'Charged Moves'!B$2:C$119,2,FALSE)=E658,VLOOKUP(V658,'Charged Moves'!B$2:C$119,2,FALSE)=F658),1,0)</f>
        <v>1</v>
      </c>
      <c r="Z658" s="54">
        <f>VLOOKUP(V658,'Charged Moves'!B$2:K$119,10,FALSE)*100</f>
        <v>5</v>
      </c>
      <c r="AA658" s="54">
        <f>VLOOKUP(V658,'Charged Moves'!B$2:K$119,6,FALSE)</f>
        <v>1900</v>
      </c>
      <c r="AB658" s="54">
        <f>VLOOKUP(V658,'Charged Moves'!B$2:L$119,11,FALSE)</f>
        <v>33</v>
      </c>
      <c r="AC658" s="62">
        <f t="shared" si="233"/>
        <v>30</v>
      </c>
      <c r="AD658" s="24">
        <f t="shared" si="3"/>
        <v>15.78947368</v>
      </c>
      <c r="AE658" s="63">
        <f t="shared" si="4"/>
        <v>4</v>
      </c>
      <c r="AF658" s="64">
        <f t="shared" si="5"/>
        <v>5200</v>
      </c>
      <c r="AG658" s="65">
        <f t="shared" si="6"/>
        <v>10.98591549</v>
      </c>
      <c r="AH658" s="15">
        <f t="shared" si="234"/>
        <v>0.6310118032</v>
      </c>
      <c r="AI658" s="15">
        <f t="shared" si="235"/>
        <v>0.2089245356</v>
      </c>
      <c r="AJ658" s="15">
        <f t="shared" si="236"/>
        <v>0.2637091916</v>
      </c>
      <c r="AK658" s="65">
        <f t="shared" si="7"/>
        <v>4.561403509</v>
      </c>
      <c r="AL658" s="65">
        <f t="shared" si="8"/>
        <v>231802.8169</v>
      </c>
      <c r="AM658" s="65">
        <f t="shared" si="9"/>
        <v>96245.61404</v>
      </c>
    </row>
    <row r="659" ht="14.25" customHeight="1">
      <c r="A659" s="11">
        <v>799.0</v>
      </c>
      <c r="B659" s="11">
        <f>VLOOKUP(D659,'Species Data'!A$2:E$252,2,FALSE)</f>
        <v>106</v>
      </c>
      <c r="C659" s="11"/>
      <c r="D659" s="11" t="s">
        <v>250</v>
      </c>
      <c r="E659" s="152" t="s">
        <v>482</v>
      </c>
      <c r="F659" s="153"/>
      <c r="G659" s="11">
        <f>VLOOKUP(D659,'Species Data'!A$2:E$252,3,FALSE)</f>
        <v>100</v>
      </c>
      <c r="H659" s="52">
        <f>VLOOKUP(D659,'Species Data'!A$2:E$252,4,FALSE)</f>
        <v>224</v>
      </c>
      <c r="I659" s="52">
        <f>VLOOKUP(D659,'Species Data'!A$2:E$252,5,FALSE)</f>
        <v>211</v>
      </c>
      <c r="J659" s="53">
        <f t="shared" si="1"/>
        <v>21100</v>
      </c>
      <c r="K659" s="48" t="s">
        <v>198</v>
      </c>
      <c r="L659" s="54">
        <f>VLOOKUP(K659,'Basic Moves'!B$2:J$60,3,FALSE)</f>
        <v>6</v>
      </c>
      <c r="M659" s="54" t="str">
        <f>VLOOKUP(K659,'Basic Moves'!B$2:C$60,2,FALSE)</f>
        <v>Fighting</v>
      </c>
      <c r="N659" s="54">
        <f>IF(OR(VLOOKUP(K659,'Basic Moves'!B$2:C$60,2,FALSE)=E659,VLOOKUP(K659,'Basic Moves'!B$2:C$60,2,FALSE)=F659),1,0)</f>
        <v>1</v>
      </c>
      <c r="O659" s="54">
        <f>VLOOKUP(K659,'Basic Moves'!B$2:J$60,5,FALSE)</f>
        <v>600</v>
      </c>
      <c r="P659" s="54">
        <f>VLOOKUP(K659,'Basic Moves'!B$2:J$60,9,FALSE)</f>
        <v>6</v>
      </c>
      <c r="Q659" s="34">
        <f t="shared" si="229"/>
        <v>5</v>
      </c>
      <c r="R659" s="24">
        <f t="shared" si="2"/>
        <v>8.333333333</v>
      </c>
      <c r="S659" s="56">
        <f t="shared" si="230"/>
        <v>10</v>
      </c>
      <c r="T659" s="56">
        <f t="shared" si="231"/>
        <v>10</v>
      </c>
      <c r="U659" s="56">
        <f t="shared" si="232"/>
        <v>1</v>
      </c>
      <c r="V659" s="12" t="s">
        <v>125</v>
      </c>
      <c r="W659" s="54">
        <f>VLOOKUP(V659,'Charged Moves'!B$2:K$119,3,FALSE)</f>
        <v>100</v>
      </c>
      <c r="X659" s="57" t="str">
        <f>VLOOKUP(V659,'Charged Moves'!B$2:C$119,2,FALSE)</f>
        <v>Fighting</v>
      </c>
      <c r="Y659" s="54">
        <f>IF(OR(VLOOKUP(V659,'Charged Moves'!B$2:C$119,2,FALSE)=E659,VLOOKUP(V659,'Charged Moves'!B$2:C$119,2,FALSE)=F659),1,0)</f>
        <v>1</v>
      </c>
      <c r="Z659" s="54">
        <f>VLOOKUP(V659,'Charged Moves'!B$2:K$119,10,FALSE)*100</f>
        <v>5</v>
      </c>
      <c r="AA659" s="54">
        <f>VLOOKUP(V659,'Charged Moves'!B$2:K$119,6,FALSE)</f>
        <v>2300</v>
      </c>
      <c r="AB659" s="54">
        <f>VLOOKUP(V659,'Charged Moves'!B$2:L$119,11,FALSE)</f>
        <v>100</v>
      </c>
      <c r="AC659" s="62">
        <f t="shared" si="233"/>
        <v>75</v>
      </c>
      <c r="AD659" s="24">
        <f t="shared" si="3"/>
        <v>32.60869565</v>
      </c>
      <c r="AE659" s="63">
        <f t="shared" si="4"/>
        <v>17</v>
      </c>
      <c r="AF659" s="64">
        <f t="shared" si="5"/>
        <v>10200</v>
      </c>
      <c r="AG659" s="65">
        <f t="shared" si="6"/>
        <v>12.8</v>
      </c>
      <c r="AH659" s="15">
        <f t="shared" si="234"/>
        <v>0.7352096496</v>
      </c>
      <c r="AI659" s="15">
        <f t="shared" si="235"/>
        <v>0.2434238692</v>
      </c>
      <c r="AJ659" s="15">
        <f t="shared" si="236"/>
        <v>0.1907238563</v>
      </c>
      <c r="AK659" s="65">
        <f t="shared" si="7"/>
        <v>3.298969072</v>
      </c>
      <c r="AL659" s="65">
        <f t="shared" si="8"/>
        <v>270080</v>
      </c>
      <c r="AM659" s="65">
        <f t="shared" si="9"/>
        <v>69608.24742</v>
      </c>
    </row>
    <row r="660" ht="14.25" customHeight="1">
      <c r="A660" s="11">
        <v>798.0</v>
      </c>
      <c r="B660" s="32">
        <f>VLOOKUP(D660,'Species Data'!A$2:E$252,2,FALSE)</f>
        <v>106</v>
      </c>
      <c r="C660" s="32"/>
      <c r="D660" s="32" t="s">
        <v>250</v>
      </c>
      <c r="E660" s="154" t="s">
        <v>482</v>
      </c>
      <c r="F660" s="155"/>
      <c r="G660" s="32">
        <f>VLOOKUP(D660,'Species Data'!A$2:E$252,3,FALSE)</f>
        <v>100</v>
      </c>
      <c r="H660" s="104">
        <f>VLOOKUP(D660,'Species Data'!A$2:E$252,4,FALSE)</f>
        <v>224</v>
      </c>
      <c r="I660" s="104">
        <f>VLOOKUP(D660,'Species Data'!A$2:E$252,5,FALSE)</f>
        <v>211</v>
      </c>
      <c r="J660" s="105">
        <f t="shared" si="1"/>
        <v>21100</v>
      </c>
      <c r="K660" s="36" t="s">
        <v>198</v>
      </c>
      <c r="L660" s="106">
        <f>VLOOKUP(K660,'Basic Moves'!B$2:J$60,3,FALSE)</f>
        <v>6</v>
      </c>
      <c r="M660" s="106" t="str">
        <f>VLOOKUP(K660,'Basic Moves'!B$2:C$60,2,FALSE)</f>
        <v>Fighting</v>
      </c>
      <c r="N660" s="106">
        <f>IF(OR(VLOOKUP(K660,'Basic Moves'!B$2:C$60,2,FALSE)=E660,VLOOKUP(K660,'Basic Moves'!B$2:C$60,2,FALSE)=F660),1,0)</f>
        <v>1</v>
      </c>
      <c r="O660" s="106">
        <f>VLOOKUP(K660,'Basic Moves'!B$2:J$60,5,FALSE)</f>
        <v>600</v>
      </c>
      <c r="P660" s="106">
        <f>VLOOKUP(K660,'Basic Moves'!B$2:J$60,9,FALSE)</f>
        <v>6</v>
      </c>
      <c r="Q660" s="34">
        <f t="shared" si="229"/>
        <v>5</v>
      </c>
      <c r="R660" s="24">
        <f t="shared" si="2"/>
        <v>8.333333333</v>
      </c>
      <c r="S660" s="56">
        <f t="shared" si="230"/>
        <v>10</v>
      </c>
      <c r="T660" s="56">
        <f t="shared" si="231"/>
        <v>10</v>
      </c>
      <c r="U660" s="56">
        <f t="shared" si="232"/>
        <v>1</v>
      </c>
      <c r="V660" s="70" t="s">
        <v>236</v>
      </c>
      <c r="W660" s="106">
        <f>VLOOKUP(V660,'Charged Moves'!B$2:K$119,3,FALSE)</f>
        <v>40</v>
      </c>
      <c r="X660" s="107" t="str">
        <f>VLOOKUP(V660,'Charged Moves'!B$2:C$119,2,FALSE)</f>
        <v>Fighting</v>
      </c>
      <c r="Y660" s="106">
        <f>IF(OR(VLOOKUP(V660,'Charged Moves'!B$2:C$119,2,FALSE)=E660,VLOOKUP(V660,'Charged Moves'!B$2:C$119,2,FALSE)=F660),1,0)</f>
        <v>1</v>
      </c>
      <c r="Z660" s="106">
        <f>VLOOKUP(V660,'Charged Moves'!B$2:K$119,10,FALSE)*100</f>
        <v>25</v>
      </c>
      <c r="AA660" s="106">
        <f>VLOOKUP(V660,'Charged Moves'!B$2:K$119,6,FALSE)</f>
        <v>1600</v>
      </c>
      <c r="AB660" s="106">
        <f>VLOOKUP(V660,'Charged Moves'!B$2:L$119,11,FALSE)</f>
        <v>33</v>
      </c>
      <c r="AC660" s="62">
        <f t="shared" si="233"/>
        <v>30</v>
      </c>
      <c r="AD660" s="24">
        <f t="shared" si="3"/>
        <v>18.75</v>
      </c>
      <c r="AE660" s="63">
        <f t="shared" si="4"/>
        <v>6</v>
      </c>
      <c r="AF660" s="64">
        <f t="shared" si="5"/>
        <v>3600</v>
      </c>
      <c r="AG660" s="65">
        <f t="shared" si="6"/>
        <v>11.53846154</v>
      </c>
      <c r="AH660" s="15">
        <f t="shared" si="234"/>
        <v>0.6627490832</v>
      </c>
      <c r="AI660" s="15">
        <f t="shared" si="235"/>
        <v>0.2194325744</v>
      </c>
      <c r="AJ660" s="15">
        <f t="shared" si="236"/>
        <v>0.1806661529</v>
      </c>
      <c r="AK660" s="65">
        <f t="shared" si="7"/>
        <v>3.125</v>
      </c>
      <c r="AL660" s="65">
        <f t="shared" si="8"/>
        <v>243461.5385</v>
      </c>
      <c r="AM660" s="65">
        <f t="shared" si="9"/>
        <v>65937.5</v>
      </c>
    </row>
    <row r="661" ht="14.25" customHeight="1">
      <c r="A661" s="11">
        <v>800.0</v>
      </c>
      <c r="B661" s="11">
        <f>VLOOKUP(D661,'Species Data'!A$2:E$252,2,FALSE)</f>
        <v>106</v>
      </c>
      <c r="C661" s="11"/>
      <c r="D661" s="11" t="s">
        <v>250</v>
      </c>
      <c r="E661" s="152" t="s">
        <v>482</v>
      </c>
      <c r="F661" s="153"/>
      <c r="G661" s="11">
        <f>VLOOKUP(D661,'Species Data'!A$2:E$252,3,FALSE)</f>
        <v>100</v>
      </c>
      <c r="H661" s="52">
        <f>VLOOKUP(D661,'Species Data'!A$2:E$252,4,FALSE)</f>
        <v>224</v>
      </c>
      <c r="I661" s="52">
        <f>VLOOKUP(D661,'Species Data'!A$2:E$252,5,FALSE)</f>
        <v>211</v>
      </c>
      <c r="J661" s="53">
        <f t="shared" si="1"/>
        <v>21100</v>
      </c>
      <c r="K661" s="48" t="s">
        <v>198</v>
      </c>
      <c r="L661" s="54">
        <f>VLOOKUP(K661,'Basic Moves'!B$2:J$60,3,FALSE)</f>
        <v>6</v>
      </c>
      <c r="M661" s="54" t="str">
        <f>VLOOKUP(K661,'Basic Moves'!B$2:C$60,2,FALSE)</f>
        <v>Fighting</v>
      </c>
      <c r="N661" s="54">
        <f>IF(OR(VLOOKUP(K661,'Basic Moves'!B$2:C$60,2,FALSE)=E661,VLOOKUP(K661,'Basic Moves'!B$2:C$60,2,FALSE)=F661),1,0)</f>
        <v>1</v>
      </c>
      <c r="O661" s="54">
        <f>VLOOKUP(K661,'Basic Moves'!B$2:J$60,5,FALSE)</f>
        <v>600</v>
      </c>
      <c r="P661" s="54">
        <f>VLOOKUP(K661,'Basic Moves'!B$2:J$60,9,FALSE)</f>
        <v>6</v>
      </c>
      <c r="Q661" s="34">
        <f t="shared" si="229"/>
        <v>5</v>
      </c>
      <c r="R661" s="24">
        <f t="shared" si="2"/>
        <v>8.333333333</v>
      </c>
      <c r="S661" s="56">
        <f t="shared" si="230"/>
        <v>10</v>
      </c>
      <c r="T661" s="56">
        <f t="shared" si="231"/>
        <v>10</v>
      </c>
      <c r="U661" s="56">
        <f t="shared" si="232"/>
        <v>1</v>
      </c>
      <c r="V661" s="48" t="s">
        <v>273</v>
      </c>
      <c r="W661" s="54">
        <f>VLOOKUP(V661,'Charged Moves'!B$2:K$119,3,FALSE)</f>
        <v>40</v>
      </c>
      <c r="X661" s="57" t="str">
        <f>VLOOKUP(V661,'Charged Moves'!B$2:C$119,2,FALSE)</f>
        <v>Fighting</v>
      </c>
      <c r="Y661" s="54">
        <f>IF(OR(VLOOKUP(V661,'Charged Moves'!B$2:C$119,2,FALSE)=E661,VLOOKUP(V661,'Charged Moves'!B$2:C$119,2,FALSE)=F661),1,0)</f>
        <v>1</v>
      </c>
      <c r="Z661" s="54">
        <f>VLOOKUP(V661,'Charged Moves'!B$2:K$119,10,FALSE)*100</f>
        <v>5</v>
      </c>
      <c r="AA661" s="54">
        <f>VLOOKUP(V661,'Charged Moves'!B$2:K$119,6,FALSE)</f>
        <v>1900</v>
      </c>
      <c r="AB661" s="54">
        <f>VLOOKUP(V661,'Charged Moves'!B$2:L$119,11,FALSE)</f>
        <v>33</v>
      </c>
      <c r="AC661" s="62">
        <f t="shared" si="233"/>
        <v>30</v>
      </c>
      <c r="AD661" s="24">
        <f t="shared" si="3"/>
        <v>15.78947368</v>
      </c>
      <c r="AE661" s="63">
        <f t="shared" si="4"/>
        <v>6</v>
      </c>
      <c r="AF661" s="64">
        <f t="shared" si="5"/>
        <v>3600</v>
      </c>
      <c r="AG661" s="65">
        <f t="shared" si="6"/>
        <v>10.90909091</v>
      </c>
      <c r="AH661" s="15">
        <f t="shared" si="234"/>
        <v>0.6265991332</v>
      </c>
      <c r="AI661" s="15">
        <f t="shared" si="235"/>
        <v>0.2074635249</v>
      </c>
      <c r="AJ661" s="15">
        <f t="shared" si="236"/>
        <v>0.1778866736</v>
      </c>
      <c r="AK661" s="65">
        <f t="shared" si="7"/>
        <v>3.076923077</v>
      </c>
      <c r="AL661" s="65">
        <f t="shared" si="8"/>
        <v>230181.8182</v>
      </c>
      <c r="AM661" s="65">
        <f t="shared" si="9"/>
        <v>64923.07692</v>
      </c>
    </row>
    <row r="662" ht="14.25" customHeight="1">
      <c r="A662" s="11">
        <v>802.0</v>
      </c>
      <c r="B662" s="11">
        <f>VLOOKUP(D662,'Species Data'!A$2:E$252,2,FALSE)</f>
        <v>106</v>
      </c>
      <c r="C662" s="11"/>
      <c r="D662" s="11" t="s">
        <v>250</v>
      </c>
      <c r="E662" s="152" t="s">
        <v>482</v>
      </c>
      <c r="F662" s="153"/>
      <c r="G662" s="11">
        <f>VLOOKUP(D662,'Species Data'!A$2:E$252,3,FALSE)</f>
        <v>100</v>
      </c>
      <c r="H662" s="52">
        <f>VLOOKUP(D662,'Species Data'!A$2:E$252,4,FALSE)</f>
        <v>224</v>
      </c>
      <c r="I662" s="52">
        <f>VLOOKUP(D662,'Species Data'!A$2:E$252,5,FALSE)</f>
        <v>211</v>
      </c>
      <c r="J662" s="53">
        <f t="shared" si="1"/>
        <v>21100</v>
      </c>
      <c r="K662" s="48" t="s">
        <v>198</v>
      </c>
      <c r="L662" s="54">
        <f>VLOOKUP(K662,'Basic Moves'!B$2:J$60,3,FALSE)</f>
        <v>6</v>
      </c>
      <c r="M662" s="54" t="str">
        <f>VLOOKUP(K662,'Basic Moves'!B$2:C$60,2,FALSE)</f>
        <v>Fighting</v>
      </c>
      <c r="N662" s="54">
        <f>IF(OR(VLOOKUP(K662,'Basic Moves'!B$2:C$60,2,FALSE)=E662,VLOOKUP(K662,'Basic Moves'!B$2:C$60,2,FALSE)=F662),1,0)</f>
        <v>1</v>
      </c>
      <c r="O662" s="54">
        <f>VLOOKUP(K662,'Basic Moves'!B$2:J$60,5,FALSE)</f>
        <v>600</v>
      </c>
      <c r="P662" s="54">
        <f>VLOOKUP(K662,'Basic Moves'!B$2:J$60,9,FALSE)</f>
        <v>6</v>
      </c>
      <c r="Q662" s="34">
        <f t="shared" si="229"/>
        <v>5</v>
      </c>
      <c r="R662" s="24">
        <f t="shared" si="2"/>
        <v>8.333333333</v>
      </c>
      <c r="S662" s="56">
        <f t="shared" si="230"/>
        <v>10</v>
      </c>
      <c r="T662" s="56">
        <f t="shared" si="231"/>
        <v>10</v>
      </c>
      <c r="U662" s="56">
        <f t="shared" si="232"/>
        <v>1</v>
      </c>
      <c r="V662" s="48" t="s">
        <v>61</v>
      </c>
      <c r="W662" s="54">
        <f>VLOOKUP(V662,'Charged Moves'!B$2:K$119,3,FALSE)</f>
        <v>100</v>
      </c>
      <c r="X662" s="57" t="str">
        <f>VLOOKUP(V662,'Charged Moves'!B$2:C$119,2,FALSE)</f>
        <v>Rock</v>
      </c>
      <c r="Y662" s="54">
        <f>IF(OR(VLOOKUP(V662,'Charged Moves'!B$2:C$119,2,FALSE)=E662,VLOOKUP(V662,'Charged Moves'!B$2:C$119,2,FALSE)=F662),1,0)</f>
        <v>0</v>
      </c>
      <c r="Z662" s="54">
        <f>VLOOKUP(V662,'Charged Moves'!B$2:K$119,10,FALSE)*100</f>
        <v>50</v>
      </c>
      <c r="AA662" s="54">
        <f>VLOOKUP(V662,'Charged Moves'!B$2:K$119,6,FALSE)</f>
        <v>2300</v>
      </c>
      <c r="AB662" s="54">
        <f>VLOOKUP(V662,'Charged Moves'!B$2:L$119,11,FALSE)</f>
        <v>100</v>
      </c>
      <c r="AC662" s="62">
        <f t="shared" si="233"/>
        <v>63</v>
      </c>
      <c r="AD662" s="24">
        <f t="shared" si="3"/>
        <v>27.39130435</v>
      </c>
      <c r="AE662" s="63">
        <f t="shared" si="4"/>
        <v>17</v>
      </c>
      <c r="AF662" s="64">
        <f t="shared" si="5"/>
        <v>10200</v>
      </c>
      <c r="AG662" s="65">
        <f t="shared" si="6"/>
        <v>11.84</v>
      </c>
      <c r="AH662" s="15">
        <f t="shared" si="234"/>
        <v>0.6800689259</v>
      </c>
      <c r="AI662" s="15">
        <f t="shared" si="235"/>
        <v>0.225167079</v>
      </c>
      <c r="AJ662" s="15">
        <f t="shared" si="236"/>
        <v>0.1764195671</v>
      </c>
      <c r="AK662" s="65">
        <f t="shared" si="7"/>
        <v>3.051546392</v>
      </c>
      <c r="AL662" s="65">
        <f t="shared" si="8"/>
        <v>249824</v>
      </c>
      <c r="AM662" s="65">
        <f t="shared" si="9"/>
        <v>64387.62887</v>
      </c>
    </row>
    <row r="663" ht="14.25" customHeight="1">
      <c r="A663" s="11">
        <v>801.0</v>
      </c>
      <c r="B663" s="32">
        <f>VLOOKUP(D663,'Species Data'!A$2:E$252,2,FALSE)</f>
        <v>106</v>
      </c>
      <c r="C663" s="32"/>
      <c r="D663" s="32" t="s">
        <v>250</v>
      </c>
      <c r="E663" s="154" t="s">
        <v>482</v>
      </c>
      <c r="F663" s="155"/>
      <c r="G663" s="32">
        <f>VLOOKUP(D663,'Species Data'!A$2:E$252,3,FALSE)</f>
        <v>100</v>
      </c>
      <c r="H663" s="104">
        <f>VLOOKUP(D663,'Species Data'!A$2:E$252,4,FALSE)</f>
        <v>224</v>
      </c>
      <c r="I663" s="104">
        <f>VLOOKUP(D663,'Species Data'!A$2:E$252,5,FALSE)</f>
        <v>211</v>
      </c>
      <c r="J663" s="105">
        <f t="shared" si="1"/>
        <v>21100</v>
      </c>
      <c r="K663" s="36" t="s">
        <v>198</v>
      </c>
      <c r="L663" s="106">
        <f>VLOOKUP(K663,'Basic Moves'!B$2:J$60,3,FALSE)</f>
        <v>6</v>
      </c>
      <c r="M663" s="54" t="str">
        <f>VLOOKUP(K663,'Basic Moves'!B$2:C$60,2,FALSE)</f>
        <v>Fighting</v>
      </c>
      <c r="N663" s="106">
        <f>IF(OR(VLOOKUP(K663,'Basic Moves'!B$2:C$60,2,FALSE)=E663,VLOOKUP(K663,'Basic Moves'!B$2:C$60,2,FALSE)=F663),1,0)</f>
        <v>1</v>
      </c>
      <c r="O663" s="106">
        <f>VLOOKUP(K663,'Basic Moves'!B$2:J$60,5,FALSE)</f>
        <v>600</v>
      </c>
      <c r="P663" s="54">
        <f>VLOOKUP(K663,'Basic Moves'!B$2:J$60,9,FALSE)</f>
        <v>6</v>
      </c>
      <c r="Q663" s="34">
        <f t="shared" si="229"/>
        <v>5</v>
      </c>
      <c r="R663" s="24">
        <f t="shared" si="2"/>
        <v>8.333333333</v>
      </c>
      <c r="S663" s="56">
        <f t="shared" si="230"/>
        <v>10</v>
      </c>
      <c r="T663" s="56">
        <f t="shared" si="231"/>
        <v>10</v>
      </c>
      <c r="U663" s="56">
        <f t="shared" si="232"/>
        <v>1</v>
      </c>
      <c r="V663" s="36" t="s">
        <v>189</v>
      </c>
      <c r="W663" s="106">
        <f>VLOOKUP(V663,'Charged Moves'!B$2:K$119,3,FALSE)</f>
        <v>55</v>
      </c>
      <c r="X663" s="57" t="str">
        <f>VLOOKUP(V663,'Charged Moves'!B$2:C$119,2,FALSE)</f>
        <v>Normal</v>
      </c>
      <c r="Y663" s="106">
        <f>IF(OR(VLOOKUP(V663,'Charged Moves'!B$2:C$119,2,FALSE)=E663,VLOOKUP(V663,'Charged Moves'!B$2:C$119,2,FALSE)=F663),1,0)</f>
        <v>0</v>
      </c>
      <c r="Z663" s="54">
        <f>VLOOKUP(V663,'Charged Moves'!B$2:K$119,10,FALSE)*100</f>
        <v>5</v>
      </c>
      <c r="AA663" s="106">
        <f>VLOOKUP(V663,'Charged Moves'!B$2:K$119,6,FALSE)</f>
        <v>1700</v>
      </c>
      <c r="AB663" s="54">
        <f>VLOOKUP(V663,'Charged Moves'!B$2:L$119,11,FALSE)</f>
        <v>50</v>
      </c>
      <c r="AC663" s="62">
        <f t="shared" si="233"/>
        <v>35</v>
      </c>
      <c r="AD663" s="24">
        <f t="shared" si="3"/>
        <v>20.58823529</v>
      </c>
      <c r="AE663" s="63">
        <f t="shared" si="4"/>
        <v>9</v>
      </c>
      <c r="AF663" s="64">
        <f t="shared" si="5"/>
        <v>5400</v>
      </c>
      <c r="AG663" s="65">
        <f t="shared" si="6"/>
        <v>11.26760563</v>
      </c>
      <c r="AH663" s="15">
        <f t="shared" si="234"/>
        <v>0.647191593</v>
      </c>
      <c r="AI663" s="15">
        <f t="shared" si="235"/>
        <v>0.214281575</v>
      </c>
      <c r="AJ663" s="15">
        <f t="shared" si="236"/>
        <v>0.1706661814</v>
      </c>
      <c r="AK663" s="65">
        <f t="shared" si="7"/>
        <v>2.95202952</v>
      </c>
      <c r="AL663" s="65">
        <f t="shared" si="8"/>
        <v>237746.4789</v>
      </c>
      <c r="AM663" s="65">
        <f t="shared" si="9"/>
        <v>62287.82288</v>
      </c>
    </row>
    <row r="664" ht="14.25" customHeight="1">
      <c r="A664" s="11">
        <v>1658.0</v>
      </c>
      <c r="B664" s="11">
        <f>VLOOKUP(D664,'Species Data'!A$2:E$252,2,FALSE)</f>
        <v>237</v>
      </c>
      <c r="C664" s="11"/>
      <c r="D664" s="20" t="s">
        <v>274</v>
      </c>
      <c r="E664" s="152" t="s">
        <v>482</v>
      </c>
      <c r="F664" s="152"/>
      <c r="G664" s="11">
        <f>VLOOKUP(D664,'Species Data'!A$2:E$252,3,FALSE)</f>
        <v>100</v>
      </c>
      <c r="H664" s="52">
        <f>VLOOKUP(D664,'Species Data'!A$2:E$252,4,FALSE)</f>
        <v>173</v>
      </c>
      <c r="I664" s="52">
        <f>VLOOKUP(D664,'Species Data'!A$2:E$252,5,FALSE)</f>
        <v>214</v>
      </c>
      <c r="J664" s="53">
        <f t="shared" si="1"/>
        <v>21400</v>
      </c>
      <c r="K664" s="21" t="s">
        <v>106</v>
      </c>
      <c r="L664" s="54">
        <f>VLOOKUP(K664,'Basic Moves'!B$2:J$60,3,FALSE)</f>
        <v>15</v>
      </c>
      <c r="M664" s="54" t="str">
        <f>VLOOKUP(K664,'Basic Moves'!B$2:C$60,2,FALSE)</f>
        <v>Fighting</v>
      </c>
      <c r="N664" s="54">
        <f>IF(OR(VLOOKUP(K664,'Basic Moves'!B$2:C$60,2,FALSE)=E664,VLOOKUP(K664,'Basic Moves'!B$2:C$60,2,FALSE)=F664),1,0)</f>
        <v>1</v>
      </c>
      <c r="O664" s="54">
        <f>VLOOKUP(K664,'Basic Moves'!B$2:J$60,5,FALSE)</f>
        <v>1300</v>
      </c>
      <c r="P664" s="54">
        <f>VLOOKUP(K664,'Basic Moves'!B$2:J$60,9,FALSE)</f>
        <v>10</v>
      </c>
      <c r="Q664" s="34">
        <f t="shared" si="229"/>
        <v>9</v>
      </c>
      <c r="R664" s="24">
        <f t="shared" si="2"/>
        <v>6.923076923</v>
      </c>
      <c r="S664" s="56">
        <f t="shared" si="230"/>
        <v>11.53846154</v>
      </c>
      <c r="T664" s="56">
        <f t="shared" si="231"/>
        <v>7.692307692</v>
      </c>
      <c r="U664" s="56">
        <f t="shared" si="232"/>
        <v>0.6666666667</v>
      </c>
      <c r="V664" s="21" t="s">
        <v>125</v>
      </c>
      <c r="W664" s="54">
        <f>VLOOKUP(V664,'Charged Moves'!B$2:K$119,3,FALSE)</f>
        <v>100</v>
      </c>
      <c r="X664" s="57" t="str">
        <f>VLOOKUP(V664,'Charged Moves'!B$2:C$119,2,FALSE)</f>
        <v>Fighting</v>
      </c>
      <c r="Y664" s="54">
        <f>IF(OR(VLOOKUP(V664,'Charged Moves'!B$2:C$119,2,FALSE)=E664,VLOOKUP(V664,'Charged Moves'!B$2:C$119,2,FALSE)=F664),1,0)</f>
        <v>1</v>
      </c>
      <c r="Z664" s="54">
        <f>VLOOKUP(V664,'Charged Moves'!B$2:K$119,10,FALSE)*100</f>
        <v>5</v>
      </c>
      <c r="AA664" s="54">
        <f>VLOOKUP(V664,'Charged Moves'!B$2:K$119,6,FALSE)</f>
        <v>2300</v>
      </c>
      <c r="AB664" s="54">
        <f>VLOOKUP(V664,'Charged Moves'!B$2:L$119,11,FALSE)</f>
        <v>100</v>
      </c>
      <c r="AC664" s="62">
        <f t="shared" si="233"/>
        <v>58</v>
      </c>
      <c r="AD664" s="24">
        <f t="shared" si="3"/>
        <v>25.2173913</v>
      </c>
      <c r="AE664" s="63">
        <f t="shared" si="4"/>
        <v>10</v>
      </c>
      <c r="AF664" s="64">
        <f t="shared" si="5"/>
        <v>13000</v>
      </c>
      <c r="AG664" s="65">
        <f t="shared" si="6"/>
        <v>9.673202614</v>
      </c>
      <c r="AH664" s="15">
        <f t="shared" si="234"/>
        <v>0.5556118676</v>
      </c>
      <c r="AI664" s="15">
        <f t="shared" si="235"/>
        <v>0.1865755774</v>
      </c>
      <c r="AJ664" s="15">
        <f t="shared" si="236"/>
        <v>0.2326542427</v>
      </c>
      <c r="AK664" s="65">
        <f t="shared" si="7"/>
        <v>3.967828418</v>
      </c>
      <c r="AL664" s="65">
        <f t="shared" si="8"/>
        <v>207006.5359</v>
      </c>
      <c r="AM664" s="65">
        <f t="shared" si="9"/>
        <v>84911.52815</v>
      </c>
    </row>
    <row r="665" ht="14.25" customHeight="1">
      <c r="A665" s="11">
        <v>1659.0</v>
      </c>
      <c r="B665" s="11">
        <f>VLOOKUP(D665,'Species Data'!A$2:E$252,2,FALSE)</f>
        <v>237</v>
      </c>
      <c r="C665" s="11"/>
      <c r="D665" s="20" t="s">
        <v>274</v>
      </c>
      <c r="E665" s="152" t="s">
        <v>482</v>
      </c>
      <c r="F665" s="152"/>
      <c r="G665" s="11">
        <f>VLOOKUP(D665,'Species Data'!A$2:E$252,3,FALSE)</f>
        <v>100</v>
      </c>
      <c r="H665" s="52">
        <f>VLOOKUP(D665,'Species Data'!A$2:E$252,4,FALSE)</f>
        <v>173</v>
      </c>
      <c r="I665" s="52">
        <f>VLOOKUP(D665,'Species Data'!A$2:E$252,5,FALSE)</f>
        <v>214</v>
      </c>
      <c r="J665" s="53">
        <f t="shared" si="1"/>
        <v>21400</v>
      </c>
      <c r="K665" s="21" t="s">
        <v>106</v>
      </c>
      <c r="L665" s="54">
        <f>VLOOKUP(K665,'Basic Moves'!B$2:J$60,3,FALSE)</f>
        <v>15</v>
      </c>
      <c r="M665" s="54" t="str">
        <f>VLOOKUP(K665,'Basic Moves'!B$2:C$60,2,FALSE)</f>
        <v>Fighting</v>
      </c>
      <c r="N665" s="54">
        <f>IF(OR(VLOOKUP(K665,'Basic Moves'!B$2:C$60,2,FALSE)=E665,VLOOKUP(K665,'Basic Moves'!B$2:C$60,2,FALSE)=F665),1,0)</f>
        <v>1</v>
      </c>
      <c r="O665" s="54">
        <f>VLOOKUP(K665,'Basic Moves'!B$2:J$60,5,FALSE)</f>
        <v>1300</v>
      </c>
      <c r="P665" s="54">
        <f>VLOOKUP(K665,'Basic Moves'!B$2:J$60,9,FALSE)</f>
        <v>10</v>
      </c>
      <c r="Q665" s="34">
        <f t="shared" si="229"/>
        <v>9</v>
      </c>
      <c r="R665" s="24">
        <f t="shared" si="2"/>
        <v>6.923076923</v>
      </c>
      <c r="S665" s="56">
        <f t="shared" si="230"/>
        <v>11.53846154</v>
      </c>
      <c r="T665" s="56">
        <f t="shared" si="231"/>
        <v>7.692307692</v>
      </c>
      <c r="U665" s="56">
        <f t="shared" si="232"/>
        <v>0.6666666667</v>
      </c>
      <c r="V665" s="21" t="s">
        <v>221</v>
      </c>
      <c r="W665" s="54">
        <f>VLOOKUP(V665,'Charged Moves'!B$2:K$119,3,FALSE)</f>
        <v>80</v>
      </c>
      <c r="X665" s="57" t="str">
        <f>VLOOKUP(V665,'Charged Moves'!B$2:C$119,2,FALSE)</f>
        <v>Steel</v>
      </c>
      <c r="Y665" s="54">
        <f>IF(OR(VLOOKUP(V665,'Charged Moves'!B$2:C$119,2,FALSE)=E665,VLOOKUP(V665,'Charged Moves'!B$2:C$119,2,FALSE)=F665),1,0)</f>
        <v>0</v>
      </c>
      <c r="Z665" s="54">
        <f>VLOOKUP(V665,'Charged Moves'!B$2:K$119,10,FALSE)*100</f>
        <v>5</v>
      </c>
      <c r="AA665" s="54">
        <f>VLOOKUP(V665,'Charged Moves'!B$2:K$119,6,FALSE)</f>
        <v>3300</v>
      </c>
      <c r="AB665" s="54">
        <f>VLOOKUP(V665,'Charged Moves'!B$2:L$119,11,FALSE)</f>
        <v>50</v>
      </c>
      <c r="AC665" s="62">
        <f t="shared" si="233"/>
        <v>39</v>
      </c>
      <c r="AD665" s="24">
        <f t="shared" si="3"/>
        <v>11.81818182</v>
      </c>
      <c r="AE665" s="63">
        <f t="shared" si="4"/>
        <v>5</v>
      </c>
      <c r="AF665" s="64">
        <f t="shared" si="5"/>
        <v>6500</v>
      </c>
      <c r="AG665" s="65">
        <f t="shared" si="6"/>
        <v>8.571428571</v>
      </c>
      <c r="AH665" s="15">
        <f t="shared" si="234"/>
        <v>0.4923278904</v>
      </c>
      <c r="AI665" s="15">
        <f t="shared" si="235"/>
        <v>0.1653246911</v>
      </c>
      <c r="AJ665" s="15">
        <f t="shared" si="236"/>
        <v>0.2259336329</v>
      </c>
      <c r="AK665" s="65">
        <f t="shared" si="7"/>
        <v>3.853211009</v>
      </c>
      <c r="AL665" s="65">
        <f t="shared" si="8"/>
        <v>183428.5714</v>
      </c>
      <c r="AM665" s="65">
        <f t="shared" si="9"/>
        <v>82458.7156</v>
      </c>
    </row>
    <row r="666" ht="14.25" customHeight="1">
      <c r="A666" s="11">
        <v>1660.0</v>
      </c>
      <c r="B666" s="11">
        <f>VLOOKUP(D666,'Species Data'!A$2:E$252,2,FALSE)</f>
        <v>237</v>
      </c>
      <c r="C666" s="11"/>
      <c r="D666" s="20" t="s">
        <v>274</v>
      </c>
      <c r="E666" s="152" t="s">
        <v>482</v>
      </c>
      <c r="F666" s="152"/>
      <c r="G666" s="11">
        <f>VLOOKUP(D666,'Species Data'!A$2:E$252,3,FALSE)</f>
        <v>100</v>
      </c>
      <c r="H666" s="52">
        <f>VLOOKUP(D666,'Species Data'!A$2:E$252,4,FALSE)</f>
        <v>173</v>
      </c>
      <c r="I666" s="52">
        <f>VLOOKUP(D666,'Species Data'!A$2:E$252,5,FALSE)</f>
        <v>214</v>
      </c>
      <c r="J666" s="53">
        <f t="shared" si="1"/>
        <v>21400</v>
      </c>
      <c r="K666" s="21" t="s">
        <v>106</v>
      </c>
      <c r="L666" s="54">
        <f>VLOOKUP(K666,'Basic Moves'!B$2:J$60,3,FALSE)</f>
        <v>15</v>
      </c>
      <c r="M666" s="54" t="str">
        <f>VLOOKUP(K666,'Basic Moves'!B$2:C$60,2,FALSE)</f>
        <v>Fighting</v>
      </c>
      <c r="N666" s="54">
        <f>IF(OR(VLOOKUP(K666,'Basic Moves'!B$2:C$60,2,FALSE)=E666,VLOOKUP(K666,'Basic Moves'!B$2:C$60,2,FALSE)=F666),1,0)</f>
        <v>1</v>
      </c>
      <c r="O666" s="54">
        <f>VLOOKUP(K666,'Basic Moves'!B$2:J$60,5,FALSE)</f>
        <v>1300</v>
      </c>
      <c r="P666" s="54">
        <f>VLOOKUP(K666,'Basic Moves'!B$2:J$60,9,FALSE)</f>
        <v>10</v>
      </c>
      <c r="Q666" s="34">
        <f t="shared" si="229"/>
        <v>9</v>
      </c>
      <c r="R666" s="24">
        <f t="shared" si="2"/>
        <v>6.923076923</v>
      </c>
      <c r="S666" s="56">
        <f t="shared" si="230"/>
        <v>11.53846154</v>
      </c>
      <c r="T666" s="56">
        <f t="shared" si="231"/>
        <v>7.692307692</v>
      </c>
      <c r="U666" s="56">
        <f t="shared" si="232"/>
        <v>0.6666666667</v>
      </c>
      <c r="V666" s="21" t="s">
        <v>61</v>
      </c>
      <c r="W666" s="54">
        <f>VLOOKUP(V666,'Charged Moves'!B$2:K$119,3,FALSE)</f>
        <v>100</v>
      </c>
      <c r="X666" s="57" t="str">
        <f>VLOOKUP(V666,'Charged Moves'!B$2:C$119,2,FALSE)</f>
        <v>Rock</v>
      </c>
      <c r="Y666" s="54">
        <f>IF(OR(VLOOKUP(V666,'Charged Moves'!B$2:C$119,2,FALSE)=E666,VLOOKUP(V666,'Charged Moves'!B$2:C$119,2,FALSE)=F666),1,0)</f>
        <v>0</v>
      </c>
      <c r="Z666" s="54">
        <f>VLOOKUP(V666,'Charged Moves'!B$2:K$119,10,FALSE)*100</f>
        <v>50</v>
      </c>
      <c r="AA666" s="54">
        <f>VLOOKUP(V666,'Charged Moves'!B$2:K$119,6,FALSE)</f>
        <v>2300</v>
      </c>
      <c r="AB666" s="54">
        <f>VLOOKUP(V666,'Charged Moves'!B$2:L$119,11,FALSE)</f>
        <v>100</v>
      </c>
      <c r="AC666" s="62">
        <f t="shared" si="233"/>
        <v>49</v>
      </c>
      <c r="AD666" s="24">
        <f t="shared" si="3"/>
        <v>21.30434783</v>
      </c>
      <c r="AE666" s="63">
        <f t="shared" si="4"/>
        <v>10</v>
      </c>
      <c r="AF666" s="64">
        <f t="shared" si="5"/>
        <v>13000</v>
      </c>
      <c r="AG666" s="65">
        <f t="shared" si="6"/>
        <v>9.08496732</v>
      </c>
      <c r="AH666" s="15">
        <f t="shared" si="234"/>
        <v>0.5218246594</v>
      </c>
      <c r="AI666" s="15">
        <f t="shared" si="235"/>
        <v>0.1752297652</v>
      </c>
      <c r="AJ666" s="15">
        <f t="shared" si="236"/>
        <v>0.2185063496</v>
      </c>
      <c r="AK666" s="65">
        <f t="shared" si="7"/>
        <v>3.726541555</v>
      </c>
      <c r="AL666" s="65">
        <f t="shared" si="8"/>
        <v>194418.3007</v>
      </c>
      <c r="AM666" s="65">
        <f t="shared" si="9"/>
        <v>79747.98928</v>
      </c>
    </row>
    <row r="667" ht="14.25" customHeight="1">
      <c r="A667" s="11">
        <v>1655.0</v>
      </c>
      <c r="B667" s="11">
        <f>VLOOKUP(D667,'Species Data'!A$2:E$252,2,FALSE)</f>
        <v>237</v>
      </c>
      <c r="C667" s="11"/>
      <c r="D667" s="20" t="s">
        <v>274</v>
      </c>
      <c r="E667" s="152" t="s">
        <v>482</v>
      </c>
      <c r="F667" s="152"/>
      <c r="G667" s="11">
        <f>VLOOKUP(D667,'Species Data'!A$2:E$252,3,FALSE)</f>
        <v>100</v>
      </c>
      <c r="H667" s="52">
        <f>VLOOKUP(D667,'Species Data'!A$2:E$252,4,FALSE)</f>
        <v>173</v>
      </c>
      <c r="I667" s="52">
        <f>VLOOKUP(D667,'Species Data'!A$2:E$252,5,FALSE)</f>
        <v>214</v>
      </c>
      <c r="J667" s="53">
        <f t="shared" si="1"/>
        <v>21400</v>
      </c>
      <c r="K667" s="21" t="s">
        <v>115</v>
      </c>
      <c r="L667" s="54">
        <f>VLOOKUP(K667,'Basic Moves'!B$2:J$60,3,FALSE)</f>
        <v>12</v>
      </c>
      <c r="M667" s="54" t="str">
        <f>VLOOKUP(K667,'Basic Moves'!B$2:C$60,2,FALSE)</f>
        <v>Fighting</v>
      </c>
      <c r="N667" s="54">
        <f>IF(OR(VLOOKUP(K667,'Basic Moves'!B$2:C$60,2,FALSE)=E667,VLOOKUP(K667,'Basic Moves'!B$2:C$60,2,FALSE)=F667),1,0)</f>
        <v>1</v>
      </c>
      <c r="O667" s="54">
        <f>VLOOKUP(K667,'Basic Moves'!B$2:J$60,5,FALSE)</f>
        <v>900</v>
      </c>
      <c r="P667" s="54">
        <f>VLOOKUP(K667,'Basic Moves'!B$2:J$60,9,FALSE)</f>
        <v>8</v>
      </c>
      <c r="Q667" s="34">
        <f t="shared" si="229"/>
        <v>7</v>
      </c>
      <c r="R667" s="24">
        <f t="shared" si="2"/>
        <v>7.777777778</v>
      </c>
      <c r="S667" s="56">
        <f t="shared" si="230"/>
        <v>13.33333333</v>
      </c>
      <c r="T667" s="56">
        <f t="shared" si="231"/>
        <v>8.888888889</v>
      </c>
      <c r="U667" s="56">
        <f t="shared" si="232"/>
        <v>0.6666666667</v>
      </c>
      <c r="V667" s="21" t="s">
        <v>125</v>
      </c>
      <c r="W667" s="54">
        <f>VLOOKUP(V667,'Charged Moves'!B$2:K$119,3,FALSE)</f>
        <v>100</v>
      </c>
      <c r="X667" s="57" t="str">
        <f>VLOOKUP(V667,'Charged Moves'!B$2:C$119,2,FALSE)</f>
        <v>Fighting</v>
      </c>
      <c r="Y667" s="54">
        <f>IF(OR(VLOOKUP(V667,'Charged Moves'!B$2:C$119,2,FALSE)=E667,VLOOKUP(V667,'Charged Moves'!B$2:C$119,2,FALSE)=F667),1,0)</f>
        <v>1</v>
      </c>
      <c r="Z667" s="54">
        <f>VLOOKUP(V667,'Charged Moves'!B$2:K$119,10,FALSE)*100</f>
        <v>5</v>
      </c>
      <c r="AA667" s="54">
        <f>VLOOKUP(V667,'Charged Moves'!B$2:K$119,6,FALSE)</f>
        <v>2300</v>
      </c>
      <c r="AB667" s="54">
        <f>VLOOKUP(V667,'Charged Moves'!B$2:L$119,11,FALSE)</f>
        <v>100</v>
      </c>
      <c r="AC667" s="62">
        <f t="shared" si="233"/>
        <v>58</v>
      </c>
      <c r="AD667" s="24">
        <f t="shared" si="3"/>
        <v>25.2173913</v>
      </c>
      <c r="AE667" s="63">
        <f t="shared" si="4"/>
        <v>13</v>
      </c>
      <c r="AF667" s="64">
        <f t="shared" si="5"/>
        <v>11700</v>
      </c>
      <c r="AG667" s="65">
        <f t="shared" si="6"/>
        <v>10.64285714</v>
      </c>
      <c r="AH667" s="15">
        <f t="shared" si="234"/>
        <v>0.6113071305</v>
      </c>
      <c r="AI667" s="15">
        <f t="shared" si="235"/>
        <v>0.2052781581</v>
      </c>
      <c r="AJ667" s="15">
        <f t="shared" si="236"/>
        <v>0.2080152003</v>
      </c>
      <c r="AK667" s="65">
        <f t="shared" si="7"/>
        <v>3.547619048</v>
      </c>
      <c r="AL667" s="65">
        <f t="shared" si="8"/>
        <v>227757.1429</v>
      </c>
      <c r="AM667" s="65">
        <f t="shared" si="9"/>
        <v>75919.04762</v>
      </c>
    </row>
    <row r="668" ht="14.25" customHeight="1">
      <c r="A668" s="11">
        <v>1656.0</v>
      </c>
      <c r="B668" s="11">
        <f>VLOOKUP(D668,'Species Data'!A$2:E$252,2,FALSE)</f>
        <v>237</v>
      </c>
      <c r="C668" s="11"/>
      <c r="D668" s="20" t="s">
        <v>274</v>
      </c>
      <c r="E668" s="152" t="s">
        <v>482</v>
      </c>
      <c r="F668" s="152"/>
      <c r="G668" s="11">
        <f>VLOOKUP(D668,'Species Data'!A$2:E$252,3,FALSE)</f>
        <v>100</v>
      </c>
      <c r="H668" s="52">
        <f>VLOOKUP(D668,'Species Data'!A$2:E$252,4,FALSE)</f>
        <v>173</v>
      </c>
      <c r="I668" s="52">
        <f>VLOOKUP(D668,'Species Data'!A$2:E$252,5,FALSE)</f>
        <v>214</v>
      </c>
      <c r="J668" s="53">
        <f t="shared" si="1"/>
        <v>21400</v>
      </c>
      <c r="K668" s="21" t="s">
        <v>115</v>
      </c>
      <c r="L668" s="54">
        <f>VLOOKUP(K668,'Basic Moves'!B$2:J$60,3,FALSE)</f>
        <v>12</v>
      </c>
      <c r="M668" s="54" t="str">
        <f>VLOOKUP(K668,'Basic Moves'!B$2:C$60,2,FALSE)</f>
        <v>Fighting</v>
      </c>
      <c r="N668" s="54">
        <f>IF(OR(VLOOKUP(K668,'Basic Moves'!B$2:C$60,2,FALSE)=E668,VLOOKUP(K668,'Basic Moves'!B$2:C$60,2,FALSE)=F668),1,0)</f>
        <v>1</v>
      </c>
      <c r="O668" s="54">
        <f>VLOOKUP(K668,'Basic Moves'!B$2:J$60,5,FALSE)</f>
        <v>900</v>
      </c>
      <c r="P668" s="54">
        <f>VLOOKUP(K668,'Basic Moves'!B$2:J$60,9,FALSE)</f>
        <v>8</v>
      </c>
      <c r="Q668" s="34">
        <f t="shared" si="229"/>
        <v>7</v>
      </c>
      <c r="R668" s="24">
        <f t="shared" si="2"/>
        <v>7.777777778</v>
      </c>
      <c r="S668" s="56">
        <f t="shared" si="230"/>
        <v>13.33333333</v>
      </c>
      <c r="T668" s="56">
        <f t="shared" si="231"/>
        <v>8.888888889</v>
      </c>
      <c r="U668" s="56">
        <f t="shared" si="232"/>
        <v>0.6666666667</v>
      </c>
      <c r="V668" s="21" t="s">
        <v>221</v>
      </c>
      <c r="W668" s="54">
        <f>VLOOKUP(V668,'Charged Moves'!B$2:K$119,3,FALSE)</f>
        <v>80</v>
      </c>
      <c r="X668" s="57" t="str">
        <f>VLOOKUP(V668,'Charged Moves'!B$2:C$119,2,FALSE)</f>
        <v>Steel</v>
      </c>
      <c r="Y668" s="54">
        <f>IF(OR(VLOOKUP(V668,'Charged Moves'!B$2:C$119,2,FALSE)=E668,VLOOKUP(V668,'Charged Moves'!B$2:C$119,2,FALSE)=F668),1,0)</f>
        <v>0</v>
      </c>
      <c r="Z668" s="54">
        <f>VLOOKUP(V668,'Charged Moves'!B$2:K$119,10,FALSE)*100</f>
        <v>5</v>
      </c>
      <c r="AA668" s="54">
        <f>VLOOKUP(V668,'Charged Moves'!B$2:K$119,6,FALSE)</f>
        <v>3300</v>
      </c>
      <c r="AB668" s="54">
        <f>VLOOKUP(V668,'Charged Moves'!B$2:L$119,11,FALSE)</f>
        <v>50</v>
      </c>
      <c r="AC668" s="62">
        <f t="shared" si="233"/>
        <v>39</v>
      </c>
      <c r="AD668" s="24">
        <f t="shared" si="3"/>
        <v>11.81818182</v>
      </c>
      <c r="AE668" s="63">
        <f t="shared" si="4"/>
        <v>7</v>
      </c>
      <c r="AF668" s="64">
        <f t="shared" si="5"/>
        <v>6300</v>
      </c>
      <c r="AG668" s="65">
        <f t="shared" si="6"/>
        <v>9.166666667</v>
      </c>
      <c r="AH668" s="15">
        <f t="shared" si="234"/>
        <v>0.5265173272</v>
      </c>
      <c r="AI668" s="15">
        <f t="shared" si="235"/>
        <v>0.1768055725</v>
      </c>
      <c r="AJ668" s="15">
        <f t="shared" si="236"/>
        <v>0.2015583526</v>
      </c>
      <c r="AK668" s="65">
        <f t="shared" si="7"/>
        <v>3.4375</v>
      </c>
      <c r="AL668" s="65">
        <f t="shared" si="8"/>
        <v>196166.6667</v>
      </c>
      <c r="AM668" s="65">
        <f t="shared" si="9"/>
        <v>73562.5</v>
      </c>
    </row>
    <row r="669" ht="14.25" customHeight="1">
      <c r="A669" s="11">
        <v>1657.0</v>
      </c>
      <c r="B669" s="11">
        <f>VLOOKUP(D669,'Species Data'!A$2:E$252,2,FALSE)</f>
        <v>237</v>
      </c>
      <c r="C669" s="11"/>
      <c r="D669" s="20" t="s">
        <v>274</v>
      </c>
      <c r="E669" s="152" t="s">
        <v>482</v>
      </c>
      <c r="F669" s="152"/>
      <c r="G669" s="11">
        <f>VLOOKUP(D669,'Species Data'!A$2:E$252,3,FALSE)</f>
        <v>100</v>
      </c>
      <c r="H669" s="52">
        <f>VLOOKUP(D669,'Species Data'!A$2:E$252,4,FALSE)</f>
        <v>173</v>
      </c>
      <c r="I669" s="52">
        <f>VLOOKUP(D669,'Species Data'!A$2:E$252,5,FALSE)</f>
        <v>214</v>
      </c>
      <c r="J669" s="53">
        <f t="shared" si="1"/>
        <v>21400</v>
      </c>
      <c r="K669" s="21" t="s">
        <v>115</v>
      </c>
      <c r="L669" s="54">
        <f>VLOOKUP(K669,'Basic Moves'!B$2:J$60,3,FALSE)</f>
        <v>12</v>
      </c>
      <c r="M669" s="54" t="str">
        <f>VLOOKUP(K669,'Basic Moves'!B$2:C$60,2,FALSE)</f>
        <v>Fighting</v>
      </c>
      <c r="N669" s="54">
        <f>IF(OR(VLOOKUP(K669,'Basic Moves'!B$2:C$60,2,FALSE)=E669,VLOOKUP(K669,'Basic Moves'!B$2:C$60,2,FALSE)=F669),1,0)</f>
        <v>1</v>
      </c>
      <c r="O669" s="54">
        <f>VLOOKUP(K669,'Basic Moves'!B$2:J$60,5,FALSE)</f>
        <v>900</v>
      </c>
      <c r="P669" s="54">
        <f>VLOOKUP(K669,'Basic Moves'!B$2:J$60,9,FALSE)</f>
        <v>8</v>
      </c>
      <c r="Q669" s="34">
        <f t="shared" si="229"/>
        <v>7</v>
      </c>
      <c r="R669" s="24">
        <f t="shared" si="2"/>
        <v>7.777777778</v>
      </c>
      <c r="S669" s="56">
        <f t="shared" si="230"/>
        <v>13.33333333</v>
      </c>
      <c r="T669" s="56">
        <f t="shared" si="231"/>
        <v>8.888888889</v>
      </c>
      <c r="U669" s="56">
        <f t="shared" si="232"/>
        <v>0.6666666667</v>
      </c>
      <c r="V669" s="21" t="s">
        <v>61</v>
      </c>
      <c r="W669" s="54">
        <f>VLOOKUP(V669,'Charged Moves'!B$2:K$119,3,FALSE)</f>
        <v>100</v>
      </c>
      <c r="X669" s="57" t="str">
        <f>VLOOKUP(V669,'Charged Moves'!B$2:C$119,2,FALSE)</f>
        <v>Rock</v>
      </c>
      <c r="Y669" s="54">
        <f>IF(OR(VLOOKUP(V669,'Charged Moves'!B$2:C$119,2,FALSE)=E669,VLOOKUP(V669,'Charged Moves'!B$2:C$119,2,FALSE)=F669),1,0)</f>
        <v>0</v>
      </c>
      <c r="Z669" s="54">
        <f>VLOOKUP(V669,'Charged Moves'!B$2:K$119,10,FALSE)*100</f>
        <v>50</v>
      </c>
      <c r="AA669" s="54">
        <f>VLOOKUP(V669,'Charged Moves'!B$2:K$119,6,FALSE)</f>
        <v>2300</v>
      </c>
      <c r="AB669" s="54">
        <f>VLOOKUP(V669,'Charged Moves'!B$2:L$119,11,FALSE)</f>
        <v>100</v>
      </c>
      <c r="AC669" s="62">
        <f t="shared" si="233"/>
        <v>49</v>
      </c>
      <c r="AD669" s="24">
        <f t="shared" si="3"/>
        <v>21.30434783</v>
      </c>
      <c r="AE669" s="63">
        <f t="shared" si="4"/>
        <v>13</v>
      </c>
      <c r="AF669" s="64">
        <f t="shared" si="5"/>
        <v>11700</v>
      </c>
      <c r="AG669" s="65">
        <f t="shared" si="6"/>
        <v>10</v>
      </c>
      <c r="AH669" s="15">
        <f t="shared" si="234"/>
        <v>0.5743825388</v>
      </c>
      <c r="AI669" s="15">
        <f t="shared" si="235"/>
        <v>0.1928788063</v>
      </c>
      <c r="AJ669" s="15">
        <f t="shared" si="236"/>
        <v>0.1954505237</v>
      </c>
      <c r="AK669" s="65">
        <f t="shared" si="7"/>
        <v>3.333333333</v>
      </c>
      <c r="AL669" s="65">
        <f t="shared" si="8"/>
        <v>214000</v>
      </c>
      <c r="AM669" s="65">
        <f t="shared" si="9"/>
        <v>71333.33333</v>
      </c>
    </row>
    <row r="670" ht="14.25" customHeight="1">
      <c r="A670" s="11">
        <v>1226.0</v>
      </c>
      <c r="B670" s="11">
        <f>VLOOKUP(D670,'Species Data'!A$2:E$252,2,FALSE)</f>
        <v>163</v>
      </c>
      <c r="C670" s="11"/>
      <c r="D670" s="47" t="s">
        <v>414</v>
      </c>
      <c r="E670" s="98" t="s">
        <v>481</v>
      </c>
      <c r="F670" s="67" t="s">
        <v>174</v>
      </c>
      <c r="G670" s="11">
        <f>VLOOKUP(D670,'Species Data'!A$2:E$252,3,FALSE)</f>
        <v>120</v>
      </c>
      <c r="H670" s="52">
        <f>VLOOKUP(D670,'Species Data'!A$2:E$252,4,FALSE)</f>
        <v>67</v>
      </c>
      <c r="I670" s="52">
        <f>VLOOKUP(D670,'Species Data'!A$2:E$252,5,FALSE)</f>
        <v>101</v>
      </c>
      <c r="J670" s="53">
        <f t="shared" si="1"/>
        <v>12120</v>
      </c>
      <c r="K670" s="21" t="s">
        <v>296</v>
      </c>
      <c r="L670" s="54">
        <f>VLOOKUP(K670,'Basic Moves'!B$2:J$60,3,FALSE)</f>
        <v>10</v>
      </c>
      <c r="M670" s="54" t="str">
        <f>VLOOKUP(K670,'Basic Moves'!B$2:C$60,2,FALSE)</f>
        <v>Flying</v>
      </c>
      <c r="N670" s="54">
        <f>IF(OR(VLOOKUP(K670,'Basic Moves'!B$2:C$60,2,FALSE)=E670,VLOOKUP(K670,'Basic Moves'!B$2:C$60,2,FALSE)=F670),1,0)</f>
        <v>1</v>
      </c>
      <c r="O670" s="54">
        <f>VLOOKUP(K670,'Basic Moves'!B$2:J$60,5,FALSE)</f>
        <v>1000</v>
      </c>
      <c r="P670" s="54">
        <f>VLOOKUP(K670,'Basic Moves'!B$2:J$60,9,FALSE)</f>
        <v>10</v>
      </c>
      <c r="Q670" s="34">
        <f t="shared" si="229"/>
        <v>3</v>
      </c>
      <c r="R670" s="24">
        <f t="shared" si="2"/>
        <v>3</v>
      </c>
      <c r="S670" s="56">
        <f t="shared" si="230"/>
        <v>10</v>
      </c>
      <c r="T670" s="56">
        <f t="shared" si="231"/>
        <v>10</v>
      </c>
      <c r="U670" s="56">
        <f t="shared" si="232"/>
        <v>1</v>
      </c>
      <c r="V670" s="21" t="s">
        <v>87</v>
      </c>
      <c r="W670" s="54">
        <f>VLOOKUP(V670,'Charged Moves'!B$2:K$119,3,FALSE)</f>
        <v>70</v>
      </c>
      <c r="X670" s="57" t="str">
        <f>VLOOKUP(V670,'Charged Moves'!B$2:C$119,2,FALSE)</f>
        <v>Flying</v>
      </c>
      <c r="Y670" s="54">
        <f>IF(OR(VLOOKUP(V670,'Charged Moves'!B$2:C$119,2,FALSE)=E670,VLOOKUP(V670,'Charged Moves'!B$2:C$119,2,FALSE)=F670),1,0)</f>
        <v>1</v>
      </c>
      <c r="Z670" s="54">
        <f>VLOOKUP(V670,'Charged Moves'!B$2:K$119,10,FALSE)*100</f>
        <v>5</v>
      </c>
      <c r="AA670" s="54">
        <f>VLOOKUP(V670,'Charged Moves'!B$2:K$119,6,FALSE)</f>
        <v>2000</v>
      </c>
      <c r="AB670" s="54">
        <f>VLOOKUP(V670,'Charged Moves'!B$2:L$119,11,FALSE)</f>
        <v>50</v>
      </c>
      <c r="AC670" s="62">
        <f t="shared" si="233"/>
        <v>16</v>
      </c>
      <c r="AD670" s="24">
        <f t="shared" si="3"/>
        <v>8</v>
      </c>
      <c r="AE670" s="63">
        <f t="shared" si="4"/>
        <v>5</v>
      </c>
      <c r="AF670" s="64">
        <f t="shared" si="5"/>
        <v>5000</v>
      </c>
      <c r="AG670" s="65">
        <f t="shared" si="6"/>
        <v>4.428571429</v>
      </c>
      <c r="AH670" s="15">
        <f t="shared" si="234"/>
        <v>0.25436941</v>
      </c>
      <c r="AI670" s="15">
        <f t="shared" si="235"/>
        <v>0.04837678579</v>
      </c>
      <c r="AJ670" s="15">
        <f t="shared" si="236"/>
        <v>0.05418200008</v>
      </c>
      <c r="AK670" s="65">
        <f t="shared" si="7"/>
        <v>1.631578947</v>
      </c>
      <c r="AL670" s="65">
        <f t="shared" si="8"/>
        <v>53674.28571</v>
      </c>
      <c r="AM670" s="65">
        <f t="shared" si="9"/>
        <v>19774.73684</v>
      </c>
    </row>
    <row r="671" ht="14.25" customHeight="1">
      <c r="A671" s="11">
        <v>1224.0</v>
      </c>
      <c r="B671" s="11">
        <f>VLOOKUP(D671,'Species Data'!A$2:E$252,2,FALSE)</f>
        <v>163</v>
      </c>
      <c r="C671" s="11"/>
      <c r="D671" s="47" t="s">
        <v>414</v>
      </c>
      <c r="E671" s="98" t="s">
        <v>481</v>
      </c>
      <c r="F671" s="67" t="s">
        <v>174</v>
      </c>
      <c r="G671" s="11">
        <f>VLOOKUP(D671,'Species Data'!A$2:E$252,3,FALSE)</f>
        <v>120</v>
      </c>
      <c r="H671" s="52">
        <f>VLOOKUP(D671,'Species Data'!A$2:E$252,4,FALSE)</f>
        <v>67</v>
      </c>
      <c r="I671" s="52">
        <f>VLOOKUP(D671,'Species Data'!A$2:E$252,5,FALSE)</f>
        <v>101</v>
      </c>
      <c r="J671" s="53">
        <f t="shared" si="1"/>
        <v>12120</v>
      </c>
      <c r="K671" s="21" t="s">
        <v>296</v>
      </c>
      <c r="L671" s="54">
        <f>VLOOKUP(K671,'Basic Moves'!B$2:J$60,3,FALSE)</f>
        <v>10</v>
      </c>
      <c r="M671" s="54" t="str">
        <f>VLOOKUP(K671,'Basic Moves'!B$2:C$60,2,FALSE)</f>
        <v>Flying</v>
      </c>
      <c r="N671" s="54">
        <f>IF(OR(VLOOKUP(K671,'Basic Moves'!B$2:C$60,2,FALSE)=E671,VLOOKUP(K671,'Basic Moves'!B$2:C$60,2,FALSE)=F671),1,0)</f>
        <v>1</v>
      </c>
      <c r="O671" s="54">
        <f>VLOOKUP(K671,'Basic Moves'!B$2:J$60,5,FALSE)</f>
        <v>1000</v>
      </c>
      <c r="P671" s="54">
        <f>VLOOKUP(K671,'Basic Moves'!B$2:J$60,9,FALSE)</f>
        <v>10</v>
      </c>
      <c r="Q671" s="34">
        <f t="shared" si="229"/>
        <v>3</v>
      </c>
      <c r="R671" s="24">
        <f t="shared" si="2"/>
        <v>3</v>
      </c>
      <c r="S671" s="56">
        <f t="shared" si="230"/>
        <v>10</v>
      </c>
      <c r="T671" s="56">
        <f t="shared" si="231"/>
        <v>10</v>
      </c>
      <c r="U671" s="56">
        <f t="shared" si="232"/>
        <v>1</v>
      </c>
      <c r="V671" s="21" t="s">
        <v>239</v>
      </c>
      <c r="W671" s="54">
        <f>VLOOKUP(V671,'Charged Moves'!B$2:K$119,3,FALSE)</f>
        <v>55</v>
      </c>
      <c r="X671" s="57" t="str">
        <f>VLOOKUP(V671,'Charged Moves'!B$2:C$119,2,FALSE)</f>
        <v>Flying</v>
      </c>
      <c r="Y671" s="54">
        <f>IF(OR(VLOOKUP(V671,'Charged Moves'!B$2:C$119,2,FALSE)=E671,VLOOKUP(V671,'Charged Moves'!B$2:C$119,2,FALSE)=F671),1,0)</f>
        <v>1</v>
      </c>
      <c r="Z671" s="54">
        <f>VLOOKUP(V671,'Charged Moves'!B$2:K$119,10,FALSE)*100</f>
        <v>5</v>
      </c>
      <c r="AA671" s="54">
        <f>VLOOKUP(V671,'Charged Moves'!B$2:K$119,6,FALSE)</f>
        <v>2400</v>
      </c>
      <c r="AB671" s="54">
        <f>VLOOKUP(V671,'Charged Moves'!B$2:L$119,11,FALSE)</f>
        <v>33</v>
      </c>
      <c r="AC671" s="62">
        <f t="shared" si="233"/>
        <v>13</v>
      </c>
      <c r="AD671" s="24">
        <f t="shared" si="3"/>
        <v>5.416666667</v>
      </c>
      <c r="AE671" s="63">
        <f t="shared" si="4"/>
        <v>4</v>
      </c>
      <c r="AF671" s="64">
        <f t="shared" si="5"/>
        <v>4000</v>
      </c>
      <c r="AG671" s="65">
        <f t="shared" si="6"/>
        <v>3.90625</v>
      </c>
      <c r="AH671" s="15">
        <f t="shared" si="234"/>
        <v>0.2243681792</v>
      </c>
      <c r="AI671" s="15">
        <f t="shared" si="235"/>
        <v>0.04267105601</v>
      </c>
      <c r="AJ671" s="15">
        <f t="shared" si="236"/>
        <v>0.05062244303</v>
      </c>
      <c r="AK671" s="65">
        <f t="shared" si="7"/>
        <v>1.524390244</v>
      </c>
      <c r="AL671" s="65">
        <f t="shared" si="8"/>
        <v>47343.75</v>
      </c>
      <c r="AM671" s="65">
        <f t="shared" si="9"/>
        <v>18475.60976</v>
      </c>
    </row>
    <row r="672" ht="14.25" customHeight="1">
      <c r="A672" s="11">
        <v>1225.0</v>
      </c>
      <c r="B672" s="11">
        <f>VLOOKUP(D672,'Species Data'!A$2:E$252,2,FALSE)</f>
        <v>163</v>
      </c>
      <c r="C672" s="11"/>
      <c r="D672" s="47" t="s">
        <v>414</v>
      </c>
      <c r="E672" s="98" t="s">
        <v>481</v>
      </c>
      <c r="F672" s="67" t="s">
        <v>174</v>
      </c>
      <c r="G672" s="11">
        <f>VLOOKUP(D672,'Species Data'!A$2:E$252,3,FALSE)</f>
        <v>120</v>
      </c>
      <c r="H672" s="52">
        <f>VLOOKUP(D672,'Species Data'!A$2:E$252,4,FALSE)</f>
        <v>67</v>
      </c>
      <c r="I672" s="52">
        <f>VLOOKUP(D672,'Species Data'!A$2:E$252,5,FALSE)</f>
        <v>101</v>
      </c>
      <c r="J672" s="53">
        <f t="shared" si="1"/>
        <v>12120</v>
      </c>
      <c r="K672" s="21" t="s">
        <v>296</v>
      </c>
      <c r="L672" s="54">
        <f>VLOOKUP(K672,'Basic Moves'!B$2:J$60,3,FALSE)</f>
        <v>10</v>
      </c>
      <c r="M672" s="54" t="str">
        <f>VLOOKUP(K672,'Basic Moves'!B$2:C$60,2,FALSE)</f>
        <v>Flying</v>
      </c>
      <c r="N672" s="54">
        <f>IF(OR(VLOOKUP(K672,'Basic Moves'!B$2:C$60,2,FALSE)=E672,VLOOKUP(K672,'Basic Moves'!B$2:C$60,2,FALSE)=F672),1,0)</f>
        <v>1</v>
      </c>
      <c r="O672" s="54">
        <f>VLOOKUP(K672,'Basic Moves'!B$2:J$60,5,FALSE)</f>
        <v>1000</v>
      </c>
      <c r="P672" s="54">
        <f>VLOOKUP(K672,'Basic Moves'!B$2:J$60,9,FALSE)</f>
        <v>10</v>
      </c>
      <c r="Q672" s="34">
        <f t="shared" si="229"/>
        <v>3</v>
      </c>
      <c r="R672" s="24">
        <f t="shared" si="2"/>
        <v>3</v>
      </c>
      <c r="S672" s="56">
        <f t="shared" si="230"/>
        <v>10</v>
      </c>
      <c r="T672" s="56">
        <f t="shared" si="231"/>
        <v>10</v>
      </c>
      <c r="U672" s="56">
        <f t="shared" si="232"/>
        <v>1</v>
      </c>
      <c r="V672" s="21" t="s">
        <v>270</v>
      </c>
      <c r="W672" s="54">
        <f>VLOOKUP(V672,'Charged Moves'!B$2:K$119,3,FALSE)</f>
        <v>60</v>
      </c>
      <c r="X672" s="57" t="str">
        <f>VLOOKUP(V672,'Charged Moves'!B$2:C$119,2,FALSE)</f>
        <v>Ghost</v>
      </c>
      <c r="Y672" s="54">
        <f>IF(OR(VLOOKUP(V672,'Charged Moves'!B$2:C$119,2,FALSE)=E672,VLOOKUP(V672,'Charged Moves'!B$2:C$119,2,FALSE)=F672),1,0)</f>
        <v>0</v>
      </c>
      <c r="Z672" s="54">
        <f>VLOOKUP(V672,'Charged Moves'!B$2:K$119,10,FALSE)*100</f>
        <v>5</v>
      </c>
      <c r="AA672" s="54">
        <f>VLOOKUP(V672,'Charged Moves'!B$2:K$119,6,FALSE)</f>
        <v>2600</v>
      </c>
      <c r="AB672" s="54">
        <f>VLOOKUP(V672,'Charged Moves'!B$2:L$119,11,FALSE)</f>
        <v>50</v>
      </c>
      <c r="AC672" s="62">
        <f t="shared" si="233"/>
        <v>12</v>
      </c>
      <c r="AD672" s="24">
        <f t="shared" si="3"/>
        <v>4.615384615</v>
      </c>
      <c r="AE672" s="63">
        <f t="shared" si="4"/>
        <v>5</v>
      </c>
      <c r="AF672" s="64">
        <f t="shared" si="5"/>
        <v>5000</v>
      </c>
      <c r="AG672" s="65">
        <f t="shared" si="6"/>
        <v>3.552631579</v>
      </c>
      <c r="AH672" s="15">
        <f t="shared" si="234"/>
        <v>0.2040569546</v>
      </c>
      <c r="AI672" s="15">
        <f t="shared" si="235"/>
        <v>0.03880820252</v>
      </c>
      <c r="AJ672" s="15">
        <f t="shared" si="236"/>
        <v>0.04574615873</v>
      </c>
      <c r="AK672" s="65">
        <f t="shared" si="7"/>
        <v>1.37755102</v>
      </c>
      <c r="AL672" s="65">
        <f t="shared" si="8"/>
        <v>43057.89474</v>
      </c>
      <c r="AM672" s="65">
        <f t="shared" si="9"/>
        <v>16695.91837</v>
      </c>
    </row>
    <row r="673" ht="14.25" customHeight="1">
      <c r="A673" s="11">
        <v>1221.0</v>
      </c>
      <c r="B673" s="11">
        <f>VLOOKUP(D673,'Species Data'!A$2:E$252,2,FALSE)</f>
        <v>163</v>
      </c>
      <c r="C673" s="11"/>
      <c r="D673" s="47" t="s">
        <v>414</v>
      </c>
      <c r="E673" s="98" t="s">
        <v>481</v>
      </c>
      <c r="F673" s="67" t="s">
        <v>174</v>
      </c>
      <c r="G673" s="11">
        <f>VLOOKUP(D673,'Species Data'!A$2:E$252,3,FALSE)</f>
        <v>120</v>
      </c>
      <c r="H673" s="52">
        <f>VLOOKUP(D673,'Species Data'!A$2:E$252,4,FALSE)</f>
        <v>67</v>
      </c>
      <c r="I673" s="52">
        <f>VLOOKUP(D673,'Species Data'!A$2:E$252,5,FALSE)</f>
        <v>101</v>
      </c>
      <c r="J673" s="53">
        <f t="shared" si="1"/>
        <v>12120</v>
      </c>
      <c r="K673" s="21" t="s">
        <v>158</v>
      </c>
      <c r="L673" s="54">
        <f>VLOOKUP(K673,'Basic Moves'!B$2:J$60,3,FALSE)</f>
        <v>10</v>
      </c>
      <c r="M673" s="54" t="str">
        <f>VLOOKUP(K673,'Basic Moves'!B$2:C$60,2,FALSE)</f>
        <v>Dark</v>
      </c>
      <c r="N673" s="54">
        <f>IF(OR(VLOOKUP(K673,'Basic Moves'!B$2:C$60,2,FALSE)=E673,VLOOKUP(K673,'Basic Moves'!B$2:C$60,2,FALSE)=F673),1,0)</f>
        <v>0</v>
      </c>
      <c r="O673" s="54">
        <f>VLOOKUP(K673,'Basic Moves'!B$2:J$60,5,FALSE)</f>
        <v>900</v>
      </c>
      <c r="P673" s="54">
        <f>VLOOKUP(K673,'Basic Moves'!B$2:J$60,9,FALSE)</f>
        <v>9</v>
      </c>
      <c r="Q673" s="34">
        <f t="shared" si="229"/>
        <v>2</v>
      </c>
      <c r="R673" s="24">
        <f t="shared" si="2"/>
        <v>2.222222222</v>
      </c>
      <c r="S673" s="56">
        <f t="shared" si="230"/>
        <v>11.11111111</v>
      </c>
      <c r="T673" s="56">
        <f t="shared" si="231"/>
        <v>10</v>
      </c>
      <c r="U673" s="56">
        <f t="shared" si="232"/>
        <v>0.9</v>
      </c>
      <c r="V673" s="21" t="s">
        <v>239</v>
      </c>
      <c r="W673" s="54">
        <f>VLOOKUP(V673,'Charged Moves'!B$2:K$119,3,FALSE)</f>
        <v>55</v>
      </c>
      <c r="X673" s="57" t="str">
        <f>VLOOKUP(V673,'Charged Moves'!B$2:C$119,2,FALSE)</f>
        <v>Flying</v>
      </c>
      <c r="Y673" s="54">
        <f>IF(OR(VLOOKUP(V673,'Charged Moves'!B$2:C$119,2,FALSE)=E673,VLOOKUP(V673,'Charged Moves'!B$2:C$119,2,FALSE)=F673),1,0)</f>
        <v>1</v>
      </c>
      <c r="Z673" s="54">
        <f>VLOOKUP(V673,'Charged Moves'!B$2:K$119,10,FALSE)*100</f>
        <v>5</v>
      </c>
      <c r="AA673" s="54">
        <f>VLOOKUP(V673,'Charged Moves'!B$2:K$119,6,FALSE)</f>
        <v>2400</v>
      </c>
      <c r="AB673" s="54">
        <f>VLOOKUP(V673,'Charged Moves'!B$2:L$119,11,FALSE)</f>
        <v>33</v>
      </c>
      <c r="AC673" s="62">
        <f t="shared" si="233"/>
        <v>13</v>
      </c>
      <c r="AD673" s="24">
        <f t="shared" si="3"/>
        <v>5.416666667</v>
      </c>
      <c r="AE673" s="63">
        <f t="shared" si="4"/>
        <v>4</v>
      </c>
      <c r="AF673" s="64">
        <f t="shared" si="5"/>
        <v>3600</v>
      </c>
      <c r="AG673" s="65">
        <f t="shared" si="6"/>
        <v>3.5</v>
      </c>
      <c r="AH673" s="15">
        <f t="shared" si="234"/>
        <v>0.2010338886</v>
      </c>
      <c r="AI673" s="15">
        <f t="shared" si="235"/>
        <v>0.03823326619</v>
      </c>
      <c r="AJ673" s="15">
        <f t="shared" si="236"/>
        <v>0.04358592345</v>
      </c>
      <c r="AK673" s="65">
        <f t="shared" si="7"/>
        <v>1.3125</v>
      </c>
      <c r="AL673" s="65">
        <f t="shared" si="8"/>
        <v>42420</v>
      </c>
      <c r="AM673" s="65">
        <f t="shared" si="9"/>
        <v>15907.5</v>
      </c>
    </row>
    <row r="674" ht="14.25" customHeight="1">
      <c r="A674" s="11">
        <v>1223.0</v>
      </c>
      <c r="B674" s="11">
        <f>VLOOKUP(D674,'Species Data'!A$2:E$252,2,FALSE)</f>
        <v>163</v>
      </c>
      <c r="C674" s="11"/>
      <c r="D674" s="47" t="s">
        <v>414</v>
      </c>
      <c r="E674" s="98" t="s">
        <v>481</v>
      </c>
      <c r="F674" s="67" t="s">
        <v>174</v>
      </c>
      <c r="G674" s="11">
        <f>VLOOKUP(D674,'Species Data'!A$2:E$252,3,FALSE)</f>
        <v>120</v>
      </c>
      <c r="H674" s="52">
        <f>VLOOKUP(D674,'Species Data'!A$2:E$252,4,FALSE)</f>
        <v>67</v>
      </c>
      <c r="I674" s="52">
        <f>VLOOKUP(D674,'Species Data'!A$2:E$252,5,FALSE)</f>
        <v>101</v>
      </c>
      <c r="J674" s="53">
        <f t="shared" si="1"/>
        <v>12120</v>
      </c>
      <c r="K674" s="21" t="s">
        <v>158</v>
      </c>
      <c r="L674" s="54">
        <f>VLOOKUP(K674,'Basic Moves'!B$2:J$60,3,FALSE)</f>
        <v>10</v>
      </c>
      <c r="M674" s="54" t="str">
        <f>VLOOKUP(K674,'Basic Moves'!B$2:C$60,2,FALSE)</f>
        <v>Dark</v>
      </c>
      <c r="N674" s="54">
        <f>IF(OR(VLOOKUP(K674,'Basic Moves'!B$2:C$60,2,FALSE)=E674,VLOOKUP(K674,'Basic Moves'!B$2:C$60,2,FALSE)=F674),1,0)</f>
        <v>0</v>
      </c>
      <c r="O674" s="54">
        <f>VLOOKUP(K674,'Basic Moves'!B$2:J$60,5,FALSE)</f>
        <v>900</v>
      </c>
      <c r="P674" s="54">
        <f>VLOOKUP(K674,'Basic Moves'!B$2:J$60,9,FALSE)</f>
        <v>9</v>
      </c>
      <c r="Q674" s="34">
        <f t="shared" si="229"/>
        <v>2</v>
      </c>
      <c r="R674" s="24">
        <f t="shared" si="2"/>
        <v>2.222222222</v>
      </c>
      <c r="S674" s="56">
        <f t="shared" si="230"/>
        <v>11.11111111</v>
      </c>
      <c r="T674" s="56">
        <f t="shared" si="231"/>
        <v>10</v>
      </c>
      <c r="U674" s="56">
        <f t="shared" si="232"/>
        <v>0.9</v>
      </c>
      <c r="V674" s="21" t="s">
        <v>87</v>
      </c>
      <c r="W674" s="54">
        <f>VLOOKUP(V674,'Charged Moves'!B$2:K$119,3,FALSE)</f>
        <v>70</v>
      </c>
      <c r="X674" s="57" t="str">
        <f>VLOOKUP(V674,'Charged Moves'!B$2:C$119,2,FALSE)</f>
        <v>Flying</v>
      </c>
      <c r="Y674" s="54">
        <f>IF(OR(VLOOKUP(V674,'Charged Moves'!B$2:C$119,2,FALSE)=E674,VLOOKUP(V674,'Charged Moves'!B$2:C$119,2,FALSE)=F674),1,0)</f>
        <v>1</v>
      </c>
      <c r="Z674" s="54">
        <f>VLOOKUP(V674,'Charged Moves'!B$2:K$119,10,FALSE)*100</f>
        <v>5</v>
      </c>
      <c r="AA674" s="54">
        <f>VLOOKUP(V674,'Charged Moves'!B$2:K$119,6,FALSE)</f>
        <v>2000</v>
      </c>
      <c r="AB674" s="54">
        <f>VLOOKUP(V674,'Charged Moves'!B$2:L$119,11,FALSE)</f>
        <v>50</v>
      </c>
      <c r="AC674" s="62">
        <f t="shared" si="233"/>
        <v>16</v>
      </c>
      <c r="AD674" s="24">
        <f t="shared" si="3"/>
        <v>8</v>
      </c>
      <c r="AE674" s="63">
        <f t="shared" si="4"/>
        <v>6</v>
      </c>
      <c r="AF674" s="64">
        <f t="shared" si="5"/>
        <v>5400</v>
      </c>
      <c r="AG674" s="65">
        <f t="shared" si="6"/>
        <v>3.783783784</v>
      </c>
      <c r="AH674" s="15">
        <f t="shared" si="234"/>
        <v>0.2173339336</v>
      </c>
      <c r="AI674" s="15">
        <f t="shared" si="235"/>
        <v>0.04133326074</v>
      </c>
      <c r="AJ674" s="15">
        <f t="shared" si="236"/>
        <v>0.04345014176</v>
      </c>
      <c r="AK674" s="65">
        <f t="shared" si="7"/>
        <v>1.308411215</v>
      </c>
      <c r="AL674" s="65">
        <f t="shared" si="8"/>
        <v>45859.45946</v>
      </c>
      <c r="AM674" s="65">
        <f t="shared" si="9"/>
        <v>15857.94393</v>
      </c>
    </row>
    <row r="675" ht="14.25" customHeight="1">
      <c r="A675" s="11">
        <v>1222.0</v>
      </c>
      <c r="B675" s="11">
        <f>VLOOKUP(D675,'Species Data'!A$2:E$252,2,FALSE)</f>
        <v>163</v>
      </c>
      <c r="C675" s="11"/>
      <c r="D675" s="47" t="s">
        <v>414</v>
      </c>
      <c r="E675" s="98" t="s">
        <v>481</v>
      </c>
      <c r="F675" s="67" t="s">
        <v>174</v>
      </c>
      <c r="G675" s="11">
        <f>VLOOKUP(D675,'Species Data'!A$2:E$252,3,FALSE)</f>
        <v>120</v>
      </c>
      <c r="H675" s="52">
        <f>VLOOKUP(D675,'Species Data'!A$2:E$252,4,FALSE)</f>
        <v>67</v>
      </c>
      <c r="I675" s="52">
        <f>VLOOKUP(D675,'Species Data'!A$2:E$252,5,FALSE)</f>
        <v>101</v>
      </c>
      <c r="J675" s="53">
        <f t="shared" si="1"/>
        <v>12120</v>
      </c>
      <c r="K675" s="21" t="s">
        <v>158</v>
      </c>
      <c r="L675" s="54">
        <f>VLOOKUP(K675,'Basic Moves'!B$2:J$60,3,FALSE)</f>
        <v>10</v>
      </c>
      <c r="M675" s="54" t="str">
        <f>VLOOKUP(K675,'Basic Moves'!B$2:C$60,2,FALSE)</f>
        <v>Dark</v>
      </c>
      <c r="N675" s="54">
        <f>IF(OR(VLOOKUP(K675,'Basic Moves'!B$2:C$60,2,FALSE)=E675,VLOOKUP(K675,'Basic Moves'!B$2:C$60,2,FALSE)=F675),1,0)</f>
        <v>0</v>
      </c>
      <c r="O675" s="54">
        <f>VLOOKUP(K675,'Basic Moves'!B$2:J$60,5,FALSE)</f>
        <v>900</v>
      </c>
      <c r="P675" s="54">
        <f>VLOOKUP(K675,'Basic Moves'!B$2:J$60,9,FALSE)</f>
        <v>9</v>
      </c>
      <c r="Q675" s="34">
        <f t="shared" si="229"/>
        <v>2</v>
      </c>
      <c r="R675" s="24">
        <f t="shared" si="2"/>
        <v>2.222222222</v>
      </c>
      <c r="S675" s="56">
        <f t="shared" si="230"/>
        <v>11.11111111</v>
      </c>
      <c r="T675" s="56">
        <f t="shared" si="231"/>
        <v>10</v>
      </c>
      <c r="U675" s="56">
        <f t="shared" si="232"/>
        <v>0.9</v>
      </c>
      <c r="V675" s="21" t="s">
        <v>270</v>
      </c>
      <c r="W675" s="54">
        <f>VLOOKUP(V675,'Charged Moves'!B$2:K$119,3,FALSE)</f>
        <v>60</v>
      </c>
      <c r="X675" s="57" t="str">
        <f>VLOOKUP(V675,'Charged Moves'!B$2:C$119,2,FALSE)</f>
        <v>Ghost</v>
      </c>
      <c r="Y675" s="54">
        <f>IF(OR(VLOOKUP(V675,'Charged Moves'!B$2:C$119,2,FALSE)=E675,VLOOKUP(V675,'Charged Moves'!B$2:C$119,2,FALSE)=F675),1,0)</f>
        <v>0</v>
      </c>
      <c r="Z675" s="54">
        <f>VLOOKUP(V675,'Charged Moves'!B$2:K$119,10,FALSE)*100</f>
        <v>5</v>
      </c>
      <c r="AA675" s="54">
        <f>VLOOKUP(V675,'Charged Moves'!B$2:K$119,6,FALSE)</f>
        <v>2600</v>
      </c>
      <c r="AB675" s="54">
        <f>VLOOKUP(V675,'Charged Moves'!B$2:L$119,11,FALSE)</f>
        <v>50</v>
      </c>
      <c r="AC675" s="62">
        <f t="shared" si="233"/>
        <v>12</v>
      </c>
      <c r="AD675" s="24">
        <f t="shared" si="3"/>
        <v>4.615384615</v>
      </c>
      <c r="AE675" s="63">
        <f t="shared" si="4"/>
        <v>6</v>
      </c>
      <c r="AF675" s="64">
        <f t="shared" si="5"/>
        <v>5400</v>
      </c>
      <c r="AG675" s="65">
        <f t="shared" si="6"/>
        <v>3</v>
      </c>
      <c r="AH675" s="15">
        <f t="shared" si="234"/>
        <v>0.1723147616</v>
      </c>
      <c r="AI675" s="15">
        <f t="shared" si="235"/>
        <v>0.03277137102</v>
      </c>
      <c r="AJ675" s="15">
        <f t="shared" si="236"/>
        <v>0.03622726105</v>
      </c>
      <c r="AK675" s="65">
        <f t="shared" si="7"/>
        <v>1.090909091</v>
      </c>
      <c r="AL675" s="65">
        <f t="shared" si="8"/>
        <v>36360</v>
      </c>
      <c r="AM675" s="65">
        <f t="shared" si="9"/>
        <v>13221.81818</v>
      </c>
    </row>
    <row r="676" ht="14.25" customHeight="1">
      <c r="A676" s="11">
        <v>1372.0</v>
      </c>
      <c r="B676" s="11">
        <f>VLOOKUP(D676,'Species Data'!A$2:E$252,2,FALSE)</f>
        <v>187</v>
      </c>
      <c r="C676" s="11"/>
      <c r="D676" s="20" t="s">
        <v>439</v>
      </c>
      <c r="E676" s="110" t="s">
        <v>479</v>
      </c>
      <c r="F676" s="67" t="s">
        <v>174</v>
      </c>
      <c r="G676" s="11">
        <f>VLOOKUP(D676,'Species Data'!A$2:E$252,3,FALSE)</f>
        <v>70</v>
      </c>
      <c r="H676" s="52">
        <f>VLOOKUP(D676,'Species Data'!A$2:E$252,4,FALSE)</f>
        <v>67</v>
      </c>
      <c r="I676" s="52">
        <f>VLOOKUP(D676,'Species Data'!A$2:E$252,5,FALSE)</f>
        <v>101</v>
      </c>
      <c r="J676" s="53">
        <f t="shared" si="1"/>
        <v>7070</v>
      </c>
      <c r="K676" s="21" t="s">
        <v>129</v>
      </c>
      <c r="L676" s="54">
        <f>VLOOKUP(K676,'Basic Moves'!B$2:J$60,3,FALSE)</f>
        <v>8</v>
      </c>
      <c r="M676" s="54" t="str">
        <f>VLOOKUP(K676,'Basic Moves'!B$2:C$60,2,FALSE)</f>
        <v>Grass</v>
      </c>
      <c r="N676" s="54">
        <f>IF(OR(VLOOKUP(K676,'Basic Moves'!B$2:C$60,2,FALSE)=E676,VLOOKUP(K676,'Basic Moves'!B$2:C$60,2,FALSE)=F676),1,0)</f>
        <v>1</v>
      </c>
      <c r="O676" s="54">
        <f>VLOOKUP(K676,'Basic Moves'!B$2:J$60,5,FALSE)</f>
        <v>1100</v>
      </c>
      <c r="P676" s="54">
        <f>VLOOKUP(K676,'Basic Moves'!B$2:J$60,9,FALSE)</f>
        <v>14</v>
      </c>
      <c r="Q676" s="34">
        <f t="shared" si="229"/>
        <v>2</v>
      </c>
      <c r="R676" s="24">
        <f t="shared" si="2"/>
        <v>1.818181818</v>
      </c>
      <c r="S676" s="56">
        <f t="shared" si="230"/>
        <v>7.272727273</v>
      </c>
      <c r="T676" s="56">
        <f t="shared" si="231"/>
        <v>12.72727273</v>
      </c>
      <c r="U676" s="56">
        <f t="shared" si="232"/>
        <v>1.75</v>
      </c>
      <c r="V676" s="21" t="s">
        <v>207</v>
      </c>
      <c r="W676" s="54">
        <f>VLOOKUP(V676,'Charged Moves'!B$2:K$119,3,FALSE)</f>
        <v>90</v>
      </c>
      <c r="X676" s="57" t="str">
        <f>VLOOKUP(V676,'Charged Moves'!B$2:C$119,2,FALSE)</f>
        <v>Grass</v>
      </c>
      <c r="Y676" s="54">
        <f>IF(OR(VLOOKUP(V676,'Charged Moves'!B$2:C$119,2,FALSE)=E676,VLOOKUP(V676,'Charged Moves'!B$2:C$119,2,FALSE)=F676),1,0)</f>
        <v>1</v>
      </c>
      <c r="Z676" s="54">
        <f>VLOOKUP(V676,'Charged Moves'!B$2:K$119,10,FALSE)*100</f>
        <v>5</v>
      </c>
      <c r="AA676" s="54">
        <f>VLOOKUP(V676,'Charged Moves'!B$2:K$119,6,FALSE)</f>
        <v>2600</v>
      </c>
      <c r="AB676" s="54">
        <f>VLOOKUP(V676,'Charged Moves'!B$2:L$119,11,FALSE)</f>
        <v>50</v>
      </c>
      <c r="AC676" s="62">
        <f t="shared" si="233"/>
        <v>21</v>
      </c>
      <c r="AD676" s="24">
        <f t="shared" si="3"/>
        <v>8.076923077</v>
      </c>
      <c r="AE676" s="63">
        <f t="shared" si="4"/>
        <v>4</v>
      </c>
      <c r="AF676" s="64">
        <f t="shared" si="5"/>
        <v>4400</v>
      </c>
      <c r="AG676" s="65">
        <f t="shared" si="6"/>
        <v>4.142857143</v>
      </c>
      <c r="AH676" s="15">
        <f t="shared" si="234"/>
        <v>0.2379584803</v>
      </c>
      <c r="AI676" s="15">
        <f t="shared" si="235"/>
        <v>0.02639915999</v>
      </c>
      <c r="AJ676" s="15">
        <f t="shared" si="236"/>
        <v>0.03304553674</v>
      </c>
      <c r="AK676" s="65">
        <f t="shared" si="7"/>
        <v>1.705882353</v>
      </c>
      <c r="AL676" s="65">
        <f t="shared" si="8"/>
        <v>29290</v>
      </c>
      <c r="AM676" s="65">
        <f t="shared" si="9"/>
        <v>12060.58824</v>
      </c>
    </row>
    <row r="677" ht="14.25" customHeight="1">
      <c r="A677" s="11">
        <v>1371.0</v>
      </c>
      <c r="B677" s="11">
        <f>VLOOKUP(D677,'Species Data'!A$2:E$252,2,FALSE)</f>
        <v>187</v>
      </c>
      <c r="C677" s="11"/>
      <c r="D677" s="20" t="s">
        <v>439</v>
      </c>
      <c r="E677" s="110" t="s">
        <v>479</v>
      </c>
      <c r="F677" s="67" t="s">
        <v>174</v>
      </c>
      <c r="G677" s="11">
        <f>VLOOKUP(D677,'Species Data'!A$2:E$252,3,FALSE)</f>
        <v>70</v>
      </c>
      <c r="H677" s="52">
        <f>VLOOKUP(D677,'Species Data'!A$2:E$252,4,FALSE)</f>
        <v>67</v>
      </c>
      <c r="I677" s="52">
        <f>VLOOKUP(D677,'Species Data'!A$2:E$252,5,FALSE)</f>
        <v>101</v>
      </c>
      <c r="J677" s="53">
        <f t="shared" si="1"/>
        <v>7070</v>
      </c>
      <c r="K677" s="21" t="s">
        <v>129</v>
      </c>
      <c r="L677" s="54">
        <f>VLOOKUP(K677,'Basic Moves'!B$2:J$60,3,FALSE)</f>
        <v>8</v>
      </c>
      <c r="M677" s="54" t="str">
        <f>VLOOKUP(K677,'Basic Moves'!B$2:C$60,2,FALSE)</f>
        <v>Grass</v>
      </c>
      <c r="N677" s="54">
        <f>IF(OR(VLOOKUP(K677,'Basic Moves'!B$2:C$60,2,FALSE)=E677,VLOOKUP(K677,'Basic Moves'!B$2:C$60,2,FALSE)=F677),1,0)</f>
        <v>1</v>
      </c>
      <c r="O677" s="54">
        <f>VLOOKUP(K677,'Basic Moves'!B$2:J$60,5,FALSE)</f>
        <v>1100</v>
      </c>
      <c r="P677" s="54">
        <f>VLOOKUP(K677,'Basic Moves'!B$2:J$60,9,FALSE)</f>
        <v>14</v>
      </c>
      <c r="Q677" s="34">
        <f t="shared" si="229"/>
        <v>2</v>
      </c>
      <c r="R677" s="24">
        <f t="shared" si="2"/>
        <v>1.818181818</v>
      </c>
      <c r="S677" s="56">
        <f t="shared" si="230"/>
        <v>7.272727273</v>
      </c>
      <c r="T677" s="56">
        <f t="shared" si="231"/>
        <v>12.72727273</v>
      </c>
      <c r="U677" s="56">
        <f t="shared" si="232"/>
        <v>1.75</v>
      </c>
      <c r="V677" s="21" t="s">
        <v>48</v>
      </c>
      <c r="W677" s="54">
        <f>VLOOKUP(V677,'Charged Moves'!B$2:K$119,3,FALSE)</f>
        <v>100</v>
      </c>
      <c r="X677" s="57" t="str">
        <f>VLOOKUP(V677,'Charged Moves'!B$2:C$119,2,FALSE)</f>
        <v>Fairy</v>
      </c>
      <c r="Y677" s="54">
        <f>IF(OR(VLOOKUP(V677,'Charged Moves'!B$2:C$119,2,FALSE)=E677,VLOOKUP(V677,'Charged Moves'!B$2:C$119,2,FALSE)=F677),1,0)</f>
        <v>0</v>
      </c>
      <c r="Z677" s="54">
        <f>VLOOKUP(V677,'Charged Moves'!B$2:K$119,10,FALSE)*100</f>
        <v>5</v>
      </c>
      <c r="AA677" s="54">
        <f>VLOOKUP(V677,'Charged Moves'!B$2:K$119,6,FALSE)</f>
        <v>3500</v>
      </c>
      <c r="AB677" s="54">
        <f>VLOOKUP(V677,'Charged Moves'!B$2:L$119,11,FALSE)</f>
        <v>50</v>
      </c>
      <c r="AC677" s="62">
        <f t="shared" si="233"/>
        <v>19</v>
      </c>
      <c r="AD677" s="24">
        <f t="shared" si="3"/>
        <v>5.428571429</v>
      </c>
      <c r="AE677" s="63">
        <f t="shared" si="4"/>
        <v>4</v>
      </c>
      <c r="AF677" s="64">
        <f t="shared" si="5"/>
        <v>4400</v>
      </c>
      <c r="AG677" s="65">
        <f t="shared" si="6"/>
        <v>3.417721519</v>
      </c>
      <c r="AH677" s="15">
        <f t="shared" si="234"/>
        <v>0.1963079563</v>
      </c>
      <c r="AI677" s="15">
        <f t="shared" si="235"/>
        <v>0.02177844276</v>
      </c>
      <c r="AJ677" s="15">
        <f t="shared" si="236"/>
        <v>0.02921961349</v>
      </c>
      <c r="AK677" s="65">
        <f t="shared" si="7"/>
        <v>1.508379888</v>
      </c>
      <c r="AL677" s="65">
        <f t="shared" si="8"/>
        <v>24163.29114</v>
      </c>
      <c r="AM677" s="65">
        <f t="shared" si="9"/>
        <v>10664.24581</v>
      </c>
    </row>
    <row r="678" ht="14.25" customHeight="1">
      <c r="A678" s="11">
        <v>1373.0</v>
      </c>
      <c r="B678" s="11">
        <f>VLOOKUP(D678,'Species Data'!A$2:E$252,2,FALSE)</f>
        <v>187</v>
      </c>
      <c r="C678" s="11"/>
      <c r="D678" s="20" t="s">
        <v>439</v>
      </c>
      <c r="E678" s="110" t="s">
        <v>479</v>
      </c>
      <c r="F678" s="67" t="s">
        <v>174</v>
      </c>
      <c r="G678" s="11">
        <f>VLOOKUP(D678,'Species Data'!A$2:E$252,3,FALSE)</f>
        <v>70</v>
      </c>
      <c r="H678" s="52">
        <f>VLOOKUP(D678,'Species Data'!A$2:E$252,4,FALSE)</f>
        <v>67</v>
      </c>
      <c r="I678" s="52">
        <f>VLOOKUP(D678,'Species Data'!A$2:E$252,5,FALSE)</f>
        <v>101</v>
      </c>
      <c r="J678" s="53">
        <f t="shared" si="1"/>
        <v>7070</v>
      </c>
      <c r="K678" s="21" t="s">
        <v>129</v>
      </c>
      <c r="L678" s="54">
        <f>VLOOKUP(K678,'Basic Moves'!B$2:J$60,3,FALSE)</f>
        <v>8</v>
      </c>
      <c r="M678" s="54" t="str">
        <f>VLOOKUP(K678,'Basic Moves'!B$2:C$60,2,FALSE)</f>
        <v>Grass</v>
      </c>
      <c r="N678" s="54">
        <f>IF(OR(VLOOKUP(K678,'Basic Moves'!B$2:C$60,2,FALSE)=E678,VLOOKUP(K678,'Basic Moves'!B$2:C$60,2,FALSE)=F678),1,0)</f>
        <v>1</v>
      </c>
      <c r="O678" s="54">
        <f>VLOOKUP(K678,'Basic Moves'!B$2:J$60,5,FALSE)</f>
        <v>1100</v>
      </c>
      <c r="P678" s="54">
        <f>VLOOKUP(K678,'Basic Moves'!B$2:J$60,9,FALSE)</f>
        <v>14</v>
      </c>
      <c r="Q678" s="34">
        <f t="shared" si="229"/>
        <v>2</v>
      </c>
      <c r="R678" s="24">
        <f t="shared" si="2"/>
        <v>1.818181818</v>
      </c>
      <c r="S678" s="56">
        <f t="shared" si="230"/>
        <v>7.272727273</v>
      </c>
      <c r="T678" s="56">
        <f t="shared" si="231"/>
        <v>12.72727273</v>
      </c>
      <c r="U678" s="56">
        <f t="shared" si="232"/>
        <v>1.75</v>
      </c>
      <c r="V678" s="21" t="s">
        <v>145</v>
      </c>
      <c r="W678" s="54">
        <f>VLOOKUP(V678,'Charged Moves'!B$2:K$119,3,FALSE)</f>
        <v>55</v>
      </c>
      <c r="X678" s="57" t="str">
        <f>VLOOKUP(V678,'Charged Moves'!B$2:C$119,2,FALSE)</f>
        <v>Grass</v>
      </c>
      <c r="Y678" s="54">
        <f>IF(OR(VLOOKUP(V678,'Charged Moves'!B$2:C$119,2,FALSE)=E678,VLOOKUP(V678,'Charged Moves'!B$2:C$119,2,FALSE)=F678),1,0)</f>
        <v>1</v>
      </c>
      <c r="Z678" s="54">
        <f>VLOOKUP(V678,'Charged Moves'!B$2:K$119,10,FALSE)*100</f>
        <v>5</v>
      </c>
      <c r="AA678" s="54">
        <f>VLOOKUP(V678,'Charged Moves'!B$2:K$119,6,FALSE)</f>
        <v>2100</v>
      </c>
      <c r="AB678" s="54">
        <f>VLOOKUP(V678,'Charged Moves'!B$2:L$119,11,FALSE)</f>
        <v>33</v>
      </c>
      <c r="AC678" s="62">
        <f t="shared" si="233"/>
        <v>13</v>
      </c>
      <c r="AD678" s="24">
        <f t="shared" si="3"/>
        <v>6.19047619</v>
      </c>
      <c r="AE678" s="63">
        <f t="shared" si="4"/>
        <v>3</v>
      </c>
      <c r="AF678" s="64">
        <f t="shared" si="5"/>
        <v>3300</v>
      </c>
      <c r="AG678" s="65">
        <f t="shared" si="6"/>
        <v>3.518518519</v>
      </c>
      <c r="AH678" s="15">
        <f t="shared" si="234"/>
        <v>0.2020975599</v>
      </c>
      <c r="AI678" s="15">
        <f t="shared" si="235"/>
        <v>0.02242074252</v>
      </c>
      <c r="AJ678" s="15">
        <f t="shared" si="236"/>
        <v>0.02746708277</v>
      </c>
      <c r="AK678" s="65">
        <f t="shared" si="7"/>
        <v>1.417910448</v>
      </c>
      <c r="AL678" s="65">
        <f t="shared" si="8"/>
        <v>24875.92593</v>
      </c>
      <c r="AM678" s="65">
        <f t="shared" si="9"/>
        <v>10024.62687</v>
      </c>
    </row>
    <row r="679" ht="14.25" customHeight="1">
      <c r="A679" s="11">
        <v>1375.0</v>
      </c>
      <c r="B679" s="11">
        <f>VLOOKUP(D679,'Species Data'!A$2:E$252,2,FALSE)</f>
        <v>187</v>
      </c>
      <c r="C679" s="11"/>
      <c r="D679" s="20" t="s">
        <v>439</v>
      </c>
      <c r="E679" s="110" t="s">
        <v>479</v>
      </c>
      <c r="F679" s="67" t="s">
        <v>174</v>
      </c>
      <c r="G679" s="11">
        <f>VLOOKUP(D679,'Species Data'!A$2:E$252,3,FALSE)</f>
        <v>70</v>
      </c>
      <c r="H679" s="52">
        <f>VLOOKUP(D679,'Species Data'!A$2:E$252,4,FALSE)</f>
        <v>67</v>
      </c>
      <c r="I679" s="52">
        <f>VLOOKUP(D679,'Species Data'!A$2:E$252,5,FALSE)</f>
        <v>101</v>
      </c>
      <c r="J679" s="53">
        <f t="shared" si="1"/>
        <v>7070</v>
      </c>
      <c r="K679" s="21" t="s">
        <v>139</v>
      </c>
      <c r="L679" s="54">
        <f>VLOOKUP(K679,'Basic Moves'!B$2:J$60,3,FALSE)</f>
        <v>5</v>
      </c>
      <c r="M679" s="54" t="str">
        <f>VLOOKUP(K679,'Basic Moves'!B$2:C$60,2,FALSE)</f>
        <v>Normal</v>
      </c>
      <c r="N679" s="54">
        <f>IF(OR(VLOOKUP(K679,'Basic Moves'!B$2:C$60,2,FALSE)=E679,VLOOKUP(K679,'Basic Moves'!B$2:C$60,2,FALSE)=F679),1,0)</f>
        <v>0</v>
      </c>
      <c r="O679" s="54">
        <f>VLOOKUP(K679,'Basic Moves'!B$2:J$60,5,FALSE)</f>
        <v>500</v>
      </c>
      <c r="P679" s="54">
        <f>VLOOKUP(K679,'Basic Moves'!B$2:J$60,9,FALSE)</f>
        <v>5</v>
      </c>
      <c r="Q679" s="34">
        <f t="shared" si="229"/>
        <v>1</v>
      </c>
      <c r="R679" s="24">
        <f t="shared" si="2"/>
        <v>2</v>
      </c>
      <c r="S679" s="56">
        <f t="shared" si="230"/>
        <v>10</v>
      </c>
      <c r="T679" s="56">
        <f t="shared" si="231"/>
        <v>10</v>
      </c>
      <c r="U679" s="56">
        <f t="shared" si="232"/>
        <v>1</v>
      </c>
      <c r="V679" s="21" t="s">
        <v>207</v>
      </c>
      <c r="W679" s="54">
        <f>VLOOKUP(V679,'Charged Moves'!B$2:K$119,3,FALSE)</f>
        <v>90</v>
      </c>
      <c r="X679" s="57" t="str">
        <f>VLOOKUP(V679,'Charged Moves'!B$2:C$119,2,FALSE)</f>
        <v>Grass</v>
      </c>
      <c r="Y679" s="54">
        <f>IF(OR(VLOOKUP(V679,'Charged Moves'!B$2:C$119,2,FALSE)=E679,VLOOKUP(V679,'Charged Moves'!B$2:C$119,2,FALSE)=F679),1,0)</f>
        <v>1</v>
      </c>
      <c r="Z679" s="54">
        <f>VLOOKUP(V679,'Charged Moves'!B$2:K$119,10,FALSE)*100</f>
        <v>5</v>
      </c>
      <c r="AA679" s="54">
        <f>VLOOKUP(V679,'Charged Moves'!B$2:K$119,6,FALSE)</f>
        <v>2600</v>
      </c>
      <c r="AB679" s="54">
        <f>VLOOKUP(V679,'Charged Moves'!B$2:L$119,11,FALSE)</f>
        <v>50</v>
      </c>
      <c r="AC679" s="62">
        <f t="shared" si="233"/>
        <v>21</v>
      </c>
      <c r="AD679" s="24">
        <f t="shared" si="3"/>
        <v>8.076923077</v>
      </c>
      <c r="AE679" s="63">
        <f t="shared" si="4"/>
        <v>10</v>
      </c>
      <c r="AF679" s="64">
        <f t="shared" si="5"/>
        <v>5000</v>
      </c>
      <c r="AG679" s="65">
        <f t="shared" si="6"/>
        <v>4.078947368</v>
      </c>
      <c r="AH679" s="15">
        <f t="shared" si="234"/>
        <v>0.2342876145</v>
      </c>
      <c r="AI679" s="15">
        <f t="shared" si="235"/>
        <v>0.02599191342</v>
      </c>
      <c r="AJ679" s="15">
        <f t="shared" si="236"/>
        <v>0.02028774215</v>
      </c>
      <c r="AK679" s="65">
        <f t="shared" si="7"/>
        <v>1.047297297</v>
      </c>
      <c r="AL679" s="65">
        <f t="shared" si="8"/>
        <v>28838.15789</v>
      </c>
      <c r="AM679" s="65">
        <f t="shared" si="9"/>
        <v>7404.391892</v>
      </c>
    </row>
    <row r="680" ht="14.25" customHeight="1">
      <c r="A680" s="11">
        <v>1374.0</v>
      </c>
      <c r="B680" s="11">
        <f>VLOOKUP(D680,'Species Data'!A$2:E$252,2,FALSE)</f>
        <v>187</v>
      </c>
      <c r="C680" s="11"/>
      <c r="D680" s="20" t="s">
        <v>439</v>
      </c>
      <c r="E680" s="110" t="s">
        <v>479</v>
      </c>
      <c r="F680" s="67" t="s">
        <v>174</v>
      </c>
      <c r="G680" s="11">
        <f>VLOOKUP(D680,'Species Data'!A$2:E$252,3,FALSE)</f>
        <v>70</v>
      </c>
      <c r="H680" s="52">
        <f>VLOOKUP(D680,'Species Data'!A$2:E$252,4,FALSE)</f>
        <v>67</v>
      </c>
      <c r="I680" s="52">
        <f>VLOOKUP(D680,'Species Data'!A$2:E$252,5,FALSE)</f>
        <v>101</v>
      </c>
      <c r="J680" s="53">
        <f t="shared" si="1"/>
        <v>7070</v>
      </c>
      <c r="K680" s="21" t="s">
        <v>139</v>
      </c>
      <c r="L680" s="54">
        <f>VLOOKUP(K680,'Basic Moves'!B$2:J$60,3,FALSE)</f>
        <v>5</v>
      </c>
      <c r="M680" s="54" t="str">
        <f>VLOOKUP(K680,'Basic Moves'!B$2:C$60,2,FALSE)</f>
        <v>Normal</v>
      </c>
      <c r="N680" s="54">
        <f>IF(OR(VLOOKUP(K680,'Basic Moves'!B$2:C$60,2,FALSE)=E680,VLOOKUP(K680,'Basic Moves'!B$2:C$60,2,FALSE)=F680),1,0)</f>
        <v>0</v>
      </c>
      <c r="O680" s="54">
        <f>VLOOKUP(K680,'Basic Moves'!B$2:J$60,5,FALSE)</f>
        <v>500</v>
      </c>
      <c r="P680" s="54">
        <f>VLOOKUP(K680,'Basic Moves'!B$2:J$60,9,FALSE)</f>
        <v>5</v>
      </c>
      <c r="Q680" s="34">
        <f t="shared" si="229"/>
        <v>1</v>
      </c>
      <c r="R680" s="24">
        <f t="shared" si="2"/>
        <v>2</v>
      </c>
      <c r="S680" s="56">
        <f t="shared" si="230"/>
        <v>10</v>
      </c>
      <c r="T680" s="56">
        <f t="shared" si="231"/>
        <v>10</v>
      </c>
      <c r="U680" s="56">
        <f t="shared" si="232"/>
        <v>1</v>
      </c>
      <c r="V680" s="21" t="s">
        <v>48</v>
      </c>
      <c r="W680" s="54">
        <f>VLOOKUP(V680,'Charged Moves'!B$2:K$119,3,FALSE)</f>
        <v>100</v>
      </c>
      <c r="X680" s="57" t="str">
        <f>VLOOKUP(V680,'Charged Moves'!B$2:C$119,2,FALSE)</f>
        <v>Fairy</v>
      </c>
      <c r="Y680" s="54">
        <f>IF(OR(VLOOKUP(V680,'Charged Moves'!B$2:C$119,2,FALSE)=E680,VLOOKUP(V680,'Charged Moves'!B$2:C$119,2,FALSE)=F680),1,0)</f>
        <v>0</v>
      </c>
      <c r="Z680" s="54">
        <f>VLOOKUP(V680,'Charged Moves'!B$2:K$119,10,FALSE)*100</f>
        <v>5</v>
      </c>
      <c r="AA680" s="54">
        <f>VLOOKUP(V680,'Charged Moves'!B$2:K$119,6,FALSE)</f>
        <v>3500</v>
      </c>
      <c r="AB680" s="54">
        <f>VLOOKUP(V680,'Charged Moves'!B$2:L$119,11,FALSE)</f>
        <v>50</v>
      </c>
      <c r="AC680" s="62">
        <f t="shared" si="233"/>
        <v>19</v>
      </c>
      <c r="AD680" s="24">
        <f t="shared" si="3"/>
        <v>5.428571429</v>
      </c>
      <c r="AE680" s="63">
        <f t="shared" si="4"/>
        <v>10</v>
      </c>
      <c r="AF680" s="64">
        <f t="shared" si="5"/>
        <v>5000</v>
      </c>
      <c r="AG680" s="65">
        <f t="shared" si="6"/>
        <v>3.411764706</v>
      </c>
      <c r="AH680" s="15">
        <f t="shared" si="234"/>
        <v>0.1959658073</v>
      </c>
      <c r="AI680" s="15">
        <f t="shared" si="235"/>
        <v>0.02174048469</v>
      </c>
      <c r="AJ680" s="15">
        <f t="shared" si="236"/>
        <v>0.01841882375</v>
      </c>
      <c r="AK680" s="65">
        <f t="shared" si="7"/>
        <v>0.9508196721</v>
      </c>
      <c r="AL680" s="65">
        <f t="shared" si="8"/>
        <v>24121.17647</v>
      </c>
      <c r="AM680" s="65">
        <f t="shared" si="9"/>
        <v>6722.295082</v>
      </c>
    </row>
    <row r="681" ht="14.25" customHeight="1">
      <c r="A681" s="11">
        <v>1376.0</v>
      </c>
      <c r="B681" s="11">
        <f>VLOOKUP(D681,'Species Data'!A$2:E$252,2,FALSE)</f>
        <v>187</v>
      </c>
      <c r="C681" s="11"/>
      <c r="D681" s="20" t="s">
        <v>439</v>
      </c>
      <c r="E681" s="110" t="s">
        <v>479</v>
      </c>
      <c r="F681" s="67" t="s">
        <v>174</v>
      </c>
      <c r="G681" s="11">
        <f>VLOOKUP(D681,'Species Data'!A$2:E$252,3,FALSE)</f>
        <v>70</v>
      </c>
      <c r="H681" s="52">
        <f>VLOOKUP(D681,'Species Data'!A$2:E$252,4,FALSE)</f>
        <v>67</v>
      </c>
      <c r="I681" s="52">
        <f>VLOOKUP(D681,'Species Data'!A$2:E$252,5,FALSE)</f>
        <v>101</v>
      </c>
      <c r="J681" s="53">
        <f t="shared" si="1"/>
        <v>7070</v>
      </c>
      <c r="K681" s="21" t="s">
        <v>139</v>
      </c>
      <c r="L681" s="54">
        <f>VLOOKUP(K681,'Basic Moves'!B$2:J$60,3,FALSE)</f>
        <v>5</v>
      </c>
      <c r="M681" s="54" t="str">
        <f>VLOOKUP(K681,'Basic Moves'!B$2:C$60,2,FALSE)</f>
        <v>Normal</v>
      </c>
      <c r="N681" s="54">
        <f>IF(OR(VLOOKUP(K681,'Basic Moves'!B$2:C$60,2,FALSE)=E681,VLOOKUP(K681,'Basic Moves'!B$2:C$60,2,FALSE)=F681),1,0)</f>
        <v>0</v>
      </c>
      <c r="O681" s="54">
        <f>VLOOKUP(K681,'Basic Moves'!B$2:J$60,5,FALSE)</f>
        <v>500</v>
      </c>
      <c r="P681" s="54">
        <f>VLOOKUP(K681,'Basic Moves'!B$2:J$60,9,FALSE)</f>
        <v>5</v>
      </c>
      <c r="Q681" s="34">
        <f t="shared" si="229"/>
        <v>1</v>
      </c>
      <c r="R681" s="24">
        <f t="shared" si="2"/>
        <v>2</v>
      </c>
      <c r="S681" s="56">
        <f t="shared" si="230"/>
        <v>10</v>
      </c>
      <c r="T681" s="56">
        <f t="shared" si="231"/>
        <v>10</v>
      </c>
      <c r="U681" s="56">
        <f t="shared" si="232"/>
        <v>1</v>
      </c>
      <c r="V681" s="21" t="s">
        <v>145</v>
      </c>
      <c r="W681" s="54">
        <f>VLOOKUP(V681,'Charged Moves'!B$2:K$119,3,FALSE)</f>
        <v>55</v>
      </c>
      <c r="X681" s="57" t="str">
        <f>VLOOKUP(V681,'Charged Moves'!B$2:C$119,2,FALSE)</f>
        <v>Grass</v>
      </c>
      <c r="Y681" s="54">
        <f>IF(OR(VLOOKUP(V681,'Charged Moves'!B$2:C$119,2,FALSE)=E681,VLOOKUP(V681,'Charged Moves'!B$2:C$119,2,FALSE)=F681),1,0)</f>
        <v>1</v>
      </c>
      <c r="Z681" s="54">
        <f>VLOOKUP(V681,'Charged Moves'!B$2:K$119,10,FALSE)*100</f>
        <v>5</v>
      </c>
      <c r="AA681" s="54">
        <f>VLOOKUP(V681,'Charged Moves'!B$2:K$119,6,FALSE)</f>
        <v>2100</v>
      </c>
      <c r="AB681" s="54">
        <f>VLOOKUP(V681,'Charged Moves'!B$2:L$119,11,FALSE)</f>
        <v>33</v>
      </c>
      <c r="AC681" s="62">
        <f t="shared" si="233"/>
        <v>13</v>
      </c>
      <c r="AD681" s="24">
        <f t="shared" si="3"/>
        <v>6.19047619</v>
      </c>
      <c r="AE681" s="63">
        <f t="shared" si="4"/>
        <v>7</v>
      </c>
      <c r="AF681" s="64">
        <f t="shared" si="5"/>
        <v>3500</v>
      </c>
      <c r="AG681" s="65">
        <f t="shared" si="6"/>
        <v>3.571428571</v>
      </c>
      <c r="AH681" s="15">
        <f t="shared" si="234"/>
        <v>0.205136621</v>
      </c>
      <c r="AI681" s="15">
        <f t="shared" si="235"/>
        <v>0.02275789654</v>
      </c>
      <c r="AJ681" s="15">
        <f t="shared" si="236"/>
        <v>0.01793659401</v>
      </c>
      <c r="AK681" s="65">
        <f t="shared" si="7"/>
        <v>0.9259259259</v>
      </c>
      <c r="AL681" s="65">
        <f t="shared" si="8"/>
        <v>25250</v>
      </c>
      <c r="AM681" s="65">
        <f t="shared" si="9"/>
        <v>6546.296296</v>
      </c>
    </row>
    <row r="682" ht="14.25" customHeight="1">
      <c r="A682" s="11">
        <v>883.0</v>
      </c>
      <c r="B682" s="11">
        <f>VLOOKUP(D682,'Species Data'!A$2:E$252,2,FALSE)</f>
        <v>116</v>
      </c>
      <c r="C682" s="11"/>
      <c r="D682" s="11" t="s">
        <v>408</v>
      </c>
      <c r="E682" s="115" t="s">
        <v>476</v>
      </c>
      <c r="F682" s="122"/>
      <c r="G682" s="11">
        <f>VLOOKUP(D682,'Species Data'!A$2:E$252,3,FALSE)</f>
        <v>60</v>
      </c>
      <c r="H682" s="52">
        <f>VLOOKUP(D682,'Species Data'!A$2:E$252,4,FALSE)</f>
        <v>129</v>
      </c>
      <c r="I682" s="52">
        <f>VLOOKUP(D682,'Species Data'!A$2:E$252,5,FALSE)</f>
        <v>125</v>
      </c>
      <c r="J682" s="53">
        <f t="shared" si="1"/>
        <v>7500</v>
      </c>
      <c r="K682" s="48" t="s">
        <v>154</v>
      </c>
      <c r="L682" s="54">
        <f>VLOOKUP(K682,'Basic Moves'!B$2:J$60,3,FALSE)</f>
        <v>12</v>
      </c>
      <c r="M682" s="54" t="str">
        <f>VLOOKUP(K682,'Basic Moves'!B$2:C$60,2,FALSE)</f>
        <v>Water</v>
      </c>
      <c r="N682" s="54">
        <f>IF(OR(VLOOKUP(K682,'Basic Moves'!B$2:C$60,2,FALSE)=E682,VLOOKUP(K682,'Basic Moves'!B$2:C$60,2,FALSE)=F682),1,0)</f>
        <v>1</v>
      </c>
      <c r="O682" s="54">
        <f>VLOOKUP(K682,'Basic Moves'!B$2:J$60,5,FALSE)</f>
        <v>1200</v>
      </c>
      <c r="P682" s="54">
        <f>VLOOKUP(K682,'Basic Moves'!B$2:J$60,9,FALSE)</f>
        <v>14</v>
      </c>
      <c r="Q682" s="34">
        <f t="shared" si="229"/>
        <v>6</v>
      </c>
      <c r="R682" s="24">
        <f t="shared" si="2"/>
        <v>5</v>
      </c>
      <c r="S682" s="56">
        <f t="shared" si="230"/>
        <v>10</v>
      </c>
      <c r="T682" s="56">
        <f t="shared" si="231"/>
        <v>11.66666667</v>
      </c>
      <c r="U682" s="56">
        <f t="shared" si="232"/>
        <v>1.166666667</v>
      </c>
      <c r="V682" s="48" t="s">
        <v>89</v>
      </c>
      <c r="W682" s="54">
        <f>VLOOKUP(V682,'Charged Moves'!B$2:K$119,3,FALSE)</f>
        <v>90</v>
      </c>
      <c r="X682" s="57" t="str">
        <f>VLOOKUP(V682,'Charged Moves'!B$2:C$119,2,FALSE)</f>
        <v>Dragon</v>
      </c>
      <c r="Y682" s="54">
        <f>IF(OR(VLOOKUP(V682,'Charged Moves'!B$2:C$119,2,FALSE)=E682,VLOOKUP(V682,'Charged Moves'!B$2:C$119,2,FALSE)=F682),1,0)</f>
        <v>0</v>
      </c>
      <c r="Z682" s="54">
        <f>VLOOKUP(V682,'Charged Moves'!B$2:K$119,10,FALSE)*100</f>
        <v>5</v>
      </c>
      <c r="AA682" s="54">
        <f>VLOOKUP(V682,'Charged Moves'!B$2:K$119,6,FALSE)</f>
        <v>3600</v>
      </c>
      <c r="AB682" s="54">
        <f>VLOOKUP(V682,'Charged Moves'!B$2:L$119,11,FALSE)</f>
        <v>50</v>
      </c>
      <c r="AC682" s="62">
        <f t="shared" si="233"/>
        <v>33</v>
      </c>
      <c r="AD682" s="24">
        <f t="shared" si="3"/>
        <v>9.166666667</v>
      </c>
      <c r="AE682" s="63">
        <f t="shared" si="4"/>
        <v>4</v>
      </c>
      <c r="AF682" s="64">
        <f t="shared" si="5"/>
        <v>4800</v>
      </c>
      <c r="AG682" s="65">
        <f t="shared" si="6"/>
        <v>6.785714286</v>
      </c>
      <c r="AH682" s="15">
        <f t="shared" si="234"/>
        <v>0.3897595799</v>
      </c>
      <c r="AI682" s="15">
        <f t="shared" si="235"/>
        <v>0.04586987633</v>
      </c>
      <c r="AJ682" s="15">
        <f t="shared" si="236"/>
        <v>0.06365941098</v>
      </c>
      <c r="AK682" s="65">
        <f t="shared" si="7"/>
        <v>3.097826087</v>
      </c>
      <c r="AL682" s="65">
        <f t="shared" si="8"/>
        <v>50892.85714</v>
      </c>
      <c r="AM682" s="65">
        <f t="shared" si="9"/>
        <v>23233.69565</v>
      </c>
    </row>
    <row r="683" ht="14.25" customHeight="1">
      <c r="A683" s="11">
        <v>882.0</v>
      </c>
      <c r="B683" s="11">
        <f>VLOOKUP(D683,'Species Data'!A$2:E$252,2,FALSE)</f>
        <v>116</v>
      </c>
      <c r="C683" s="11"/>
      <c r="D683" s="11" t="s">
        <v>408</v>
      </c>
      <c r="E683" s="115" t="s">
        <v>476</v>
      </c>
      <c r="F683" s="122"/>
      <c r="G683" s="11">
        <f>VLOOKUP(D683,'Species Data'!A$2:E$252,3,FALSE)</f>
        <v>60</v>
      </c>
      <c r="H683" s="52">
        <f>VLOOKUP(D683,'Species Data'!A$2:E$252,4,FALSE)</f>
        <v>129</v>
      </c>
      <c r="I683" s="52">
        <f>VLOOKUP(D683,'Species Data'!A$2:E$252,5,FALSE)</f>
        <v>125</v>
      </c>
      <c r="J683" s="53">
        <f t="shared" si="1"/>
        <v>7500</v>
      </c>
      <c r="K683" s="48" t="s">
        <v>154</v>
      </c>
      <c r="L683" s="54">
        <f>VLOOKUP(K683,'Basic Moves'!B$2:J$60,3,FALSE)</f>
        <v>12</v>
      </c>
      <c r="M683" s="54" t="str">
        <f>VLOOKUP(K683,'Basic Moves'!B$2:C$60,2,FALSE)</f>
        <v>Water</v>
      </c>
      <c r="N683" s="54">
        <f>IF(OR(VLOOKUP(K683,'Basic Moves'!B$2:C$60,2,FALSE)=E683,VLOOKUP(K683,'Basic Moves'!B$2:C$60,2,FALSE)=F683),1,0)</f>
        <v>1</v>
      </c>
      <c r="O683" s="54">
        <f>VLOOKUP(K683,'Basic Moves'!B$2:J$60,5,FALSE)</f>
        <v>1200</v>
      </c>
      <c r="P683" s="54">
        <f>VLOOKUP(K683,'Basic Moves'!B$2:J$60,9,FALSE)</f>
        <v>14</v>
      </c>
      <c r="Q683" s="34">
        <f t="shared" si="229"/>
        <v>6</v>
      </c>
      <c r="R683" s="24">
        <f t="shared" si="2"/>
        <v>5</v>
      </c>
      <c r="S683" s="56">
        <f t="shared" si="230"/>
        <v>10</v>
      </c>
      <c r="T683" s="56">
        <f t="shared" si="231"/>
        <v>11.66666667</v>
      </c>
      <c r="U683" s="56">
        <f t="shared" si="232"/>
        <v>1.166666667</v>
      </c>
      <c r="V683" s="48" t="s">
        <v>258</v>
      </c>
      <c r="W683" s="54">
        <f>VLOOKUP(V683,'Charged Moves'!B$2:K$119,3,FALSE)</f>
        <v>45</v>
      </c>
      <c r="X683" s="57" t="str">
        <f>VLOOKUP(V683,'Charged Moves'!B$2:C$119,2,FALSE)</f>
        <v>Water</v>
      </c>
      <c r="Y683" s="54">
        <f>IF(OR(VLOOKUP(V683,'Charged Moves'!B$2:C$119,2,FALSE)=E683,VLOOKUP(V683,'Charged Moves'!B$2:C$119,2,FALSE)=F683),1,0)</f>
        <v>1</v>
      </c>
      <c r="Z683" s="54">
        <f>VLOOKUP(V683,'Charged Moves'!B$2:K$119,10,FALSE)*100</f>
        <v>5</v>
      </c>
      <c r="AA683" s="54">
        <f>VLOOKUP(V683,'Charged Moves'!B$2:K$119,6,FALSE)</f>
        <v>1900</v>
      </c>
      <c r="AB683" s="54">
        <f>VLOOKUP(V683,'Charged Moves'!B$2:L$119,11,FALSE)</f>
        <v>33</v>
      </c>
      <c r="AC683" s="62">
        <f t="shared" si="233"/>
        <v>20</v>
      </c>
      <c r="AD683" s="24">
        <f t="shared" si="3"/>
        <v>10.52631579</v>
      </c>
      <c r="AE683" s="63">
        <f t="shared" si="4"/>
        <v>3</v>
      </c>
      <c r="AF683" s="64">
        <f t="shared" si="5"/>
        <v>3600</v>
      </c>
      <c r="AG683" s="65">
        <f t="shared" si="6"/>
        <v>6.909090909</v>
      </c>
      <c r="AH683" s="15">
        <f t="shared" si="234"/>
        <v>0.3968461177</v>
      </c>
      <c r="AI683" s="15">
        <f t="shared" si="235"/>
        <v>0.04670387409</v>
      </c>
      <c r="AJ683" s="15">
        <f t="shared" si="236"/>
        <v>0.05784361294</v>
      </c>
      <c r="AK683" s="65">
        <f t="shared" si="7"/>
        <v>2.814814815</v>
      </c>
      <c r="AL683" s="65">
        <f t="shared" si="8"/>
        <v>51818.18182</v>
      </c>
      <c r="AM683" s="65">
        <f t="shared" si="9"/>
        <v>21111.11111</v>
      </c>
    </row>
    <row r="684" ht="14.25" customHeight="1">
      <c r="A684" s="11">
        <v>884.0</v>
      </c>
      <c r="B684" s="11">
        <f>VLOOKUP(D684,'Species Data'!A$2:E$252,2,FALSE)</f>
        <v>116</v>
      </c>
      <c r="C684" s="11"/>
      <c r="D684" s="11" t="s">
        <v>408</v>
      </c>
      <c r="E684" s="115" t="s">
        <v>476</v>
      </c>
      <c r="F684" s="122"/>
      <c r="G684" s="11">
        <f>VLOOKUP(D684,'Species Data'!A$2:E$252,3,FALSE)</f>
        <v>60</v>
      </c>
      <c r="H684" s="52">
        <f>VLOOKUP(D684,'Species Data'!A$2:E$252,4,FALSE)</f>
        <v>129</v>
      </c>
      <c r="I684" s="52">
        <f>VLOOKUP(D684,'Species Data'!A$2:E$252,5,FALSE)</f>
        <v>125</v>
      </c>
      <c r="J684" s="53">
        <f t="shared" si="1"/>
        <v>7500</v>
      </c>
      <c r="K684" s="48" t="s">
        <v>154</v>
      </c>
      <c r="L684" s="54">
        <f>VLOOKUP(K684,'Basic Moves'!B$2:J$60,3,FALSE)</f>
        <v>12</v>
      </c>
      <c r="M684" s="54" t="str">
        <f>VLOOKUP(K684,'Basic Moves'!B$2:C$60,2,FALSE)</f>
        <v>Water</v>
      </c>
      <c r="N684" s="54">
        <f>IF(OR(VLOOKUP(K684,'Basic Moves'!B$2:C$60,2,FALSE)=E684,VLOOKUP(K684,'Basic Moves'!B$2:C$60,2,FALSE)=F684),1,0)</f>
        <v>1</v>
      </c>
      <c r="O684" s="54">
        <f>VLOOKUP(K684,'Basic Moves'!B$2:J$60,5,FALSE)</f>
        <v>1200</v>
      </c>
      <c r="P684" s="54">
        <f>VLOOKUP(K684,'Basic Moves'!B$2:J$60,9,FALSE)</f>
        <v>14</v>
      </c>
      <c r="Q684" s="34">
        <f t="shared" si="229"/>
        <v>6</v>
      </c>
      <c r="R684" s="24">
        <f t="shared" si="2"/>
        <v>5</v>
      </c>
      <c r="S684" s="56">
        <f t="shared" si="230"/>
        <v>10</v>
      </c>
      <c r="T684" s="56">
        <f t="shared" si="231"/>
        <v>11.66666667</v>
      </c>
      <c r="U684" s="56">
        <f t="shared" si="232"/>
        <v>1.166666667</v>
      </c>
      <c r="V684" s="48" t="s">
        <v>220</v>
      </c>
      <c r="W684" s="54">
        <f>VLOOKUP(V684,'Charged Moves'!B$2:K$119,3,FALSE)</f>
        <v>100</v>
      </c>
      <c r="X684" s="57" t="str">
        <f>VLOOKUP(V684,'Charged Moves'!B$2:C$119,2,FALSE)</f>
        <v>Steel</v>
      </c>
      <c r="Y684" s="54">
        <f>IF(OR(VLOOKUP(V684,'Charged Moves'!B$2:C$119,2,FALSE)=E684,VLOOKUP(V684,'Charged Moves'!B$2:C$119,2,FALSE)=F684),1,0)</f>
        <v>0</v>
      </c>
      <c r="Z684" s="54">
        <f>VLOOKUP(V684,'Charged Moves'!B$2:K$119,10,FALSE)*100</f>
        <v>5</v>
      </c>
      <c r="AA684" s="54">
        <f>VLOOKUP(V684,'Charged Moves'!B$2:K$119,6,FALSE)</f>
        <v>2700</v>
      </c>
      <c r="AB684" s="54">
        <f>VLOOKUP(V684,'Charged Moves'!B$2:L$119,11,FALSE)</f>
        <v>100</v>
      </c>
      <c r="AC684" s="62">
        <f t="shared" si="233"/>
        <v>36</v>
      </c>
      <c r="AD684" s="24">
        <f t="shared" si="3"/>
        <v>13.33333333</v>
      </c>
      <c r="AE684" s="63">
        <f t="shared" si="4"/>
        <v>8</v>
      </c>
      <c r="AF684" s="64">
        <f t="shared" si="5"/>
        <v>9600</v>
      </c>
      <c r="AG684" s="65">
        <f t="shared" si="6"/>
        <v>6.829268293</v>
      </c>
      <c r="AH684" s="15">
        <f t="shared" si="234"/>
        <v>0.392261246</v>
      </c>
      <c r="AI684" s="15">
        <f t="shared" si="235"/>
        <v>0.04616429146</v>
      </c>
      <c r="AJ684" s="15">
        <f t="shared" si="236"/>
        <v>0.05696947809</v>
      </c>
      <c r="AK684" s="65">
        <f t="shared" si="7"/>
        <v>2.772277228</v>
      </c>
      <c r="AL684" s="65">
        <f t="shared" si="8"/>
        <v>51219.5122</v>
      </c>
      <c r="AM684" s="65">
        <f t="shared" si="9"/>
        <v>20792.07921</v>
      </c>
    </row>
    <row r="685" ht="14.25" customHeight="1">
      <c r="A685" s="11">
        <v>886.0</v>
      </c>
      <c r="B685" s="11">
        <f>VLOOKUP(D685,'Species Data'!A$2:E$252,2,FALSE)</f>
        <v>116</v>
      </c>
      <c r="C685" s="11"/>
      <c r="D685" s="11" t="s">
        <v>408</v>
      </c>
      <c r="E685" s="115" t="s">
        <v>476</v>
      </c>
      <c r="F685" s="122"/>
      <c r="G685" s="11">
        <f>VLOOKUP(D685,'Species Data'!A$2:E$252,3,FALSE)</f>
        <v>60</v>
      </c>
      <c r="H685" s="52">
        <f>VLOOKUP(D685,'Species Data'!A$2:E$252,4,FALSE)</f>
        <v>129</v>
      </c>
      <c r="I685" s="52">
        <f>VLOOKUP(D685,'Species Data'!A$2:E$252,5,FALSE)</f>
        <v>125</v>
      </c>
      <c r="J685" s="53">
        <f t="shared" si="1"/>
        <v>7500</v>
      </c>
      <c r="K685" s="48" t="s">
        <v>74</v>
      </c>
      <c r="L685" s="54">
        <f>VLOOKUP(K685,'Basic Moves'!B$2:J$60,3,FALSE)</f>
        <v>5</v>
      </c>
      <c r="M685" s="54" t="str">
        <f>VLOOKUP(K685,'Basic Moves'!B$2:C$60,2,FALSE)</f>
        <v>Water</v>
      </c>
      <c r="N685" s="54">
        <f>IF(OR(VLOOKUP(K685,'Basic Moves'!B$2:C$60,2,FALSE)=E685,VLOOKUP(K685,'Basic Moves'!B$2:C$60,2,FALSE)=F685),1,0)</f>
        <v>1</v>
      </c>
      <c r="O685" s="54">
        <f>VLOOKUP(K685,'Basic Moves'!B$2:J$60,5,FALSE)</f>
        <v>500</v>
      </c>
      <c r="P685" s="54">
        <f>VLOOKUP(K685,'Basic Moves'!B$2:J$60,9,FALSE)</f>
        <v>5</v>
      </c>
      <c r="Q685" s="34">
        <f t="shared" si="229"/>
        <v>3</v>
      </c>
      <c r="R685" s="24">
        <f t="shared" si="2"/>
        <v>6</v>
      </c>
      <c r="S685" s="56">
        <f t="shared" si="230"/>
        <v>10</v>
      </c>
      <c r="T685" s="56">
        <f t="shared" si="231"/>
        <v>10</v>
      </c>
      <c r="U685" s="56">
        <f t="shared" si="232"/>
        <v>1</v>
      </c>
      <c r="V685" s="48" t="s">
        <v>89</v>
      </c>
      <c r="W685" s="54">
        <f>VLOOKUP(V685,'Charged Moves'!B$2:K$119,3,FALSE)</f>
        <v>90</v>
      </c>
      <c r="X685" s="57" t="str">
        <f>VLOOKUP(V685,'Charged Moves'!B$2:C$119,2,FALSE)</f>
        <v>Dragon</v>
      </c>
      <c r="Y685" s="54">
        <f>IF(OR(VLOOKUP(V685,'Charged Moves'!B$2:C$119,2,FALSE)=E685,VLOOKUP(V685,'Charged Moves'!B$2:C$119,2,FALSE)=F685),1,0)</f>
        <v>0</v>
      </c>
      <c r="Z685" s="54">
        <f>VLOOKUP(V685,'Charged Moves'!B$2:K$119,10,FALSE)*100</f>
        <v>5</v>
      </c>
      <c r="AA685" s="54">
        <f>VLOOKUP(V685,'Charged Moves'!B$2:K$119,6,FALSE)</f>
        <v>3600</v>
      </c>
      <c r="AB685" s="54">
        <f>VLOOKUP(V685,'Charged Moves'!B$2:L$119,11,FALSE)</f>
        <v>50</v>
      </c>
      <c r="AC685" s="62">
        <f t="shared" si="233"/>
        <v>33</v>
      </c>
      <c r="AD685" s="24">
        <f t="shared" si="3"/>
        <v>9.166666667</v>
      </c>
      <c r="AE685" s="63">
        <f t="shared" si="4"/>
        <v>10</v>
      </c>
      <c r="AF685" s="64">
        <f t="shared" si="5"/>
        <v>5000</v>
      </c>
      <c r="AG685" s="65">
        <f t="shared" si="6"/>
        <v>7.325581395</v>
      </c>
      <c r="AH685" s="15">
        <f t="shared" si="234"/>
        <v>0.420768604</v>
      </c>
      <c r="AI685" s="15">
        <f t="shared" si="235"/>
        <v>0.0495192545</v>
      </c>
      <c r="AJ685" s="15">
        <f t="shared" si="236"/>
        <v>0.04230821535</v>
      </c>
      <c r="AK685" s="65">
        <f t="shared" si="7"/>
        <v>2.058823529</v>
      </c>
      <c r="AL685" s="65">
        <f t="shared" si="8"/>
        <v>54941.86047</v>
      </c>
      <c r="AM685" s="65">
        <f t="shared" si="9"/>
        <v>15441.17647</v>
      </c>
    </row>
    <row r="686" ht="14.25" customHeight="1">
      <c r="A686" s="11">
        <v>885.0</v>
      </c>
      <c r="B686" s="11">
        <f>VLOOKUP(D686,'Species Data'!A$2:E$252,2,FALSE)</f>
        <v>116</v>
      </c>
      <c r="C686" s="11"/>
      <c r="D686" s="11" t="s">
        <v>408</v>
      </c>
      <c r="E686" s="115" t="s">
        <v>476</v>
      </c>
      <c r="F686" s="122"/>
      <c r="G686" s="11">
        <f>VLOOKUP(D686,'Species Data'!A$2:E$252,3,FALSE)</f>
        <v>60</v>
      </c>
      <c r="H686" s="52">
        <f>VLOOKUP(D686,'Species Data'!A$2:E$252,4,FALSE)</f>
        <v>129</v>
      </c>
      <c r="I686" s="52">
        <f>VLOOKUP(D686,'Species Data'!A$2:E$252,5,FALSE)</f>
        <v>125</v>
      </c>
      <c r="J686" s="53">
        <f t="shared" si="1"/>
        <v>7500</v>
      </c>
      <c r="K686" s="48" t="s">
        <v>74</v>
      </c>
      <c r="L686" s="54">
        <f>VLOOKUP(K686,'Basic Moves'!B$2:J$60,3,FALSE)</f>
        <v>5</v>
      </c>
      <c r="M686" s="54" t="str">
        <f>VLOOKUP(K686,'Basic Moves'!B$2:C$60,2,FALSE)</f>
        <v>Water</v>
      </c>
      <c r="N686" s="54">
        <f>IF(OR(VLOOKUP(K686,'Basic Moves'!B$2:C$60,2,FALSE)=E686,VLOOKUP(K686,'Basic Moves'!B$2:C$60,2,FALSE)=F686),1,0)</f>
        <v>1</v>
      </c>
      <c r="O686" s="54">
        <f>VLOOKUP(K686,'Basic Moves'!B$2:J$60,5,FALSE)</f>
        <v>500</v>
      </c>
      <c r="P686" s="54">
        <f>VLOOKUP(K686,'Basic Moves'!B$2:J$60,9,FALSE)</f>
        <v>5</v>
      </c>
      <c r="Q686" s="34">
        <f t="shared" si="229"/>
        <v>3</v>
      </c>
      <c r="R686" s="24">
        <f t="shared" si="2"/>
        <v>6</v>
      </c>
      <c r="S686" s="56">
        <f t="shared" si="230"/>
        <v>10</v>
      </c>
      <c r="T686" s="56">
        <f t="shared" si="231"/>
        <v>10</v>
      </c>
      <c r="U686" s="56">
        <f t="shared" si="232"/>
        <v>1</v>
      </c>
      <c r="V686" s="48" t="s">
        <v>258</v>
      </c>
      <c r="W686" s="54">
        <f>VLOOKUP(V686,'Charged Moves'!B$2:K$119,3,FALSE)</f>
        <v>45</v>
      </c>
      <c r="X686" s="57" t="str">
        <f>VLOOKUP(V686,'Charged Moves'!B$2:C$119,2,FALSE)</f>
        <v>Water</v>
      </c>
      <c r="Y686" s="54">
        <f>IF(OR(VLOOKUP(V686,'Charged Moves'!B$2:C$119,2,FALSE)=E686,VLOOKUP(V686,'Charged Moves'!B$2:C$119,2,FALSE)=F686),1,0)</f>
        <v>1</v>
      </c>
      <c r="Z686" s="54">
        <f>VLOOKUP(V686,'Charged Moves'!B$2:K$119,10,FALSE)*100</f>
        <v>5</v>
      </c>
      <c r="AA686" s="54">
        <f>VLOOKUP(V686,'Charged Moves'!B$2:K$119,6,FALSE)</f>
        <v>1900</v>
      </c>
      <c r="AB686" s="54">
        <f>VLOOKUP(V686,'Charged Moves'!B$2:L$119,11,FALSE)</f>
        <v>33</v>
      </c>
      <c r="AC686" s="62">
        <f t="shared" si="233"/>
        <v>20</v>
      </c>
      <c r="AD686" s="24">
        <f t="shared" si="3"/>
        <v>10.52631579</v>
      </c>
      <c r="AE686" s="63">
        <f t="shared" si="4"/>
        <v>7</v>
      </c>
      <c r="AF686" s="64">
        <f t="shared" si="5"/>
        <v>3500</v>
      </c>
      <c r="AG686" s="65">
        <f t="shared" si="6"/>
        <v>7.592592593</v>
      </c>
      <c r="AH686" s="15">
        <f t="shared" si="234"/>
        <v>0.4361052609</v>
      </c>
      <c r="AI686" s="15">
        <f t="shared" si="235"/>
        <v>0.05132418912</v>
      </c>
      <c r="AJ686" s="15">
        <f t="shared" si="236"/>
        <v>0.03937092937</v>
      </c>
      <c r="AK686" s="65">
        <f t="shared" si="7"/>
        <v>1.91588785</v>
      </c>
      <c r="AL686" s="65">
        <f t="shared" si="8"/>
        <v>56944.44444</v>
      </c>
      <c r="AM686" s="65">
        <f t="shared" si="9"/>
        <v>14369.15888</v>
      </c>
    </row>
    <row r="687" ht="14.25" customHeight="1">
      <c r="A687" s="11">
        <v>887.0</v>
      </c>
      <c r="B687" s="11">
        <f>VLOOKUP(D687,'Species Data'!A$2:E$252,2,FALSE)</f>
        <v>116</v>
      </c>
      <c r="C687" s="11"/>
      <c r="D687" s="11" t="s">
        <v>408</v>
      </c>
      <c r="E687" s="115" t="s">
        <v>476</v>
      </c>
      <c r="F687" s="122"/>
      <c r="G687" s="11">
        <f>VLOOKUP(D687,'Species Data'!A$2:E$252,3,FALSE)</f>
        <v>60</v>
      </c>
      <c r="H687" s="52">
        <f>VLOOKUP(D687,'Species Data'!A$2:E$252,4,FALSE)</f>
        <v>129</v>
      </c>
      <c r="I687" s="52">
        <f>VLOOKUP(D687,'Species Data'!A$2:E$252,5,FALSE)</f>
        <v>125</v>
      </c>
      <c r="J687" s="53">
        <f t="shared" si="1"/>
        <v>7500</v>
      </c>
      <c r="K687" s="48" t="s">
        <v>74</v>
      </c>
      <c r="L687" s="54">
        <f>VLOOKUP(K687,'Basic Moves'!B$2:J$60,3,FALSE)</f>
        <v>5</v>
      </c>
      <c r="M687" s="54" t="str">
        <f>VLOOKUP(K687,'Basic Moves'!B$2:C$60,2,FALSE)</f>
        <v>Water</v>
      </c>
      <c r="N687" s="54">
        <f>IF(OR(VLOOKUP(K687,'Basic Moves'!B$2:C$60,2,FALSE)=E687,VLOOKUP(K687,'Basic Moves'!B$2:C$60,2,FALSE)=F687),1,0)</f>
        <v>1</v>
      </c>
      <c r="O687" s="54">
        <f>VLOOKUP(K687,'Basic Moves'!B$2:J$60,5,FALSE)</f>
        <v>500</v>
      </c>
      <c r="P687" s="54">
        <f>VLOOKUP(K687,'Basic Moves'!B$2:J$60,9,FALSE)</f>
        <v>5</v>
      </c>
      <c r="Q687" s="34">
        <f t="shared" si="229"/>
        <v>3</v>
      </c>
      <c r="R687" s="24">
        <f t="shared" si="2"/>
        <v>6</v>
      </c>
      <c r="S687" s="56">
        <f t="shared" si="230"/>
        <v>10</v>
      </c>
      <c r="T687" s="56">
        <f t="shared" si="231"/>
        <v>10</v>
      </c>
      <c r="U687" s="56">
        <f t="shared" si="232"/>
        <v>1</v>
      </c>
      <c r="V687" s="48" t="s">
        <v>220</v>
      </c>
      <c r="W687" s="54">
        <f>VLOOKUP(V687,'Charged Moves'!B$2:K$119,3,FALSE)</f>
        <v>100</v>
      </c>
      <c r="X687" s="57" t="str">
        <f>VLOOKUP(V687,'Charged Moves'!B$2:C$119,2,FALSE)</f>
        <v>Steel</v>
      </c>
      <c r="Y687" s="54">
        <f>IF(OR(VLOOKUP(V687,'Charged Moves'!B$2:C$119,2,FALSE)=E687,VLOOKUP(V687,'Charged Moves'!B$2:C$119,2,FALSE)=F687),1,0)</f>
        <v>0</v>
      </c>
      <c r="Z687" s="54">
        <f>VLOOKUP(V687,'Charged Moves'!B$2:K$119,10,FALSE)*100</f>
        <v>5</v>
      </c>
      <c r="AA687" s="54">
        <f>VLOOKUP(V687,'Charged Moves'!B$2:K$119,6,FALSE)</f>
        <v>2700</v>
      </c>
      <c r="AB687" s="54">
        <f>VLOOKUP(V687,'Charged Moves'!B$2:L$119,11,FALSE)</f>
        <v>100</v>
      </c>
      <c r="AC687" s="62">
        <f t="shared" si="233"/>
        <v>36</v>
      </c>
      <c r="AD687" s="24">
        <f t="shared" si="3"/>
        <v>13.33333333</v>
      </c>
      <c r="AE687" s="63">
        <f t="shared" si="4"/>
        <v>20</v>
      </c>
      <c r="AF687" s="64">
        <f t="shared" si="5"/>
        <v>10000</v>
      </c>
      <c r="AG687" s="65">
        <f t="shared" si="6"/>
        <v>7.559055118</v>
      </c>
      <c r="AH687" s="15">
        <f t="shared" si="234"/>
        <v>0.4341789269</v>
      </c>
      <c r="AI687" s="15">
        <f t="shared" si="235"/>
        <v>0.05109748346</v>
      </c>
      <c r="AJ687" s="15">
        <f t="shared" si="236"/>
        <v>0.03606529509</v>
      </c>
      <c r="AK687" s="65">
        <f t="shared" si="7"/>
        <v>1.755027422</v>
      </c>
      <c r="AL687" s="65">
        <f t="shared" si="8"/>
        <v>56692.91339</v>
      </c>
      <c r="AM687" s="65">
        <f t="shared" si="9"/>
        <v>13162.70567</v>
      </c>
    </row>
    <row r="688" ht="14.25" customHeight="1">
      <c r="A688" s="11">
        <v>1615.0</v>
      </c>
      <c r="B688" s="11">
        <f>VLOOKUP(D688,'Species Data'!A$2:E$252,2,FALSE)</f>
        <v>229</v>
      </c>
      <c r="C688" s="11"/>
      <c r="D688" s="20" t="s">
        <v>206</v>
      </c>
      <c r="E688" s="156" t="s">
        <v>475</v>
      </c>
      <c r="F688" s="66" t="s">
        <v>170</v>
      </c>
      <c r="G688" s="11">
        <f>VLOOKUP(D688,'Species Data'!A$2:E$252,3,FALSE)</f>
        <v>150</v>
      </c>
      <c r="H688" s="52">
        <f>VLOOKUP(D688,'Species Data'!A$2:E$252,4,FALSE)</f>
        <v>224</v>
      </c>
      <c r="I688" s="52">
        <f>VLOOKUP(D688,'Species Data'!A$2:E$252,5,FALSE)</f>
        <v>159</v>
      </c>
      <c r="J688" s="53">
        <f t="shared" si="1"/>
        <v>23850</v>
      </c>
      <c r="K688" s="21" t="s">
        <v>163</v>
      </c>
      <c r="L688" s="54">
        <f>VLOOKUP(K688,'Basic Moves'!B$2:J$60,3,FALSE)</f>
        <v>12</v>
      </c>
      <c r="M688" s="54" t="str">
        <f>VLOOKUP(K688,'Basic Moves'!B$2:C$60,2,FALSE)</f>
        <v>Dark</v>
      </c>
      <c r="N688" s="54">
        <f>IF(OR(VLOOKUP(K688,'Basic Moves'!B$2:C$60,2,FALSE)=E688,VLOOKUP(K688,'Basic Moves'!B$2:C$60,2,FALSE)=F688),1,0)</f>
        <v>1</v>
      </c>
      <c r="O688" s="54">
        <f>VLOOKUP(K688,'Basic Moves'!B$2:J$60,5,FALSE)</f>
        <v>1100</v>
      </c>
      <c r="P688" s="54">
        <f>VLOOKUP(K688,'Basic Moves'!B$2:J$60,9,FALSE)</f>
        <v>12</v>
      </c>
      <c r="Q688" s="34">
        <f t="shared" si="229"/>
        <v>9</v>
      </c>
      <c r="R688" s="24">
        <f t="shared" si="2"/>
        <v>8.181818182</v>
      </c>
      <c r="S688" s="56">
        <f t="shared" si="230"/>
        <v>10.90909091</v>
      </c>
      <c r="T688" s="56">
        <f t="shared" si="231"/>
        <v>10.90909091</v>
      </c>
      <c r="U688" s="56">
        <f t="shared" si="232"/>
        <v>1</v>
      </c>
      <c r="V688" s="21" t="s">
        <v>65</v>
      </c>
      <c r="W688" s="54">
        <f>VLOOKUP(V688,'Charged Moves'!B$2:K$119,3,FALSE)</f>
        <v>70</v>
      </c>
      <c r="X688" s="57" t="str">
        <f>VLOOKUP(V688,'Charged Moves'!B$2:C$119,2,FALSE)</f>
        <v>Dark</v>
      </c>
      <c r="Y688" s="54">
        <f>IF(OR(VLOOKUP(V688,'Charged Moves'!B$2:C$119,2,FALSE)=E688,VLOOKUP(V688,'Charged Moves'!B$2:C$119,2,FALSE)=F688),1,0)</f>
        <v>1</v>
      </c>
      <c r="Z688" s="54">
        <f>VLOOKUP(V688,'Charged Moves'!B$2:K$119,10,FALSE)*100</f>
        <v>5</v>
      </c>
      <c r="AA688" s="54">
        <f>VLOOKUP(V688,'Charged Moves'!B$2:K$119,6,FALSE)</f>
        <v>3200</v>
      </c>
      <c r="AB688" s="54">
        <f>VLOOKUP(V688,'Charged Moves'!B$2:L$119,11,FALSE)</f>
        <v>33</v>
      </c>
      <c r="AC688" s="62">
        <f t="shared" si="233"/>
        <v>53</v>
      </c>
      <c r="AD688" s="24">
        <f t="shared" si="3"/>
        <v>16.5625</v>
      </c>
      <c r="AE688" s="63">
        <f t="shared" si="4"/>
        <v>3</v>
      </c>
      <c r="AF688" s="64">
        <f t="shared" si="5"/>
        <v>3300</v>
      </c>
      <c r="AG688" s="65">
        <f t="shared" si="6"/>
        <v>12.30769231</v>
      </c>
      <c r="AH688" s="15">
        <f t="shared" si="234"/>
        <v>0.7069323554</v>
      </c>
      <c r="AI688" s="15">
        <f t="shared" si="235"/>
        <v>0.2645670471</v>
      </c>
      <c r="AJ688" s="15">
        <f t="shared" si="236"/>
        <v>0.3605410241</v>
      </c>
      <c r="AK688" s="65">
        <f t="shared" si="7"/>
        <v>5.517241379</v>
      </c>
      <c r="AL688" s="65">
        <f t="shared" si="8"/>
        <v>293538.4615</v>
      </c>
      <c r="AM688" s="65">
        <f t="shared" si="9"/>
        <v>131586.2069</v>
      </c>
    </row>
    <row r="689" ht="14.25" customHeight="1">
      <c r="A689" s="11">
        <v>1616.0</v>
      </c>
      <c r="B689" s="11">
        <f>VLOOKUP(D689,'Species Data'!A$2:E$252,2,FALSE)</f>
        <v>229</v>
      </c>
      <c r="C689" s="11"/>
      <c r="D689" s="20" t="s">
        <v>206</v>
      </c>
      <c r="E689" s="156" t="s">
        <v>475</v>
      </c>
      <c r="F689" s="66" t="s">
        <v>170</v>
      </c>
      <c r="G689" s="11">
        <f>VLOOKUP(D689,'Species Data'!A$2:E$252,3,FALSE)</f>
        <v>150</v>
      </c>
      <c r="H689" s="52">
        <f>VLOOKUP(D689,'Species Data'!A$2:E$252,4,FALSE)</f>
        <v>224</v>
      </c>
      <c r="I689" s="52">
        <f>VLOOKUP(D689,'Species Data'!A$2:E$252,5,FALSE)</f>
        <v>159</v>
      </c>
      <c r="J689" s="53">
        <f t="shared" si="1"/>
        <v>23850</v>
      </c>
      <c r="K689" s="21" t="s">
        <v>163</v>
      </c>
      <c r="L689" s="54">
        <f>VLOOKUP(K689,'Basic Moves'!B$2:J$60,3,FALSE)</f>
        <v>12</v>
      </c>
      <c r="M689" s="54" t="str">
        <f>VLOOKUP(K689,'Basic Moves'!B$2:C$60,2,FALSE)</f>
        <v>Dark</v>
      </c>
      <c r="N689" s="54">
        <f>IF(OR(VLOOKUP(K689,'Basic Moves'!B$2:C$60,2,FALSE)=E689,VLOOKUP(K689,'Basic Moves'!B$2:C$60,2,FALSE)=F689),1,0)</f>
        <v>1</v>
      </c>
      <c r="O689" s="54">
        <f>VLOOKUP(K689,'Basic Moves'!B$2:J$60,5,FALSE)</f>
        <v>1100</v>
      </c>
      <c r="P689" s="54">
        <f>VLOOKUP(K689,'Basic Moves'!B$2:J$60,9,FALSE)</f>
        <v>12</v>
      </c>
      <c r="Q689" s="34">
        <f t="shared" si="229"/>
        <v>9</v>
      </c>
      <c r="R689" s="24">
        <f t="shared" si="2"/>
        <v>8.181818182</v>
      </c>
      <c r="S689" s="56">
        <f t="shared" si="230"/>
        <v>10.90909091</v>
      </c>
      <c r="T689" s="56">
        <f t="shared" si="231"/>
        <v>10.90909091</v>
      </c>
      <c r="U689" s="56">
        <f t="shared" si="232"/>
        <v>1</v>
      </c>
      <c r="V689" s="21" t="s">
        <v>28</v>
      </c>
      <c r="W689" s="54">
        <f>VLOOKUP(V689,'Charged Moves'!B$2:K$119,3,FALSE)</f>
        <v>140</v>
      </c>
      <c r="X689" s="57" t="str">
        <f>VLOOKUP(V689,'Charged Moves'!B$2:C$119,2,FALSE)</f>
        <v>Fire</v>
      </c>
      <c r="Y689" s="54">
        <f>IF(OR(VLOOKUP(V689,'Charged Moves'!B$2:C$119,2,FALSE)=E689,VLOOKUP(V689,'Charged Moves'!B$2:C$119,2,FALSE)=F689),1,0)</f>
        <v>1</v>
      </c>
      <c r="Z689" s="54">
        <f>VLOOKUP(V689,'Charged Moves'!B$2:K$119,10,FALSE)*100</f>
        <v>5</v>
      </c>
      <c r="AA689" s="54">
        <f>VLOOKUP(V689,'Charged Moves'!B$2:K$119,6,FALSE)</f>
        <v>4200</v>
      </c>
      <c r="AB689" s="54">
        <f>VLOOKUP(V689,'Charged Moves'!B$2:L$119,11,FALSE)</f>
        <v>100</v>
      </c>
      <c r="AC689" s="62">
        <f t="shared" si="233"/>
        <v>105</v>
      </c>
      <c r="AD689" s="24">
        <f t="shared" si="3"/>
        <v>25</v>
      </c>
      <c r="AE689" s="63">
        <f t="shared" si="4"/>
        <v>9</v>
      </c>
      <c r="AF689" s="64">
        <f t="shared" si="5"/>
        <v>9900</v>
      </c>
      <c r="AG689" s="65">
        <f t="shared" si="6"/>
        <v>13.19148936</v>
      </c>
      <c r="AH689" s="15">
        <f t="shared" si="234"/>
        <v>0.757696115</v>
      </c>
      <c r="AI689" s="15">
        <f t="shared" si="235"/>
        <v>0.2835652127</v>
      </c>
      <c r="AJ689" s="15">
        <f t="shared" si="236"/>
        <v>0.356443967</v>
      </c>
      <c r="AK689" s="65">
        <f t="shared" si="7"/>
        <v>5.454545455</v>
      </c>
      <c r="AL689" s="65">
        <f t="shared" si="8"/>
        <v>314617.0213</v>
      </c>
      <c r="AM689" s="65">
        <f t="shared" si="9"/>
        <v>130090.9091</v>
      </c>
    </row>
    <row r="690" ht="14.25" customHeight="1">
      <c r="A690" s="11">
        <v>1613.0</v>
      </c>
      <c r="B690" s="11">
        <f>VLOOKUP(D690,'Species Data'!A$2:E$252,2,FALSE)</f>
        <v>229</v>
      </c>
      <c r="C690" s="11"/>
      <c r="D690" s="20" t="s">
        <v>206</v>
      </c>
      <c r="E690" s="156" t="s">
        <v>475</v>
      </c>
      <c r="F690" s="66" t="s">
        <v>170</v>
      </c>
      <c r="G690" s="11">
        <f>VLOOKUP(D690,'Species Data'!A$2:E$252,3,FALSE)</f>
        <v>150</v>
      </c>
      <c r="H690" s="52">
        <f>VLOOKUP(D690,'Species Data'!A$2:E$252,4,FALSE)</f>
        <v>224</v>
      </c>
      <c r="I690" s="52">
        <f>VLOOKUP(D690,'Species Data'!A$2:E$252,5,FALSE)</f>
        <v>159</v>
      </c>
      <c r="J690" s="53">
        <f t="shared" si="1"/>
        <v>23850</v>
      </c>
      <c r="K690" s="21" t="s">
        <v>93</v>
      </c>
      <c r="L690" s="54">
        <f>VLOOKUP(K690,'Basic Moves'!B$2:J$60,3,FALSE)</f>
        <v>11</v>
      </c>
      <c r="M690" s="54" t="str">
        <f>VLOOKUP(K690,'Basic Moves'!B$2:C$60,2,FALSE)</f>
        <v>Fire</v>
      </c>
      <c r="N690" s="54">
        <f>IF(OR(VLOOKUP(K690,'Basic Moves'!B$2:C$60,2,FALSE)=E690,VLOOKUP(K690,'Basic Moves'!B$2:C$60,2,FALSE)=F690),1,0)</f>
        <v>1</v>
      </c>
      <c r="O690" s="54">
        <f>VLOOKUP(K690,'Basic Moves'!B$2:J$60,5,FALSE)</f>
        <v>900</v>
      </c>
      <c r="P690" s="54">
        <f>VLOOKUP(K690,'Basic Moves'!B$2:J$60,9,FALSE)</f>
        <v>8</v>
      </c>
      <c r="Q690" s="34">
        <f t="shared" si="229"/>
        <v>9</v>
      </c>
      <c r="R690" s="24">
        <f t="shared" si="2"/>
        <v>10</v>
      </c>
      <c r="S690" s="56">
        <f t="shared" si="230"/>
        <v>12.22222222</v>
      </c>
      <c r="T690" s="56">
        <f t="shared" si="231"/>
        <v>8.888888889</v>
      </c>
      <c r="U690" s="56">
        <f t="shared" si="232"/>
        <v>0.7272727273</v>
      </c>
      <c r="V690" s="21" t="s">
        <v>28</v>
      </c>
      <c r="W690" s="54">
        <f>VLOOKUP(V690,'Charged Moves'!B$2:K$119,3,FALSE)</f>
        <v>140</v>
      </c>
      <c r="X690" s="57" t="str">
        <f>VLOOKUP(V690,'Charged Moves'!B$2:C$119,2,FALSE)</f>
        <v>Fire</v>
      </c>
      <c r="Y690" s="54">
        <f>IF(OR(VLOOKUP(V690,'Charged Moves'!B$2:C$119,2,FALSE)=E690,VLOOKUP(V690,'Charged Moves'!B$2:C$119,2,FALSE)=F690),1,0)</f>
        <v>1</v>
      </c>
      <c r="Z690" s="54">
        <f>VLOOKUP(V690,'Charged Moves'!B$2:K$119,10,FALSE)*100</f>
        <v>5</v>
      </c>
      <c r="AA690" s="54">
        <f>VLOOKUP(V690,'Charged Moves'!B$2:K$119,6,FALSE)</f>
        <v>4200</v>
      </c>
      <c r="AB690" s="54">
        <f>VLOOKUP(V690,'Charged Moves'!B$2:L$119,11,FALSE)</f>
        <v>100</v>
      </c>
      <c r="AC690" s="62">
        <f t="shared" si="233"/>
        <v>105</v>
      </c>
      <c r="AD690" s="24">
        <f t="shared" si="3"/>
        <v>25</v>
      </c>
      <c r="AE690" s="63">
        <f t="shared" si="4"/>
        <v>13</v>
      </c>
      <c r="AF690" s="64">
        <f t="shared" si="5"/>
        <v>11700</v>
      </c>
      <c r="AG690" s="65">
        <f t="shared" si="6"/>
        <v>13.96226415</v>
      </c>
      <c r="AH690" s="15">
        <f t="shared" si="234"/>
        <v>0.801968073</v>
      </c>
      <c r="AI690" s="15">
        <f t="shared" si="235"/>
        <v>0.3001338435</v>
      </c>
      <c r="AJ690" s="15">
        <f t="shared" si="236"/>
        <v>0.3304617189</v>
      </c>
      <c r="AK690" s="65">
        <f t="shared" si="7"/>
        <v>5.056947608</v>
      </c>
      <c r="AL690" s="65">
        <f t="shared" si="8"/>
        <v>333000</v>
      </c>
      <c r="AM690" s="65">
        <f t="shared" si="9"/>
        <v>120608.2005</v>
      </c>
    </row>
    <row r="691" ht="14.25" customHeight="1">
      <c r="A691" s="11">
        <v>1617.0</v>
      </c>
      <c r="B691" s="11">
        <f>VLOOKUP(D691,'Species Data'!A$2:E$252,2,FALSE)</f>
        <v>229</v>
      </c>
      <c r="C691" s="11"/>
      <c r="D691" s="20" t="s">
        <v>206</v>
      </c>
      <c r="E691" s="156" t="s">
        <v>475</v>
      </c>
      <c r="F691" s="66" t="s">
        <v>170</v>
      </c>
      <c r="G691" s="11">
        <f>VLOOKUP(D691,'Species Data'!A$2:E$252,3,FALSE)</f>
        <v>150</v>
      </c>
      <c r="H691" s="52">
        <f>VLOOKUP(D691,'Species Data'!A$2:E$252,4,FALSE)</f>
        <v>224</v>
      </c>
      <c r="I691" s="52">
        <f>VLOOKUP(D691,'Species Data'!A$2:E$252,5,FALSE)</f>
        <v>159</v>
      </c>
      <c r="J691" s="53">
        <f t="shared" si="1"/>
        <v>23850</v>
      </c>
      <c r="K691" s="21" t="s">
        <v>163</v>
      </c>
      <c r="L691" s="54">
        <f>VLOOKUP(K691,'Basic Moves'!B$2:J$60,3,FALSE)</f>
        <v>12</v>
      </c>
      <c r="M691" s="54" t="str">
        <f>VLOOKUP(K691,'Basic Moves'!B$2:C$60,2,FALSE)</f>
        <v>Dark</v>
      </c>
      <c r="N691" s="54">
        <f>IF(OR(VLOOKUP(K691,'Basic Moves'!B$2:C$60,2,FALSE)=E691,VLOOKUP(K691,'Basic Moves'!B$2:C$60,2,FALSE)=F691),1,0)</f>
        <v>1</v>
      </c>
      <c r="O691" s="54">
        <f>VLOOKUP(K691,'Basic Moves'!B$2:J$60,5,FALSE)</f>
        <v>1100</v>
      </c>
      <c r="P691" s="54">
        <f>VLOOKUP(K691,'Basic Moves'!B$2:J$60,9,FALSE)</f>
        <v>12</v>
      </c>
      <c r="Q691" s="34">
        <f t="shared" si="229"/>
        <v>9</v>
      </c>
      <c r="R691" s="24">
        <f t="shared" si="2"/>
        <v>8.181818182</v>
      </c>
      <c r="S691" s="56">
        <f t="shared" si="230"/>
        <v>10.90909091</v>
      </c>
      <c r="T691" s="56">
        <f t="shared" si="231"/>
        <v>10.90909091</v>
      </c>
      <c r="U691" s="56">
        <f t="shared" si="232"/>
        <v>1</v>
      </c>
      <c r="V691" s="21" t="s">
        <v>159</v>
      </c>
      <c r="W691" s="54">
        <f>VLOOKUP(V691,'Charged Moves'!B$2:K$119,3,FALSE)</f>
        <v>70</v>
      </c>
      <c r="X691" s="57" t="str">
        <f>VLOOKUP(V691,'Charged Moves'!B$2:C$119,2,FALSE)</f>
        <v>Dark</v>
      </c>
      <c r="Y691" s="54">
        <f>IF(OR(VLOOKUP(V691,'Charged Moves'!B$2:C$119,2,FALSE)=E691,VLOOKUP(V691,'Charged Moves'!B$2:C$119,2,FALSE)=F691),1,0)</f>
        <v>1</v>
      </c>
      <c r="Z691" s="54">
        <f>VLOOKUP(V691,'Charged Moves'!B$2:K$119,10,FALSE)*100</f>
        <v>5</v>
      </c>
      <c r="AA691" s="54">
        <f>VLOOKUP(V691,'Charged Moves'!B$2:K$119,6,FALSE)</f>
        <v>2000</v>
      </c>
      <c r="AB691" s="54">
        <f>VLOOKUP(V691,'Charged Moves'!B$2:L$119,11,FALSE)</f>
        <v>50</v>
      </c>
      <c r="AC691" s="62">
        <f t="shared" si="233"/>
        <v>53</v>
      </c>
      <c r="AD691" s="24">
        <f t="shared" si="3"/>
        <v>26.5</v>
      </c>
      <c r="AE691" s="63">
        <f t="shared" si="4"/>
        <v>5</v>
      </c>
      <c r="AF691" s="64">
        <f t="shared" si="5"/>
        <v>5500</v>
      </c>
      <c r="AG691" s="65">
        <f t="shared" si="6"/>
        <v>13.06666667</v>
      </c>
      <c r="AH691" s="15">
        <f t="shared" si="234"/>
        <v>0.7505265173</v>
      </c>
      <c r="AI691" s="15">
        <f t="shared" si="235"/>
        <v>0.280882015</v>
      </c>
      <c r="AJ691" s="15">
        <f t="shared" si="236"/>
        <v>0.3284158944</v>
      </c>
      <c r="AK691" s="65">
        <f t="shared" si="7"/>
        <v>5.025641026</v>
      </c>
      <c r="AL691" s="65">
        <f t="shared" si="8"/>
        <v>311640</v>
      </c>
      <c r="AM691" s="65">
        <f t="shared" si="9"/>
        <v>119861.5385</v>
      </c>
    </row>
    <row r="692" ht="14.25" customHeight="1">
      <c r="A692" s="11">
        <v>1612.0</v>
      </c>
      <c r="B692" s="11">
        <f>VLOOKUP(D692,'Species Data'!A$2:E$252,2,FALSE)</f>
        <v>229</v>
      </c>
      <c r="C692" s="11"/>
      <c r="D692" s="20" t="s">
        <v>206</v>
      </c>
      <c r="E692" s="156" t="s">
        <v>475</v>
      </c>
      <c r="F692" s="66" t="s">
        <v>170</v>
      </c>
      <c r="G692" s="11">
        <f>VLOOKUP(D692,'Species Data'!A$2:E$252,3,FALSE)</f>
        <v>150</v>
      </c>
      <c r="H692" s="52">
        <f>VLOOKUP(D692,'Species Data'!A$2:E$252,4,FALSE)</f>
        <v>224</v>
      </c>
      <c r="I692" s="52">
        <f>VLOOKUP(D692,'Species Data'!A$2:E$252,5,FALSE)</f>
        <v>159</v>
      </c>
      <c r="J692" s="53">
        <f t="shared" si="1"/>
        <v>23850</v>
      </c>
      <c r="K692" s="21" t="s">
        <v>93</v>
      </c>
      <c r="L692" s="54">
        <f>VLOOKUP(K692,'Basic Moves'!B$2:J$60,3,FALSE)</f>
        <v>11</v>
      </c>
      <c r="M692" s="54" t="str">
        <f>VLOOKUP(K692,'Basic Moves'!B$2:C$60,2,FALSE)</f>
        <v>Fire</v>
      </c>
      <c r="N692" s="54">
        <f>IF(OR(VLOOKUP(K692,'Basic Moves'!B$2:C$60,2,FALSE)=E692,VLOOKUP(K692,'Basic Moves'!B$2:C$60,2,FALSE)=F692),1,0)</f>
        <v>1</v>
      </c>
      <c r="O692" s="54">
        <f>VLOOKUP(K692,'Basic Moves'!B$2:J$60,5,FALSE)</f>
        <v>900</v>
      </c>
      <c r="P692" s="54">
        <f>VLOOKUP(K692,'Basic Moves'!B$2:J$60,9,FALSE)</f>
        <v>8</v>
      </c>
      <c r="Q692" s="34">
        <f t="shared" si="229"/>
        <v>9</v>
      </c>
      <c r="R692" s="24">
        <f t="shared" si="2"/>
        <v>10</v>
      </c>
      <c r="S692" s="56">
        <f t="shared" si="230"/>
        <v>12.22222222</v>
      </c>
      <c r="T692" s="56">
        <f t="shared" si="231"/>
        <v>8.888888889</v>
      </c>
      <c r="U692" s="56">
        <f t="shared" si="232"/>
        <v>0.7272727273</v>
      </c>
      <c r="V692" s="21" t="s">
        <v>65</v>
      </c>
      <c r="W692" s="54">
        <f>VLOOKUP(V692,'Charged Moves'!B$2:K$119,3,FALSE)</f>
        <v>70</v>
      </c>
      <c r="X692" s="57" t="str">
        <f>VLOOKUP(V692,'Charged Moves'!B$2:C$119,2,FALSE)</f>
        <v>Dark</v>
      </c>
      <c r="Y692" s="54">
        <f>IF(OR(VLOOKUP(V692,'Charged Moves'!B$2:C$119,2,FALSE)=E692,VLOOKUP(V692,'Charged Moves'!B$2:C$119,2,FALSE)=F692),1,0)</f>
        <v>1</v>
      </c>
      <c r="Z692" s="54">
        <f>VLOOKUP(V692,'Charged Moves'!B$2:K$119,10,FALSE)*100</f>
        <v>5</v>
      </c>
      <c r="AA692" s="54">
        <f>VLOOKUP(V692,'Charged Moves'!B$2:K$119,6,FALSE)</f>
        <v>3200</v>
      </c>
      <c r="AB692" s="54">
        <f>VLOOKUP(V692,'Charged Moves'!B$2:L$119,11,FALSE)</f>
        <v>33</v>
      </c>
      <c r="AC692" s="62">
        <f t="shared" si="233"/>
        <v>53</v>
      </c>
      <c r="AD692" s="24">
        <f t="shared" si="3"/>
        <v>16.5625</v>
      </c>
      <c r="AE692" s="63">
        <f t="shared" si="4"/>
        <v>5</v>
      </c>
      <c r="AF692" s="64">
        <f t="shared" si="5"/>
        <v>4500</v>
      </c>
      <c r="AG692" s="65">
        <f t="shared" si="6"/>
        <v>12.72727273</v>
      </c>
      <c r="AH692" s="15">
        <f t="shared" si="234"/>
        <v>0.7310323221</v>
      </c>
      <c r="AI692" s="15">
        <f t="shared" si="235"/>
        <v>0.2735863782</v>
      </c>
      <c r="AJ692" s="15">
        <f t="shared" si="236"/>
        <v>0.3250817229</v>
      </c>
      <c r="AK692" s="65">
        <f t="shared" si="7"/>
        <v>4.974619289</v>
      </c>
      <c r="AL692" s="65">
        <f t="shared" si="8"/>
        <v>303545.4545</v>
      </c>
      <c r="AM692" s="65">
        <f t="shared" si="9"/>
        <v>118644.6701</v>
      </c>
    </row>
    <row r="693" ht="14.25" customHeight="1">
      <c r="A693" s="11">
        <v>1614.0</v>
      </c>
      <c r="B693" s="11">
        <f>VLOOKUP(D693,'Species Data'!A$2:E$252,2,FALSE)</f>
        <v>229</v>
      </c>
      <c r="C693" s="11"/>
      <c r="D693" s="20" t="s">
        <v>206</v>
      </c>
      <c r="E693" s="156" t="s">
        <v>475</v>
      </c>
      <c r="F693" s="66" t="s">
        <v>170</v>
      </c>
      <c r="G693" s="11">
        <f>VLOOKUP(D693,'Species Data'!A$2:E$252,3,FALSE)</f>
        <v>150</v>
      </c>
      <c r="H693" s="52">
        <f>VLOOKUP(D693,'Species Data'!A$2:E$252,4,FALSE)</f>
        <v>224</v>
      </c>
      <c r="I693" s="52">
        <f>VLOOKUP(D693,'Species Data'!A$2:E$252,5,FALSE)</f>
        <v>159</v>
      </c>
      <c r="J693" s="53">
        <f t="shared" si="1"/>
        <v>23850</v>
      </c>
      <c r="K693" s="21" t="s">
        <v>93</v>
      </c>
      <c r="L693" s="54">
        <f>VLOOKUP(K693,'Basic Moves'!B$2:J$60,3,FALSE)</f>
        <v>11</v>
      </c>
      <c r="M693" s="54" t="str">
        <f>VLOOKUP(K693,'Basic Moves'!B$2:C$60,2,FALSE)</f>
        <v>Fire</v>
      </c>
      <c r="N693" s="54">
        <f>IF(OR(VLOOKUP(K693,'Basic Moves'!B$2:C$60,2,FALSE)=E693,VLOOKUP(K693,'Basic Moves'!B$2:C$60,2,FALSE)=F693),1,0)</f>
        <v>1</v>
      </c>
      <c r="O693" s="54">
        <f>VLOOKUP(K693,'Basic Moves'!B$2:J$60,5,FALSE)</f>
        <v>900</v>
      </c>
      <c r="P693" s="54">
        <f>VLOOKUP(K693,'Basic Moves'!B$2:J$60,9,FALSE)</f>
        <v>8</v>
      </c>
      <c r="Q693" s="34">
        <f t="shared" si="229"/>
        <v>9</v>
      </c>
      <c r="R693" s="24">
        <f t="shared" si="2"/>
        <v>10</v>
      </c>
      <c r="S693" s="56">
        <f t="shared" si="230"/>
        <v>12.22222222</v>
      </c>
      <c r="T693" s="56">
        <f t="shared" si="231"/>
        <v>8.888888889</v>
      </c>
      <c r="U693" s="56">
        <f t="shared" si="232"/>
        <v>0.7272727273</v>
      </c>
      <c r="V693" s="21" t="s">
        <v>159</v>
      </c>
      <c r="W693" s="54">
        <f>VLOOKUP(V693,'Charged Moves'!B$2:K$119,3,FALSE)</f>
        <v>70</v>
      </c>
      <c r="X693" s="57" t="str">
        <f>VLOOKUP(V693,'Charged Moves'!B$2:C$119,2,FALSE)</f>
        <v>Dark</v>
      </c>
      <c r="Y693" s="54">
        <f>IF(OR(VLOOKUP(V693,'Charged Moves'!B$2:C$119,2,FALSE)=E693,VLOOKUP(V693,'Charged Moves'!B$2:C$119,2,FALSE)=F693),1,0)</f>
        <v>1</v>
      </c>
      <c r="Z693" s="54">
        <f>VLOOKUP(V693,'Charged Moves'!B$2:K$119,10,FALSE)*100</f>
        <v>5</v>
      </c>
      <c r="AA693" s="54">
        <f>VLOOKUP(V693,'Charged Moves'!B$2:K$119,6,FALSE)</f>
        <v>2000</v>
      </c>
      <c r="AB693" s="54">
        <f>VLOOKUP(V693,'Charged Moves'!B$2:L$119,11,FALSE)</f>
        <v>50</v>
      </c>
      <c r="AC693" s="62">
        <f t="shared" si="233"/>
        <v>53</v>
      </c>
      <c r="AD693" s="24">
        <f t="shared" si="3"/>
        <v>26.5</v>
      </c>
      <c r="AE693" s="63">
        <f t="shared" si="4"/>
        <v>7</v>
      </c>
      <c r="AF693" s="64">
        <f t="shared" si="5"/>
        <v>6300</v>
      </c>
      <c r="AG693" s="65">
        <f t="shared" si="6"/>
        <v>13.97590361</v>
      </c>
      <c r="AH693" s="15">
        <f t="shared" si="234"/>
        <v>0.8027515</v>
      </c>
      <c r="AI693" s="15">
        <f t="shared" si="235"/>
        <v>0.3004270384</v>
      </c>
      <c r="AJ693" s="15">
        <f t="shared" si="236"/>
        <v>0.3119495898</v>
      </c>
      <c r="AK693" s="65">
        <f t="shared" si="7"/>
        <v>4.773662551</v>
      </c>
      <c r="AL693" s="65">
        <f t="shared" si="8"/>
        <v>333325.3012</v>
      </c>
      <c r="AM693" s="65">
        <f t="shared" si="9"/>
        <v>113851.8519</v>
      </c>
    </row>
    <row r="694" ht="14.25" customHeight="1">
      <c r="A694" s="11">
        <v>1609.0</v>
      </c>
      <c r="B694" s="11">
        <f>VLOOKUP(D694,'Species Data'!A$2:E$252,2,FALSE)</f>
        <v>228</v>
      </c>
      <c r="C694" s="11"/>
      <c r="D694" s="20" t="s">
        <v>392</v>
      </c>
      <c r="E694" s="156" t="s">
        <v>475</v>
      </c>
      <c r="F694" s="66" t="s">
        <v>170</v>
      </c>
      <c r="G694" s="11">
        <f>VLOOKUP(D694,'Species Data'!A$2:E$252,3,FALSE)</f>
        <v>90</v>
      </c>
      <c r="H694" s="52">
        <f>VLOOKUP(D694,'Species Data'!A$2:E$252,4,FALSE)</f>
        <v>152</v>
      </c>
      <c r="I694" s="52">
        <f>VLOOKUP(D694,'Species Data'!A$2:E$252,5,FALSE)</f>
        <v>93</v>
      </c>
      <c r="J694" s="53">
        <f t="shared" si="1"/>
        <v>8370</v>
      </c>
      <c r="K694" s="21" t="s">
        <v>158</v>
      </c>
      <c r="L694" s="54">
        <f>VLOOKUP(K694,'Basic Moves'!B$2:J$60,3,FALSE)</f>
        <v>10</v>
      </c>
      <c r="M694" s="54" t="str">
        <f>VLOOKUP(K694,'Basic Moves'!B$2:C$60,2,FALSE)</f>
        <v>Dark</v>
      </c>
      <c r="N694" s="54">
        <f>IF(OR(VLOOKUP(K694,'Basic Moves'!B$2:C$60,2,FALSE)=E694,VLOOKUP(K694,'Basic Moves'!B$2:C$60,2,FALSE)=F694),1,0)</f>
        <v>1</v>
      </c>
      <c r="O694" s="54">
        <f>VLOOKUP(K694,'Basic Moves'!B$2:J$60,5,FALSE)</f>
        <v>900</v>
      </c>
      <c r="P694" s="54">
        <f>VLOOKUP(K694,'Basic Moves'!B$2:J$60,9,FALSE)</f>
        <v>9</v>
      </c>
      <c r="Q694" s="34">
        <f t="shared" si="229"/>
        <v>6</v>
      </c>
      <c r="R694" s="24">
        <f t="shared" si="2"/>
        <v>6.666666667</v>
      </c>
      <c r="S694" s="56">
        <f t="shared" si="230"/>
        <v>11.11111111</v>
      </c>
      <c r="T694" s="56">
        <f t="shared" si="231"/>
        <v>10</v>
      </c>
      <c r="U694" s="56">
        <f t="shared" si="232"/>
        <v>0.9</v>
      </c>
      <c r="V694" s="21" t="s">
        <v>65</v>
      </c>
      <c r="W694" s="54">
        <f>VLOOKUP(V694,'Charged Moves'!B$2:K$119,3,FALSE)</f>
        <v>70</v>
      </c>
      <c r="X694" s="57" t="str">
        <f>VLOOKUP(V694,'Charged Moves'!B$2:C$119,2,FALSE)</f>
        <v>Dark</v>
      </c>
      <c r="Y694" s="54">
        <f>IF(OR(VLOOKUP(V694,'Charged Moves'!B$2:C$119,2,FALSE)=E694,VLOOKUP(V694,'Charged Moves'!B$2:C$119,2,FALSE)=F694),1,0)</f>
        <v>1</v>
      </c>
      <c r="Z694" s="54">
        <f>VLOOKUP(V694,'Charged Moves'!B$2:K$119,10,FALSE)*100</f>
        <v>5</v>
      </c>
      <c r="AA694" s="54">
        <f>VLOOKUP(V694,'Charged Moves'!B$2:K$119,6,FALSE)</f>
        <v>3200</v>
      </c>
      <c r="AB694" s="54">
        <f>VLOOKUP(V694,'Charged Moves'!B$2:L$119,11,FALSE)</f>
        <v>33</v>
      </c>
      <c r="AC694" s="62">
        <f t="shared" si="233"/>
        <v>36</v>
      </c>
      <c r="AD694" s="24">
        <f t="shared" si="3"/>
        <v>11.25</v>
      </c>
      <c r="AE694" s="63">
        <f t="shared" si="4"/>
        <v>4</v>
      </c>
      <c r="AF694" s="64">
        <f t="shared" si="5"/>
        <v>3600</v>
      </c>
      <c r="AG694" s="65">
        <f t="shared" si="6"/>
        <v>8.823529412</v>
      </c>
      <c r="AH694" s="15">
        <f t="shared" si="234"/>
        <v>0.5068081224</v>
      </c>
      <c r="AI694" s="15">
        <f t="shared" si="235"/>
        <v>0.06656386513</v>
      </c>
      <c r="AJ694" s="15">
        <f t="shared" si="236"/>
        <v>0.08190525118</v>
      </c>
      <c r="AK694" s="65">
        <f t="shared" si="7"/>
        <v>3.571428571</v>
      </c>
      <c r="AL694" s="65">
        <f t="shared" si="8"/>
        <v>73852.94118</v>
      </c>
      <c r="AM694" s="65">
        <f t="shared" si="9"/>
        <v>29892.85714</v>
      </c>
    </row>
    <row r="695" ht="14.25" customHeight="1">
      <c r="A695" s="11">
        <v>1607.0</v>
      </c>
      <c r="B695" s="11">
        <f>VLOOKUP(D695,'Species Data'!A$2:E$252,2,FALSE)</f>
        <v>228</v>
      </c>
      <c r="C695" s="11"/>
      <c r="D695" s="20" t="s">
        <v>392</v>
      </c>
      <c r="E695" s="156" t="s">
        <v>475</v>
      </c>
      <c r="F695" s="66" t="s">
        <v>170</v>
      </c>
      <c r="G695" s="11">
        <f>VLOOKUP(D695,'Species Data'!A$2:E$252,3,FALSE)</f>
        <v>90</v>
      </c>
      <c r="H695" s="52">
        <f>VLOOKUP(D695,'Species Data'!A$2:E$252,4,FALSE)</f>
        <v>152</v>
      </c>
      <c r="I695" s="52">
        <f>VLOOKUP(D695,'Species Data'!A$2:E$252,5,FALSE)</f>
        <v>93</v>
      </c>
      <c r="J695" s="53">
        <f t="shared" si="1"/>
        <v>8370</v>
      </c>
      <c r="K695" s="21" t="s">
        <v>108</v>
      </c>
      <c r="L695" s="54">
        <f>VLOOKUP(K695,'Basic Moves'!B$2:J$60,3,FALSE)</f>
        <v>10</v>
      </c>
      <c r="M695" s="54" t="str">
        <f>VLOOKUP(K695,'Basic Moves'!B$2:C$60,2,FALSE)</f>
        <v>Fire</v>
      </c>
      <c r="N695" s="54">
        <f>IF(OR(VLOOKUP(K695,'Basic Moves'!B$2:C$60,2,FALSE)=E695,VLOOKUP(K695,'Basic Moves'!B$2:C$60,2,FALSE)=F695),1,0)</f>
        <v>1</v>
      </c>
      <c r="O695" s="54">
        <f>VLOOKUP(K695,'Basic Moves'!B$2:J$60,5,FALSE)</f>
        <v>1000</v>
      </c>
      <c r="P695" s="54">
        <f>VLOOKUP(K695,'Basic Moves'!B$2:J$60,9,FALSE)</f>
        <v>10</v>
      </c>
      <c r="Q695" s="34">
        <f t="shared" si="229"/>
        <v>6</v>
      </c>
      <c r="R695" s="24">
        <f t="shared" si="2"/>
        <v>6</v>
      </c>
      <c r="S695" s="56">
        <f t="shared" si="230"/>
        <v>10</v>
      </c>
      <c r="T695" s="56">
        <f t="shared" si="231"/>
        <v>10</v>
      </c>
      <c r="U695" s="56">
        <f t="shared" si="232"/>
        <v>1</v>
      </c>
      <c r="V695" s="21" t="s">
        <v>143</v>
      </c>
      <c r="W695" s="54">
        <f>VLOOKUP(V695,'Charged Moves'!B$2:K$119,3,FALSE)</f>
        <v>80</v>
      </c>
      <c r="X695" s="57" t="str">
        <f>VLOOKUP(V695,'Charged Moves'!B$2:C$119,2,FALSE)</f>
        <v>Dark</v>
      </c>
      <c r="Y695" s="54">
        <f>IF(OR(VLOOKUP(V695,'Charged Moves'!B$2:C$119,2,FALSE)=E695,VLOOKUP(V695,'Charged Moves'!B$2:C$119,2,FALSE)=F695),1,0)</f>
        <v>1</v>
      </c>
      <c r="Z695" s="54">
        <f>VLOOKUP(V695,'Charged Moves'!B$2:K$119,10,FALSE)*100</f>
        <v>5</v>
      </c>
      <c r="AA695" s="54">
        <f>VLOOKUP(V695,'Charged Moves'!B$2:K$119,6,FALSE)</f>
        <v>3000</v>
      </c>
      <c r="AB695" s="54">
        <f>VLOOKUP(V695,'Charged Moves'!B$2:L$119,11,FALSE)</f>
        <v>50</v>
      </c>
      <c r="AC695" s="62">
        <f t="shared" si="233"/>
        <v>41</v>
      </c>
      <c r="AD695" s="24">
        <f t="shared" si="3"/>
        <v>13.66666667</v>
      </c>
      <c r="AE695" s="63">
        <f t="shared" si="4"/>
        <v>5</v>
      </c>
      <c r="AF695" s="64">
        <f t="shared" si="5"/>
        <v>5000</v>
      </c>
      <c r="AG695" s="65">
        <f t="shared" si="6"/>
        <v>8.875</v>
      </c>
      <c r="AH695" s="15">
        <f t="shared" si="234"/>
        <v>0.5097645032</v>
      </c>
      <c r="AI695" s="15">
        <f t="shared" si="235"/>
        <v>0.06695215434</v>
      </c>
      <c r="AJ695" s="15">
        <f t="shared" si="236"/>
        <v>0.08141381968</v>
      </c>
      <c r="AK695" s="65">
        <f t="shared" si="7"/>
        <v>3.55</v>
      </c>
      <c r="AL695" s="65">
        <f t="shared" si="8"/>
        <v>74283.75</v>
      </c>
      <c r="AM695" s="65">
        <f t="shared" si="9"/>
        <v>29713.5</v>
      </c>
    </row>
    <row r="696" ht="14.25" customHeight="1">
      <c r="A696" s="11">
        <v>1606.0</v>
      </c>
      <c r="B696" s="11">
        <f>VLOOKUP(D696,'Species Data'!A$2:E$252,2,FALSE)</f>
        <v>228</v>
      </c>
      <c r="C696" s="11"/>
      <c r="D696" s="20" t="s">
        <v>392</v>
      </c>
      <c r="E696" s="156" t="s">
        <v>475</v>
      </c>
      <c r="F696" s="66" t="s">
        <v>170</v>
      </c>
      <c r="G696" s="11">
        <f>VLOOKUP(D696,'Species Data'!A$2:E$252,3,FALSE)</f>
        <v>90</v>
      </c>
      <c r="H696" s="52">
        <f>VLOOKUP(D696,'Species Data'!A$2:E$252,4,FALSE)</f>
        <v>152</v>
      </c>
      <c r="I696" s="52">
        <f>VLOOKUP(D696,'Species Data'!A$2:E$252,5,FALSE)</f>
        <v>93</v>
      </c>
      <c r="J696" s="53">
        <f t="shared" si="1"/>
        <v>8370</v>
      </c>
      <c r="K696" s="21" t="s">
        <v>108</v>
      </c>
      <c r="L696" s="54">
        <f>VLOOKUP(K696,'Basic Moves'!B$2:J$60,3,FALSE)</f>
        <v>10</v>
      </c>
      <c r="M696" s="54" t="str">
        <f>VLOOKUP(K696,'Basic Moves'!B$2:C$60,2,FALSE)</f>
        <v>Fire</v>
      </c>
      <c r="N696" s="54">
        <f>IF(OR(VLOOKUP(K696,'Basic Moves'!B$2:C$60,2,FALSE)=E696,VLOOKUP(K696,'Basic Moves'!B$2:C$60,2,FALSE)=F696),1,0)</f>
        <v>1</v>
      </c>
      <c r="O696" s="54">
        <f>VLOOKUP(K696,'Basic Moves'!B$2:J$60,5,FALSE)</f>
        <v>1000</v>
      </c>
      <c r="P696" s="54">
        <f>VLOOKUP(K696,'Basic Moves'!B$2:J$60,9,FALSE)</f>
        <v>10</v>
      </c>
      <c r="Q696" s="34">
        <f t="shared" si="229"/>
        <v>6</v>
      </c>
      <c r="R696" s="24">
        <f t="shared" si="2"/>
        <v>6</v>
      </c>
      <c r="S696" s="56">
        <f t="shared" si="230"/>
        <v>10</v>
      </c>
      <c r="T696" s="56">
        <f t="shared" si="231"/>
        <v>10</v>
      </c>
      <c r="U696" s="56">
        <f t="shared" si="232"/>
        <v>1</v>
      </c>
      <c r="V696" s="21" t="s">
        <v>65</v>
      </c>
      <c r="W696" s="54">
        <f>VLOOKUP(V696,'Charged Moves'!B$2:K$119,3,FALSE)</f>
        <v>70</v>
      </c>
      <c r="X696" s="57" t="str">
        <f>VLOOKUP(V696,'Charged Moves'!B$2:C$119,2,FALSE)</f>
        <v>Dark</v>
      </c>
      <c r="Y696" s="54">
        <f>IF(OR(VLOOKUP(V696,'Charged Moves'!B$2:C$119,2,FALSE)=E696,VLOOKUP(V696,'Charged Moves'!B$2:C$119,2,FALSE)=F696),1,0)</f>
        <v>1</v>
      </c>
      <c r="Z696" s="54">
        <f>VLOOKUP(V696,'Charged Moves'!B$2:K$119,10,FALSE)*100</f>
        <v>5</v>
      </c>
      <c r="AA696" s="54">
        <f>VLOOKUP(V696,'Charged Moves'!B$2:K$119,6,FALSE)</f>
        <v>3200</v>
      </c>
      <c r="AB696" s="54">
        <f>VLOOKUP(V696,'Charged Moves'!B$2:L$119,11,FALSE)</f>
        <v>33</v>
      </c>
      <c r="AC696" s="62">
        <f t="shared" si="233"/>
        <v>36</v>
      </c>
      <c r="AD696" s="24">
        <f t="shared" si="3"/>
        <v>11.25</v>
      </c>
      <c r="AE696" s="63">
        <f t="shared" si="4"/>
        <v>4</v>
      </c>
      <c r="AF696" s="64">
        <f t="shared" si="5"/>
        <v>4000</v>
      </c>
      <c r="AG696" s="65">
        <f t="shared" si="6"/>
        <v>8.333333333</v>
      </c>
      <c r="AH696" s="15">
        <f t="shared" si="234"/>
        <v>0.4786521156</v>
      </c>
      <c r="AI696" s="15">
        <f t="shared" si="235"/>
        <v>0.06286587262</v>
      </c>
      <c r="AJ696" s="15">
        <f t="shared" si="236"/>
        <v>0.0800004779</v>
      </c>
      <c r="AK696" s="65">
        <f t="shared" si="7"/>
        <v>3.488372093</v>
      </c>
      <c r="AL696" s="65">
        <f t="shared" si="8"/>
        <v>69750</v>
      </c>
      <c r="AM696" s="65">
        <f t="shared" si="9"/>
        <v>29197.67442</v>
      </c>
    </row>
    <row r="697" ht="14.25" customHeight="1">
      <c r="A697" s="11">
        <v>1610.0</v>
      </c>
      <c r="B697" s="11">
        <f>VLOOKUP(D697,'Species Data'!A$2:E$252,2,FALSE)</f>
        <v>228</v>
      </c>
      <c r="C697" s="11"/>
      <c r="D697" s="20" t="s">
        <v>392</v>
      </c>
      <c r="E697" s="156" t="s">
        <v>475</v>
      </c>
      <c r="F697" s="66" t="s">
        <v>170</v>
      </c>
      <c r="G697" s="11">
        <f>VLOOKUP(D697,'Species Data'!A$2:E$252,3,FALSE)</f>
        <v>90</v>
      </c>
      <c r="H697" s="52">
        <f>VLOOKUP(D697,'Species Data'!A$2:E$252,4,FALSE)</f>
        <v>152</v>
      </c>
      <c r="I697" s="52">
        <f>VLOOKUP(D697,'Species Data'!A$2:E$252,5,FALSE)</f>
        <v>93</v>
      </c>
      <c r="J697" s="53">
        <f t="shared" si="1"/>
        <v>8370</v>
      </c>
      <c r="K697" s="21" t="s">
        <v>158</v>
      </c>
      <c r="L697" s="54">
        <f>VLOOKUP(K697,'Basic Moves'!B$2:J$60,3,FALSE)</f>
        <v>10</v>
      </c>
      <c r="M697" s="54" t="str">
        <f>VLOOKUP(K697,'Basic Moves'!B$2:C$60,2,FALSE)</f>
        <v>Dark</v>
      </c>
      <c r="N697" s="54">
        <f>IF(OR(VLOOKUP(K697,'Basic Moves'!B$2:C$60,2,FALSE)=E697,VLOOKUP(K697,'Basic Moves'!B$2:C$60,2,FALSE)=F697),1,0)</f>
        <v>1</v>
      </c>
      <c r="O697" s="54">
        <f>VLOOKUP(K697,'Basic Moves'!B$2:J$60,5,FALSE)</f>
        <v>900</v>
      </c>
      <c r="P697" s="54">
        <f>VLOOKUP(K697,'Basic Moves'!B$2:J$60,9,FALSE)</f>
        <v>9</v>
      </c>
      <c r="Q697" s="34">
        <f t="shared" si="229"/>
        <v>6</v>
      </c>
      <c r="R697" s="24">
        <f t="shared" si="2"/>
        <v>6.666666667</v>
      </c>
      <c r="S697" s="56">
        <f t="shared" si="230"/>
        <v>11.11111111</v>
      </c>
      <c r="T697" s="56">
        <f t="shared" si="231"/>
        <v>10</v>
      </c>
      <c r="U697" s="56">
        <f t="shared" si="232"/>
        <v>0.9</v>
      </c>
      <c r="V697" s="21" t="s">
        <v>143</v>
      </c>
      <c r="W697" s="54">
        <f>VLOOKUP(V697,'Charged Moves'!B$2:K$119,3,FALSE)</f>
        <v>80</v>
      </c>
      <c r="X697" s="57" t="str">
        <f>VLOOKUP(V697,'Charged Moves'!B$2:C$119,2,FALSE)</f>
        <v>Dark</v>
      </c>
      <c r="Y697" s="54">
        <f>IF(OR(VLOOKUP(V697,'Charged Moves'!B$2:C$119,2,FALSE)=E697,VLOOKUP(V697,'Charged Moves'!B$2:C$119,2,FALSE)=F697),1,0)</f>
        <v>1</v>
      </c>
      <c r="Z697" s="54">
        <f>VLOOKUP(V697,'Charged Moves'!B$2:K$119,10,FALSE)*100</f>
        <v>5</v>
      </c>
      <c r="AA697" s="54">
        <f>VLOOKUP(V697,'Charged Moves'!B$2:K$119,6,FALSE)</f>
        <v>3000</v>
      </c>
      <c r="AB697" s="54">
        <f>VLOOKUP(V697,'Charged Moves'!B$2:L$119,11,FALSE)</f>
        <v>50</v>
      </c>
      <c r="AC697" s="62">
        <f t="shared" si="233"/>
        <v>41</v>
      </c>
      <c r="AD697" s="24">
        <f t="shared" si="3"/>
        <v>13.66666667</v>
      </c>
      <c r="AE697" s="63">
        <f t="shared" si="4"/>
        <v>6</v>
      </c>
      <c r="AF697" s="64">
        <f t="shared" si="5"/>
        <v>5400</v>
      </c>
      <c r="AG697" s="65">
        <f t="shared" si="6"/>
        <v>9.166666667</v>
      </c>
      <c r="AH697" s="15">
        <f t="shared" si="234"/>
        <v>0.5265173272</v>
      </c>
      <c r="AI697" s="15">
        <f t="shared" si="235"/>
        <v>0.06915245988</v>
      </c>
      <c r="AJ697" s="15">
        <f t="shared" si="236"/>
        <v>0.07883380426</v>
      </c>
      <c r="AK697" s="65">
        <f t="shared" si="7"/>
        <v>3.4375</v>
      </c>
      <c r="AL697" s="65">
        <f t="shared" si="8"/>
        <v>76725</v>
      </c>
      <c r="AM697" s="65">
        <f t="shared" si="9"/>
        <v>28771.875</v>
      </c>
    </row>
    <row r="698" ht="14.25" customHeight="1">
      <c r="A698" s="11">
        <v>1608.0</v>
      </c>
      <c r="B698" s="11">
        <f>VLOOKUP(D698,'Species Data'!A$2:E$252,2,FALSE)</f>
        <v>228</v>
      </c>
      <c r="C698" s="11"/>
      <c r="D698" s="20" t="s">
        <v>392</v>
      </c>
      <c r="E698" s="156" t="s">
        <v>475</v>
      </c>
      <c r="F698" s="66" t="s">
        <v>170</v>
      </c>
      <c r="G698" s="11">
        <f>VLOOKUP(D698,'Species Data'!A$2:E$252,3,FALSE)</f>
        <v>90</v>
      </c>
      <c r="H698" s="52">
        <f>VLOOKUP(D698,'Species Data'!A$2:E$252,4,FALSE)</f>
        <v>152</v>
      </c>
      <c r="I698" s="52">
        <f>VLOOKUP(D698,'Species Data'!A$2:E$252,5,FALSE)</f>
        <v>93</v>
      </c>
      <c r="J698" s="53">
        <f t="shared" si="1"/>
        <v>8370</v>
      </c>
      <c r="K698" s="21" t="s">
        <v>108</v>
      </c>
      <c r="L698" s="54">
        <f>VLOOKUP(K698,'Basic Moves'!B$2:J$60,3,FALSE)</f>
        <v>10</v>
      </c>
      <c r="M698" s="54" t="str">
        <f>VLOOKUP(K698,'Basic Moves'!B$2:C$60,2,FALSE)</f>
        <v>Fire</v>
      </c>
      <c r="N698" s="54">
        <f>IF(OR(VLOOKUP(K698,'Basic Moves'!B$2:C$60,2,FALSE)=E698,VLOOKUP(K698,'Basic Moves'!B$2:C$60,2,FALSE)=F698),1,0)</f>
        <v>1</v>
      </c>
      <c r="O698" s="54">
        <f>VLOOKUP(K698,'Basic Moves'!B$2:J$60,5,FALSE)</f>
        <v>1000</v>
      </c>
      <c r="P698" s="54">
        <f>VLOOKUP(K698,'Basic Moves'!B$2:J$60,9,FALSE)</f>
        <v>10</v>
      </c>
      <c r="Q698" s="34">
        <f t="shared" si="229"/>
        <v>6</v>
      </c>
      <c r="R698" s="24">
        <f t="shared" si="2"/>
        <v>6</v>
      </c>
      <c r="S698" s="56">
        <f t="shared" si="230"/>
        <v>10</v>
      </c>
      <c r="T698" s="56">
        <f t="shared" si="231"/>
        <v>10</v>
      </c>
      <c r="U698" s="56">
        <f t="shared" si="232"/>
        <v>1</v>
      </c>
      <c r="V698" s="21" t="s">
        <v>98</v>
      </c>
      <c r="W698" s="54">
        <f>VLOOKUP(V698,'Charged Moves'!B$2:K$119,3,FALSE)</f>
        <v>70</v>
      </c>
      <c r="X698" s="57" t="str">
        <f>VLOOKUP(V698,'Charged Moves'!B$2:C$119,2,FALSE)</f>
        <v>Fire</v>
      </c>
      <c r="Y698" s="54">
        <f>IF(OR(VLOOKUP(V698,'Charged Moves'!B$2:C$119,2,FALSE)=E698,VLOOKUP(V698,'Charged Moves'!B$2:C$119,2,FALSE)=F698),1,0)</f>
        <v>1</v>
      </c>
      <c r="Z698" s="54">
        <f>VLOOKUP(V698,'Charged Moves'!B$2:K$119,10,FALSE)*100</f>
        <v>5</v>
      </c>
      <c r="AA698" s="54">
        <f>VLOOKUP(V698,'Charged Moves'!B$2:K$119,6,FALSE)</f>
        <v>2200</v>
      </c>
      <c r="AB698" s="54">
        <f>VLOOKUP(V698,'Charged Moves'!B$2:L$119,11,FALSE)</f>
        <v>50</v>
      </c>
      <c r="AC698" s="62">
        <f t="shared" si="233"/>
        <v>36</v>
      </c>
      <c r="AD698" s="24">
        <f t="shared" si="3"/>
        <v>16.36363636</v>
      </c>
      <c r="AE698" s="63">
        <f t="shared" si="4"/>
        <v>5</v>
      </c>
      <c r="AF698" s="64">
        <f t="shared" si="5"/>
        <v>5000</v>
      </c>
      <c r="AG698" s="65">
        <f t="shared" si="6"/>
        <v>9.166666667</v>
      </c>
      <c r="AH698" s="15">
        <f t="shared" si="234"/>
        <v>0.5265173272</v>
      </c>
      <c r="AI698" s="15">
        <f t="shared" si="235"/>
        <v>0.06915245988</v>
      </c>
      <c r="AJ698" s="15">
        <f t="shared" si="236"/>
        <v>0.07883380426</v>
      </c>
      <c r="AK698" s="65">
        <f t="shared" si="7"/>
        <v>3.4375</v>
      </c>
      <c r="AL698" s="65">
        <f t="shared" si="8"/>
        <v>76725</v>
      </c>
      <c r="AM698" s="65">
        <f t="shared" si="9"/>
        <v>28771.875</v>
      </c>
    </row>
    <row r="699" ht="14.25" customHeight="1">
      <c r="A699" s="11">
        <v>1611.0</v>
      </c>
      <c r="B699" s="11">
        <f>VLOOKUP(D699,'Species Data'!A$2:E$252,2,FALSE)</f>
        <v>228</v>
      </c>
      <c r="C699" s="11"/>
      <c r="D699" s="20" t="s">
        <v>392</v>
      </c>
      <c r="E699" s="156" t="s">
        <v>475</v>
      </c>
      <c r="F699" s="66" t="s">
        <v>170</v>
      </c>
      <c r="G699" s="11">
        <f>VLOOKUP(D699,'Species Data'!A$2:E$252,3,FALSE)</f>
        <v>90</v>
      </c>
      <c r="H699" s="52">
        <f>VLOOKUP(D699,'Species Data'!A$2:E$252,4,FALSE)</f>
        <v>152</v>
      </c>
      <c r="I699" s="52">
        <f>VLOOKUP(D699,'Species Data'!A$2:E$252,5,FALSE)</f>
        <v>93</v>
      </c>
      <c r="J699" s="53">
        <f t="shared" si="1"/>
        <v>8370</v>
      </c>
      <c r="K699" s="21" t="s">
        <v>158</v>
      </c>
      <c r="L699" s="54">
        <f>VLOOKUP(K699,'Basic Moves'!B$2:J$60,3,FALSE)</f>
        <v>10</v>
      </c>
      <c r="M699" s="54" t="str">
        <f>VLOOKUP(K699,'Basic Moves'!B$2:C$60,2,FALSE)</f>
        <v>Dark</v>
      </c>
      <c r="N699" s="54">
        <f>IF(OR(VLOOKUP(K699,'Basic Moves'!B$2:C$60,2,FALSE)=E699,VLOOKUP(K699,'Basic Moves'!B$2:C$60,2,FALSE)=F699),1,0)</f>
        <v>1</v>
      </c>
      <c r="O699" s="54">
        <f>VLOOKUP(K699,'Basic Moves'!B$2:J$60,5,FALSE)</f>
        <v>900</v>
      </c>
      <c r="P699" s="54">
        <f>VLOOKUP(K699,'Basic Moves'!B$2:J$60,9,FALSE)</f>
        <v>9</v>
      </c>
      <c r="Q699" s="34">
        <f t="shared" si="229"/>
        <v>6</v>
      </c>
      <c r="R699" s="24">
        <f t="shared" si="2"/>
        <v>6.666666667</v>
      </c>
      <c r="S699" s="56">
        <f t="shared" si="230"/>
        <v>11.11111111</v>
      </c>
      <c r="T699" s="56">
        <f t="shared" si="231"/>
        <v>10</v>
      </c>
      <c r="U699" s="56">
        <f t="shared" si="232"/>
        <v>0.9</v>
      </c>
      <c r="V699" s="21" t="s">
        <v>98</v>
      </c>
      <c r="W699" s="54">
        <f>VLOOKUP(V699,'Charged Moves'!B$2:K$119,3,FALSE)</f>
        <v>70</v>
      </c>
      <c r="X699" s="57" t="str">
        <f>VLOOKUP(V699,'Charged Moves'!B$2:C$119,2,FALSE)</f>
        <v>Fire</v>
      </c>
      <c r="Y699" s="54">
        <f>IF(OR(VLOOKUP(V699,'Charged Moves'!B$2:C$119,2,FALSE)=E699,VLOOKUP(V699,'Charged Moves'!B$2:C$119,2,FALSE)=F699),1,0)</f>
        <v>1</v>
      </c>
      <c r="Z699" s="54">
        <f>VLOOKUP(V699,'Charged Moves'!B$2:K$119,10,FALSE)*100</f>
        <v>5</v>
      </c>
      <c r="AA699" s="54">
        <f>VLOOKUP(V699,'Charged Moves'!B$2:K$119,6,FALSE)</f>
        <v>2200</v>
      </c>
      <c r="AB699" s="54">
        <f>VLOOKUP(V699,'Charged Moves'!B$2:L$119,11,FALSE)</f>
        <v>50</v>
      </c>
      <c r="AC699" s="62">
        <f t="shared" si="233"/>
        <v>36</v>
      </c>
      <c r="AD699" s="24">
        <f t="shared" si="3"/>
        <v>16.36363636</v>
      </c>
      <c r="AE699" s="63">
        <f t="shared" si="4"/>
        <v>6</v>
      </c>
      <c r="AF699" s="64">
        <f t="shared" si="5"/>
        <v>5400</v>
      </c>
      <c r="AG699" s="65">
        <f t="shared" si="6"/>
        <v>9.473684211</v>
      </c>
      <c r="AH699" s="15">
        <f t="shared" si="234"/>
        <v>0.5441518788</v>
      </c>
      <c r="AI699" s="15">
        <f t="shared" si="235"/>
        <v>0.07146857098</v>
      </c>
      <c r="AJ699" s="15">
        <f t="shared" si="236"/>
        <v>0.0764449011</v>
      </c>
      <c r="AK699" s="65">
        <f t="shared" si="7"/>
        <v>3.333333333</v>
      </c>
      <c r="AL699" s="65">
        <f t="shared" si="8"/>
        <v>79294.73684</v>
      </c>
      <c r="AM699" s="65">
        <f t="shared" si="9"/>
        <v>27900</v>
      </c>
    </row>
    <row r="700" ht="14.25" customHeight="1">
      <c r="A700" s="11">
        <v>727.0</v>
      </c>
      <c r="B700" s="11">
        <f>VLOOKUP(D700,'Species Data'!A$2:E$252,2,FALSE)</f>
        <v>97</v>
      </c>
      <c r="C700" s="11"/>
      <c r="D700" s="11" t="s">
        <v>204</v>
      </c>
      <c r="E700" s="50" t="s">
        <v>36</v>
      </c>
      <c r="F700" s="51"/>
      <c r="G700" s="11">
        <f>VLOOKUP(D700,'Species Data'!A$2:E$252,3,FALSE)</f>
        <v>170</v>
      </c>
      <c r="H700" s="52">
        <f>VLOOKUP(D700,'Species Data'!A$2:E$252,4,FALSE)</f>
        <v>144</v>
      </c>
      <c r="I700" s="52">
        <f>VLOOKUP(D700,'Species Data'!A$2:E$252,5,FALSE)</f>
        <v>215</v>
      </c>
      <c r="J700" s="53">
        <f t="shared" si="1"/>
        <v>36550</v>
      </c>
      <c r="K700" s="48" t="s">
        <v>18</v>
      </c>
      <c r="L700" s="54">
        <f>VLOOKUP(K700,'Basic Moves'!B$2:J$60,3,FALSE)</f>
        <v>20</v>
      </c>
      <c r="M700" s="54" t="str">
        <f>VLOOKUP(K700,'Basic Moves'!B$2:C$60,2,FALSE)</f>
        <v>Psychic</v>
      </c>
      <c r="N700" s="54">
        <f>IF(OR(VLOOKUP(K700,'Basic Moves'!B$2:C$60,2,FALSE)=E700,VLOOKUP(K700,'Basic Moves'!B$2:C$60,2,FALSE)=F700),1,0)</f>
        <v>1</v>
      </c>
      <c r="O700" s="54">
        <f>VLOOKUP(K700,'Basic Moves'!B$2:J$60,5,FALSE)</f>
        <v>1600</v>
      </c>
      <c r="P700" s="54">
        <f>VLOOKUP(K700,'Basic Moves'!B$2:J$60,9,FALSE)</f>
        <v>15</v>
      </c>
      <c r="Q700" s="34">
        <f t="shared" si="229"/>
        <v>10</v>
      </c>
      <c r="R700" s="24">
        <f t="shared" si="2"/>
        <v>6.25</v>
      </c>
      <c r="S700" s="56">
        <f t="shared" si="230"/>
        <v>12.5</v>
      </c>
      <c r="T700" s="56">
        <f t="shared" si="231"/>
        <v>9.375</v>
      </c>
      <c r="U700" s="56">
        <f t="shared" si="232"/>
        <v>0.75</v>
      </c>
      <c r="V700" s="12" t="s">
        <v>19</v>
      </c>
      <c r="W700" s="54">
        <f>VLOOKUP(V700,'Charged Moves'!B$2:K$119,3,FALSE)</f>
        <v>120</v>
      </c>
      <c r="X700" s="57" t="str">
        <f>VLOOKUP(V700,'Charged Moves'!B$2:C$119,2,FALSE)</f>
        <v>Psychic</v>
      </c>
      <c r="Y700" s="54">
        <f>IF(OR(VLOOKUP(V700,'Charged Moves'!B$2:C$119,2,FALSE)=E700,VLOOKUP(V700,'Charged Moves'!B$2:C$119,2,FALSE)=F700),1,0)</f>
        <v>1</v>
      </c>
      <c r="Z700" s="54">
        <f>VLOOKUP(V700,'Charged Moves'!B$2:K$119,10,FALSE)*100</f>
        <v>5</v>
      </c>
      <c r="AA700" s="54">
        <f>VLOOKUP(V700,'Charged Moves'!B$2:K$119,6,FALSE)</f>
        <v>2700</v>
      </c>
      <c r="AB700" s="54">
        <f>VLOOKUP(V700,'Charged Moves'!B$2:L$119,11,FALSE)</f>
        <v>100</v>
      </c>
      <c r="AC700" s="62">
        <f t="shared" si="233"/>
        <v>58</v>
      </c>
      <c r="AD700" s="24">
        <f t="shared" si="3"/>
        <v>21.48148148</v>
      </c>
      <c r="AE700" s="63">
        <f t="shared" si="4"/>
        <v>7</v>
      </c>
      <c r="AF700" s="64">
        <f t="shared" si="5"/>
        <v>11200</v>
      </c>
      <c r="AG700" s="65">
        <f t="shared" si="6"/>
        <v>9.208633094</v>
      </c>
      <c r="AH700" s="15">
        <f t="shared" si="234"/>
        <v>0.5289278055</v>
      </c>
      <c r="AI700" s="15">
        <f t="shared" si="235"/>
        <v>0.3033564874</v>
      </c>
      <c r="AJ700" s="15">
        <f t="shared" si="236"/>
        <v>0.4287167803</v>
      </c>
      <c r="AK700" s="65">
        <f t="shared" si="7"/>
        <v>4.280936455</v>
      </c>
      <c r="AL700" s="65">
        <f t="shared" si="8"/>
        <v>336575.5396</v>
      </c>
      <c r="AM700" s="65">
        <f t="shared" si="9"/>
        <v>156468.2274</v>
      </c>
    </row>
    <row r="701" ht="14.25" customHeight="1">
      <c r="A701" s="11">
        <v>730.0</v>
      </c>
      <c r="B701" s="32">
        <f>VLOOKUP(D701,'Species Data'!A$2:E$252,2,FALSE)</f>
        <v>97</v>
      </c>
      <c r="C701" s="32"/>
      <c r="D701" s="32" t="s">
        <v>204</v>
      </c>
      <c r="E701" s="102" t="s">
        <v>36</v>
      </c>
      <c r="F701" s="103"/>
      <c r="G701" s="32">
        <f>VLOOKUP(D701,'Species Data'!A$2:E$252,3,FALSE)</f>
        <v>170</v>
      </c>
      <c r="H701" s="104">
        <f>VLOOKUP(D701,'Species Data'!A$2:E$252,4,FALSE)</f>
        <v>144</v>
      </c>
      <c r="I701" s="104">
        <f>VLOOKUP(D701,'Species Data'!A$2:E$252,5,FALSE)</f>
        <v>215</v>
      </c>
      <c r="J701" s="105">
        <f t="shared" si="1"/>
        <v>36550</v>
      </c>
      <c r="K701" s="36" t="s">
        <v>18</v>
      </c>
      <c r="L701" s="106">
        <f>VLOOKUP(K701,'Basic Moves'!B$2:J$60,3,FALSE)</f>
        <v>20</v>
      </c>
      <c r="M701" s="106" t="str">
        <f>VLOOKUP(K701,'Basic Moves'!B$2:C$60,2,FALSE)</f>
        <v>Psychic</v>
      </c>
      <c r="N701" s="106">
        <f>IF(OR(VLOOKUP(K701,'Basic Moves'!B$2:C$60,2,FALSE)=E701,VLOOKUP(K701,'Basic Moves'!B$2:C$60,2,FALSE)=F701),1,0)</f>
        <v>1</v>
      </c>
      <c r="O701" s="106">
        <f>VLOOKUP(K701,'Basic Moves'!B$2:J$60,5,FALSE)</f>
        <v>1600</v>
      </c>
      <c r="P701" s="106">
        <f>VLOOKUP(K701,'Basic Moves'!B$2:J$60,9,FALSE)</f>
        <v>15</v>
      </c>
      <c r="Q701" s="34">
        <f t="shared" si="229"/>
        <v>10</v>
      </c>
      <c r="R701" s="24">
        <f t="shared" si="2"/>
        <v>6.25</v>
      </c>
      <c r="S701" s="56">
        <f t="shared" si="230"/>
        <v>12.5</v>
      </c>
      <c r="T701" s="56">
        <f t="shared" si="231"/>
        <v>9.375</v>
      </c>
      <c r="U701" s="56">
        <f t="shared" si="232"/>
        <v>0.75</v>
      </c>
      <c r="V701" s="36" t="s">
        <v>37</v>
      </c>
      <c r="W701" s="106">
        <f>VLOOKUP(V701,'Charged Moves'!B$2:K$119,3,FALSE)</f>
        <v>100</v>
      </c>
      <c r="X701" s="107" t="str">
        <f>VLOOKUP(V701,'Charged Moves'!B$2:C$119,2,FALSE)</f>
        <v>Ghost</v>
      </c>
      <c r="Y701" s="106">
        <f>IF(OR(VLOOKUP(V701,'Charged Moves'!B$2:C$119,2,FALSE)=E701,VLOOKUP(V701,'Charged Moves'!B$2:C$119,2,FALSE)=F701),1,0)</f>
        <v>0</v>
      </c>
      <c r="Z701" s="106">
        <f>VLOOKUP(V701,'Charged Moves'!B$2:K$119,10,FALSE)*100</f>
        <v>5</v>
      </c>
      <c r="AA701" s="106">
        <f>VLOOKUP(V701,'Charged Moves'!B$2:K$119,6,FALSE)</f>
        <v>3000</v>
      </c>
      <c r="AB701" s="106">
        <f>VLOOKUP(V701,'Charged Moves'!B$2:L$119,11,FALSE)</f>
        <v>50</v>
      </c>
      <c r="AC701" s="62">
        <f t="shared" si="233"/>
        <v>41</v>
      </c>
      <c r="AD701" s="24">
        <f t="shared" si="3"/>
        <v>13.66666667</v>
      </c>
      <c r="AE701" s="63">
        <f t="shared" si="4"/>
        <v>4</v>
      </c>
      <c r="AF701" s="64">
        <f t="shared" si="5"/>
        <v>6400</v>
      </c>
      <c r="AG701" s="65">
        <f t="shared" si="6"/>
        <v>8.617021277</v>
      </c>
      <c r="AH701" s="15">
        <f t="shared" si="234"/>
        <v>0.4949466557</v>
      </c>
      <c r="AI701" s="15">
        <f t="shared" si="235"/>
        <v>0.283867245</v>
      </c>
      <c r="AJ701" s="15">
        <f t="shared" si="236"/>
        <v>0.4181335254</v>
      </c>
      <c r="AK701" s="65">
        <f t="shared" si="7"/>
        <v>4.175257732</v>
      </c>
      <c r="AL701" s="65">
        <f t="shared" si="8"/>
        <v>314952.1277</v>
      </c>
      <c r="AM701" s="65">
        <f t="shared" si="9"/>
        <v>152605.6701</v>
      </c>
    </row>
    <row r="702" ht="14.25" customHeight="1">
      <c r="A702" s="11">
        <v>726.0</v>
      </c>
      <c r="B702" s="11">
        <f>VLOOKUP(D702,'Species Data'!A$2:E$252,2,FALSE)</f>
        <v>97</v>
      </c>
      <c r="C702" s="11"/>
      <c r="D702" s="11" t="s">
        <v>204</v>
      </c>
      <c r="E702" s="50" t="s">
        <v>36</v>
      </c>
      <c r="F702" s="51"/>
      <c r="G702" s="11">
        <f>VLOOKUP(D702,'Species Data'!A$2:E$252,3,FALSE)</f>
        <v>170</v>
      </c>
      <c r="H702" s="52">
        <f>VLOOKUP(D702,'Species Data'!A$2:E$252,4,FALSE)</f>
        <v>144</v>
      </c>
      <c r="I702" s="52">
        <f>VLOOKUP(D702,'Species Data'!A$2:E$252,5,FALSE)</f>
        <v>215</v>
      </c>
      <c r="J702" s="53">
        <f t="shared" si="1"/>
        <v>36550</v>
      </c>
      <c r="K702" s="48" t="s">
        <v>18</v>
      </c>
      <c r="L702" s="54">
        <f>VLOOKUP(K702,'Basic Moves'!B$2:J$60,3,FALSE)</f>
        <v>20</v>
      </c>
      <c r="M702" s="54" t="str">
        <f>VLOOKUP(K702,'Basic Moves'!B$2:C$60,2,FALSE)</f>
        <v>Psychic</v>
      </c>
      <c r="N702" s="54">
        <f>IF(OR(VLOOKUP(K702,'Basic Moves'!B$2:C$60,2,FALSE)=E702,VLOOKUP(K702,'Basic Moves'!B$2:C$60,2,FALSE)=F702),1,0)</f>
        <v>1</v>
      </c>
      <c r="O702" s="54">
        <f>VLOOKUP(K702,'Basic Moves'!B$2:J$60,5,FALSE)</f>
        <v>1600</v>
      </c>
      <c r="P702" s="54">
        <f>VLOOKUP(K702,'Basic Moves'!B$2:J$60,9,FALSE)</f>
        <v>15</v>
      </c>
      <c r="Q702" s="34">
        <f t="shared" si="229"/>
        <v>10</v>
      </c>
      <c r="R702" s="24">
        <f t="shared" si="2"/>
        <v>6.25</v>
      </c>
      <c r="S702" s="56">
        <f t="shared" si="230"/>
        <v>12.5</v>
      </c>
      <c r="T702" s="56">
        <f t="shared" si="231"/>
        <v>9.375</v>
      </c>
      <c r="U702" s="56">
        <f t="shared" si="232"/>
        <v>0.75</v>
      </c>
      <c r="V702" s="12" t="s">
        <v>33</v>
      </c>
      <c r="W702" s="54">
        <f>VLOOKUP(V702,'Charged Moves'!B$2:K$119,3,FALSE)</f>
        <v>140</v>
      </c>
      <c r="X702" s="57" t="str">
        <f>VLOOKUP(V702,'Charged Moves'!B$2:C$119,2,FALSE)</f>
        <v>Fighting</v>
      </c>
      <c r="Y702" s="54">
        <f>IF(OR(VLOOKUP(V702,'Charged Moves'!B$2:C$119,2,FALSE)=E702,VLOOKUP(V702,'Charged Moves'!B$2:C$119,2,FALSE)=F702),1,0)</f>
        <v>0</v>
      </c>
      <c r="Z702" s="54">
        <f>VLOOKUP(V702,'Charged Moves'!B$2:K$119,10,FALSE)*100</f>
        <v>5</v>
      </c>
      <c r="AA702" s="54">
        <f>VLOOKUP(V702,'Charged Moves'!B$2:K$119,6,FALSE)</f>
        <v>3500</v>
      </c>
      <c r="AB702" s="54">
        <f>VLOOKUP(V702,'Charged Moves'!B$2:L$119,11,FALSE)</f>
        <v>100</v>
      </c>
      <c r="AC702" s="62">
        <f t="shared" si="233"/>
        <v>57</v>
      </c>
      <c r="AD702" s="24">
        <f t="shared" si="3"/>
        <v>16.28571429</v>
      </c>
      <c r="AE702" s="63">
        <f t="shared" si="4"/>
        <v>7</v>
      </c>
      <c r="AF702" s="64">
        <f t="shared" si="5"/>
        <v>11200</v>
      </c>
      <c r="AG702" s="65">
        <f t="shared" si="6"/>
        <v>8.639455782</v>
      </c>
      <c r="AH702" s="15">
        <f t="shared" si="234"/>
        <v>0.4962352546</v>
      </c>
      <c r="AI702" s="15">
        <f t="shared" si="235"/>
        <v>0.2846062964</v>
      </c>
      <c r="AJ702" s="15">
        <f t="shared" si="236"/>
        <v>0.4142829372</v>
      </c>
      <c r="AK702" s="65">
        <f t="shared" si="7"/>
        <v>4.136807818</v>
      </c>
      <c r="AL702" s="65">
        <f t="shared" si="8"/>
        <v>315772.1088</v>
      </c>
      <c r="AM702" s="65">
        <f t="shared" si="9"/>
        <v>151200.3257</v>
      </c>
    </row>
    <row r="703" ht="14.25" customHeight="1">
      <c r="A703" s="11">
        <v>729.0</v>
      </c>
      <c r="B703" s="32">
        <f>VLOOKUP(D703,'Species Data'!A$2:E$252,2,FALSE)</f>
        <v>97</v>
      </c>
      <c r="C703" s="32"/>
      <c r="D703" s="32" t="s">
        <v>204</v>
      </c>
      <c r="E703" s="102" t="s">
        <v>36</v>
      </c>
      <c r="F703" s="103"/>
      <c r="G703" s="32">
        <f>VLOOKUP(D703,'Species Data'!A$2:E$252,3,FALSE)</f>
        <v>170</v>
      </c>
      <c r="H703" s="104">
        <f>VLOOKUP(D703,'Species Data'!A$2:E$252,4,FALSE)</f>
        <v>144</v>
      </c>
      <c r="I703" s="104">
        <f>VLOOKUP(D703,'Species Data'!A$2:E$252,5,FALSE)</f>
        <v>215</v>
      </c>
      <c r="J703" s="105">
        <f t="shared" si="1"/>
        <v>36550</v>
      </c>
      <c r="K703" s="36" t="s">
        <v>18</v>
      </c>
      <c r="L703" s="106">
        <f>VLOOKUP(K703,'Basic Moves'!B$2:J$60,3,FALSE)</f>
        <v>20</v>
      </c>
      <c r="M703" s="106" t="str">
        <f>VLOOKUP(K703,'Basic Moves'!B$2:C$60,2,FALSE)</f>
        <v>Psychic</v>
      </c>
      <c r="N703" s="106">
        <f>IF(OR(VLOOKUP(K703,'Basic Moves'!B$2:C$60,2,FALSE)=E703,VLOOKUP(K703,'Basic Moves'!B$2:C$60,2,FALSE)=F703),1,0)</f>
        <v>1</v>
      </c>
      <c r="O703" s="106">
        <f>VLOOKUP(K703,'Basic Moves'!B$2:J$60,5,FALSE)</f>
        <v>1600</v>
      </c>
      <c r="P703" s="106">
        <f>VLOOKUP(K703,'Basic Moves'!B$2:J$60,9,FALSE)</f>
        <v>15</v>
      </c>
      <c r="Q703" s="34">
        <f t="shared" si="229"/>
        <v>10</v>
      </c>
      <c r="R703" s="24">
        <f t="shared" si="2"/>
        <v>6.25</v>
      </c>
      <c r="S703" s="56">
        <f t="shared" si="230"/>
        <v>12.5</v>
      </c>
      <c r="T703" s="56">
        <f t="shared" si="231"/>
        <v>9.375</v>
      </c>
      <c r="U703" s="56">
        <f t="shared" si="232"/>
        <v>0.75</v>
      </c>
      <c r="V703" s="36" t="s">
        <v>233</v>
      </c>
      <c r="W703" s="106">
        <f>VLOOKUP(V703,'Charged Moves'!B$2:K$119,3,FALSE)</f>
        <v>65</v>
      </c>
      <c r="X703" s="107" t="str">
        <f>VLOOKUP(V703,'Charged Moves'!B$2:C$119,2,FALSE)</f>
        <v>Psychic</v>
      </c>
      <c r="Y703" s="106">
        <f>IF(OR(VLOOKUP(V703,'Charged Moves'!B$2:C$119,2,FALSE)=E703,VLOOKUP(V703,'Charged Moves'!B$2:C$119,2,FALSE)=F703),1,0)</f>
        <v>1</v>
      </c>
      <c r="Z703" s="106">
        <f>VLOOKUP(V703,'Charged Moves'!B$2:K$119,10,FALSE)*100</f>
        <v>5</v>
      </c>
      <c r="AA703" s="106">
        <f>VLOOKUP(V703,'Charged Moves'!B$2:K$119,6,FALSE)</f>
        <v>2700</v>
      </c>
      <c r="AB703" s="106">
        <f>VLOOKUP(V703,'Charged Moves'!B$2:L$119,11,FALSE)</f>
        <v>33</v>
      </c>
      <c r="AC703" s="62">
        <f t="shared" si="233"/>
        <v>32</v>
      </c>
      <c r="AD703" s="24">
        <f t="shared" si="3"/>
        <v>11.85185185</v>
      </c>
      <c r="AE703" s="63">
        <f t="shared" si="4"/>
        <v>3</v>
      </c>
      <c r="AF703" s="64">
        <f t="shared" si="5"/>
        <v>4800</v>
      </c>
      <c r="AG703" s="65">
        <f t="shared" si="6"/>
        <v>8.266666667</v>
      </c>
      <c r="AH703" s="15">
        <f t="shared" si="234"/>
        <v>0.4748228987</v>
      </c>
      <c r="AI703" s="15">
        <f t="shared" si="235"/>
        <v>0.2723256467</v>
      </c>
      <c r="AJ703" s="15">
        <f t="shared" si="236"/>
        <v>0.4005822416</v>
      </c>
      <c r="AK703" s="65">
        <f t="shared" si="7"/>
        <v>4</v>
      </c>
      <c r="AL703" s="65">
        <f t="shared" si="8"/>
        <v>302146.6667</v>
      </c>
      <c r="AM703" s="65">
        <f t="shared" si="9"/>
        <v>146200</v>
      </c>
    </row>
    <row r="704" ht="14.25" customHeight="1">
      <c r="A704" s="11">
        <v>728.0</v>
      </c>
      <c r="B704" s="11">
        <f>VLOOKUP(D704,'Species Data'!A$2:E$252,2,FALSE)</f>
        <v>97</v>
      </c>
      <c r="C704" s="11"/>
      <c r="D704" s="11" t="s">
        <v>204</v>
      </c>
      <c r="E704" s="50" t="s">
        <v>36</v>
      </c>
      <c r="F704" s="51"/>
      <c r="G704" s="11">
        <f>VLOOKUP(D704,'Species Data'!A$2:E$252,3,FALSE)</f>
        <v>170</v>
      </c>
      <c r="H704" s="52">
        <f>VLOOKUP(D704,'Species Data'!A$2:E$252,4,FALSE)</f>
        <v>144</v>
      </c>
      <c r="I704" s="52">
        <f>VLOOKUP(D704,'Species Data'!A$2:E$252,5,FALSE)</f>
        <v>215</v>
      </c>
      <c r="J704" s="53">
        <f t="shared" si="1"/>
        <v>36550</v>
      </c>
      <c r="K704" s="48" t="s">
        <v>18</v>
      </c>
      <c r="L704" s="54">
        <f>VLOOKUP(K704,'Basic Moves'!B$2:J$60,3,FALSE)</f>
        <v>20</v>
      </c>
      <c r="M704" s="54" t="str">
        <f>VLOOKUP(K704,'Basic Moves'!B$2:C$60,2,FALSE)</f>
        <v>Psychic</v>
      </c>
      <c r="N704" s="54">
        <f>IF(OR(VLOOKUP(K704,'Basic Moves'!B$2:C$60,2,FALSE)=E704,VLOOKUP(K704,'Basic Moves'!B$2:C$60,2,FALSE)=F704),1,0)</f>
        <v>1</v>
      </c>
      <c r="O704" s="54">
        <f>VLOOKUP(K704,'Basic Moves'!B$2:J$60,5,FALSE)</f>
        <v>1600</v>
      </c>
      <c r="P704" s="54">
        <f>VLOOKUP(K704,'Basic Moves'!B$2:J$60,9,FALSE)</f>
        <v>15</v>
      </c>
      <c r="Q704" s="34">
        <f t="shared" si="229"/>
        <v>10</v>
      </c>
      <c r="R704" s="24">
        <f t="shared" si="2"/>
        <v>6.25</v>
      </c>
      <c r="S704" s="56">
        <f t="shared" si="230"/>
        <v>12.5</v>
      </c>
      <c r="T704" s="56">
        <f t="shared" si="231"/>
        <v>9.375</v>
      </c>
      <c r="U704" s="56">
        <f t="shared" si="232"/>
        <v>0.75</v>
      </c>
      <c r="V704" s="48" t="s">
        <v>36</v>
      </c>
      <c r="W704" s="54">
        <f>VLOOKUP(V704,'Charged Moves'!B$2:K$119,3,FALSE)</f>
        <v>100</v>
      </c>
      <c r="X704" s="57" t="str">
        <f>VLOOKUP(V704,'Charged Moves'!B$2:C$119,2,FALSE)</f>
        <v>Psychic</v>
      </c>
      <c r="Y704" s="54">
        <f>IF(OR(VLOOKUP(V704,'Charged Moves'!B$2:C$119,2,FALSE)=E704,VLOOKUP(V704,'Charged Moves'!B$2:C$119,2,FALSE)=F704),1,0)</f>
        <v>1</v>
      </c>
      <c r="Z704" s="54">
        <f>VLOOKUP(V704,'Charged Moves'!B$2:K$119,10,FALSE)*100</f>
        <v>5</v>
      </c>
      <c r="AA704" s="54">
        <f>VLOOKUP(V704,'Charged Moves'!B$2:K$119,6,FALSE)</f>
        <v>2800</v>
      </c>
      <c r="AB704" s="54">
        <f>VLOOKUP(V704,'Charged Moves'!B$2:L$119,11,FALSE)</f>
        <v>100</v>
      </c>
      <c r="AC704" s="62">
        <f t="shared" si="233"/>
        <v>49</v>
      </c>
      <c r="AD704" s="24">
        <f t="shared" si="3"/>
        <v>17.5</v>
      </c>
      <c r="AE704" s="63">
        <f t="shared" si="4"/>
        <v>7</v>
      </c>
      <c r="AF704" s="64">
        <f t="shared" si="5"/>
        <v>11200</v>
      </c>
      <c r="AG704" s="65">
        <f t="shared" si="6"/>
        <v>8.5</v>
      </c>
      <c r="AH704" s="15">
        <f t="shared" si="234"/>
        <v>0.488225158</v>
      </c>
      <c r="AI704" s="15">
        <f t="shared" si="235"/>
        <v>0.2800122577</v>
      </c>
      <c r="AJ704" s="15">
        <f t="shared" si="236"/>
        <v>0.3972440563</v>
      </c>
      <c r="AK704" s="65">
        <f t="shared" si="7"/>
        <v>3.966666667</v>
      </c>
      <c r="AL704" s="65">
        <f t="shared" si="8"/>
        <v>310675</v>
      </c>
      <c r="AM704" s="65">
        <f t="shared" si="9"/>
        <v>144981.6667</v>
      </c>
    </row>
    <row r="705" ht="14.25" customHeight="1">
      <c r="A705" s="11">
        <v>735.0</v>
      </c>
      <c r="B705" s="32">
        <f>VLOOKUP(D705,'Species Data'!A$2:E$252,2,FALSE)</f>
        <v>97</v>
      </c>
      <c r="C705" s="32"/>
      <c r="D705" s="32" t="s">
        <v>204</v>
      </c>
      <c r="E705" s="102" t="s">
        <v>36</v>
      </c>
      <c r="F705" s="103"/>
      <c r="G705" s="32">
        <f>VLOOKUP(D705,'Species Data'!A$2:E$252,3,FALSE)</f>
        <v>170</v>
      </c>
      <c r="H705" s="104">
        <f>VLOOKUP(D705,'Species Data'!A$2:E$252,4,FALSE)</f>
        <v>144</v>
      </c>
      <c r="I705" s="104">
        <f>VLOOKUP(D705,'Species Data'!A$2:E$252,5,FALSE)</f>
        <v>215</v>
      </c>
      <c r="J705" s="105">
        <f t="shared" si="1"/>
        <v>36550</v>
      </c>
      <c r="K705" s="36" t="s">
        <v>54</v>
      </c>
      <c r="L705" s="106">
        <f>VLOOKUP(K705,'Basic Moves'!B$2:J$60,3,FALSE)</f>
        <v>12</v>
      </c>
      <c r="M705" s="106" t="str">
        <f>VLOOKUP(K705,'Basic Moves'!B$2:C$60,2,FALSE)</f>
        <v>Psychic</v>
      </c>
      <c r="N705" s="106">
        <f>IF(OR(VLOOKUP(K705,'Basic Moves'!B$2:C$60,2,FALSE)=E705,VLOOKUP(K705,'Basic Moves'!B$2:C$60,2,FALSE)=F705),1,0)</f>
        <v>1</v>
      </c>
      <c r="O705" s="106">
        <f>VLOOKUP(K705,'Basic Moves'!B$2:J$60,5,FALSE)</f>
        <v>1100</v>
      </c>
      <c r="P705" s="106">
        <f>VLOOKUP(K705,'Basic Moves'!B$2:J$60,9,FALSE)</f>
        <v>10</v>
      </c>
      <c r="Q705" s="34">
        <f t="shared" si="229"/>
        <v>6</v>
      </c>
      <c r="R705" s="24">
        <f t="shared" si="2"/>
        <v>5.454545455</v>
      </c>
      <c r="S705" s="56">
        <f t="shared" si="230"/>
        <v>10.90909091</v>
      </c>
      <c r="T705" s="56">
        <f t="shared" si="231"/>
        <v>9.090909091</v>
      </c>
      <c r="U705" s="56">
        <f t="shared" si="232"/>
        <v>0.8333333333</v>
      </c>
      <c r="V705" s="36" t="s">
        <v>37</v>
      </c>
      <c r="W705" s="106">
        <f>VLOOKUP(V705,'Charged Moves'!B$2:K$119,3,FALSE)</f>
        <v>100</v>
      </c>
      <c r="X705" s="107" t="str">
        <f>VLOOKUP(V705,'Charged Moves'!B$2:C$119,2,FALSE)</f>
        <v>Ghost</v>
      </c>
      <c r="Y705" s="106">
        <f>IF(OR(VLOOKUP(V705,'Charged Moves'!B$2:C$119,2,FALSE)=E705,VLOOKUP(V705,'Charged Moves'!B$2:C$119,2,FALSE)=F705),1,0)</f>
        <v>0</v>
      </c>
      <c r="Z705" s="106">
        <f>VLOOKUP(V705,'Charged Moves'!B$2:K$119,10,FALSE)*100</f>
        <v>5</v>
      </c>
      <c r="AA705" s="106">
        <f>VLOOKUP(V705,'Charged Moves'!B$2:K$119,6,FALSE)</f>
        <v>3000</v>
      </c>
      <c r="AB705" s="106">
        <f>VLOOKUP(V705,'Charged Moves'!B$2:L$119,11,FALSE)</f>
        <v>50</v>
      </c>
      <c r="AC705" s="62">
        <f t="shared" si="233"/>
        <v>41</v>
      </c>
      <c r="AD705" s="24">
        <f t="shared" si="3"/>
        <v>13.66666667</v>
      </c>
      <c r="AE705" s="63">
        <f t="shared" si="4"/>
        <v>5</v>
      </c>
      <c r="AF705" s="64">
        <f t="shared" si="5"/>
        <v>5500</v>
      </c>
      <c r="AG705" s="65">
        <f t="shared" si="6"/>
        <v>8.352941176</v>
      </c>
      <c r="AH705" s="15">
        <f t="shared" si="234"/>
        <v>0.4797783559</v>
      </c>
      <c r="AI705" s="15">
        <f t="shared" si="235"/>
        <v>0.275167755</v>
      </c>
      <c r="AJ705" s="15">
        <f t="shared" si="236"/>
        <v>0.3468455995</v>
      </c>
      <c r="AK705" s="65">
        <f t="shared" si="7"/>
        <v>3.463414634</v>
      </c>
      <c r="AL705" s="65">
        <f t="shared" si="8"/>
        <v>305300</v>
      </c>
      <c r="AM705" s="65">
        <f t="shared" si="9"/>
        <v>126587.8049</v>
      </c>
    </row>
    <row r="706" ht="14.25" customHeight="1">
      <c r="A706" s="11">
        <v>732.0</v>
      </c>
      <c r="B706" s="11">
        <f>VLOOKUP(D706,'Species Data'!A$2:E$252,2,FALSE)</f>
        <v>97</v>
      </c>
      <c r="C706" s="11"/>
      <c r="D706" s="11" t="s">
        <v>204</v>
      </c>
      <c r="E706" s="50" t="s">
        <v>36</v>
      </c>
      <c r="F706" s="51"/>
      <c r="G706" s="11">
        <f>VLOOKUP(D706,'Species Data'!A$2:E$252,3,FALSE)</f>
        <v>170</v>
      </c>
      <c r="H706" s="52">
        <f>VLOOKUP(D706,'Species Data'!A$2:E$252,4,FALSE)</f>
        <v>144</v>
      </c>
      <c r="I706" s="52">
        <f>VLOOKUP(D706,'Species Data'!A$2:E$252,5,FALSE)</f>
        <v>215</v>
      </c>
      <c r="J706" s="53">
        <f t="shared" si="1"/>
        <v>36550</v>
      </c>
      <c r="K706" s="12" t="s">
        <v>54</v>
      </c>
      <c r="L706" s="54">
        <f>VLOOKUP(K706,'Basic Moves'!B$2:J$60,3,FALSE)</f>
        <v>12</v>
      </c>
      <c r="M706" s="54" t="str">
        <f>VLOOKUP(K706,'Basic Moves'!B$2:C$60,2,FALSE)</f>
        <v>Psychic</v>
      </c>
      <c r="N706" s="54">
        <f>IF(OR(VLOOKUP(K706,'Basic Moves'!B$2:C$60,2,FALSE)=E706,VLOOKUP(K706,'Basic Moves'!B$2:C$60,2,FALSE)=F706),1,0)</f>
        <v>1</v>
      </c>
      <c r="O706" s="54">
        <f>VLOOKUP(K706,'Basic Moves'!B$2:J$60,5,FALSE)</f>
        <v>1100</v>
      </c>
      <c r="P706" s="54">
        <f>VLOOKUP(K706,'Basic Moves'!B$2:J$60,9,FALSE)</f>
        <v>10</v>
      </c>
      <c r="Q706" s="34">
        <f t="shared" si="229"/>
        <v>6</v>
      </c>
      <c r="R706" s="24">
        <f t="shared" si="2"/>
        <v>5.454545455</v>
      </c>
      <c r="S706" s="56">
        <f t="shared" si="230"/>
        <v>10.90909091</v>
      </c>
      <c r="T706" s="56">
        <f t="shared" si="231"/>
        <v>9.090909091</v>
      </c>
      <c r="U706" s="56">
        <f t="shared" si="232"/>
        <v>0.8333333333</v>
      </c>
      <c r="V706" s="12" t="s">
        <v>19</v>
      </c>
      <c r="W706" s="54">
        <f>VLOOKUP(V706,'Charged Moves'!B$2:K$119,3,FALSE)</f>
        <v>120</v>
      </c>
      <c r="X706" s="57" t="str">
        <f>VLOOKUP(V706,'Charged Moves'!B$2:C$119,2,FALSE)</f>
        <v>Psychic</v>
      </c>
      <c r="Y706" s="54">
        <f>IF(OR(VLOOKUP(V706,'Charged Moves'!B$2:C$119,2,FALSE)=E706,VLOOKUP(V706,'Charged Moves'!B$2:C$119,2,FALSE)=F706),1,0)</f>
        <v>1</v>
      </c>
      <c r="Z706" s="54">
        <f>VLOOKUP(V706,'Charged Moves'!B$2:K$119,10,FALSE)*100</f>
        <v>5</v>
      </c>
      <c r="AA706" s="54">
        <f>VLOOKUP(V706,'Charged Moves'!B$2:K$119,6,FALSE)</f>
        <v>2700</v>
      </c>
      <c r="AB706" s="54">
        <f>VLOOKUP(V706,'Charged Moves'!B$2:L$119,11,FALSE)</f>
        <v>100</v>
      </c>
      <c r="AC706" s="62">
        <f t="shared" si="233"/>
        <v>58</v>
      </c>
      <c r="AD706" s="24">
        <f t="shared" si="3"/>
        <v>21.48148148</v>
      </c>
      <c r="AE706" s="63">
        <f t="shared" si="4"/>
        <v>10</v>
      </c>
      <c r="AF706" s="64">
        <f t="shared" si="5"/>
        <v>11000</v>
      </c>
      <c r="AG706" s="65">
        <f t="shared" si="6"/>
        <v>8.613138686</v>
      </c>
      <c r="AH706" s="15">
        <f t="shared" si="234"/>
        <v>0.4947236465</v>
      </c>
      <c r="AI706" s="15">
        <f t="shared" si="235"/>
        <v>0.2837393423</v>
      </c>
      <c r="AJ706" s="15">
        <f t="shared" si="236"/>
        <v>0.3310133369</v>
      </c>
      <c r="AK706" s="65">
        <f t="shared" si="7"/>
        <v>3.305322129</v>
      </c>
      <c r="AL706" s="65">
        <f t="shared" si="8"/>
        <v>314810.219</v>
      </c>
      <c r="AM706" s="65">
        <f t="shared" si="9"/>
        <v>120809.5238</v>
      </c>
    </row>
    <row r="707" ht="14.25" customHeight="1">
      <c r="A707" s="11">
        <v>734.0</v>
      </c>
      <c r="B707" s="32">
        <f>VLOOKUP(D707,'Species Data'!A$2:E$252,2,FALSE)</f>
        <v>97</v>
      </c>
      <c r="C707" s="32"/>
      <c r="D707" s="32" t="s">
        <v>204</v>
      </c>
      <c r="E707" s="102" t="s">
        <v>36</v>
      </c>
      <c r="F707" s="103"/>
      <c r="G707" s="32">
        <f>VLOOKUP(D707,'Species Data'!A$2:E$252,3,FALSE)</f>
        <v>170</v>
      </c>
      <c r="H707" s="104">
        <f>VLOOKUP(D707,'Species Data'!A$2:E$252,4,FALSE)</f>
        <v>144</v>
      </c>
      <c r="I707" s="104">
        <f>VLOOKUP(D707,'Species Data'!A$2:E$252,5,FALSE)</f>
        <v>215</v>
      </c>
      <c r="J707" s="105">
        <f t="shared" si="1"/>
        <v>36550</v>
      </c>
      <c r="K707" s="36" t="s">
        <v>54</v>
      </c>
      <c r="L707" s="106">
        <f>VLOOKUP(K707,'Basic Moves'!B$2:J$60,3,FALSE)</f>
        <v>12</v>
      </c>
      <c r="M707" s="106" t="str">
        <f>VLOOKUP(K707,'Basic Moves'!B$2:C$60,2,FALSE)</f>
        <v>Psychic</v>
      </c>
      <c r="N707" s="106">
        <f>IF(OR(VLOOKUP(K707,'Basic Moves'!B$2:C$60,2,FALSE)=E707,VLOOKUP(K707,'Basic Moves'!B$2:C$60,2,FALSE)=F707),1,0)</f>
        <v>1</v>
      </c>
      <c r="O707" s="106">
        <f>VLOOKUP(K707,'Basic Moves'!B$2:J$60,5,FALSE)</f>
        <v>1100</v>
      </c>
      <c r="P707" s="106">
        <f>VLOOKUP(K707,'Basic Moves'!B$2:J$60,9,FALSE)</f>
        <v>10</v>
      </c>
      <c r="Q707" s="34">
        <f t="shared" si="229"/>
        <v>6</v>
      </c>
      <c r="R707" s="24">
        <f t="shared" si="2"/>
        <v>5.454545455</v>
      </c>
      <c r="S707" s="56">
        <f t="shared" si="230"/>
        <v>10.90909091</v>
      </c>
      <c r="T707" s="56">
        <f t="shared" si="231"/>
        <v>9.090909091</v>
      </c>
      <c r="U707" s="56">
        <f t="shared" si="232"/>
        <v>0.8333333333</v>
      </c>
      <c r="V707" s="36" t="s">
        <v>233</v>
      </c>
      <c r="W707" s="106">
        <f>VLOOKUP(V707,'Charged Moves'!B$2:K$119,3,FALSE)</f>
        <v>65</v>
      </c>
      <c r="X707" s="107" t="str">
        <f>VLOOKUP(V707,'Charged Moves'!B$2:C$119,2,FALSE)</f>
        <v>Psychic</v>
      </c>
      <c r="Y707" s="106">
        <f>IF(OR(VLOOKUP(V707,'Charged Moves'!B$2:C$119,2,FALSE)=E707,VLOOKUP(V707,'Charged Moves'!B$2:C$119,2,FALSE)=F707),1,0)</f>
        <v>1</v>
      </c>
      <c r="Z707" s="106">
        <f>VLOOKUP(V707,'Charged Moves'!B$2:K$119,10,FALSE)*100</f>
        <v>5</v>
      </c>
      <c r="AA707" s="106">
        <f>VLOOKUP(V707,'Charged Moves'!B$2:K$119,6,FALSE)</f>
        <v>2700</v>
      </c>
      <c r="AB707" s="106">
        <f>VLOOKUP(V707,'Charged Moves'!B$2:L$119,11,FALSE)</f>
        <v>33</v>
      </c>
      <c r="AC707" s="62">
        <f t="shared" si="233"/>
        <v>32</v>
      </c>
      <c r="AD707" s="24">
        <f t="shared" si="3"/>
        <v>11.85185185</v>
      </c>
      <c r="AE707" s="63">
        <f t="shared" si="4"/>
        <v>4</v>
      </c>
      <c r="AF707" s="64">
        <f t="shared" si="5"/>
        <v>4400</v>
      </c>
      <c r="AG707" s="65">
        <f t="shared" si="6"/>
        <v>7.887323944</v>
      </c>
      <c r="AH707" s="15">
        <f t="shared" si="234"/>
        <v>0.4530341151</v>
      </c>
      <c r="AI707" s="15">
        <f t="shared" si="235"/>
        <v>0.2598291041</v>
      </c>
      <c r="AJ707" s="15">
        <f t="shared" si="236"/>
        <v>0.3279620692</v>
      </c>
      <c r="AK707" s="65">
        <f t="shared" si="7"/>
        <v>3.274853801</v>
      </c>
      <c r="AL707" s="65">
        <f t="shared" si="8"/>
        <v>288281.6901</v>
      </c>
      <c r="AM707" s="65">
        <f t="shared" si="9"/>
        <v>119695.9064</v>
      </c>
    </row>
    <row r="708" ht="14.25" customHeight="1">
      <c r="A708" s="11">
        <v>731.0</v>
      </c>
      <c r="B708" s="11">
        <f>VLOOKUP(D708,'Species Data'!A$2:E$252,2,FALSE)</f>
        <v>97</v>
      </c>
      <c r="C708" s="11"/>
      <c r="D708" s="11" t="s">
        <v>204</v>
      </c>
      <c r="E708" s="50" t="s">
        <v>36</v>
      </c>
      <c r="F708" s="51"/>
      <c r="G708" s="11">
        <f>VLOOKUP(D708,'Species Data'!A$2:E$252,3,FALSE)</f>
        <v>170</v>
      </c>
      <c r="H708" s="52">
        <f>VLOOKUP(D708,'Species Data'!A$2:E$252,4,FALSE)</f>
        <v>144</v>
      </c>
      <c r="I708" s="52">
        <f>VLOOKUP(D708,'Species Data'!A$2:E$252,5,FALSE)</f>
        <v>215</v>
      </c>
      <c r="J708" s="53">
        <f t="shared" si="1"/>
        <v>36550</v>
      </c>
      <c r="K708" s="48" t="s">
        <v>54</v>
      </c>
      <c r="L708" s="54">
        <f>VLOOKUP(K708,'Basic Moves'!B$2:J$60,3,FALSE)</f>
        <v>12</v>
      </c>
      <c r="M708" s="54" t="str">
        <f>VLOOKUP(K708,'Basic Moves'!B$2:C$60,2,FALSE)</f>
        <v>Psychic</v>
      </c>
      <c r="N708" s="54">
        <f>IF(OR(VLOOKUP(K708,'Basic Moves'!B$2:C$60,2,FALSE)=E708,VLOOKUP(K708,'Basic Moves'!B$2:C$60,2,FALSE)=F708),1,0)</f>
        <v>1</v>
      </c>
      <c r="O708" s="54">
        <f>VLOOKUP(K708,'Basic Moves'!B$2:J$60,5,FALSE)</f>
        <v>1100</v>
      </c>
      <c r="P708" s="54">
        <f>VLOOKUP(K708,'Basic Moves'!B$2:J$60,9,FALSE)</f>
        <v>10</v>
      </c>
      <c r="Q708" s="34">
        <f t="shared" si="229"/>
        <v>6</v>
      </c>
      <c r="R708" s="24">
        <f t="shared" si="2"/>
        <v>5.454545455</v>
      </c>
      <c r="S708" s="56">
        <f t="shared" si="230"/>
        <v>10.90909091</v>
      </c>
      <c r="T708" s="56">
        <f t="shared" si="231"/>
        <v>9.090909091</v>
      </c>
      <c r="U708" s="56">
        <f t="shared" si="232"/>
        <v>0.8333333333</v>
      </c>
      <c r="V708" s="12" t="s">
        <v>33</v>
      </c>
      <c r="W708" s="54">
        <f>VLOOKUP(V708,'Charged Moves'!B$2:K$119,3,FALSE)</f>
        <v>140</v>
      </c>
      <c r="X708" s="57" t="str">
        <f>VLOOKUP(V708,'Charged Moves'!B$2:C$119,2,FALSE)</f>
        <v>Fighting</v>
      </c>
      <c r="Y708" s="54">
        <f>IF(OR(VLOOKUP(V708,'Charged Moves'!B$2:C$119,2,FALSE)=E708,VLOOKUP(V708,'Charged Moves'!B$2:C$119,2,FALSE)=F708),1,0)</f>
        <v>0</v>
      </c>
      <c r="Z708" s="54">
        <f>VLOOKUP(V708,'Charged Moves'!B$2:K$119,10,FALSE)*100</f>
        <v>5</v>
      </c>
      <c r="AA708" s="54">
        <f>VLOOKUP(V708,'Charged Moves'!B$2:K$119,6,FALSE)</f>
        <v>3500</v>
      </c>
      <c r="AB708" s="54">
        <f>VLOOKUP(V708,'Charged Moves'!B$2:L$119,11,FALSE)</f>
        <v>100</v>
      </c>
      <c r="AC708" s="62">
        <f t="shared" si="233"/>
        <v>57</v>
      </c>
      <c r="AD708" s="24">
        <f t="shared" si="3"/>
        <v>16.28571429</v>
      </c>
      <c r="AE708" s="63">
        <f t="shared" si="4"/>
        <v>10</v>
      </c>
      <c r="AF708" s="64">
        <f t="shared" si="5"/>
        <v>11000</v>
      </c>
      <c r="AG708" s="65">
        <f t="shared" si="6"/>
        <v>8.068965517</v>
      </c>
      <c r="AH708" s="15">
        <f t="shared" si="234"/>
        <v>0.4634672899</v>
      </c>
      <c r="AI708" s="15">
        <f t="shared" si="235"/>
        <v>0.2658128532</v>
      </c>
      <c r="AJ708" s="15">
        <f t="shared" si="236"/>
        <v>0.3210145361</v>
      </c>
      <c r="AK708" s="65">
        <f t="shared" si="7"/>
        <v>3.205479452</v>
      </c>
      <c r="AL708" s="65">
        <f t="shared" si="8"/>
        <v>294920.6897</v>
      </c>
      <c r="AM708" s="65">
        <f t="shared" si="9"/>
        <v>117160.274</v>
      </c>
    </row>
    <row r="709" ht="14.25" customHeight="1">
      <c r="A709" s="11">
        <v>733.0</v>
      </c>
      <c r="B709" s="11">
        <f>VLOOKUP(D709,'Species Data'!A$2:E$252,2,FALSE)</f>
        <v>97</v>
      </c>
      <c r="C709" s="11"/>
      <c r="D709" s="11" t="s">
        <v>204</v>
      </c>
      <c r="E709" s="50" t="s">
        <v>36</v>
      </c>
      <c r="F709" s="51"/>
      <c r="G709" s="11">
        <f>VLOOKUP(D709,'Species Data'!A$2:E$252,3,FALSE)</f>
        <v>170</v>
      </c>
      <c r="H709" s="52">
        <f>VLOOKUP(D709,'Species Data'!A$2:E$252,4,FALSE)</f>
        <v>144</v>
      </c>
      <c r="I709" s="52">
        <f>VLOOKUP(D709,'Species Data'!A$2:E$252,5,FALSE)</f>
        <v>215</v>
      </c>
      <c r="J709" s="53">
        <f t="shared" si="1"/>
        <v>36550</v>
      </c>
      <c r="K709" s="12" t="s">
        <v>54</v>
      </c>
      <c r="L709" s="54">
        <f>VLOOKUP(K709,'Basic Moves'!B$2:J$60,3,FALSE)</f>
        <v>12</v>
      </c>
      <c r="M709" s="54" t="str">
        <f>VLOOKUP(K709,'Basic Moves'!B$2:C$60,2,FALSE)</f>
        <v>Psychic</v>
      </c>
      <c r="N709" s="54">
        <f>IF(OR(VLOOKUP(K709,'Basic Moves'!B$2:C$60,2,FALSE)=E709,VLOOKUP(K709,'Basic Moves'!B$2:C$60,2,FALSE)=F709),1,0)</f>
        <v>1</v>
      </c>
      <c r="O709" s="54">
        <f>VLOOKUP(K709,'Basic Moves'!B$2:J$60,5,FALSE)</f>
        <v>1100</v>
      </c>
      <c r="P709" s="54">
        <f>VLOOKUP(K709,'Basic Moves'!B$2:J$60,9,FALSE)</f>
        <v>10</v>
      </c>
      <c r="Q709" s="34">
        <f t="shared" si="229"/>
        <v>6</v>
      </c>
      <c r="R709" s="24">
        <f t="shared" si="2"/>
        <v>5.454545455</v>
      </c>
      <c r="S709" s="56">
        <f t="shared" si="230"/>
        <v>10.90909091</v>
      </c>
      <c r="T709" s="56">
        <f t="shared" si="231"/>
        <v>9.090909091</v>
      </c>
      <c r="U709" s="56">
        <f t="shared" si="232"/>
        <v>0.8333333333</v>
      </c>
      <c r="V709" s="48" t="s">
        <v>36</v>
      </c>
      <c r="W709" s="54">
        <f>VLOOKUP(V709,'Charged Moves'!B$2:K$119,3,FALSE)</f>
        <v>100</v>
      </c>
      <c r="X709" s="57" t="str">
        <f>VLOOKUP(V709,'Charged Moves'!B$2:C$119,2,FALSE)</f>
        <v>Psychic</v>
      </c>
      <c r="Y709" s="54">
        <f>IF(OR(VLOOKUP(V709,'Charged Moves'!B$2:C$119,2,FALSE)=E709,VLOOKUP(V709,'Charged Moves'!B$2:C$119,2,FALSE)=F709),1,0)</f>
        <v>1</v>
      </c>
      <c r="Z709" s="54">
        <f>VLOOKUP(V709,'Charged Moves'!B$2:K$119,10,FALSE)*100</f>
        <v>5</v>
      </c>
      <c r="AA709" s="54">
        <f>VLOOKUP(V709,'Charged Moves'!B$2:K$119,6,FALSE)</f>
        <v>2800</v>
      </c>
      <c r="AB709" s="54">
        <f>VLOOKUP(V709,'Charged Moves'!B$2:L$119,11,FALSE)</f>
        <v>100</v>
      </c>
      <c r="AC709" s="62">
        <f t="shared" si="233"/>
        <v>49</v>
      </c>
      <c r="AD709" s="24">
        <f t="shared" si="3"/>
        <v>17.5</v>
      </c>
      <c r="AE709" s="63">
        <f t="shared" si="4"/>
        <v>10</v>
      </c>
      <c r="AF709" s="64">
        <f t="shared" si="5"/>
        <v>11000</v>
      </c>
      <c r="AG709" s="65">
        <f t="shared" si="6"/>
        <v>7.898550725</v>
      </c>
      <c r="AH709" s="15">
        <f t="shared" si="234"/>
        <v>0.4536789618</v>
      </c>
      <c r="AI709" s="15">
        <f t="shared" si="235"/>
        <v>0.2601989437</v>
      </c>
      <c r="AJ709" s="15">
        <f t="shared" si="236"/>
        <v>0.3049124605</v>
      </c>
      <c r="AK709" s="65">
        <f t="shared" si="7"/>
        <v>3.044692737</v>
      </c>
      <c r="AL709" s="65">
        <f t="shared" si="8"/>
        <v>288692.029</v>
      </c>
      <c r="AM709" s="65">
        <f t="shared" si="9"/>
        <v>111283.5196</v>
      </c>
    </row>
    <row r="710" ht="14.25" customHeight="1">
      <c r="A710" s="11">
        <v>1289.0</v>
      </c>
      <c r="B710" s="11">
        <f>VLOOKUP(D710,'Species Data'!A$2:E$252,2,FALSE)</f>
        <v>174</v>
      </c>
      <c r="C710" s="11"/>
      <c r="D710" s="20" t="s">
        <v>442</v>
      </c>
      <c r="E710" s="98" t="s">
        <v>481</v>
      </c>
      <c r="F710" s="119" t="s">
        <v>491</v>
      </c>
      <c r="G710" s="11">
        <f>VLOOKUP(D710,'Species Data'!A$2:E$252,3,FALSE)</f>
        <v>180</v>
      </c>
      <c r="H710" s="52">
        <f>VLOOKUP(D710,'Species Data'!A$2:E$252,4,FALSE)</f>
        <v>69</v>
      </c>
      <c r="I710" s="52">
        <f>VLOOKUP(D710,'Species Data'!A$2:E$252,5,FALSE)</f>
        <v>34</v>
      </c>
      <c r="J710" s="53">
        <f t="shared" si="1"/>
        <v>6120</v>
      </c>
      <c r="K710" s="21" t="s">
        <v>158</v>
      </c>
      <c r="L710" s="54">
        <f>VLOOKUP(K710,'Basic Moves'!B$2:J$60,3,FALSE)</f>
        <v>10</v>
      </c>
      <c r="M710" s="54" t="str">
        <f>VLOOKUP(K710,'Basic Moves'!B$2:C$60,2,FALSE)</f>
        <v>Dark</v>
      </c>
      <c r="N710" s="54">
        <f>IF(OR(VLOOKUP(K710,'Basic Moves'!B$2:C$60,2,FALSE)=E710,VLOOKUP(K710,'Basic Moves'!B$2:C$60,2,FALSE)=F710),1,0)</f>
        <v>0</v>
      </c>
      <c r="O710" s="54">
        <f>VLOOKUP(K710,'Basic Moves'!B$2:J$60,5,FALSE)</f>
        <v>900</v>
      </c>
      <c r="P710" s="54">
        <f>VLOOKUP(K710,'Basic Moves'!B$2:J$60,9,FALSE)</f>
        <v>9</v>
      </c>
      <c r="Q710" s="34">
        <f t="shared" si="229"/>
        <v>2</v>
      </c>
      <c r="R710" s="24">
        <f t="shared" si="2"/>
        <v>2.222222222</v>
      </c>
      <c r="S710" s="56">
        <f t="shared" si="230"/>
        <v>11.11111111</v>
      </c>
      <c r="T710" s="56">
        <f t="shared" si="231"/>
        <v>10</v>
      </c>
      <c r="U710" s="56">
        <f t="shared" si="232"/>
        <v>0.9</v>
      </c>
      <c r="V710" s="21" t="s">
        <v>37</v>
      </c>
      <c r="W710" s="54">
        <f>VLOOKUP(V710,'Charged Moves'!B$2:K$119,3,FALSE)</f>
        <v>100</v>
      </c>
      <c r="X710" s="57" t="str">
        <f>VLOOKUP(V710,'Charged Moves'!B$2:C$119,2,FALSE)</f>
        <v>Ghost</v>
      </c>
      <c r="Y710" s="54">
        <f>IF(OR(VLOOKUP(V710,'Charged Moves'!B$2:C$119,2,FALSE)=E710,VLOOKUP(V710,'Charged Moves'!B$2:C$119,2,FALSE)=F710),1,0)</f>
        <v>0</v>
      </c>
      <c r="Z710" s="54">
        <f>VLOOKUP(V710,'Charged Moves'!B$2:K$119,10,FALSE)*100</f>
        <v>5</v>
      </c>
      <c r="AA710" s="54">
        <f>VLOOKUP(V710,'Charged Moves'!B$2:K$119,6,FALSE)</f>
        <v>3000</v>
      </c>
      <c r="AB710" s="54">
        <f>VLOOKUP(V710,'Charged Moves'!B$2:L$119,11,FALSE)</f>
        <v>50</v>
      </c>
      <c r="AC710" s="62">
        <f t="shared" si="233"/>
        <v>20</v>
      </c>
      <c r="AD710" s="24">
        <f t="shared" si="3"/>
        <v>6.666666667</v>
      </c>
      <c r="AE710" s="63">
        <f t="shared" si="4"/>
        <v>6</v>
      </c>
      <c r="AF710" s="64">
        <f t="shared" si="5"/>
        <v>5400</v>
      </c>
      <c r="AG710" s="65">
        <f t="shared" si="6"/>
        <v>3.80952381</v>
      </c>
      <c r="AH710" s="15">
        <f t="shared" si="234"/>
        <v>0.2188123957</v>
      </c>
      <c r="AI710" s="15">
        <f t="shared" si="235"/>
        <v>0.02101323177</v>
      </c>
      <c r="AJ710" s="15">
        <f t="shared" si="236"/>
        <v>0.02395508422</v>
      </c>
      <c r="AK710" s="65">
        <f t="shared" si="7"/>
        <v>1.428571429</v>
      </c>
      <c r="AL710" s="65">
        <f t="shared" si="8"/>
        <v>23314.28571</v>
      </c>
      <c r="AM710" s="65">
        <f t="shared" si="9"/>
        <v>8742.857143</v>
      </c>
    </row>
    <row r="711" ht="14.25" customHeight="1">
      <c r="A711" s="11">
        <v>1290.0</v>
      </c>
      <c r="B711" s="11">
        <f>VLOOKUP(D711,'Species Data'!A$2:E$252,2,FALSE)</f>
        <v>174</v>
      </c>
      <c r="C711" s="11"/>
      <c r="D711" s="20" t="s">
        <v>442</v>
      </c>
      <c r="E711" s="98" t="s">
        <v>481</v>
      </c>
      <c r="F711" s="119" t="s">
        <v>491</v>
      </c>
      <c r="G711" s="11">
        <f>VLOOKUP(D711,'Species Data'!A$2:E$252,3,FALSE)</f>
        <v>180</v>
      </c>
      <c r="H711" s="52">
        <f>VLOOKUP(D711,'Species Data'!A$2:E$252,4,FALSE)</f>
        <v>69</v>
      </c>
      <c r="I711" s="52">
        <f>VLOOKUP(D711,'Species Data'!A$2:E$252,5,FALSE)</f>
        <v>34</v>
      </c>
      <c r="J711" s="53">
        <f t="shared" si="1"/>
        <v>6120</v>
      </c>
      <c r="K711" s="21" t="s">
        <v>158</v>
      </c>
      <c r="L711" s="54">
        <f>VLOOKUP(K711,'Basic Moves'!B$2:J$60,3,FALSE)</f>
        <v>10</v>
      </c>
      <c r="M711" s="54" t="str">
        <f>VLOOKUP(K711,'Basic Moves'!B$2:C$60,2,FALSE)</f>
        <v>Dark</v>
      </c>
      <c r="N711" s="54">
        <f>IF(OR(VLOOKUP(K711,'Basic Moves'!B$2:C$60,2,FALSE)=E711,VLOOKUP(K711,'Basic Moves'!B$2:C$60,2,FALSE)=F711),1,0)</f>
        <v>0</v>
      </c>
      <c r="O711" s="54">
        <f>VLOOKUP(K711,'Basic Moves'!B$2:J$60,5,FALSE)</f>
        <v>900</v>
      </c>
      <c r="P711" s="54">
        <f>VLOOKUP(K711,'Basic Moves'!B$2:J$60,9,FALSE)</f>
        <v>9</v>
      </c>
      <c r="Q711" s="34">
        <f t="shared" si="229"/>
        <v>2</v>
      </c>
      <c r="R711" s="24">
        <f t="shared" si="2"/>
        <v>2.222222222</v>
      </c>
      <c r="S711" s="56">
        <f t="shared" si="230"/>
        <v>11.11111111</v>
      </c>
      <c r="T711" s="56">
        <f t="shared" si="231"/>
        <v>10</v>
      </c>
      <c r="U711" s="56">
        <f t="shared" si="232"/>
        <v>0.9</v>
      </c>
      <c r="V711" s="21" t="s">
        <v>71</v>
      </c>
      <c r="W711" s="54">
        <f>VLOOKUP(V711,'Charged Moves'!B$2:K$119,3,FALSE)</f>
        <v>90</v>
      </c>
      <c r="X711" s="57" t="str">
        <f>VLOOKUP(V711,'Charged Moves'!B$2:C$119,2,FALSE)</f>
        <v>Electric</v>
      </c>
      <c r="Y711" s="54">
        <f>IF(OR(VLOOKUP(V711,'Charged Moves'!B$2:C$119,2,FALSE)=E711,VLOOKUP(V711,'Charged Moves'!B$2:C$119,2,FALSE)=F711),1,0)</f>
        <v>0</v>
      </c>
      <c r="Z711" s="54">
        <f>VLOOKUP(V711,'Charged Moves'!B$2:K$119,10,FALSE)*100</f>
        <v>5</v>
      </c>
      <c r="AA711" s="54">
        <f>VLOOKUP(V711,'Charged Moves'!B$2:K$119,6,FALSE)</f>
        <v>2600</v>
      </c>
      <c r="AB711" s="54">
        <f>VLOOKUP(V711,'Charged Moves'!B$2:L$119,11,FALSE)</f>
        <v>50</v>
      </c>
      <c r="AC711" s="62">
        <f t="shared" si="233"/>
        <v>18</v>
      </c>
      <c r="AD711" s="24">
        <f t="shared" si="3"/>
        <v>6.923076923</v>
      </c>
      <c r="AE711" s="63">
        <f t="shared" si="4"/>
        <v>6</v>
      </c>
      <c r="AF711" s="64">
        <f t="shared" si="5"/>
        <v>5400</v>
      </c>
      <c r="AG711" s="65">
        <f t="shared" si="6"/>
        <v>3.75</v>
      </c>
      <c r="AH711" s="15">
        <f t="shared" si="234"/>
        <v>0.215393452</v>
      </c>
      <c r="AI711" s="15">
        <f t="shared" si="235"/>
        <v>0.02068490002</v>
      </c>
      <c r="AJ711" s="15">
        <f t="shared" si="236"/>
        <v>0.02286621675</v>
      </c>
      <c r="AK711" s="65">
        <f t="shared" si="7"/>
        <v>1.363636364</v>
      </c>
      <c r="AL711" s="65">
        <f t="shared" si="8"/>
        <v>22950</v>
      </c>
      <c r="AM711" s="65">
        <f t="shared" si="9"/>
        <v>8345.454545</v>
      </c>
    </row>
    <row r="712" ht="14.25" customHeight="1">
      <c r="A712" s="11">
        <v>1292.0</v>
      </c>
      <c r="B712" s="11">
        <f>VLOOKUP(D712,'Species Data'!A$2:E$252,2,FALSE)</f>
        <v>174</v>
      </c>
      <c r="C712" s="11"/>
      <c r="D712" s="20" t="s">
        <v>442</v>
      </c>
      <c r="E712" s="98" t="s">
        <v>481</v>
      </c>
      <c r="F712" s="119" t="s">
        <v>491</v>
      </c>
      <c r="G712" s="11">
        <f>VLOOKUP(D712,'Species Data'!A$2:E$252,3,FALSE)</f>
        <v>180</v>
      </c>
      <c r="H712" s="52">
        <f>VLOOKUP(D712,'Species Data'!A$2:E$252,4,FALSE)</f>
        <v>69</v>
      </c>
      <c r="I712" s="52">
        <f>VLOOKUP(D712,'Species Data'!A$2:E$252,5,FALSE)</f>
        <v>34</v>
      </c>
      <c r="J712" s="53">
        <f t="shared" si="1"/>
        <v>6120</v>
      </c>
      <c r="K712" s="21" t="s">
        <v>42</v>
      </c>
      <c r="L712" s="54">
        <f>VLOOKUP(K712,'Basic Moves'!B$2:J$60,3,FALSE)</f>
        <v>7</v>
      </c>
      <c r="M712" s="54" t="str">
        <f>VLOOKUP(K712,'Basic Moves'!B$2:C$60,2,FALSE)</f>
        <v>Normal</v>
      </c>
      <c r="N712" s="54">
        <f>IF(OR(VLOOKUP(K712,'Basic Moves'!B$2:C$60,2,FALSE)=E712,VLOOKUP(K712,'Basic Moves'!B$2:C$60,2,FALSE)=F712),1,0)</f>
        <v>1</v>
      </c>
      <c r="O712" s="54">
        <f>VLOOKUP(K712,'Basic Moves'!B$2:J$60,5,FALSE)</f>
        <v>600</v>
      </c>
      <c r="P712" s="54">
        <f>VLOOKUP(K712,'Basic Moves'!B$2:J$60,9,FALSE)</f>
        <v>6</v>
      </c>
      <c r="Q712" s="34">
        <f t="shared" si="229"/>
        <v>2</v>
      </c>
      <c r="R712" s="24">
        <f t="shared" si="2"/>
        <v>3.333333333</v>
      </c>
      <c r="S712" s="56">
        <f t="shared" si="230"/>
        <v>11.66666667</v>
      </c>
      <c r="T712" s="56">
        <f t="shared" si="231"/>
        <v>10</v>
      </c>
      <c r="U712" s="56">
        <f t="shared" si="232"/>
        <v>0.8571428571</v>
      </c>
      <c r="V712" s="21" t="s">
        <v>37</v>
      </c>
      <c r="W712" s="54">
        <f>VLOOKUP(V712,'Charged Moves'!B$2:K$119,3,FALSE)</f>
        <v>100</v>
      </c>
      <c r="X712" s="57" t="str">
        <f>VLOOKUP(V712,'Charged Moves'!B$2:C$119,2,FALSE)</f>
        <v>Ghost</v>
      </c>
      <c r="Y712" s="54">
        <f>IF(OR(VLOOKUP(V712,'Charged Moves'!B$2:C$119,2,FALSE)=E712,VLOOKUP(V712,'Charged Moves'!B$2:C$119,2,FALSE)=F712),1,0)</f>
        <v>0</v>
      </c>
      <c r="Z712" s="54">
        <f>VLOOKUP(V712,'Charged Moves'!B$2:K$119,10,FALSE)*100</f>
        <v>5</v>
      </c>
      <c r="AA712" s="54">
        <f>VLOOKUP(V712,'Charged Moves'!B$2:K$119,6,FALSE)</f>
        <v>3000</v>
      </c>
      <c r="AB712" s="54">
        <f>VLOOKUP(V712,'Charged Moves'!B$2:L$119,11,FALSE)</f>
        <v>50</v>
      </c>
      <c r="AC712" s="62">
        <f t="shared" si="233"/>
        <v>20</v>
      </c>
      <c r="AD712" s="24">
        <f t="shared" si="3"/>
        <v>6.666666667</v>
      </c>
      <c r="AE712" s="63">
        <f t="shared" si="4"/>
        <v>9</v>
      </c>
      <c r="AF712" s="64">
        <f t="shared" si="5"/>
        <v>5400</v>
      </c>
      <c r="AG712" s="65">
        <f t="shared" si="6"/>
        <v>4.523809524</v>
      </c>
      <c r="AH712" s="15">
        <f t="shared" si="234"/>
        <v>0.2598397199</v>
      </c>
      <c r="AI712" s="15">
        <f t="shared" si="235"/>
        <v>0.02495321273</v>
      </c>
      <c r="AJ712" s="15">
        <f t="shared" si="236"/>
        <v>0.02243680423</v>
      </c>
      <c r="AK712" s="65">
        <f t="shared" si="7"/>
        <v>1.338028169</v>
      </c>
      <c r="AL712" s="65">
        <f t="shared" si="8"/>
        <v>27685.71429</v>
      </c>
      <c r="AM712" s="65">
        <f t="shared" si="9"/>
        <v>8188.732394</v>
      </c>
    </row>
    <row r="713" ht="14.25" customHeight="1">
      <c r="A713" s="11">
        <v>1295.0</v>
      </c>
      <c r="B713" s="11">
        <f>VLOOKUP(D713,'Species Data'!A$2:E$252,2,FALSE)</f>
        <v>174</v>
      </c>
      <c r="C713" s="11"/>
      <c r="D713" s="20" t="s">
        <v>442</v>
      </c>
      <c r="E713" s="98" t="s">
        <v>481</v>
      </c>
      <c r="F713" s="119" t="s">
        <v>491</v>
      </c>
      <c r="G713" s="11">
        <f>VLOOKUP(D713,'Species Data'!A$2:E$252,3,FALSE)</f>
        <v>180</v>
      </c>
      <c r="H713" s="52">
        <f>VLOOKUP(D713,'Species Data'!A$2:E$252,4,FALSE)</f>
        <v>69</v>
      </c>
      <c r="I713" s="52">
        <f>VLOOKUP(D713,'Species Data'!A$2:E$252,5,FALSE)</f>
        <v>34</v>
      </c>
      <c r="J713" s="53">
        <f t="shared" si="1"/>
        <v>6120</v>
      </c>
      <c r="K713" s="21" t="s">
        <v>158</v>
      </c>
      <c r="L713" s="54">
        <f>VLOOKUP(K713,'Basic Moves'!B$2:J$60,3,FALSE)</f>
        <v>10</v>
      </c>
      <c r="M713" s="54" t="str">
        <f>VLOOKUP(K713,'Basic Moves'!B$2:C$60,2,FALSE)</f>
        <v>Dark</v>
      </c>
      <c r="N713" s="54">
        <f>IF(OR(VLOOKUP(K713,'Basic Moves'!B$2:C$60,2,FALSE)=E713,VLOOKUP(K713,'Basic Moves'!B$2:C$60,2,FALSE)=F713),1,0)</f>
        <v>0</v>
      </c>
      <c r="O713" s="54">
        <f>VLOOKUP(K713,'Basic Moves'!B$2:J$60,5,FALSE)</f>
        <v>900</v>
      </c>
      <c r="P713" s="54">
        <f>VLOOKUP(K713,'Basic Moves'!B$2:J$60,9,FALSE)</f>
        <v>9</v>
      </c>
      <c r="Q713" s="34">
        <f t="shared" si="229"/>
        <v>2</v>
      </c>
      <c r="R713" s="24">
        <f t="shared" si="2"/>
        <v>2.222222222</v>
      </c>
      <c r="S713" s="56">
        <f t="shared" si="230"/>
        <v>11.11111111</v>
      </c>
      <c r="T713" s="56">
        <f t="shared" si="231"/>
        <v>10</v>
      </c>
      <c r="U713" s="56">
        <f t="shared" si="232"/>
        <v>0.9</v>
      </c>
      <c r="V713" s="21" t="s">
        <v>67</v>
      </c>
      <c r="W713" s="54">
        <f>VLOOKUP(V713,'Charged Moves'!B$2:K$119,3,FALSE)</f>
        <v>50</v>
      </c>
      <c r="X713" s="57" t="str">
        <f>VLOOKUP(V713,'Charged Moves'!B$2:C$119,2,FALSE)</f>
        <v>Normal</v>
      </c>
      <c r="Y713" s="54">
        <f>IF(OR(VLOOKUP(V713,'Charged Moves'!B$2:C$119,2,FALSE)=E713,VLOOKUP(V713,'Charged Moves'!B$2:C$119,2,FALSE)=F713),1,0)</f>
        <v>1</v>
      </c>
      <c r="Z713" s="54">
        <f>VLOOKUP(V713,'Charged Moves'!B$2:K$119,10,FALSE)*100</f>
        <v>5</v>
      </c>
      <c r="AA713" s="54">
        <f>VLOOKUP(V713,'Charged Moves'!B$2:K$119,6,FALSE)</f>
        <v>1900</v>
      </c>
      <c r="AB713" s="54">
        <f>VLOOKUP(V713,'Charged Moves'!B$2:L$119,11,FALSE)</f>
        <v>33</v>
      </c>
      <c r="AC713" s="62">
        <f t="shared" si="233"/>
        <v>12</v>
      </c>
      <c r="AD713" s="24">
        <f t="shared" si="3"/>
        <v>6.315789474</v>
      </c>
      <c r="AE713" s="63">
        <f t="shared" si="4"/>
        <v>4</v>
      </c>
      <c r="AF713" s="64">
        <f t="shared" si="5"/>
        <v>3600</v>
      </c>
      <c r="AG713" s="65">
        <f t="shared" si="6"/>
        <v>3.636363636</v>
      </c>
      <c r="AH713" s="15">
        <f t="shared" si="234"/>
        <v>0.2088663777</v>
      </c>
      <c r="AI713" s="15">
        <f t="shared" si="235"/>
        <v>0.02005808487</v>
      </c>
      <c r="AJ713" s="15">
        <f t="shared" si="236"/>
        <v>0.02163685026</v>
      </c>
      <c r="AK713" s="65">
        <f t="shared" si="7"/>
        <v>1.290322581</v>
      </c>
      <c r="AL713" s="65">
        <f t="shared" si="8"/>
        <v>22254.54545</v>
      </c>
      <c r="AM713" s="65">
        <f t="shared" si="9"/>
        <v>7896.774194</v>
      </c>
    </row>
    <row r="714" ht="14.25" customHeight="1">
      <c r="A714" s="11">
        <v>1293.0</v>
      </c>
      <c r="B714" s="11">
        <f>VLOOKUP(D714,'Species Data'!A$2:E$252,2,FALSE)</f>
        <v>174</v>
      </c>
      <c r="C714" s="11"/>
      <c r="D714" s="20" t="s">
        <v>442</v>
      </c>
      <c r="E714" s="98" t="s">
        <v>481</v>
      </c>
      <c r="F714" s="119" t="s">
        <v>491</v>
      </c>
      <c r="G714" s="11">
        <f>VLOOKUP(D714,'Species Data'!A$2:E$252,3,FALSE)</f>
        <v>180</v>
      </c>
      <c r="H714" s="52">
        <f>VLOOKUP(D714,'Species Data'!A$2:E$252,4,FALSE)</f>
        <v>69</v>
      </c>
      <c r="I714" s="52">
        <f>VLOOKUP(D714,'Species Data'!A$2:E$252,5,FALSE)</f>
        <v>34</v>
      </c>
      <c r="J714" s="53">
        <f t="shared" si="1"/>
        <v>6120</v>
      </c>
      <c r="K714" s="21" t="s">
        <v>42</v>
      </c>
      <c r="L714" s="54">
        <f>VLOOKUP(K714,'Basic Moves'!B$2:J$60,3,FALSE)</f>
        <v>7</v>
      </c>
      <c r="M714" s="54" t="str">
        <f>VLOOKUP(K714,'Basic Moves'!B$2:C$60,2,FALSE)</f>
        <v>Normal</v>
      </c>
      <c r="N714" s="54">
        <f>IF(OR(VLOOKUP(K714,'Basic Moves'!B$2:C$60,2,FALSE)=E714,VLOOKUP(K714,'Basic Moves'!B$2:C$60,2,FALSE)=F714),1,0)</f>
        <v>1</v>
      </c>
      <c r="O714" s="54">
        <f>VLOOKUP(K714,'Basic Moves'!B$2:J$60,5,FALSE)</f>
        <v>600</v>
      </c>
      <c r="P714" s="54">
        <f>VLOOKUP(K714,'Basic Moves'!B$2:J$60,9,FALSE)</f>
        <v>6</v>
      </c>
      <c r="Q714" s="34">
        <f t="shared" si="229"/>
        <v>2</v>
      </c>
      <c r="R714" s="24">
        <f t="shared" si="2"/>
        <v>3.333333333</v>
      </c>
      <c r="S714" s="56">
        <f t="shared" si="230"/>
        <v>11.66666667</v>
      </c>
      <c r="T714" s="56">
        <f t="shared" si="231"/>
        <v>10</v>
      </c>
      <c r="U714" s="56">
        <f t="shared" si="232"/>
        <v>0.8571428571</v>
      </c>
      <c r="V714" s="21" t="s">
        <v>71</v>
      </c>
      <c r="W714" s="54">
        <f>VLOOKUP(V714,'Charged Moves'!B$2:K$119,3,FALSE)</f>
        <v>90</v>
      </c>
      <c r="X714" s="57" t="str">
        <f>VLOOKUP(V714,'Charged Moves'!B$2:C$119,2,FALSE)</f>
        <v>Electric</v>
      </c>
      <c r="Y714" s="54">
        <f>IF(OR(VLOOKUP(V714,'Charged Moves'!B$2:C$119,2,FALSE)=E714,VLOOKUP(V714,'Charged Moves'!B$2:C$119,2,FALSE)=F714),1,0)</f>
        <v>0</v>
      </c>
      <c r="Z714" s="54">
        <f>VLOOKUP(V714,'Charged Moves'!B$2:K$119,10,FALSE)*100</f>
        <v>5</v>
      </c>
      <c r="AA714" s="54">
        <f>VLOOKUP(V714,'Charged Moves'!B$2:K$119,6,FALSE)</f>
        <v>2600</v>
      </c>
      <c r="AB714" s="54">
        <f>VLOOKUP(V714,'Charged Moves'!B$2:L$119,11,FALSE)</f>
        <v>50</v>
      </c>
      <c r="AC714" s="62">
        <f t="shared" si="233"/>
        <v>18</v>
      </c>
      <c r="AD714" s="24">
        <f t="shared" si="3"/>
        <v>6.923076923</v>
      </c>
      <c r="AE714" s="63">
        <f t="shared" si="4"/>
        <v>9</v>
      </c>
      <c r="AF714" s="64">
        <f t="shared" si="5"/>
        <v>5400</v>
      </c>
      <c r="AG714" s="65">
        <f t="shared" si="6"/>
        <v>4.5</v>
      </c>
      <c r="AH714" s="15">
        <f t="shared" si="234"/>
        <v>0.2584721424</v>
      </c>
      <c r="AI714" s="15">
        <f t="shared" si="235"/>
        <v>0.02482188003</v>
      </c>
      <c r="AJ714" s="15">
        <f t="shared" si="236"/>
        <v>0.0215595758</v>
      </c>
      <c r="AK714" s="65">
        <f t="shared" si="7"/>
        <v>1.285714286</v>
      </c>
      <c r="AL714" s="65">
        <f t="shared" si="8"/>
        <v>27540</v>
      </c>
      <c r="AM714" s="65">
        <f t="shared" si="9"/>
        <v>7868.571429</v>
      </c>
    </row>
    <row r="715" ht="14.25" customHeight="1">
      <c r="A715" s="11">
        <v>1294.0</v>
      </c>
      <c r="B715" s="11">
        <f>VLOOKUP(D715,'Species Data'!A$2:E$252,2,FALSE)</f>
        <v>174</v>
      </c>
      <c r="C715" s="11"/>
      <c r="D715" s="20" t="s">
        <v>442</v>
      </c>
      <c r="E715" s="98" t="s">
        <v>481</v>
      </c>
      <c r="F715" s="119" t="s">
        <v>491</v>
      </c>
      <c r="G715" s="11">
        <f>VLOOKUP(D715,'Species Data'!A$2:E$252,3,FALSE)</f>
        <v>180</v>
      </c>
      <c r="H715" s="52">
        <f>VLOOKUP(D715,'Species Data'!A$2:E$252,4,FALSE)</f>
        <v>69</v>
      </c>
      <c r="I715" s="52">
        <f>VLOOKUP(D715,'Species Data'!A$2:E$252,5,FALSE)</f>
        <v>34</v>
      </c>
      <c r="J715" s="53">
        <f t="shared" si="1"/>
        <v>6120</v>
      </c>
      <c r="K715" s="21" t="s">
        <v>42</v>
      </c>
      <c r="L715" s="54">
        <f>VLOOKUP(K715,'Basic Moves'!B$2:J$60,3,FALSE)</f>
        <v>7</v>
      </c>
      <c r="M715" s="54" t="str">
        <f>VLOOKUP(K715,'Basic Moves'!B$2:C$60,2,FALSE)</f>
        <v>Normal</v>
      </c>
      <c r="N715" s="54">
        <f>IF(OR(VLOOKUP(K715,'Basic Moves'!B$2:C$60,2,FALSE)=E715,VLOOKUP(K715,'Basic Moves'!B$2:C$60,2,FALSE)=F715),1,0)</f>
        <v>1</v>
      </c>
      <c r="O715" s="54">
        <f>VLOOKUP(K715,'Basic Moves'!B$2:J$60,5,FALSE)</f>
        <v>600</v>
      </c>
      <c r="P715" s="54">
        <f>VLOOKUP(K715,'Basic Moves'!B$2:J$60,9,FALSE)</f>
        <v>6</v>
      </c>
      <c r="Q715" s="34">
        <f t="shared" si="229"/>
        <v>2</v>
      </c>
      <c r="R715" s="24">
        <f t="shared" si="2"/>
        <v>3.333333333</v>
      </c>
      <c r="S715" s="56">
        <f t="shared" si="230"/>
        <v>11.66666667</v>
      </c>
      <c r="T715" s="56">
        <f t="shared" si="231"/>
        <v>10</v>
      </c>
      <c r="U715" s="56">
        <f t="shared" si="232"/>
        <v>0.8571428571</v>
      </c>
      <c r="V715" s="21" t="s">
        <v>67</v>
      </c>
      <c r="W715" s="54">
        <f>VLOOKUP(V715,'Charged Moves'!B$2:K$119,3,FALSE)</f>
        <v>50</v>
      </c>
      <c r="X715" s="57" t="str">
        <f>VLOOKUP(V715,'Charged Moves'!B$2:C$119,2,FALSE)</f>
        <v>Normal</v>
      </c>
      <c r="Y715" s="54">
        <f>IF(OR(VLOOKUP(V715,'Charged Moves'!B$2:C$119,2,FALSE)=E715,VLOOKUP(V715,'Charged Moves'!B$2:C$119,2,FALSE)=F715),1,0)</f>
        <v>1</v>
      </c>
      <c r="Z715" s="54">
        <f>VLOOKUP(V715,'Charged Moves'!B$2:K$119,10,FALSE)*100</f>
        <v>5</v>
      </c>
      <c r="AA715" s="54">
        <f>VLOOKUP(V715,'Charged Moves'!B$2:K$119,6,FALSE)</f>
        <v>1900</v>
      </c>
      <c r="AB715" s="54">
        <f>VLOOKUP(V715,'Charged Moves'!B$2:L$119,11,FALSE)</f>
        <v>33</v>
      </c>
      <c r="AC715" s="62">
        <f t="shared" si="233"/>
        <v>12</v>
      </c>
      <c r="AD715" s="24">
        <f t="shared" si="3"/>
        <v>6.315789474</v>
      </c>
      <c r="AE715" s="63">
        <f t="shared" si="4"/>
        <v>6</v>
      </c>
      <c r="AF715" s="64">
        <f t="shared" si="5"/>
        <v>3600</v>
      </c>
      <c r="AG715" s="65">
        <f t="shared" si="6"/>
        <v>4.363636364</v>
      </c>
      <c r="AH715" s="15">
        <f t="shared" si="234"/>
        <v>0.2506396533</v>
      </c>
      <c r="AI715" s="15">
        <f t="shared" si="235"/>
        <v>0.02406970184</v>
      </c>
      <c r="AJ715" s="15">
        <f t="shared" si="236"/>
        <v>0.0206382264</v>
      </c>
      <c r="AK715" s="65">
        <f t="shared" si="7"/>
        <v>1.230769231</v>
      </c>
      <c r="AL715" s="65">
        <f t="shared" si="8"/>
        <v>26705.45455</v>
      </c>
      <c r="AM715" s="65">
        <f t="shared" si="9"/>
        <v>7532.307692</v>
      </c>
    </row>
    <row r="716" ht="14.25" customHeight="1">
      <c r="A716" s="11">
        <v>1288.0</v>
      </c>
      <c r="B716" s="11">
        <f>VLOOKUP(D716,'Species Data'!A$2:E$252,2,FALSE)</f>
        <v>174</v>
      </c>
      <c r="C716" s="11"/>
      <c r="D716" s="20" t="s">
        <v>442</v>
      </c>
      <c r="E716" s="98" t="s">
        <v>481</v>
      </c>
      <c r="F716" s="119" t="s">
        <v>491</v>
      </c>
      <c r="G716" s="11">
        <f>VLOOKUP(D716,'Species Data'!A$2:E$252,3,FALSE)</f>
        <v>180</v>
      </c>
      <c r="H716" s="52">
        <f>VLOOKUP(D716,'Species Data'!A$2:E$252,4,FALSE)</f>
        <v>69</v>
      </c>
      <c r="I716" s="52">
        <f>VLOOKUP(D716,'Species Data'!A$2:E$252,5,FALSE)</f>
        <v>34</v>
      </c>
      <c r="J716" s="53">
        <f t="shared" si="1"/>
        <v>6120</v>
      </c>
      <c r="K716" s="21" t="s">
        <v>158</v>
      </c>
      <c r="L716" s="54">
        <f>VLOOKUP(K716,'Basic Moves'!B$2:J$60,3,FALSE)</f>
        <v>10</v>
      </c>
      <c r="M716" s="54" t="str">
        <f>VLOOKUP(K716,'Basic Moves'!B$2:C$60,2,FALSE)</f>
        <v>Dark</v>
      </c>
      <c r="N716" s="54">
        <f>IF(OR(VLOOKUP(K716,'Basic Moves'!B$2:C$60,2,FALSE)=E716,VLOOKUP(K716,'Basic Moves'!B$2:C$60,2,FALSE)=F716),1,0)</f>
        <v>0</v>
      </c>
      <c r="O716" s="54">
        <f>VLOOKUP(K716,'Basic Moves'!B$2:J$60,5,FALSE)</f>
        <v>900</v>
      </c>
      <c r="P716" s="54">
        <f>VLOOKUP(K716,'Basic Moves'!B$2:J$60,9,FALSE)</f>
        <v>9</v>
      </c>
      <c r="Q716" s="34">
        <f t="shared" si="229"/>
        <v>2</v>
      </c>
      <c r="R716" s="24">
        <f t="shared" si="2"/>
        <v>2.222222222</v>
      </c>
      <c r="S716" s="56">
        <f t="shared" si="230"/>
        <v>11.11111111</v>
      </c>
      <c r="T716" s="56">
        <f t="shared" si="231"/>
        <v>10</v>
      </c>
      <c r="U716" s="56">
        <f t="shared" si="232"/>
        <v>0.9</v>
      </c>
      <c r="V716" s="21" t="s">
        <v>36</v>
      </c>
      <c r="W716" s="54">
        <f>VLOOKUP(V716,'Charged Moves'!B$2:K$119,3,FALSE)</f>
        <v>100</v>
      </c>
      <c r="X716" s="57" t="str">
        <f>VLOOKUP(V716,'Charged Moves'!B$2:C$119,2,FALSE)</f>
        <v>Psychic</v>
      </c>
      <c r="Y716" s="54">
        <f>IF(OR(VLOOKUP(V716,'Charged Moves'!B$2:C$119,2,FALSE)=E716,VLOOKUP(V716,'Charged Moves'!B$2:C$119,2,FALSE)=F716),1,0)</f>
        <v>0</v>
      </c>
      <c r="Z716" s="54">
        <f>VLOOKUP(V716,'Charged Moves'!B$2:K$119,10,FALSE)*100</f>
        <v>5</v>
      </c>
      <c r="AA716" s="54">
        <f>VLOOKUP(V716,'Charged Moves'!B$2:K$119,6,FALSE)</f>
        <v>2800</v>
      </c>
      <c r="AB716" s="54">
        <f>VLOOKUP(V716,'Charged Moves'!B$2:L$119,11,FALSE)</f>
        <v>100</v>
      </c>
      <c r="AC716" s="62">
        <f t="shared" si="233"/>
        <v>20</v>
      </c>
      <c r="AD716" s="24">
        <f t="shared" si="3"/>
        <v>7.142857143</v>
      </c>
      <c r="AE716" s="63">
        <f t="shared" si="4"/>
        <v>12</v>
      </c>
      <c r="AF716" s="64">
        <f t="shared" si="5"/>
        <v>10800</v>
      </c>
      <c r="AG716" s="65">
        <f t="shared" si="6"/>
        <v>3.235294118</v>
      </c>
      <c r="AH716" s="15">
        <f t="shared" si="234"/>
        <v>0.1858296449</v>
      </c>
      <c r="AI716" s="15">
        <f t="shared" si="235"/>
        <v>0.0178457961</v>
      </c>
      <c r="AJ716" s="15">
        <f t="shared" si="236"/>
        <v>0.01863173217</v>
      </c>
      <c r="AK716" s="65">
        <f t="shared" si="7"/>
        <v>1.111111111</v>
      </c>
      <c r="AL716" s="65">
        <f t="shared" si="8"/>
        <v>19800</v>
      </c>
      <c r="AM716" s="65">
        <f t="shared" si="9"/>
        <v>6800</v>
      </c>
    </row>
    <row r="717" ht="14.25" customHeight="1">
      <c r="A717" s="11">
        <v>1291.0</v>
      </c>
      <c r="B717" s="11">
        <f>VLOOKUP(D717,'Species Data'!A$2:E$252,2,FALSE)</f>
        <v>174</v>
      </c>
      <c r="C717" s="11"/>
      <c r="D717" s="20" t="s">
        <v>442</v>
      </c>
      <c r="E717" s="98" t="s">
        <v>481</v>
      </c>
      <c r="F717" s="119" t="s">
        <v>491</v>
      </c>
      <c r="G717" s="11">
        <f>VLOOKUP(D717,'Species Data'!A$2:E$252,3,FALSE)</f>
        <v>180</v>
      </c>
      <c r="H717" s="52">
        <f>VLOOKUP(D717,'Species Data'!A$2:E$252,4,FALSE)</f>
        <v>69</v>
      </c>
      <c r="I717" s="52">
        <f>VLOOKUP(D717,'Species Data'!A$2:E$252,5,FALSE)</f>
        <v>34</v>
      </c>
      <c r="J717" s="53">
        <f t="shared" si="1"/>
        <v>6120</v>
      </c>
      <c r="K717" s="21" t="s">
        <v>42</v>
      </c>
      <c r="L717" s="54">
        <f>VLOOKUP(K717,'Basic Moves'!B$2:J$60,3,FALSE)</f>
        <v>7</v>
      </c>
      <c r="M717" s="54" t="str">
        <f>VLOOKUP(K717,'Basic Moves'!B$2:C$60,2,FALSE)</f>
        <v>Normal</v>
      </c>
      <c r="N717" s="54">
        <f>IF(OR(VLOOKUP(K717,'Basic Moves'!B$2:C$60,2,FALSE)=E717,VLOOKUP(K717,'Basic Moves'!B$2:C$60,2,FALSE)=F717),1,0)</f>
        <v>1</v>
      </c>
      <c r="O717" s="54">
        <f>VLOOKUP(K717,'Basic Moves'!B$2:J$60,5,FALSE)</f>
        <v>600</v>
      </c>
      <c r="P717" s="54">
        <f>VLOOKUP(K717,'Basic Moves'!B$2:J$60,9,FALSE)</f>
        <v>6</v>
      </c>
      <c r="Q717" s="34">
        <f t="shared" si="229"/>
        <v>2</v>
      </c>
      <c r="R717" s="24">
        <f t="shared" si="2"/>
        <v>3.333333333</v>
      </c>
      <c r="S717" s="56">
        <f t="shared" si="230"/>
        <v>11.66666667</v>
      </c>
      <c r="T717" s="56">
        <f t="shared" si="231"/>
        <v>10</v>
      </c>
      <c r="U717" s="56">
        <f t="shared" si="232"/>
        <v>0.8571428571</v>
      </c>
      <c r="V717" s="21" t="s">
        <v>36</v>
      </c>
      <c r="W717" s="54">
        <f>VLOOKUP(V717,'Charged Moves'!B$2:K$119,3,FALSE)</f>
        <v>100</v>
      </c>
      <c r="X717" s="57" t="str">
        <f>VLOOKUP(V717,'Charged Moves'!B$2:C$119,2,FALSE)</f>
        <v>Psychic</v>
      </c>
      <c r="Y717" s="54">
        <f>IF(OR(VLOOKUP(V717,'Charged Moves'!B$2:C$119,2,FALSE)=E717,VLOOKUP(V717,'Charged Moves'!B$2:C$119,2,FALSE)=F717),1,0)</f>
        <v>0</v>
      </c>
      <c r="Z717" s="54">
        <f>VLOOKUP(V717,'Charged Moves'!B$2:K$119,10,FALSE)*100</f>
        <v>5</v>
      </c>
      <c r="AA717" s="54">
        <f>VLOOKUP(V717,'Charged Moves'!B$2:K$119,6,FALSE)</f>
        <v>2800</v>
      </c>
      <c r="AB717" s="54">
        <f>VLOOKUP(V717,'Charged Moves'!B$2:L$119,11,FALSE)</f>
        <v>100</v>
      </c>
      <c r="AC717" s="62">
        <f t="shared" si="233"/>
        <v>20</v>
      </c>
      <c r="AD717" s="24">
        <f t="shared" si="3"/>
        <v>7.142857143</v>
      </c>
      <c r="AE717" s="63">
        <f t="shared" si="4"/>
        <v>17</v>
      </c>
      <c r="AF717" s="64">
        <f t="shared" si="5"/>
        <v>10200</v>
      </c>
      <c r="AG717" s="65">
        <f t="shared" si="6"/>
        <v>4.153846154</v>
      </c>
      <c r="AH717" s="15">
        <f t="shared" si="234"/>
        <v>0.23858967</v>
      </c>
      <c r="AI717" s="15">
        <f t="shared" si="235"/>
        <v>0.02291250464</v>
      </c>
      <c r="AJ717" s="15">
        <f t="shared" si="236"/>
        <v>0.0184796364</v>
      </c>
      <c r="AK717" s="65">
        <f t="shared" si="7"/>
        <v>1.102040816</v>
      </c>
      <c r="AL717" s="65">
        <f t="shared" si="8"/>
        <v>25421.53846</v>
      </c>
      <c r="AM717" s="65">
        <f t="shared" si="9"/>
        <v>6744.489796</v>
      </c>
    </row>
    <row r="718" ht="14.25" customHeight="1">
      <c r="A718" s="11">
        <v>9.0</v>
      </c>
      <c r="B718" s="11">
        <f>VLOOKUP(D718,'Species Data'!A$2:E$252,2,FALSE)</f>
        <v>2</v>
      </c>
      <c r="C718" s="11"/>
      <c r="D718" s="11" t="s">
        <v>305</v>
      </c>
      <c r="E718" s="110" t="s">
        <v>479</v>
      </c>
      <c r="F718" s="108" t="s">
        <v>473</v>
      </c>
      <c r="G718" s="11">
        <f>VLOOKUP(D718,'Species Data'!A$2:E$252,3,FALSE)</f>
        <v>120</v>
      </c>
      <c r="H718" s="52">
        <f>VLOOKUP(D718,'Species Data'!A$2:E$252,4,FALSE)</f>
        <v>151</v>
      </c>
      <c r="I718" s="52">
        <f>VLOOKUP(D718,'Species Data'!A$2:E$252,5,FALSE)</f>
        <v>151</v>
      </c>
      <c r="J718" s="53">
        <f t="shared" si="1"/>
        <v>18120</v>
      </c>
      <c r="K718" s="48" t="s">
        <v>146</v>
      </c>
      <c r="L718" s="54">
        <f>VLOOKUP(K718,'Basic Moves'!B$2:J$60,3,FALSE)</f>
        <v>13</v>
      </c>
      <c r="M718" s="54" t="str">
        <f>VLOOKUP(K718,'Basic Moves'!B$2:C$60,2,FALSE)</f>
        <v>Grass</v>
      </c>
      <c r="N718" s="54">
        <f>IF(OR(VLOOKUP(K718,'Basic Moves'!B$2:C$60,2,FALSE)=E718,VLOOKUP(K718,'Basic Moves'!B$2:C$60,2,FALSE)=F718),1,0)</f>
        <v>1</v>
      </c>
      <c r="O718" s="54">
        <f>VLOOKUP(K718,'Basic Moves'!B$2:J$60,5,FALSE)</f>
        <v>1000</v>
      </c>
      <c r="P718" s="54">
        <f>VLOOKUP(K718,'Basic Moves'!B$2:J$60,9,FALSE)</f>
        <v>7</v>
      </c>
      <c r="Q718" s="34">
        <f t="shared" si="229"/>
        <v>7</v>
      </c>
      <c r="R718" s="24">
        <f t="shared" si="2"/>
        <v>7</v>
      </c>
      <c r="S718" s="56">
        <f t="shared" si="230"/>
        <v>13</v>
      </c>
      <c r="T718" s="56">
        <f t="shared" si="231"/>
        <v>7</v>
      </c>
      <c r="U718" s="56">
        <f t="shared" si="232"/>
        <v>0.5384615385</v>
      </c>
      <c r="V718" s="48" t="s">
        <v>39</v>
      </c>
      <c r="W718" s="54">
        <f>VLOOKUP(V718,'Charged Moves'!B$2:K$119,3,FALSE)</f>
        <v>180</v>
      </c>
      <c r="X718" s="57" t="str">
        <f>VLOOKUP(V718,'Charged Moves'!B$2:C$119,2,FALSE)</f>
        <v>Grass</v>
      </c>
      <c r="Y718" s="54">
        <f>IF(OR(VLOOKUP(V718,'Charged Moves'!B$2:C$119,2,FALSE)=E718,VLOOKUP(V718,'Charged Moves'!B$2:C$119,2,FALSE)=F718),1,0)</f>
        <v>1</v>
      </c>
      <c r="Z718" s="54">
        <f>VLOOKUP(V718,'Charged Moves'!B$2:K$119,10,FALSE)*100</f>
        <v>5</v>
      </c>
      <c r="AA718" s="54">
        <f>VLOOKUP(V718,'Charged Moves'!B$2:K$119,6,FALSE)</f>
        <v>4900</v>
      </c>
      <c r="AB718" s="54">
        <f>VLOOKUP(V718,'Charged Moves'!B$2:L$119,11,FALSE)</f>
        <v>100</v>
      </c>
      <c r="AC718" s="62">
        <f t="shared" si="233"/>
        <v>91</v>
      </c>
      <c r="AD718" s="24">
        <f t="shared" si="3"/>
        <v>18.57142857</v>
      </c>
      <c r="AE718" s="63">
        <f t="shared" si="4"/>
        <v>15</v>
      </c>
      <c r="AF718" s="64">
        <f t="shared" si="5"/>
        <v>15000</v>
      </c>
      <c r="AG718" s="65">
        <f t="shared" si="6"/>
        <v>9.849246231</v>
      </c>
      <c r="AH718" s="15">
        <f t="shared" si="234"/>
        <v>0.5657235055</v>
      </c>
      <c r="AI718" s="15">
        <f t="shared" si="235"/>
        <v>0.160854022</v>
      </c>
      <c r="AJ718" s="15">
        <f t="shared" si="236"/>
        <v>0.1874956631</v>
      </c>
      <c r="AK718" s="65">
        <f t="shared" si="7"/>
        <v>3.776493256</v>
      </c>
      <c r="AL718" s="65">
        <f t="shared" si="8"/>
        <v>178468.3417</v>
      </c>
      <c r="AM718" s="65">
        <f t="shared" si="9"/>
        <v>68430.0578</v>
      </c>
    </row>
    <row r="719" ht="14.25" customHeight="1">
      <c r="A719" s="11">
        <v>7.0</v>
      </c>
      <c r="B719" s="11">
        <f>VLOOKUP(D719,'Species Data'!A$2:E$252,2,FALSE)</f>
        <v>2</v>
      </c>
      <c r="C719" s="11"/>
      <c r="D719" s="11" t="s">
        <v>305</v>
      </c>
      <c r="E719" s="110" t="s">
        <v>479</v>
      </c>
      <c r="F719" s="108" t="s">
        <v>473</v>
      </c>
      <c r="G719" s="11">
        <f>VLOOKUP(D719,'Species Data'!A$2:E$252,3,FALSE)</f>
        <v>120</v>
      </c>
      <c r="H719" s="52">
        <f>VLOOKUP(D719,'Species Data'!A$2:E$252,4,FALSE)</f>
        <v>151</v>
      </c>
      <c r="I719" s="52">
        <f>VLOOKUP(D719,'Species Data'!A$2:E$252,5,FALSE)</f>
        <v>151</v>
      </c>
      <c r="J719" s="53">
        <f t="shared" si="1"/>
        <v>18120</v>
      </c>
      <c r="K719" s="48" t="s">
        <v>146</v>
      </c>
      <c r="L719" s="54">
        <f>VLOOKUP(K719,'Basic Moves'!B$2:J$60,3,FALSE)</f>
        <v>13</v>
      </c>
      <c r="M719" s="54" t="str">
        <f>VLOOKUP(K719,'Basic Moves'!B$2:C$60,2,FALSE)</f>
        <v>Grass</v>
      </c>
      <c r="N719" s="54">
        <f>IF(OR(VLOOKUP(K719,'Basic Moves'!B$2:C$60,2,FALSE)=E719,VLOOKUP(K719,'Basic Moves'!B$2:C$60,2,FALSE)=F719),1,0)</f>
        <v>1</v>
      </c>
      <c r="O719" s="54">
        <f>VLOOKUP(K719,'Basic Moves'!B$2:J$60,5,FALSE)</f>
        <v>1000</v>
      </c>
      <c r="P719" s="54">
        <f>VLOOKUP(K719,'Basic Moves'!B$2:J$60,9,FALSE)</f>
        <v>7</v>
      </c>
      <c r="Q719" s="34">
        <f t="shared" si="229"/>
        <v>7</v>
      </c>
      <c r="R719" s="24">
        <f t="shared" si="2"/>
        <v>7</v>
      </c>
      <c r="S719" s="56">
        <f t="shared" si="230"/>
        <v>13</v>
      </c>
      <c r="T719" s="56">
        <f t="shared" si="231"/>
        <v>7</v>
      </c>
      <c r="U719" s="56">
        <f t="shared" si="232"/>
        <v>0.5384615385</v>
      </c>
      <c r="V719" s="48" t="s">
        <v>208</v>
      </c>
      <c r="W719" s="54">
        <f>VLOOKUP(V719,'Charged Moves'!B$2:K$119,3,FALSE)</f>
        <v>90</v>
      </c>
      <c r="X719" s="57" t="str">
        <f>VLOOKUP(V719,'Charged Moves'!B$2:C$119,2,FALSE)</f>
        <v>Grass</v>
      </c>
      <c r="Y719" s="54">
        <f>IF(OR(VLOOKUP(V719,'Charged Moves'!B$2:C$119,2,FALSE)=E719,VLOOKUP(V719,'Charged Moves'!B$2:C$119,2,FALSE)=F719),1,0)</f>
        <v>1</v>
      </c>
      <c r="Z719" s="54">
        <f>VLOOKUP(V719,'Charged Moves'!B$2:K$119,10,FALSE)*100</f>
        <v>0</v>
      </c>
      <c r="AA719" s="54">
        <f>VLOOKUP(V719,'Charged Moves'!B$2:K$119,6,FALSE)</f>
        <v>2600</v>
      </c>
      <c r="AB719" s="54">
        <f>VLOOKUP(V719,'Charged Moves'!B$2:L$119,11,FALSE)</f>
        <v>50</v>
      </c>
      <c r="AC719" s="62">
        <f t="shared" si="233"/>
        <v>46</v>
      </c>
      <c r="AD719" s="24">
        <f t="shared" si="3"/>
        <v>17.69230769</v>
      </c>
      <c r="AE719" s="63">
        <f t="shared" si="4"/>
        <v>8</v>
      </c>
      <c r="AF719" s="64">
        <f t="shared" si="5"/>
        <v>8000</v>
      </c>
      <c r="AG719" s="65">
        <f t="shared" si="6"/>
        <v>9.622641509</v>
      </c>
      <c r="AH719" s="15">
        <f t="shared" si="234"/>
        <v>0.552707726</v>
      </c>
      <c r="AI719" s="15">
        <f t="shared" si="235"/>
        <v>0.1571532027</v>
      </c>
      <c r="AJ719" s="15">
        <f t="shared" si="236"/>
        <v>0.1770666015</v>
      </c>
      <c r="AK719" s="65">
        <f t="shared" si="7"/>
        <v>3.566433566</v>
      </c>
      <c r="AL719" s="65">
        <f t="shared" si="8"/>
        <v>174362.2642</v>
      </c>
      <c r="AM719" s="65">
        <f t="shared" si="9"/>
        <v>64623.77622</v>
      </c>
    </row>
    <row r="720" ht="14.25" customHeight="1">
      <c r="A720" s="11">
        <v>8.0</v>
      </c>
      <c r="B720" s="11">
        <f>VLOOKUP(D720,'Species Data'!A$2:E$252,2,FALSE)</f>
        <v>2</v>
      </c>
      <c r="C720" s="11"/>
      <c r="D720" s="11" t="s">
        <v>305</v>
      </c>
      <c r="E720" s="110" t="s">
        <v>479</v>
      </c>
      <c r="F720" s="108" t="s">
        <v>473</v>
      </c>
      <c r="G720" s="11">
        <f>VLOOKUP(D720,'Species Data'!A$2:E$252,3,FALSE)</f>
        <v>120</v>
      </c>
      <c r="H720" s="52">
        <f>VLOOKUP(D720,'Species Data'!A$2:E$252,4,FALSE)</f>
        <v>151</v>
      </c>
      <c r="I720" s="52">
        <f>VLOOKUP(D720,'Species Data'!A$2:E$252,5,FALSE)</f>
        <v>151</v>
      </c>
      <c r="J720" s="53">
        <f t="shared" si="1"/>
        <v>18120</v>
      </c>
      <c r="K720" s="48" t="s">
        <v>146</v>
      </c>
      <c r="L720" s="54">
        <f>VLOOKUP(K720,'Basic Moves'!B$2:J$60,3,FALSE)</f>
        <v>13</v>
      </c>
      <c r="M720" s="54" t="str">
        <f>VLOOKUP(K720,'Basic Moves'!B$2:C$60,2,FALSE)</f>
        <v>Grass</v>
      </c>
      <c r="N720" s="54">
        <f>IF(OR(VLOOKUP(K720,'Basic Moves'!B$2:C$60,2,FALSE)=E720,VLOOKUP(K720,'Basic Moves'!B$2:C$60,2,FALSE)=F720),1,0)</f>
        <v>1</v>
      </c>
      <c r="O720" s="54">
        <f>VLOOKUP(K720,'Basic Moves'!B$2:J$60,5,FALSE)</f>
        <v>1000</v>
      </c>
      <c r="P720" s="54">
        <f>VLOOKUP(K720,'Basic Moves'!B$2:J$60,9,FALSE)</f>
        <v>7</v>
      </c>
      <c r="Q720" s="34">
        <f t="shared" si="229"/>
        <v>7</v>
      </c>
      <c r="R720" s="24">
        <f t="shared" si="2"/>
        <v>7</v>
      </c>
      <c r="S720" s="56">
        <f t="shared" si="230"/>
        <v>13</v>
      </c>
      <c r="T720" s="56">
        <f t="shared" si="231"/>
        <v>7</v>
      </c>
      <c r="U720" s="56">
        <f t="shared" si="232"/>
        <v>0.5384615385</v>
      </c>
      <c r="V720" s="48" t="s">
        <v>144</v>
      </c>
      <c r="W720" s="54">
        <f>VLOOKUP(V720,'Charged Moves'!B$2:K$119,3,FALSE)</f>
        <v>80</v>
      </c>
      <c r="X720" s="57" t="str">
        <f>VLOOKUP(V720,'Charged Moves'!B$2:C$119,2,FALSE)</f>
        <v>Poison</v>
      </c>
      <c r="Y720" s="54">
        <f>IF(OR(VLOOKUP(V720,'Charged Moves'!B$2:C$119,2,FALSE)=E720,VLOOKUP(V720,'Charged Moves'!B$2:C$119,2,FALSE)=F720),1,0)</f>
        <v>1</v>
      </c>
      <c r="Z720" s="54">
        <f>VLOOKUP(V720,'Charged Moves'!B$2:K$119,10,FALSE)*100</f>
        <v>5</v>
      </c>
      <c r="AA720" s="54">
        <f>VLOOKUP(V720,'Charged Moves'!B$2:K$119,6,FALSE)</f>
        <v>2300</v>
      </c>
      <c r="AB720" s="54">
        <f>VLOOKUP(V720,'Charged Moves'!B$2:L$119,11,FALSE)</f>
        <v>50</v>
      </c>
      <c r="AC720" s="62">
        <f t="shared" si="233"/>
        <v>41</v>
      </c>
      <c r="AD720" s="24">
        <f t="shared" si="3"/>
        <v>17.82608696</v>
      </c>
      <c r="AE720" s="63">
        <f t="shared" si="4"/>
        <v>8</v>
      </c>
      <c r="AF720" s="64">
        <f t="shared" si="5"/>
        <v>8000</v>
      </c>
      <c r="AG720" s="65">
        <f t="shared" si="6"/>
        <v>9.417475728</v>
      </c>
      <c r="AH720" s="15">
        <f t="shared" si="234"/>
        <v>0.5409233618</v>
      </c>
      <c r="AI720" s="15">
        <f t="shared" si="235"/>
        <v>0.1538025157</v>
      </c>
      <c r="AJ720" s="15">
        <f t="shared" si="236"/>
        <v>0.1701718859</v>
      </c>
      <c r="AK720" s="65">
        <f t="shared" si="7"/>
        <v>3.427561837</v>
      </c>
      <c r="AL720" s="65">
        <f t="shared" si="8"/>
        <v>170644.6602</v>
      </c>
      <c r="AM720" s="65">
        <f t="shared" si="9"/>
        <v>62107.42049</v>
      </c>
    </row>
    <row r="721" ht="14.25" customHeight="1">
      <c r="A721" s="11">
        <v>12.0</v>
      </c>
      <c r="B721" s="11">
        <f>VLOOKUP(D721,'Species Data'!A$2:E$252,2,FALSE)</f>
        <v>2</v>
      </c>
      <c r="C721" s="11"/>
      <c r="D721" s="11" t="s">
        <v>305</v>
      </c>
      <c r="E721" s="110" t="s">
        <v>479</v>
      </c>
      <c r="F721" s="108" t="s">
        <v>473</v>
      </c>
      <c r="G721" s="11">
        <f>VLOOKUP(D721,'Species Data'!A$2:E$252,3,FALSE)</f>
        <v>120</v>
      </c>
      <c r="H721" s="52">
        <f>VLOOKUP(D721,'Species Data'!A$2:E$252,4,FALSE)</f>
        <v>151</v>
      </c>
      <c r="I721" s="52">
        <f>VLOOKUP(D721,'Species Data'!A$2:E$252,5,FALSE)</f>
        <v>151</v>
      </c>
      <c r="J721" s="53">
        <f t="shared" si="1"/>
        <v>18120</v>
      </c>
      <c r="K721" s="48" t="s">
        <v>132</v>
      </c>
      <c r="L721" s="54">
        <f>VLOOKUP(K721,'Basic Moves'!B$2:J$60,3,FALSE)</f>
        <v>7</v>
      </c>
      <c r="M721" s="54" t="str">
        <f>VLOOKUP(K721,'Basic Moves'!B$2:C$60,2,FALSE)</f>
        <v>Grass</v>
      </c>
      <c r="N721" s="54">
        <f>IF(OR(VLOOKUP(K721,'Basic Moves'!B$2:C$60,2,FALSE)=E721,VLOOKUP(K721,'Basic Moves'!B$2:C$60,2,FALSE)=F721),1,0)</f>
        <v>1</v>
      </c>
      <c r="O721" s="54">
        <f>VLOOKUP(K721,'Basic Moves'!B$2:J$60,5,FALSE)</f>
        <v>600</v>
      </c>
      <c r="P721" s="54">
        <f>VLOOKUP(K721,'Basic Moves'!B$2:J$60,9,FALSE)</f>
        <v>6</v>
      </c>
      <c r="Q721" s="34">
        <f t="shared" si="229"/>
        <v>4</v>
      </c>
      <c r="R721" s="24">
        <f t="shared" si="2"/>
        <v>6.666666667</v>
      </c>
      <c r="S721" s="56">
        <f t="shared" si="230"/>
        <v>11.66666667</v>
      </c>
      <c r="T721" s="56">
        <f t="shared" si="231"/>
        <v>10</v>
      </c>
      <c r="U721" s="56">
        <f t="shared" si="232"/>
        <v>0.8571428571</v>
      </c>
      <c r="V721" s="48" t="s">
        <v>39</v>
      </c>
      <c r="W721" s="54">
        <f>VLOOKUP(V721,'Charged Moves'!B$2:K$119,3,FALSE)</f>
        <v>180</v>
      </c>
      <c r="X721" s="57" t="str">
        <f>VLOOKUP(V721,'Charged Moves'!B$2:C$119,2,FALSE)</f>
        <v>Grass</v>
      </c>
      <c r="Y721" s="54">
        <f>IF(OR(VLOOKUP(V721,'Charged Moves'!B$2:C$119,2,FALSE)=E721,VLOOKUP(V721,'Charged Moves'!B$2:C$119,2,FALSE)=F721),1,0)</f>
        <v>1</v>
      </c>
      <c r="Z721" s="54">
        <f>VLOOKUP(V721,'Charged Moves'!B$2:K$119,10,FALSE)*100</f>
        <v>5</v>
      </c>
      <c r="AA721" s="54">
        <f>VLOOKUP(V721,'Charged Moves'!B$2:K$119,6,FALSE)</f>
        <v>4900</v>
      </c>
      <c r="AB721" s="54">
        <f>VLOOKUP(V721,'Charged Moves'!B$2:L$119,11,FALSE)</f>
        <v>100</v>
      </c>
      <c r="AC721" s="62">
        <f t="shared" si="233"/>
        <v>91</v>
      </c>
      <c r="AD721" s="24">
        <f t="shared" si="3"/>
        <v>18.57142857</v>
      </c>
      <c r="AE721" s="63">
        <f t="shared" si="4"/>
        <v>17</v>
      </c>
      <c r="AF721" s="64">
        <f t="shared" si="5"/>
        <v>10200</v>
      </c>
      <c r="AG721" s="65">
        <f t="shared" si="6"/>
        <v>10.52980132</v>
      </c>
      <c r="AH721" s="15">
        <f t="shared" si="234"/>
        <v>0.6048134018</v>
      </c>
      <c r="AI721" s="15">
        <f t="shared" si="235"/>
        <v>0.1719685806</v>
      </c>
      <c r="AJ721" s="15">
        <f t="shared" si="236"/>
        <v>0.1544823038</v>
      </c>
      <c r="AK721" s="65">
        <f t="shared" si="7"/>
        <v>3.111545988</v>
      </c>
      <c r="AL721" s="65">
        <f t="shared" si="8"/>
        <v>190800</v>
      </c>
      <c r="AM721" s="65">
        <f t="shared" si="9"/>
        <v>56381.21331</v>
      </c>
    </row>
    <row r="722" ht="14.25" customHeight="1">
      <c r="A722" s="11">
        <v>10.0</v>
      </c>
      <c r="B722" s="11">
        <f>VLOOKUP(D722,'Species Data'!A$2:E$252,2,FALSE)</f>
        <v>2</v>
      </c>
      <c r="C722" s="11"/>
      <c r="D722" s="11" t="s">
        <v>305</v>
      </c>
      <c r="E722" s="110" t="s">
        <v>479</v>
      </c>
      <c r="F722" s="108" t="s">
        <v>473</v>
      </c>
      <c r="G722" s="11">
        <f>VLOOKUP(D722,'Species Data'!A$2:E$252,3,FALSE)</f>
        <v>120</v>
      </c>
      <c r="H722" s="52">
        <f>VLOOKUP(D722,'Species Data'!A$2:E$252,4,FALSE)</f>
        <v>151</v>
      </c>
      <c r="I722" s="52">
        <f>VLOOKUP(D722,'Species Data'!A$2:E$252,5,FALSE)</f>
        <v>151</v>
      </c>
      <c r="J722" s="53">
        <f t="shared" si="1"/>
        <v>18120</v>
      </c>
      <c r="K722" s="48" t="s">
        <v>132</v>
      </c>
      <c r="L722" s="54">
        <f>VLOOKUP(K722,'Basic Moves'!B$2:J$60,3,FALSE)</f>
        <v>7</v>
      </c>
      <c r="M722" s="54" t="str">
        <f>VLOOKUP(K722,'Basic Moves'!B$2:C$60,2,FALSE)</f>
        <v>Grass</v>
      </c>
      <c r="N722" s="54">
        <f>IF(OR(VLOOKUP(K722,'Basic Moves'!B$2:C$60,2,FALSE)=E722,VLOOKUP(K722,'Basic Moves'!B$2:C$60,2,FALSE)=F722),1,0)</f>
        <v>1</v>
      </c>
      <c r="O722" s="54">
        <f>VLOOKUP(K722,'Basic Moves'!B$2:J$60,5,FALSE)</f>
        <v>600</v>
      </c>
      <c r="P722" s="54">
        <f>VLOOKUP(K722,'Basic Moves'!B$2:J$60,9,FALSE)</f>
        <v>6</v>
      </c>
      <c r="Q722" s="34">
        <f t="shared" si="229"/>
        <v>4</v>
      </c>
      <c r="R722" s="24">
        <f t="shared" si="2"/>
        <v>6.666666667</v>
      </c>
      <c r="S722" s="56">
        <f t="shared" si="230"/>
        <v>11.66666667</v>
      </c>
      <c r="T722" s="56">
        <f t="shared" si="231"/>
        <v>10</v>
      </c>
      <c r="U722" s="56">
        <f t="shared" si="232"/>
        <v>0.8571428571</v>
      </c>
      <c r="V722" s="48" t="s">
        <v>208</v>
      </c>
      <c r="W722" s="54">
        <f>VLOOKUP(V722,'Charged Moves'!B$2:K$119,3,FALSE)</f>
        <v>90</v>
      </c>
      <c r="X722" s="57" t="str">
        <f>VLOOKUP(V722,'Charged Moves'!B$2:C$119,2,FALSE)</f>
        <v>Grass</v>
      </c>
      <c r="Y722" s="54">
        <f>IF(OR(VLOOKUP(V722,'Charged Moves'!B$2:C$119,2,FALSE)=E722,VLOOKUP(V722,'Charged Moves'!B$2:C$119,2,FALSE)=F722),1,0)</f>
        <v>1</v>
      </c>
      <c r="Z722" s="54">
        <f>VLOOKUP(V722,'Charged Moves'!B$2:K$119,10,FALSE)*100</f>
        <v>0</v>
      </c>
      <c r="AA722" s="54">
        <f>VLOOKUP(V722,'Charged Moves'!B$2:K$119,6,FALSE)</f>
        <v>2600</v>
      </c>
      <c r="AB722" s="54">
        <f>VLOOKUP(V722,'Charged Moves'!B$2:L$119,11,FALSE)</f>
        <v>50</v>
      </c>
      <c r="AC722" s="62">
        <f t="shared" si="233"/>
        <v>46</v>
      </c>
      <c r="AD722" s="24">
        <f t="shared" si="3"/>
        <v>17.69230769</v>
      </c>
      <c r="AE722" s="63">
        <f t="shared" si="4"/>
        <v>9</v>
      </c>
      <c r="AF722" s="64">
        <f t="shared" si="5"/>
        <v>5400</v>
      </c>
      <c r="AG722" s="65">
        <f t="shared" si="6"/>
        <v>10.25</v>
      </c>
      <c r="AH722" s="15">
        <f t="shared" si="234"/>
        <v>0.5887421022</v>
      </c>
      <c r="AI722" s="15">
        <f t="shared" si="235"/>
        <v>0.1673989752</v>
      </c>
      <c r="AJ722" s="15">
        <f t="shared" si="236"/>
        <v>0.145397967</v>
      </c>
      <c r="AK722" s="65">
        <f t="shared" si="7"/>
        <v>2.928571429</v>
      </c>
      <c r="AL722" s="65">
        <f t="shared" si="8"/>
        <v>185730</v>
      </c>
      <c r="AM722" s="65">
        <f t="shared" si="9"/>
        <v>53065.71429</v>
      </c>
    </row>
    <row r="723" ht="14.25" customHeight="1">
      <c r="A723" s="11">
        <v>11.0</v>
      </c>
      <c r="B723" s="11">
        <f>VLOOKUP(D723,'Species Data'!A$2:E$252,2,FALSE)</f>
        <v>2</v>
      </c>
      <c r="C723" s="11"/>
      <c r="D723" s="11" t="s">
        <v>305</v>
      </c>
      <c r="E723" s="110" t="s">
        <v>479</v>
      </c>
      <c r="F723" s="108" t="s">
        <v>473</v>
      </c>
      <c r="G723" s="11">
        <f>VLOOKUP(D723,'Species Data'!A$2:E$252,3,FALSE)</f>
        <v>120</v>
      </c>
      <c r="H723" s="52">
        <f>VLOOKUP(D723,'Species Data'!A$2:E$252,4,FALSE)</f>
        <v>151</v>
      </c>
      <c r="I723" s="52">
        <f>VLOOKUP(D723,'Species Data'!A$2:E$252,5,FALSE)</f>
        <v>151</v>
      </c>
      <c r="J723" s="53">
        <f t="shared" si="1"/>
        <v>18120</v>
      </c>
      <c r="K723" s="48" t="s">
        <v>132</v>
      </c>
      <c r="L723" s="54">
        <f>VLOOKUP(K723,'Basic Moves'!B$2:J$60,3,FALSE)</f>
        <v>7</v>
      </c>
      <c r="M723" s="54" t="str">
        <f>VLOOKUP(K723,'Basic Moves'!B$2:C$60,2,FALSE)</f>
        <v>Grass</v>
      </c>
      <c r="N723" s="54">
        <f>IF(OR(VLOOKUP(K723,'Basic Moves'!B$2:C$60,2,FALSE)=E723,VLOOKUP(K723,'Basic Moves'!B$2:C$60,2,FALSE)=F723),1,0)</f>
        <v>1</v>
      </c>
      <c r="O723" s="54">
        <f>VLOOKUP(K723,'Basic Moves'!B$2:J$60,5,FALSE)</f>
        <v>600</v>
      </c>
      <c r="P723" s="54">
        <f>VLOOKUP(K723,'Basic Moves'!B$2:J$60,9,FALSE)</f>
        <v>6</v>
      </c>
      <c r="Q723" s="34">
        <f t="shared" si="229"/>
        <v>4</v>
      </c>
      <c r="R723" s="24">
        <f t="shared" si="2"/>
        <v>6.666666667</v>
      </c>
      <c r="S723" s="56">
        <f t="shared" si="230"/>
        <v>11.66666667</v>
      </c>
      <c r="T723" s="56">
        <f t="shared" si="231"/>
        <v>10</v>
      </c>
      <c r="U723" s="56">
        <f t="shared" si="232"/>
        <v>0.8571428571</v>
      </c>
      <c r="V723" s="48" t="s">
        <v>144</v>
      </c>
      <c r="W723" s="54">
        <f>VLOOKUP(V723,'Charged Moves'!B$2:K$119,3,FALSE)</f>
        <v>80</v>
      </c>
      <c r="X723" s="57" t="str">
        <f>VLOOKUP(V723,'Charged Moves'!B$2:C$119,2,FALSE)</f>
        <v>Poison</v>
      </c>
      <c r="Y723" s="54">
        <f>IF(OR(VLOOKUP(V723,'Charged Moves'!B$2:C$119,2,FALSE)=E723,VLOOKUP(V723,'Charged Moves'!B$2:C$119,2,FALSE)=F723),1,0)</f>
        <v>1</v>
      </c>
      <c r="Z723" s="54">
        <f>VLOOKUP(V723,'Charged Moves'!B$2:K$119,10,FALSE)*100</f>
        <v>5</v>
      </c>
      <c r="AA723" s="54">
        <f>VLOOKUP(V723,'Charged Moves'!B$2:K$119,6,FALSE)</f>
        <v>2300</v>
      </c>
      <c r="AB723" s="54">
        <f>VLOOKUP(V723,'Charged Moves'!B$2:L$119,11,FALSE)</f>
        <v>50</v>
      </c>
      <c r="AC723" s="62">
        <f t="shared" si="233"/>
        <v>41</v>
      </c>
      <c r="AD723" s="24">
        <f t="shared" si="3"/>
        <v>17.82608696</v>
      </c>
      <c r="AE723" s="63">
        <f t="shared" si="4"/>
        <v>9</v>
      </c>
      <c r="AF723" s="64">
        <f t="shared" si="5"/>
        <v>5400</v>
      </c>
      <c r="AG723" s="65">
        <f t="shared" si="6"/>
        <v>10</v>
      </c>
      <c r="AH723" s="15">
        <f t="shared" si="234"/>
        <v>0.5743825388</v>
      </c>
      <c r="AI723" s="15">
        <f t="shared" si="235"/>
        <v>0.1633160734</v>
      </c>
      <c r="AJ723" s="15">
        <f t="shared" si="236"/>
        <v>0.1380109258</v>
      </c>
      <c r="AK723" s="65">
        <f t="shared" si="7"/>
        <v>2.779783394</v>
      </c>
      <c r="AL723" s="65">
        <f t="shared" si="8"/>
        <v>181200</v>
      </c>
      <c r="AM723" s="65">
        <f t="shared" si="9"/>
        <v>50369.67509</v>
      </c>
    </row>
    <row r="724" ht="14.25" customHeight="1">
      <c r="A724" s="11">
        <v>256.0</v>
      </c>
      <c r="B724" s="92">
        <f>VLOOKUP(D724,'Species Data'!A$2:E$252,2,FALSE)</f>
        <v>39</v>
      </c>
      <c r="C724" s="92"/>
      <c r="D724" s="93" t="s">
        <v>419</v>
      </c>
      <c r="E724" s="157" t="s">
        <v>481</v>
      </c>
      <c r="F724" s="158" t="s">
        <v>491</v>
      </c>
      <c r="G724" s="92">
        <f>VLOOKUP(D724,'Species Data'!A$2:E$252,3,FALSE)</f>
        <v>230</v>
      </c>
      <c r="H724" s="159">
        <f>VLOOKUP(D724,'Species Data'!A$2:E$252,4,FALSE)</f>
        <v>80</v>
      </c>
      <c r="I724" s="159">
        <f>VLOOKUP(D724,'Species Data'!A$2:E$252,5,FALSE)</f>
        <v>44</v>
      </c>
      <c r="J724" s="160">
        <f t="shared" si="1"/>
        <v>10120</v>
      </c>
      <c r="K724" s="94" t="s">
        <v>158</v>
      </c>
      <c r="L724" s="63">
        <f>VLOOKUP(K724,'Basic Moves'!B$2:J$60,3,FALSE)</f>
        <v>10</v>
      </c>
      <c r="M724" s="54" t="str">
        <f>VLOOKUP(K724,'Basic Moves'!B$2:C$60,2,FALSE)</f>
        <v>Dark</v>
      </c>
      <c r="N724" s="63">
        <f>IF(OR(VLOOKUP(K724,'Basic Moves'!B$2:C$60,2,FALSE)=E724,VLOOKUP(K724,'Basic Moves'!B$2:C$60,2,FALSE)=F724),1,0)</f>
        <v>0</v>
      </c>
      <c r="O724" s="63">
        <f>VLOOKUP(K724,'Basic Moves'!B$2:J$60,5,FALSE)</f>
        <v>900</v>
      </c>
      <c r="P724" s="54">
        <f>VLOOKUP(K724,'Basic Moves'!B$2:J$60,9,FALSE)</f>
        <v>9</v>
      </c>
      <c r="Q724" s="34">
        <f t="shared" si="229"/>
        <v>3</v>
      </c>
      <c r="R724" s="24">
        <f t="shared" si="2"/>
        <v>3.333333333</v>
      </c>
      <c r="S724" s="56">
        <f t="shared" si="230"/>
        <v>11.11111111</v>
      </c>
      <c r="T724" s="56">
        <f t="shared" si="231"/>
        <v>10</v>
      </c>
      <c r="U724" s="56">
        <f t="shared" si="232"/>
        <v>0.9</v>
      </c>
      <c r="V724" s="95" t="s">
        <v>48</v>
      </c>
      <c r="W724" s="63">
        <f>VLOOKUP(V724,'Charged Moves'!B$2:K$119,3,FALSE)</f>
        <v>100</v>
      </c>
      <c r="X724" s="57" t="str">
        <f>VLOOKUP(V724,'Charged Moves'!B$2:C$119,2,FALSE)</f>
        <v>Fairy</v>
      </c>
      <c r="Y724" s="63">
        <f>IF(OR(VLOOKUP(V724,'Charged Moves'!B$2:C$119,2,FALSE)=E724,VLOOKUP(V724,'Charged Moves'!B$2:C$119,2,FALSE)=F724),1,0)</f>
        <v>1</v>
      </c>
      <c r="Z724" s="54">
        <f>VLOOKUP(V724,'Charged Moves'!B$2:K$119,10,FALSE)*100</f>
        <v>5</v>
      </c>
      <c r="AA724" s="63">
        <f>VLOOKUP(V724,'Charged Moves'!B$2:K$119,6,FALSE)</f>
        <v>3500</v>
      </c>
      <c r="AB724" s="54">
        <f>VLOOKUP(V724,'Charged Moves'!B$2:L$119,11,FALSE)</f>
        <v>50</v>
      </c>
      <c r="AC724" s="62">
        <f t="shared" si="233"/>
        <v>27</v>
      </c>
      <c r="AD724" s="24">
        <f t="shared" si="3"/>
        <v>7.714285714</v>
      </c>
      <c r="AE724" s="63">
        <f t="shared" si="4"/>
        <v>6</v>
      </c>
      <c r="AF724" s="64">
        <f t="shared" si="5"/>
        <v>5400</v>
      </c>
      <c r="AG724" s="65">
        <f t="shared" si="6"/>
        <v>5.056179775</v>
      </c>
      <c r="AH724" s="15">
        <f t="shared" si="234"/>
        <v>0.2904181376</v>
      </c>
      <c r="AI724" s="15">
        <f t="shared" si="235"/>
        <v>0.04611834947</v>
      </c>
      <c r="AJ724" s="15">
        <f t="shared" si="236"/>
        <v>0.05448812503</v>
      </c>
      <c r="AK724" s="65">
        <f t="shared" si="7"/>
        <v>1.965065502</v>
      </c>
      <c r="AL724" s="65">
        <f t="shared" si="8"/>
        <v>51168.53933</v>
      </c>
      <c r="AM724" s="65">
        <f t="shared" si="9"/>
        <v>19886.46288</v>
      </c>
    </row>
    <row r="725" ht="14.25" customHeight="1">
      <c r="A725" s="11">
        <v>259.0</v>
      </c>
      <c r="B725" s="32">
        <f>VLOOKUP(D725,'Species Data'!A$2:E$252,2,FALSE)</f>
        <v>39</v>
      </c>
      <c r="C725" s="32"/>
      <c r="D725" s="32" t="s">
        <v>419</v>
      </c>
      <c r="E725" s="125" t="s">
        <v>481</v>
      </c>
      <c r="F725" s="128" t="s">
        <v>491</v>
      </c>
      <c r="G725" s="32">
        <f>VLOOKUP(D725,'Species Data'!A$2:E$252,3,FALSE)</f>
        <v>230</v>
      </c>
      <c r="H725" s="104">
        <f>VLOOKUP(D725,'Species Data'!A$2:E$252,4,FALSE)</f>
        <v>80</v>
      </c>
      <c r="I725" s="104">
        <f>VLOOKUP(D725,'Species Data'!A$2:E$252,5,FALSE)</f>
        <v>44</v>
      </c>
      <c r="J725" s="105">
        <f t="shared" si="1"/>
        <v>10120</v>
      </c>
      <c r="K725" s="36" t="s">
        <v>158</v>
      </c>
      <c r="L725" s="106">
        <f>VLOOKUP(K725,'Basic Moves'!B$2:J$60,3,FALSE)</f>
        <v>10</v>
      </c>
      <c r="M725" s="54" t="str">
        <f>VLOOKUP(K725,'Basic Moves'!B$2:C$60,2,FALSE)</f>
        <v>Dark</v>
      </c>
      <c r="N725" s="106">
        <f>IF(OR(VLOOKUP(K725,'Basic Moves'!B$2:C$60,2,FALSE)=E725,VLOOKUP(K725,'Basic Moves'!B$2:C$60,2,FALSE)=F725),1,0)</f>
        <v>0</v>
      </c>
      <c r="O725" s="106">
        <f>VLOOKUP(K725,'Basic Moves'!B$2:J$60,5,FALSE)</f>
        <v>900</v>
      </c>
      <c r="P725" s="54">
        <f>VLOOKUP(K725,'Basic Moves'!B$2:J$60,9,FALSE)</f>
        <v>9</v>
      </c>
      <c r="Q725" s="34">
        <f t="shared" si="229"/>
        <v>3</v>
      </c>
      <c r="R725" s="24">
        <f t="shared" si="2"/>
        <v>3.333333333</v>
      </c>
      <c r="S725" s="56">
        <f t="shared" si="230"/>
        <v>11.11111111</v>
      </c>
      <c r="T725" s="56">
        <f t="shared" si="231"/>
        <v>10</v>
      </c>
      <c r="U725" s="56">
        <f t="shared" si="232"/>
        <v>0.9</v>
      </c>
      <c r="V725" s="36" t="s">
        <v>120</v>
      </c>
      <c r="W725" s="106">
        <f>VLOOKUP(V725,'Charged Moves'!B$2:K$119,3,FALSE)</f>
        <v>90</v>
      </c>
      <c r="X725" s="57" t="str">
        <f>VLOOKUP(V725,'Charged Moves'!B$2:C$119,2,FALSE)</f>
        <v>Fairy</v>
      </c>
      <c r="Y725" s="106">
        <f>IF(OR(VLOOKUP(V725,'Charged Moves'!B$2:C$119,2,FALSE)=E725,VLOOKUP(V725,'Charged Moves'!B$2:C$119,2,FALSE)=F725),1,0)</f>
        <v>1</v>
      </c>
      <c r="Z725" s="54">
        <f>VLOOKUP(V725,'Charged Moves'!B$2:K$119,10,FALSE)*100</f>
        <v>5</v>
      </c>
      <c r="AA725" s="106">
        <f>VLOOKUP(V725,'Charged Moves'!B$2:K$119,6,FALSE)</f>
        <v>2900</v>
      </c>
      <c r="AB725" s="54">
        <f>VLOOKUP(V725,'Charged Moves'!B$2:L$119,11,FALSE)</f>
        <v>50</v>
      </c>
      <c r="AC725" s="62">
        <f t="shared" si="233"/>
        <v>25</v>
      </c>
      <c r="AD725" s="24">
        <f t="shared" si="3"/>
        <v>8.620689655</v>
      </c>
      <c r="AE725" s="63">
        <f t="shared" si="4"/>
        <v>6</v>
      </c>
      <c r="AF725" s="64">
        <f t="shared" si="5"/>
        <v>5400</v>
      </c>
      <c r="AG725" s="65">
        <f t="shared" si="6"/>
        <v>5.180722892</v>
      </c>
      <c r="AH725" s="15">
        <f t="shared" si="234"/>
        <v>0.2975716767</v>
      </c>
      <c r="AI725" s="15">
        <f t="shared" si="235"/>
        <v>0.04725433023</v>
      </c>
      <c r="AJ725" s="15">
        <f t="shared" si="236"/>
        <v>0.05346732109</v>
      </c>
      <c r="AK725" s="65">
        <f t="shared" si="7"/>
        <v>1.928251121</v>
      </c>
      <c r="AL725" s="65">
        <f t="shared" si="8"/>
        <v>52428.91566</v>
      </c>
      <c r="AM725" s="65">
        <f t="shared" si="9"/>
        <v>19513.90135</v>
      </c>
    </row>
    <row r="726" ht="14.25" customHeight="1">
      <c r="A726" s="11">
        <v>257.0</v>
      </c>
      <c r="B726" s="11">
        <f>VLOOKUP(D726,'Species Data'!A$2:E$252,2,FALSE)</f>
        <v>39</v>
      </c>
      <c r="C726" s="11"/>
      <c r="D726" s="11" t="s">
        <v>419</v>
      </c>
      <c r="E726" s="98" t="s">
        <v>481</v>
      </c>
      <c r="F726" s="119" t="s">
        <v>491</v>
      </c>
      <c r="G726" s="11">
        <f>VLOOKUP(D726,'Species Data'!A$2:E$252,3,FALSE)</f>
        <v>230</v>
      </c>
      <c r="H726" s="52">
        <f>VLOOKUP(D726,'Species Data'!A$2:E$252,4,FALSE)</f>
        <v>80</v>
      </c>
      <c r="I726" s="52">
        <f>VLOOKUP(D726,'Species Data'!A$2:E$252,5,FALSE)</f>
        <v>44</v>
      </c>
      <c r="J726" s="53">
        <f t="shared" si="1"/>
        <v>10120</v>
      </c>
      <c r="K726" s="48" t="s">
        <v>158</v>
      </c>
      <c r="L726" s="54">
        <f>VLOOKUP(K726,'Basic Moves'!B$2:J$60,3,FALSE)</f>
        <v>10</v>
      </c>
      <c r="M726" s="54" t="str">
        <f>VLOOKUP(K726,'Basic Moves'!B$2:C$60,2,FALSE)</f>
        <v>Dark</v>
      </c>
      <c r="N726" s="54">
        <f>IF(OR(VLOOKUP(K726,'Basic Moves'!B$2:C$60,2,FALSE)=E726,VLOOKUP(K726,'Basic Moves'!B$2:C$60,2,FALSE)=F726),1,0)</f>
        <v>0</v>
      </c>
      <c r="O726" s="54">
        <f>VLOOKUP(K726,'Basic Moves'!B$2:J$60,5,FALSE)</f>
        <v>900</v>
      </c>
      <c r="P726" s="54">
        <f>VLOOKUP(K726,'Basic Moves'!B$2:J$60,9,FALSE)</f>
        <v>9</v>
      </c>
      <c r="Q726" s="34">
        <f t="shared" si="229"/>
        <v>3</v>
      </c>
      <c r="R726" s="24">
        <f t="shared" si="2"/>
        <v>3.333333333</v>
      </c>
      <c r="S726" s="56">
        <f t="shared" si="230"/>
        <v>11.11111111</v>
      </c>
      <c r="T726" s="56">
        <f t="shared" si="231"/>
        <v>10</v>
      </c>
      <c r="U726" s="56">
        <f t="shared" si="232"/>
        <v>0.9</v>
      </c>
      <c r="V726" s="48" t="s">
        <v>372</v>
      </c>
      <c r="W726" s="54">
        <f>VLOOKUP(V726,'Charged Moves'!B$2:K$119,3,FALSE)</f>
        <v>70</v>
      </c>
      <c r="X726" s="57" t="str">
        <f>VLOOKUP(V726,'Charged Moves'!B$2:C$119,2,FALSE)</f>
        <v>Fairy</v>
      </c>
      <c r="Y726" s="54">
        <f>IF(OR(VLOOKUP(V726,'Charged Moves'!B$2:C$119,2,FALSE)=E726,VLOOKUP(V726,'Charged Moves'!B$2:C$119,2,FALSE)=F726),1,0)</f>
        <v>1</v>
      </c>
      <c r="Z726" s="54">
        <f>VLOOKUP(V726,'Charged Moves'!B$2:K$119,10,FALSE)*100</f>
        <v>5</v>
      </c>
      <c r="AA726" s="54">
        <f>VLOOKUP(V726,'Charged Moves'!B$2:K$119,6,FALSE)</f>
        <v>3900</v>
      </c>
      <c r="AB726" s="54">
        <f>VLOOKUP(V726,'Charged Moves'!B$2:L$119,11,FALSE)</f>
        <v>33</v>
      </c>
      <c r="AC726" s="62">
        <f t="shared" si="233"/>
        <v>19</v>
      </c>
      <c r="AD726" s="24">
        <f t="shared" si="3"/>
        <v>4.871794872</v>
      </c>
      <c r="AE726" s="63">
        <f t="shared" si="4"/>
        <v>4</v>
      </c>
      <c r="AF726" s="64">
        <f t="shared" si="5"/>
        <v>3600</v>
      </c>
      <c r="AG726" s="65">
        <f t="shared" si="6"/>
        <v>4.133333333</v>
      </c>
      <c r="AH726" s="15">
        <f t="shared" si="234"/>
        <v>0.2374114494</v>
      </c>
      <c r="AI726" s="15">
        <f t="shared" si="235"/>
        <v>0.03770089665</v>
      </c>
      <c r="AJ726" s="15">
        <f t="shared" si="236"/>
        <v>0.04911888249</v>
      </c>
      <c r="AK726" s="65">
        <f t="shared" si="7"/>
        <v>1.771428571</v>
      </c>
      <c r="AL726" s="65">
        <f t="shared" si="8"/>
        <v>41829.33333</v>
      </c>
      <c r="AM726" s="65">
        <f t="shared" si="9"/>
        <v>17926.85714</v>
      </c>
    </row>
    <row r="727" ht="14.25" customHeight="1">
      <c r="A727" s="11">
        <v>255.0</v>
      </c>
      <c r="B727" s="32">
        <f>VLOOKUP(D727,'Species Data'!A$2:E$252,2,FALSE)</f>
        <v>39</v>
      </c>
      <c r="C727" s="32"/>
      <c r="D727" s="32" t="s">
        <v>419</v>
      </c>
      <c r="E727" s="125" t="s">
        <v>481</v>
      </c>
      <c r="F727" s="128" t="s">
        <v>491</v>
      </c>
      <c r="G727" s="32">
        <f>VLOOKUP(D727,'Species Data'!A$2:E$252,3,FALSE)</f>
        <v>230</v>
      </c>
      <c r="H727" s="104">
        <f>VLOOKUP(D727,'Species Data'!A$2:E$252,4,FALSE)</f>
        <v>80</v>
      </c>
      <c r="I727" s="104">
        <f>VLOOKUP(D727,'Species Data'!A$2:E$252,5,FALSE)</f>
        <v>44</v>
      </c>
      <c r="J727" s="105">
        <f t="shared" si="1"/>
        <v>10120</v>
      </c>
      <c r="K727" s="36" t="s">
        <v>158</v>
      </c>
      <c r="L727" s="106">
        <f>VLOOKUP(K727,'Basic Moves'!B$2:J$60,3,FALSE)</f>
        <v>10</v>
      </c>
      <c r="M727" s="106" t="str">
        <f>VLOOKUP(K727,'Basic Moves'!B$2:C$60,2,FALSE)</f>
        <v>Dark</v>
      </c>
      <c r="N727" s="106">
        <f>IF(OR(VLOOKUP(K727,'Basic Moves'!B$2:C$60,2,FALSE)=E727,VLOOKUP(K727,'Basic Moves'!B$2:C$60,2,FALSE)=F727),1,0)</f>
        <v>0</v>
      </c>
      <c r="O727" s="106">
        <f>VLOOKUP(K727,'Basic Moves'!B$2:J$60,5,FALSE)</f>
        <v>900</v>
      </c>
      <c r="P727" s="106">
        <f>VLOOKUP(K727,'Basic Moves'!B$2:J$60,9,FALSE)</f>
        <v>9</v>
      </c>
      <c r="Q727" s="34">
        <f t="shared" si="229"/>
        <v>3</v>
      </c>
      <c r="R727" s="24">
        <f t="shared" si="2"/>
        <v>3.333333333</v>
      </c>
      <c r="S727" s="56">
        <f t="shared" si="230"/>
        <v>11.11111111</v>
      </c>
      <c r="T727" s="56">
        <f t="shared" si="231"/>
        <v>10</v>
      </c>
      <c r="U727" s="56">
        <f t="shared" si="232"/>
        <v>0.9</v>
      </c>
      <c r="V727" s="36" t="s">
        <v>67</v>
      </c>
      <c r="W727" s="106">
        <f>VLOOKUP(V727,'Charged Moves'!B$2:K$119,3,FALSE)</f>
        <v>50</v>
      </c>
      <c r="X727" s="107" t="str">
        <f>VLOOKUP(V727,'Charged Moves'!B$2:C$119,2,FALSE)</f>
        <v>Normal</v>
      </c>
      <c r="Y727" s="106">
        <f>IF(OR(VLOOKUP(V727,'Charged Moves'!B$2:C$119,2,FALSE)=E727,VLOOKUP(V727,'Charged Moves'!B$2:C$119,2,FALSE)=F727),1,0)</f>
        <v>1</v>
      </c>
      <c r="Z727" s="106">
        <f>VLOOKUP(V727,'Charged Moves'!B$2:K$119,10,FALSE)*100</f>
        <v>5</v>
      </c>
      <c r="AA727" s="106">
        <f>VLOOKUP(V727,'Charged Moves'!B$2:K$119,6,FALSE)</f>
        <v>1900</v>
      </c>
      <c r="AB727" s="106">
        <f>VLOOKUP(V727,'Charged Moves'!B$2:L$119,11,FALSE)</f>
        <v>33</v>
      </c>
      <c r="AC727" s="62">
        <f t="shared" si="233"/>
        <v>14</v>
      </c>
      <c r="AD727" s="24">
        <f t="shared" si="3"/>
        <v>7.368421053</v>
      </c>
      <c r="AE727" s="63">
        <f t="shared" si="4"/>
        <v>4</v>
      </c>
      <c r="AF727" s="64">
        <f t="shared" si="5"/>
        <v>3600</v>
      </c>
      <c r="AG727" s="65">
        <f t="shared" si="6"/>
        <v>4.727272727</v>
      </c>
      <c r="AH727" s="15">
        <f t="shared" si="234"/>
        <v>0.2715262911</v>
      </c>
      <c r="AI727" s="15">
        <f t="shared" si="235"/>
        <v>0.04311832754</v>
      </c>
      <c r="AJ727" s="15">
        <f t="shared" si="236"/>
        <v>0.04651215719</v>
      </c>
      <c r="AK727" s="65">
        <f t="shared" si="7"/>
        <v>1.677419355</v>
      </c>
      <c r="AL727" s="65">
        <f t="shared" si="8"/>
        <v>47840</v>
      </c>
      <c r="AM727" s="65">
        <f t="shared" si="9"/>
        <v>16975.48387</v>
      </c>
    </row>
    <row r="728" ht="14.25" customHeight="1">
      <c r="A728" s="11">
        <v>258.0</v>
      </c>
      <c r="B728" s="11">
        <f>VLOOKUP(D728,'Species Data'!A$2:E$252,2,FALSE)</f>
        <v>39</v>
      </c>
      <c r="C728" s="11"/>
      <c r="D728" s="11" t="s">
        <v>419</v>
      </c>
      <c r="E728" s="98" t="s">
        <v>481</v>
      </c>
      <c r="F728" s="119" t="s">
        <v>491</v>
      </c>
      <c r="G728" s="11">
        <f>VLOOKUP(D728,'Species Data'!A$2:E$252,3,FALSE)</f>
        <v>230</v>
      </c>
      <c r="H728" s="52">
        <f>VLOOKUP(D728,'Species Data'!A$2:E$252,4,FALSE)</f>
        <v>80</v>
      </c>
      <c r="I728" s="52">
        <f>VLOOKUP(D728,'Species Data'!A$2:E$252,5,FALSE)</f>
        <v>44</v>
      </c>
      <c r="J728" s="53">
        <f t="shared" si="1"/>
        <v>10120</v>
      </c>
      <c r="K728" s="12" t="s">
        <v>158</v>
      </c>
      <c r="L728" s="54">
        <f>VLOOKUP(K728,'Basic Moves'!B$2:J$60,3,FALSE)</f>
        <v>10</v>
      </c>
      <c r="M728" s="54" t="str">
        <f>VLOOKUP(K728,'Basic Moves'!B$2:C$60,2,FALSE)</f>
        <v>Dark</v>
      </c>
      <c r="N728" s="54">
        <f>IF(OR(VLOOKUP(K728,'Basic Moves'!B$2:C$60,2,FALSE)=E728,VLOOKUP(K728,'Basic Moves'!B$2:C$60,2,FALSE)=F728),1,0)</f>
        <v>0</v>
      </c>
      <c r="O728" s="54">
        <f>VLOOKUP(K728,'Basic Moves'!B$2:J$60,5,FALSE)</f>
        <v>900</v>
      </c>
      <c r="P728" s="54">
        <f>VLOOKUP(K728,'Basic Moves'!B$2:J$60,9,FALSE)</f>
        <v>9</v>
      </c>
      <c r="Q728" s="34">
        <f t="shared" si="229"/>
        <v>3</v>
      </c>
      <c r="R728" s="24">
        <f t="shared" si="2"/>
        <v>3.333333333</v>
      </c>
      <c r="S728" s="56">
        <f t="shared" si="230"/>
        <v>11.11111111</v>
      </c>
      <c r="T728" s="56">
        <f t="shared" si="231"/>
        <v>10</v>
      </c>
      <c r="U728" s="56">
        <f t="shared" si="232"/>
        <v>0.9</v>
      </c>
      <c r="V728" s="12" t="s">
        <v>221</v>
      </c>
      <c r="W728" s="54">
        <f>VLOOKUP(V728,'Charged Moves'!B$2:K$119,3,FALSE)</f>
        <v>80</v>
      </c>
      <c r="X728" s="57" t="str">
        <f>VLOOKUP(V728,'Charged Moves'!B$2:C$119,2,FALSE)</f>
        <v>Steel</v>
      </c>
      <c r="Y728" s="54">
        <f>IF(OR(VLOOKUP(V728,'Charged Moves'!B$2:C$119,2,FALSE)=E728,VLOOKUP(V728,'Charged Moves'!B$2:C$119,2,FALSE)=F728),1,0)</f>
        <v>0</v>
      </c>
      <c r="Z728" s="54">
        <f>VLOOKUP(V728,'Charged Moves'!B$2:K$119,10,FALSE)*100</f>
        <v>5</v>
      </c>
      <c r="AA728" s="54">
        <f>VLOOKUP(V728,'Charged Moves'!B$2:K$119,6,FALSE)</f>
        <v>3300</v>
      </c>
      <c r="AB728" s="54">
        <f>VLOOKUP(V728,'Charged Moves'!B$2:L$119,11,FALSE)</f>
        <v>50</v>
      </c>
      <c r="AC728" s="62">
        <f t="shared" si="233"/>
        <v>18</v>
      </c>
      <c r="AD728" s="24">
        <f t="shared" si="3"/>
        <v>5.454545455</v>
      </c>
      <c r="AE728" s="63">
        <f t="shared" si="4"/>
        <v>6</v>
      </c>
      <c r="AF728" s="64">
        <f t="shared" si="5"/>
        <v>5400</v>
      </c>
      <c r="AG728" s="65">
        <f t="shared" si="6"/>
        <v>4.137931034</v>
      </c>
      <c r="AH728" s="15">
        <f t="shared" si="234"/>
        <v>0.2376755333</v>
      </c>
      <c r="AI728" s="15">
        <f t="shared" si="235"/>
        <v>0.03774283313</v>
      </c>
      <c r="AJ728" s="15">
        <f t="shared" si="236"/>
        <v>0.04397455729</v>
      </c>
      <c r="AK728" s="65">
        <f t="shared" si="7"/>
        <v>1.585903084</v>
      </c>
      <c r="AL728" s="65">
        <f t="shared" si="8"/>
        <v>41875.86207</v>
      </c>
      <c r="AM728" s="65">
        <f t="shared" si="9"/>
        <v>16049.33921</v>
      </c>
    </row>
    <row r="729" ht="14.25" customHeight="1">
      <c r="A729" s="11">
        <v>261.0</v>
      </c>
      <c r="B729" s="11">
        <f>VLOOKUP(D729,'Species Data'!A$2:E$252,2,FALSE)</f>
        <v>39</v>
      </c>
      <c r="C729" s="11"/>
      <c r="D729" s="11" t="s">
        <v>419</v>
      </c>
      <c r="E729" s="98" t="s">
        <v>481</v>
      </c>
      <c r="F729" s="119" t="s">
        <v>491</v>
      </c>
      <c r="G729" s="11">
        <f>VLOOKUP(D729,'Species Data'!A$2:E$252,3,FALSE)</f>
        <v>230</v>
      </c>
      <c r="H729" s="52">
        <f>VLOOKUP(D729,'Species Data'!A$2:E$252,4,FALSE)</f>
        <v>80</v>
      </c>
      <c r="I729" s="52">
        <f>VLOOKUP(D729,'Species Data'!A$2:E$252,5,FALSE)</f>
        <v>44</v>
      </c>
      <c r="J729" s="53">
        <f t="shared" si="1"/>
        <v>10120</v>
      </c>
      <c r="K729" s="48" t="s">
        <v>42</v>
      </c>
      <c r="L729" s="54">
        <f>VLOOKUP(K729,'Basic Moves'!B$2:J$60,3,FALSE)</f>
        <v>7</v>
      </c>
      <c r="M729" s="54" t="str">
        <f>VLOOKUP(K729,'Basic Moves'!B$2:C$60,2,FALSE)</f>
        <v>Normal</v>
      </c>
      <c r="N729" s="54">
        <f>IF(OR(VLOOKUP(K729,'Basic Moves'!B$2:C$60,2,FALSE)=E729,VLOOKUP(K729,'Basic Moves'!B$2:C$60,2,FALSE)=F729),1,0)</f>
        <v>1</v>
      </c>
      <c r="O729" s="54">
        <f>VLOOKUP(K729,'Basic Moves'!B$2:J$60,5,FALSE)</f>
        <v>600</v>
      </c>
      <c r="P729" s="54">
        <f>VLOOKUP(K729,'Basic Moves'!B$2:J$60,9,FALSE)</f>
        <v>6</v>
      </c>
      <c r="Q729" s="34">
        <f t="shared" si="229"/>
        <v>2</v>
      </c>
      <c r="R729" s="24">
        <f t="shared" si="2"/>
        <v>3.333333333</v>
      </c>
      <c r="S729" s="56">
        <f t="shared" si="230"/>
        <v>11.66666667</v>
      </c>
      <c r="T729" s="56">
        <f t="shared" si="231"/>
        <v>10</v>
      </c>
      <c r="U729" s="56">
        <f t="shared" si="232"/>
        <v>0.8571428571</v>
      </c>
      <c r="V729" s="12" t="s">
        <v>48</v>
      </c>
      <c r="W729" s="54">
        <f>VLOOKUP(V729,'Charged Moves'!B$2:K$119,3,FALSE)</f>
        <v>100</v>
      </c>
      <c r="X729" s="57" t="str">
        <f>VLOOKUP(V729,'Charged Moves'!B$2:C$119,2,FALSE)</f>
        <v>Fairy</v>
      </c>
      <c r="Y729" s="54">
        <f>IF(OR(VLOOKUP(V729,'Charged Moves'!B$2:C$119,2,FALSE)=E729,VLOOKUP(V729,'Charged Moves'!B$2:C$119,2,FALSE)=F729),1,0)</f>
        <v>1</v>
      </c>
      <c r="Z729" s="54">
        <f>VLOOKUP(V729,'Charged Moves'!B$2:K$119,10,FALSE)*100</f>
        <v>5</v>
      </c>
      <c r="AA729" s="54">
        <f>VLOOKUP(V729,'Charged Moves'!B$2:K$119,6,FALSE)</f>
        <v>3500</v>
      </c>
      <c r="AB729" s="54">
        <f>VLOOKUP(V729,'Charged Moves'!B$2:L$119,11,FALSE)</f>
        <v>50</v>
      </c>
      <c r="AC729" s="62">
        <f t="shared" si="233"/>
        <v>27</v>
      </c>
      <c r="AD729" s="24">
        <f t="shared" si="3"/>
        <v>7.714285714</v>
      </c>
      <c r="AE729" s="63">
        <f t="shared" si="4"/>
        <v>9</v>
      </c>
      <c r="AF729" s="64">
        <f t="shared" si="5"/>
        <v>5400</v>
      </c>
      <c r="AG729" s="65">
        <f t="shared" si="6"/>
        <v>5.056179775</v>
      </c>
      <c r="AH729" s="15">
        <f t="shared" si="234"/>
        <v>0.2904181376</v>
      </c>
      <c r="AI729" s="15">
        <f t="shared" si="235"/>
        <v>0.04611834947</v>
      </c>
      <c r="AJ729" s="15">
        <f t="shared" si="236"/>
        <v>0.04317571153</v>
      </c>
      <c r="AK729" s="65">
        <f t="shared" si="7"/>
        <v>1.557093426</v>
      </c>
      <c r="AL729" s="65">
        <f t="shared" si="8"/>
        <v>51168.53933</v>
      </c>
      <c r="AM729" s="65">
        <f t="shared" si="9"/>
        <v>15757.78547</v>
      </c>
    </row>
    <row r="730" ht="14.25" customHeight="1">
      <c r="A730" s="11">
        <v>264.0</v>
      </c>
      <c r="B730" s="32">
        <f>VLOOKUP(D730,'Species Data'!A$2:E$252,2,FALSE)</f>
        <v>39</v>
      </c>
      <c r="C730" s="32"/>
      <c r="D730" s="32" t="s">
        <v>419</v>
      </c>
      <c r="E730" s="125" t="s">
        <v>481</v>
      </c>
      <c r="F730" s="128" t="s">
        <v>491</v>
      </c>
      <c r="G730" s="32">
        <f>VLOOKUP(D730,'Species Data'!A$2:E$252,3,FALSE)</f>
        <v>230</v>
      </c>
      <c r="H730" s="104">
        <f>VLOOKUP(D730,'Species Data'!A$2:E$252,4,FALSE)</f>
        <v>80</v>
      </c>
      <c r="I730" s="104">
        <f>VLOOKUP(D730,'Species Data'!A$2:E$252,5,FALSE)</f>
        <v>44</v>
      </c>
      <c r="J730" s="105">
        <f t="shared" si="1"/>
        <v>10120</v>
      </c>
      <c r="K730" s="36" t="s">
        <v>42</v>
      </c>
      <c r="L730" s="106">
        <f>VLOOKUP(K730,'Basic Moves'!B$2:J$60,3,FALSE)</f>
        <v>7</v>
      </c>
      <c r="M730" s="54" t="str">
        <f>VLOOKUP(K730,'Basic Moves'!B$2:C$60,2,FALSE)</f>
        <v>Normal</v>
      </c>
      <c r="N730" s="106">
        <f>IF(OR(VLOOKUP(K730,'Basic Moves'!B$2:C$60,2,FALSE)=E730,VLOOKUP(K730,'Basic Moves'!B$2:C$60,2,FALSE)=F730),1,0)</f>
        <v>1</v>
      </c>
      <c r="O730" s="106">
        <f>VLOOKUP(K730,'Basic Moves'!B$2:J$60,5,FALSE)</f>
        <v>600</v>
      </c>
      <c r="P730" s="54">
        <f>VLOOKUP(K730,'Basic Moves'!B$2:J$60,9,FALSE)</f>
        <v>6</v>
      </c>
      <c r="Q730" s="34">
        <f t="shared" si="229"/>
        <v>2</v>
      </c>
      <c r="R730" s="24">
        <f t="shared" si="2"/>
        <v>3.333333333</v>
      </c>
      <c r="S730" s="56">
        <f t="shared" si="230"/>
        <v>11.66666667</v>
      </c>
      <c r="T730" s="56">
        <f t="shared" si="231"/>
        <v>10</v>
      </c>
      <c r="U730" s="56">
        <f t="shared" si="232"/>
        <v>0.8571428571</v>
      </c>
      <c r="V730" s="36" t="s">
        <v>120</v>
      </c>
      <c r="W730" s="106">
        <f>VLOOKUP(V730,'Charged Moves'!B$2:K$119,3,FALSE)</f>
        <v>90</v>
      </c>
      <c r="X730" s="57" t="str">
        <f>VLOOKUP(V730,'Charged Moves'!B$2:C$119,2,FALSE)</f>
        <v>Fairy</v>
      </c>
      <c r="Y730" s="106">
        <f>IF(OR(VLOOKUP(V730,'Charged Moves'!B$2:C$119,2,FALSE)=E730,VLOOKUP(V730,'Charged Moves'!B$2:C$119,2,FALSE)=F730),1,0)</f>
        <v>1</v>
      </c>
      <c r="Z730" s="54">
        <f>VLOOKUP(V730,'Charged Moves'!B$2:K$119,10,FALSE)*100</f>
        <v>5</v>
      </c>
      <c r="AA730" s="106">
        <f>VLOOKUP(V730,'Charged Moves'!B$2:K$119,6,FALSE)</f>
        <v>2900</v>
      </c>
      <c r="AB730" s="54">
        <f>VLOOKUP(V730,'Charged Moves'!B$2:L$119,11,FALSE)</f>
        <v>50</v>
      </c>
      <c r="AC730" s="62">
        <f t="shared" si="233"/>
        <v>25</v>
      </c>
      <c r="AD730" s="24">
        <f t="shared" si="3"/>
        <v>8.620689655</v>
      </c>
      <c r="AE730" s="63">
        <f t="shared" si="4"/>
        <v>9</v>
      </c>
      <c r="AF730" s="64">
        <f t="shared" si="5"/>
        <v>5400</v>
      </c>
      <c r="AG730" s="65">
        <f t="shared" si="6"/>
        <v>5.180722892</v>
      </c>
      <c r="AH730" s="15">
        <f t="shared" si="234"/>
        <v>0.2975716767</v>
      </c>
      <c r="AI730" s="15">
        <f t="shared" si="235"/>
        <v>0.04725433023</v>
      </c>
      <c r="AJ730" s="15">
        <f t="shared" si="236"/>
        <v>0.0421314933</v>
      </c>
      <c r="AK730" s="65">
        <f t="shared" si="7"/>
        <v>1.519434629</v>
      </c>
      <c r="AL730" s="65">
        <f t="shared" si="8"/>
        <v>52428.91566</v>
      </c>
      <c r="AM730" s="65">
        <f t="shared" si="9"/>
        <v>15376.67845</v>
      </c>
    </row>
    <row r="731" ht="14.25" customHeight="1">
      <c r="A731" s="11">
        <v>262.0</v>
      </c>
      <c r="B731" s="11">
        <f>VLOOKUP(D731,'Species Data'!A$2:E$252,2,FALSE)</f>
        <v>39</v>
      </c>
      <c r="C731" s="11"/>
      <c r="D731" s="11" t="s">
        <v>419</v>
      </c>
      <c r="E731" s="98" t="s">
        <v>481</v>
      </c>
      <c r="F731" s="119" t="s">
        <v>491</v>
      </c>
      <c r="G731" s="11">
        <f>VLOOKUP(D731,'Species Data'!A$2:E$252,3,FALSE)</f>
        <v>230</v>
      </c>
      <c r="H731" s="52">
        <f>VLOOKUP(D731,'Species Data'!A$2:E$252,4,FALSE)</f>
        <v>80</v>
      </c>
      <c r="I731" s="52">
        <f>VLOOKUP(D731,'Species Data'!A$2:E$252,5,FALSE)</f>
        <v>44</v>
      </c>
      <c r="J731" s="53">
        <f t="shared" si="1"/>
        <v>10120</v>
      </c>
      <c r="K731" s="48" t="s">
        <v>42</v>
      </c>
      <c r="L731" s="54">
        <f>VLOOKUP(K731,'Basic Moves'!B$2:J$60,3,FALSE)</f>
        <v>7</v>
      </c>
      <c r="M731" s="54" t="str">
        <f>VLOOKUP(K731,'Basic Moves'!B$2:C$60,2,FALSE)</f>
        <v>Normal</v>
      </c>
      <c r="N731" s="54">
        <f>IF(OR(VLOOKUP(K731,'Basic Moves'!B$2:C$60,2,FALSE)=E731,VLOOKUP(K731,'Basic Moves'!B$2:C$60,2,FALSE)=F731),1,0)</f>
        <v>1</v>
      </c>
      <c r="O731" s="54">
        <f>VLOOKUP(K731,'Basic Moves'!B$2:J$60,5,FALSE)</f>
        <v>600</v>
      </c>
      <c r="P731" s="54">
        <f>VLOOKUP(K731,'Basic Moves'!B$2:J$60,9,FALSE)</f>
        <v>6</v>
      </c>
      <c r="Q731" s="34">
        <f t="shared" si="229"/>
        <v>2</v>
      </c>
      <c r="R731" s="24">
        <f t="shared" si="2"/>
        <v>3.333333333</v>
      </c>
      <c r="S731" s="56">
        <f t="shared" si="230"/>
        <v>11.66666667</v>
      </c>
      <c r="T731" s="56">
        <f t="shared" si="231"/>
        <v>10</v>
      </c>
      <c r="U731" s="56">
        <f t="shared" si="232"/>
        <v>0.8571428571</v>
      </c>
      <c r="V731" s="48" t="s">
        <v>372</v>
      </c>
      <c r="W731" s="54">
        <f>VLOOKUP(V731,'Charged Moves'!B$2:K$119,3,FALSE)</f>
        <v>70</v>
      </c>
      <c r="X731" s="57" t="str">
        <f>VLOOKUP(V731,'Charged Moves'!B$2:C$119,2,FALSE)</f>
        <v>Fairy</v>
      </c>
      <c r="Y731" s="54">
        <f>IF(OR(VLOOKUP(V731,'Charged Moves'!B$2:C$119,2,FALSE)=E731,VLOOKUP(V731,'Charged Moves'!B$2:C$119,2,FALSE)=F731),1,0)</f>
        <v>1</v>
      </c>
      <c r="Z731" s="54">
        <f>VLOOKUP(V731,'Charged Moves'!B$2:K$119,10,FALSE)*100</f>
        <v>5</v>
      </c>
      <c r="AA731" s="54">
        <f>VLOOKUP(V731,'Charged Moves'!B$2:K$119,6,FALSE)</f>
        <v>3900</v>
      </c>
      <c r="AB731" s="54">
        <f>VLOOKUP(V731,'Charged Moves'!B$2:L$119,11,FALSE)</f>
        <v>33</v>
      </c>
      <c r="AC731" s="62">
        <f t="shared" si="233"/>
        <v>19</v>
      </c>
      <c r="AD731" s="24">
        <f t="shared" si="3"/>
        <v>4.871794872</v>
      </c>
      <c r="AE731" s="63">
        <f t="shared" si="4"/>
        <v>6</v>
      </c>
      <c r="AF731" s="64">
        <f t="shared" si="5"/>
        <v>3600</v>
      </c>
      <c r="AG731" s="65">
        <f t="shared" si="6"/>
        <v>4.133333333</v>
      </c>
      <c r="AH731" s="15">
        <f t="shared" si="234"/>
        <v>0.2374114494</v>
      </c>
      <c r="AI731" s="15">
        <f t="shared" si="235"/>
        <v>0.03770089665</v>
      </c>
      <c r="AJ731" s="15">
        <f t="shared" si="236"/>
        <v>0.03998048575</v>
      </c>
      <c r="AK731" s="65">
        <f t="shared" si="7"/>
        <v>1.441860465</v>
      </c>
      <c r="AL731" s="65">
        <f t="shared" si="8"/>
        <v>41829.33333</v>
      </c>
      <c r="AM731" s="65">
        <f t="shared" si="9"/>
        <v>14591.62791</v>
      </c>
    </row>
    <row r="732" ht="14.25" customHeight="1">
      <c r="A732" s="11">
        <v>260.0</v>
      </c>
      <c r="B732" s="32">
        <f>VLOOKUP(D732,'Species Data'!A$2:E$252,2,FALSE)</f>
        <v>39</v>
      </c>
      <c r="C732" s="32"/>
      <c r="D732" s="32" t="s">
        <v>419</v>
      </c>
      <c r="E732" s="125" t="s">
        <v>481</v>
      </c>
      <c r="F732" s="128" t="s">
        <v>491</v>
      </c>
      <c r="G732" s="32">
        <f>VLOOKUP(D732,'Species Data'!A$2:E$252,3,FALSE)</f>
        <v>230</v>
      </c>
      <c r="H732" s="104">
        <f>VLOOKUP(D732,'Species Data'!A$2:E$252,4,FALSE)</f>
        <v>80</v>
      </c>
      <c r="I732" s="104">
        <f>VLOOKUP(D732,'Species Data'!A$2:E$252,5,FALSE)</f>
        <v>44</v>
      </c>
      <c r="J732" s="105">
        <f t="shared" si="1"/>
        <v>10120</v>
      </c>
      <c r="K732" s="36" t="s">
        <v>42</v>
      </c>
      <c r="L732" s="106">
        <f>VLOOKUP(K732,'Basic Moves'!B$2:J$60,3,FALSE)</f>
        <v>7</v>
      </c>
      <c r="M732" s="106" t="str">
        <f>VLOOKUP(K732,'Basic Moves'!B$2:C$60,2,FALSE)</f>
        <v>Normal</v>
      </c>
      <c r="N732" s="106">
        <f>IF(OR(VLOOKUP(K732,'Basic Moves'!B$2:C$60,2,FALSE)=E732,VLOOKUP(K732,'Basic Moves'!B$2:C$60,2,FALSE)=F732),1,0)</f>
        <v>1</v>
      </c>
      <c r="O732" s="106">
        <f>VLOOKUP(K732,'Basic Moves'!B$2:J$60,5,FALSE)</f>
        <v>600</v>
      </c>
      <c r="P732" s="106">
        <f>VLOOKUP(K732,'Basic Moves'!B$2:J$60,9,FALSE)</f>
        <v>6</v>
      </c>
      <c r="Q732" s="34">
        <f t="shared" si="229"/>
        <v>2</v>
      </c>
      <c r="R732" s="24">
        <f t="shared" si="2"/>
        <v>3.333333333</v>
      </c>
      <c r="S732" s="56">
        <f t="shared" si="230"/>
        <v>11.66666667</v>
      </c>
      <c r="T732" s="56">
        <f t="shared" si="231"/>
        <v>10</v>
      </c>
      <c r="U732" s="56">
        <f t="shared" si="232"/>
        <v>0.8571428571</v>
      </c>
      <c r="V732" s="36" t="s">
        <v>67</v>
      </c>
      <c r="W732" s="106">
        <f>VLOOKUP(V732,'Charged Moves'!B$2:K$119,3,FALSE)</f>
        <v>50</v>
      </c>
      <c r="X732" s="107" t="str">
        <f>VLOOKUP(V732,'Charged Moves'!B$2:C$119,2,FALSE)</f>
        <v>Normal</v>
      </c>
      <c r="Y732" s="106">
        <f>IF(OR(VLOOKUP(V732,'Charged Moves'!B$2:C$119,2,FALSE)=E732,VLOOKUP(V732,'Charged Moves'!B$2:C$119,2,FALSE)=F732),1,0)</f>
        <v>1</v>
      </c>
      <c r="Z732" s="106">
        <f>VLOOKUP(V732,'Charged Moves'!B$2:K$119,10,FALSE)*100</f>
        <v>5</v>
      </c>
      <c r="AA732" s="106">
        <f>VLOOKUP(V732,'Charged Moves'!B$2:K$119,6,FALSE)</f>
        <v>1900</v>
      </c>
      <c r="AB732" s="106">
        <f>VLOOKUP(V732,'Charged Moves'!B$2:L$119,11,FALSE)</f>
        <v>33</v>
      </c>
      <c r="AC732" s="62">
        <f t="shared" si="233"/>
        <v>14</v>
      </c>
      <c r="AD732" s="24">
        <f t="shared" si="3"/>
        <v>7.368421053</v>
      </c>
      <c r="AE732" s="63">
        <f t="shared" si="4"/>
        <v>6</v>
      </c>
      <c r="AF732" s="64">
        <f t="shared" si="5"/>
        <v>3600</v>
      </c>
      <c r="AG732" s="65">
        <f t="shared" si="6"/>
        <v>4.727272727</v>
      </c>
      <c r="AH732" s="15">
        <f t="shared" si="234"/>
        <v>0.2715262911</v>
      </c>
      <c r="AI732" s="15">
        <f t="shared" si="235"/>
        <v>0.04311832754</v>
      </c>
      <c r="AJ732" s="15">
        <f t="shared" si="236"/>
        <v>0.03697120187</v>
      </c>
      <c r="AK732" s="65">
        <f t="shared" si="7"/>
        <v>1.333333333</v>
      </c>
      <c r="AL732" s="65">
        <f t="shared" si="8"/>
        <v>47840</v>
      </c>
      <c r="AM732" s="65">
        <f t="shared" si="9"/>
        <v>13493.33333</v>
      </c>
    </row>
    <row r="733" ht="14.25" customHeight="1">
      <c r="A733" s="11">
        <v>263.0</v>
      </c>
      <c r="B733" s="11">
        <f>VLOOKUP(D733,'Species Data'!A$2:E$252,2,FALSE)</f>
        <v>39</v>
      </c>
      <c r="C733" s="11"/>
      <c r="D733" s="11" t="s">
        <v>419</v>
      </c>
      <c r="E733" s="98" t="s">
        <v>481</v>
      </c>
      <c r="F733" s="119" t="s">
        <v>491</v>
      </c>
      <c r="G733" s="11">
        <f>VLOOKUP(D733,'Species Data'!A$2:E$252,3,FALSE)</f>
        <v>230</v>
      </c>
      <c r="H733" s="52">
        <f>VLOOKUP(D733,'Species Data'!A$2:E$252,4,FALSE)</f>
        <v>80</v>
      </c>
      <c r="I733" s="52">
        <f>VLOOKUP(D733,'Species Data'!A$2:E$252,5,FALSE)</f>
        <v>44</v>
      </c>
      <c r="J733" s="53">
        <f t="shared" si="1"/>
        <v>10120</v>
      </c>
      <c r="K733" s="48" t="s">
        <v>42</v>
      </c>
      <c r="L733" s="54">
        <f>VLOOKUP(K733,'Basic Moves'!B$2:J$60,3,FALSE)</f>
        <v>7</v>
      </c>
      <c r="M733" s="54" t="str">
        <f>VLOOKUP(K733,'Basic Moves'!B$2:C$60,2,FALSE)</f>
        <v>Normal</v>
      </c>
      <c r="N733" s="54">
        <f>IF(OR(VLOOKUP(K733,'Basic Moves'!B$2:C$60,2,FALSE)=E733,VLOOKUP(K733,'Basic Moves'!B$2:C$60,2,FALSE)=F733),1,0)</f>
        <v>1</v>
      </c>
      <c r="O733" s="54">
        <f>VLOOKUP(K733,'Basic Moves'!B$2:J$60,5,FALSE)</f>
        <v>600</v>
      </c>
      <c r="P733" s="54">
        <f>VLOOKUP(K733,'Basic Moves'!B$2:J$60,9,FALSE)</f>
        <v>6</v>
      </c>
      <c r="Q733" s="34">
        <f t="shared" si="229"/>
        <v>2</v>
      </c>
      <c r="R733" s="24">
        <f t="shared" si="2"/>
        <v>3.333333333</v>
      </c>
      <c r="S733" s="56">
        <f t="shared" si="230"/>
        <v>11.66666667</v>
      </c>
      <c r="T733" s="56">
        <f t="shared" si="231"/>
        <v>10</v>
      </c>
      <c r="U733" s="56">
        <f t="shared" si="232"/>
        <v>0.8571428571</v>
      </c>
      <c r="V733" s="12" t="s">
        <v>221</v>
      </c>
      <c r="W733" s="54">
        <f>VLOOKUP(V733,'Charged Moves'!B$2:K$119,3,FALSE)</f>
        <v>80</v>
      </c>
      <c r="X733" s="57" t="str">
        <f>VLOOKUP(V733,'Charged Moves'!B$2:C$119,2,FALSE)</f>
        <v>Steel</v>
      </c>
      <c r="Y733" s="54">
        <f>IF(OR(VLOOKUP(V733,'Charged Moves'!B$2:C$119,2,FALSE)=E733,VLOOKUP(V733,'Charged Moves'!B$2:C$119,2,FALSE)=F733),1,0)</f>
        <v>0</v>
      </c>
      <c r="Z733" s="54">
        <f>VLOOKUP(V733,'Charged Moves'!B$2:K$119,10,FALSE)*100</f>
        <v>5</v>
      </c>
      <c r="AA733" s="54">
        <f>VLOOKUP(V733,'Charged Moves'!B$2:K$119,6,FALSE)</f>
        <v>3300</v>
      </c>
      <c r="AB733" s="54">
        <f>VLOOKUP(V733,'Charged Moves'!B$2:L$119,11,FALSE)</f>
        <v>50</v>
      </c>
      <c r="AC733" s="62">
        <f t="shared" si="233"/>
        <v>18</v>
      </c>
      <c r="AD733" s="24">
        <f t="shared" si="3"/>
        <v>5.454545455</v>
      </c>
      <c r="AE733" s="63">
        <f t="shared" si="4"/>
        <v>9</v>
      </c>
      <c r="AF733" s="64">
        <f t="shared" si="5"/>
        <v>5400</v>
      </c>
      <c r="AG733" s="65">
        <f t="shared" si="6"/>
        <v>4.137931034</v>
      </c>
      <c r="AH733" s="15">
        <f t="shared" si="234"/>
        <v>0.2376755333</v>
      </c>
      <c r="AI733" s="15">
        <f t="shared" si="235"/>
        <v>0.03774283313</v>
      </c>
      <c r="AJ733" s="15">
        <f t="shared" si="236"/>
        <v>0.03478127005</v>
      </c>
      <c r="AK733" s="65">
        <f t="shared" si="7"/>
        <v>1.254355401</v>
      </c>
      <c r="AL733" s="65">
        <f t="shared" si="8"/>
        <v>41875.86207</v>
      </c>
      <c r="AM733" s="65">
        <f t="shared" si="9"/>
        <v>12694.07666</v>
      </c>
    </row>
    <row r="734" ht="14.25" customHeight="1">
      <c r="A734" s="11">
        <v>1025.0</v>
      </c>
      <c r="B734" s="11">
        <f>VLOOKUP(D734,'Species Data'!A$2:E$252,2,FALSE)</f>
        <v>135</v>
      </c>
      <c r="C734" s="11"/>
      <c r="D734" s="11" t="s">
        <v>191</v>
      </c>
      <c r="E734" s="101" t="s">
        <v>480</v>
      </c>
      <c r="F734" s="140"/>
      <c r="G734" s="11">
        <f>VLOOKUP(D734,'Species Data'!A$2:E$252,3,FALSE)</f>
        <v>130</v>
      </c>
      <c r="H734" s="52">
        <f>VLOOKUP(D734,'Species Data'!A$2:E$252,4,FALSE)</f>
        <v>232</v>
      </c>
      <c r="I734" s="52">
        <f>VLOOKUP(D734,'Species Data'!A$2:E$252,5,FALSE)</f>
        <v>201</v>
      </c>
      <c r="J734" s="53">
        <f t="shared" si="1"/>
        <v>26130</v>
      </c>
      <c r="K734" s="12" t="s">
        <v>99</v>
      </c>
      <c r="L734" s="54">
        <f>VLOOKUP(K734,'Basic Moves'!B$2:J$60,3,FALSE)</f>
        <v>20</v>
      </c>
      <c r="M734" s="54" t="str">
        <f>VLOOKUP(K734,'Basic Moves'!B$2:C$60,2,FALSE)</f>
        <v>Electric</v>
      </c>
      <c r="N734" s="54">
        <f>IF(OR(VLOOKUP(K734,'Basic Moves'!B$2:C$60,2,FALSE)=E734,VLOOKUP(K734,'Basic Moves'!B$2:C$60,2,FALSE)=F734),1,0)</f>
        <v>1</v>
      </c>
      <c r="O734" s="54">
        <f>VLOOKUP(K734,'Basic Moves'!B$2:J$60,5,FALSE)</f>
        <v>2300</v>
      </c>
      <c r="P734" s="54">
        <f>VLOOKUP(K734,'Basic Moves'!B$2:J$60,9,FALSE)</f>
        <v>25</v>
      </c>
      <c r="Q734" s="34">
        <f t="shared" si="229"/>
        <v>16</v>
      </c>
      <c r="R734" s="24">
        <f t="shared" si="2"/>
        <v>6.956521739</v>
      </c>
      <c r="S734" s="56">
        <f t="shared" si="230"/>
        <v>8.695652174</v>
      </c>
      <c r="T734" s="56">
        <f t="shared" si="231"/>
        <v>10.86956522</v>
      </c>
      <c r="U734" s="56">
        <f t="shared" si="232"/>
        <v>1.25</v>
      </c>
      <c r="V734" s="48" t="s">
        <v>92</v>
      </c>
      <c r="W734" s="54">
        <f>VLOOKUP(V734,'Charged Moves'!B$2:K$119,3,FALSE)</f>
        <v>80</v>
      </c>
      <c r="X734" s="57" t="str">
        <f>VLOOKUP(V734,'Charged Moves'!B$2:C$119,2,FALSE)</f>
        <v>Electric</v>
      </c>
      <c r="Y734" s="54">
        <f>IF(OR(VLOOKUP(V734,'Charged Moves'!B$2:C$119,2,FALSE)=E734,VLOOKUP(V734,'Charged Moves'!B$2:C$119,2,FALSE)=F734),1,0)</f>
        <v>1</v>
      </c>
      <c r="Z734" s="54">
        <f>VLOOKUP(V734,'Charged Moves'!B$2:K$119,10,FALSE)*100</f>
        <v>5</v>
      </c>
      <c r="AA734" s="54">
        <f>VLOOKUP(V734,'Charged Moves'!B$2:K$119,6,FALSE)</f>
        <v>2500</v>
      </c>
      <c r="AB734" s="54">
        <f>VLOOKUP(V734,'Charged Moves'!B$2:L$119,11,FALSE)</f>
        <v>50</v>
      </c>
      <c r="AC734" s="62">
        <f t="shared" si="233"/>
        <v>62</v>
      </c>
      <c r="AD734" s="24">
        <f t="shared" si="3"/>
        <v>24.8</v>
      </c>
      <c r="AE734" s="63">
        <f t="shared" si="4"/>
        <v>2</v>
      </c>
      <c r="AF734" s="64">
        <f t="shared" si="5"/>
        <v>4600</v>
      </c>
      <c r="AG734" s="65">
        <f t="shared" si="6"/>
        <v>13.23943662</v>
      </c>
      <c r="AH734" s="15">
        <f t="shared" si="234"/>
        <v>0.7604501218</v>
      </c>
      <c r="AI734" s="15">
        <f t="shared" si="235"/>
        <v>0.3118025416</v>
      </c>
      <c r="AJ734" s="15">
        <f t="shared" si="236"/>
        <v>0.5137363402</v>
      </c>
      <c r="AK734" s="65">
        <f t="shared" si="7"/>
        <v>7.175572519</v>
      </c>
      <c r="AL734" s="65">
        <f t="shared" si="8"/>
        <v>345946.4789</v>
      </c>
      <c r="AM734" s="65">
        <f t="shared" si="9"/>
        <v>187497.7099</v>
      </c>
    </row>
    <row r="735" ht="14.25" customHeight="1">
      <c r="A735" s="11">
        <v>1024.0</v>
      </c>
      <c r="B735" s="11">
        <f>VLOOKUP(D735,'Species Data'!A$2:E$252,2,FALSE)</f>
        <v>135</v>
      </c>
      <c r="C735" s="11"/>
      <c r="D735" s="11" t="s">
        <v>191</v>
      </c>
      <c r="E735" s="101" t="s">
        <v>480</v>
      </c>
      <c r="F735" s="140"/>
      <c r="G735" s="11">
        <f>VLOOKUP(D735,'Species Data'!A$2:E$252,3,FALSE)</f>
        <v>130</v>
      </c>
      <c r="H735" s="52">
        <f>VLOOKUP(D735,'Species Data'!A$2:E$252,4,FALSE)</f>
        <v>232</v>
      </c>
      <c r="I735" s="52">
        <f>VLOOKUP(D735,'Species Data'!A$2:E$252,5,FALSE)</f>
        <v>201</v>
      </c>
      <c r="J735" s="53">
        <f t="shared" si="1"/>
        <v>26130</v>
      </c>
      <c r="K735" s="12" t="s">
        <v>99</v>
      </c>
      <c r="L735" s="54">
        <f>VLOOKUP(K735,'Basic Moves'!B$2:J$60,3,FALSE)</f>
        <v>20</v>
      </c>
      <c r="M735" s="54" t="str">
        <f>VLOOKUP(K735,'Basic Moves'!B$2:C$60,2,FALSE)</f>
        <v>Electric</v>
      </c>
      <c r="N735" s="54">
        <f>IF(OR(VLOOKUP(K735,'Basic Moves'!B$2:C$60,2,FALSE)=E735,VLOOKUP(K735,'Basic Moves'!B$2:C$60,2,FALSE)=F735),1,0)</f>
        <v>1</v>
      </c>
      <c r="O735" s="54">
        <f>VLOOKUP(K735,'Basic Moves'!B$2:J$60,5,FALSE)</f>
        <v>2300</v>
      </c>
      <c r="P735" s="54">
        <f>VLOOKUP(K735,'Basic Moves'!B$2:J$60,9,FALSE)</f>
        <v>25</v>
      </c>
      <c r="Q735" s="34">
        <f t="shared" si="229"/>
        <v>16</v>
      </c>
      <c r="R735" s="24">
        <f t="shared" si="2"/>
        <v>6.956521739</v>
      </c>
      <c r="S735" s="56">
        <f t="shared" si="230"/>
        <v>8.695652174</v>
      </c>
      <c r="T735" s="56">
        <f t="shared" si="231"/>
        <v>10.86956522</v>
      </c>
      <c r="U735" s="56">
        <f t="shared" si="232"/>
        <v>1.25</v>
      </c>
      <c r="V735" s="48" t="s">
        <v>109</v>
      </c>
      <c r="W735" s="54">
        <f>VLOOKUP(V735,'Charged Moves'!B$2:K$119,3,FALSE)</f>
        <v>100</v>
      </c>
      <c r="X735" s="57" t="str">
        <f>VLOOKUP(V735,'Charged Moves'!B$2:C$119,2,FALSE)</f>
        <v>Electric</v>
      </c>
      <c r="Y735" s="54">
        <f>IF(OR(VLOOKUP(V735,'Charged Moves'!B$2:C$119,2,FALSE)=E735,VLOOKUP(V735,'Charged Moves'!B$2:C$119,2,FALSE)=F735),1,0)</f>
        <v>1</v>
      </c>
      <c r="Z735" s="54">
        <f>VLOOKUP(V735,'Charged Moves'!B$2:K$119,10,FALSE)*100</f>
        <v>5</v>
      </c>
      <c r="AA735" s="54">
        <f>VLOOKUP(V735,'Charged Moves'!B$2:K$119,6,FALSE)</f>
        <v>2400</v>
      </c>
      <c r="AB735" s="54">
        <f>VLOOKUP(V735,'Charged Moves'!B$2:L$119,11,FALSE)</f>
        <v>100</v>
      </c>
      <c r="AC735" s="62">
        <f t="shared" si="233"/>
        <v>78</v>
      </c>
      <c r="AD735" s="24">
        <f t="shared" si="3"/>
        <v>32.5</v>
      </c>
      <c r="AE735" s="63">
        <f t="shared" si="4"/>
        <v>4</v>
      </c>
      <c r="AF735" s="64">
        <f t="shared" si="5"/>
        <v>9200</v>
      </c>
      <c r="AG735" s="65">
        <f t="shared" si="6"/>
        <v>12.24137931</v>
      </c>
      <c r="AH735" s="15">
        <f t="shared" si="234"/>
        <v>0.7031234526</v>
      </c>
      <c r="AI735" s="15">
        <f t="shared" si="235"/>
        <v>0.2882972509</v>
      </c>
      <c r="AJ735" s="15">
        <f t="shared" si="236"/>
        <v>0.4706719563</v>
      </c>
      <c r="AK735" s="65">
        <f t="shared" si="7"/>
        <v>6.574074074</v>
      </c>
      <c r="AL735" s="65">
        <f t="shared" si="8"/>
        <v>319867.2414</v>
      </c>
      <c r="AM735" s="65">
        <f t="shared" si="9"/>
        <v>171780.5556</v>
      </c>
    </row>
    <row r="736" ht="14.25" customHeight="1">
      <c r="A736" s="11">
        <v>1023.0</v>
      </c>
      <c r="B736" s="11">
        <f>VLOOKUP(D736,'Species Data'!A$2:E$252,2,FALSE)</f>
        <v>135</v>
      </c>
      <c r="C736" s="11"/>
      <c r="D736" s="11" t="s">
        <v>191</v>
      </c>
      <c r="E736" s="101" t="s">
        <v>480</v>
      </c>
      <c r="F736" s="140"/>
      <c r="G736" s="11">
        <f>VLOOKUP(D736,'Species Data'!A$2:E$252,3,FALSE)</f>
        <v>130</v>
      </c>
      <c r="H736" s="52">
        <f>VLOOKUP(D736,'Species Data'!A$2:E$252,4,FALSE)</f>
        <v>232</v>
      </c>
      <c r="I736" s="52">
        <f>VLOOKUP(D736,'Species Data'!A$2:E$252,5,FALSE)</f>
        <v>201</v>
      </c>
      <c r="J736" s="53">
        <f t="shared" si="1"/>
        <v>26130</v>
      </c>
      <c r="K736" s="12" t="s">
        <v>99</v>
      </c>
      <c r="L736" s="54">
        <f>VLOOKUP(K736,'Basic Moves'!B$2:J$60,3,FALSE)</f>
        <v>20</v>
      </c>
      <c r="M736" s="54" t="str">
        <f>VLOOKUP(K736,'Basic Moves'!B$2:C$60,2,FALSE)</f>
        <v>Electric</v>
      </c>
      <c r="N736" s="54">
        <f>IF(OR(VLOOKUP(K736,'Basic Moves'!B$2:C$60,2,FALSE)=E736,VLOOKUP(K736,'Basic Moves'!B$2:C$60,2,FALSE)=F736),1,0)</f>
        <v>1</v>
      </c>
      <c r="O736" s="54">
        <f>VLOOKUP(K736,'Basic Moves'!B$2:J$60,5,FALSE)</f>
        <v>2300</v>
      </c>
      <c r="P736" s="54">
        <f>VLOOKUP(K736,'Basic Moves'!B$2:J$60,9,FALSE)</f>
        <v>25</v>
      </c>
      <c r="Q736" s="34">
        <f t="shared" si="229"/>
        <v>16</v>
      </c>
      <c r="R736" s="24">
        <f t="shared" si="2"/>
        <v>6.956521739</v>
      </c>
      <c r="S736" s="56">
        <f t="shared" si="230"/>
        <v>8.695652174</v>
      </c>
      <c r="T736" s="56">
        <f t="shared" si="231"/>
        <v>10.86956522</v>
      </c>
      <c r="U736" s="56">
        <f t="shared" si="232"/>
        <v>1.25</v>
      </c>
      <c r="V736" s="48" t="s">
        <v>105</v>
      </c>
      <c r="W736" s="54">
        <f>VLOOKUP(V736,'Charged Moves'!B$2:K$119,3,FALSE)</f>
        <v>65</v>
      </c>
      <c r="X736" s="57" t="str">
        <f>VLOOKUP(V736,'Charged Moves'!B$2:C$119,2,FALSE)</f>
        <v>Electric</v>
      </c>
      <c r="Y736" s="54">
        <f>IF(OR(VLOOKUP(V736,'Charged Moves'!B$2:C$119,2,FALSE)=E736,VLOOKUP(V736,'Charged Moves'!B$2:C$119,2,FALSE)=F736),1,0)</f>
        <v>1</v>
      </c>
      <c r="Z736" s="54">
        <f>VLOOKUP(V736,'Charged Moves'!B$2:K$119,10,FALSE)*100</f>
        <v>5</v>
      </c>
      <c r="AA736" s="54">
        <f>VLOOKUP(V736,'Charged Moves'!B$2:K$119,6,FALSE)</f>
        <v>2500</v>
      </c>
      <c r="AB736" s="54">
        <f>VLOOKUP(V736,'Charged Moves'!B$2:L$119,11,FALSE)</f>
        <v>33</v>
      </c>
      <c r="AC736" s="62">
        <f t="shared" si="233"/>
        <v>51</v>
      </c>
      <c r="AD736" s="24">
        <f t="shared" si="3"/>
        <v>20.4</v>
      </c>
      <c r="AE736" s="63">
        <f t="shared" si="4"/>
        <v>2</v>
      </c>
      <c r="AF736" s="64">
        <f t="shared" si="5"/>
        <v>4600</v>
      </c>
      <c r="AG736" s="65">
        <f t="shared" si="6"/>
        <v>11.69014085</v>
      </c>
      <c r="AH736" s="15">
        <f t="shared" si="234"/>
        <v>0.6714612777</v>
      </c>
      <c r="AI736" s="15">
        <f t="shared" si="235"/>
        <v>0.2753150101</v>
      </c>
      <c r="AJ736" s="15">
        <f t="shared" si="236"/>
        <v>0.4536182579</v>
      </c>
      <c r="AK736" s="65">
        <f t="shared" si="7"/>
        <v>6.335877863</v>
      </c>
      <c r="AL736" s="65">
        <f t="shared" si="8"/>
        <v>305463.3803</v>
      </c>
      <c r="AM736" s="65">
        <f t="shared" si="9"/>
        <v>165556.4885</v>
      </c>
    </row>
    <row r="737" ht="14.25" customHeight="1">
      <c r="A737" s="11">
        <v>1020.0</v>
      </c>
      <c r="B737" s="11">
        <f>VLOOKUP(D737,'Species Data'!A$2:E$252,2,FALSE)</f>
        <v>135</v>
      </c>
      <c r="C737" s="11"/>
      <c r="D737" s="11" t="s">
        <v>191</v>
      </c>
      <c r="E737" s="101" t="s">
        <v>480</v>
      </c>
      <c r="F737" s="140"/>
      <c r="G737" s="11">
        <f>VLOOKUP(D737,'Species Data'!A$2:E$252,3,FALSE)</f>
        <v>130</v>
      </c>
      <c r="H737" s="52">
        <f>VLOOKUP(D737,'Species Data'!A$2:E$252,4,FALSE)</f>
        <v>232</v>
      </c>
      <c r="I737" s="52">
        <f>VLOOKUP(D737,'Species Data'!A$2:E$252,5,FALSE)</f>
        <v>201</v>
      </c>
      <c r="J737" s="53">
        <f t="shared" si="1"/>
        <v>26130</v>
      </c>
      <c r="K737" s="48" t="s">
        <v>70</v>
      </c>
      <c r="L737" s="54">
        <f>VLOOKUP(K737,'Basic Moves'!B$2:J$60,3,FALSE)</f>
        <v>5</v>
      </c>
      <c r="M737" s="54" t="str">
        <f>VLOOKUP(K737,'Basic Moves'!B$2:C$60,2,FALSE)</f>
        <v>Electric</v>
      </c>
      <c r="N737" s="54">
        <f>IF(OR(VLOOKUP(K737,'Basic Moves'!B$2:C$60,2,FALSE)=E737,VLOOKUP(K737,'Basic Moves'!B$2:C$60,2,FALSE)=F737),1,0)</f>
        <v>1</v>
      </c>
      <c r="O737" s="54">
        <f>VLOOKUP(K737,'Basic Moves'!B$2:J$60,5,FALSE)</f>
        <v>600</v>
      </c>
      <c r="P737" s="54">
        <f>VLOOKUP(K737,'Basic Moves'!B$2:J$60,9,FALSE)</f>
        <v>8</v>
      </c>
      <c r="Q737" s="34">
        <f t="shared" si="229"/>
        <v>4</v>
      </c>
      <c r="R737" s="24">
        <f t="shared" si="2"/>
        <v>6.666666667</v>
      </c>
      <c r="S737" s="56">
        <f t="shared" si="230"/>
        <v>8.333333333</v>
      </c>
      <c r="T737" s="56">
        <f t="shared" si="231"/>
        <v>13.33333333</v>
      </c>
      <c r="U737" s="56">
        <f t="shared" si="232"/>
        <v>1.6</v>
      </c>
      <c r="V737" s="48" t="s">
        <v>105</v>
      </c>
      <c r="W737" s="54">
        <f>VLOOKUP(V737,'Charged Moves'!B$2:K$119,3,FALSE)</f>
        <v>65</v>
      </c>
      <c r="X737" s="57" t="str">
        <f>VLOOKUP(V737,'Charged Moves'!B$2:C$119,2,FALSE)</f>
        <v>Electric</v>
      </c>
      <c r="Y737" s="54">
        <f>IF(OR(VLOOKUP(V737,'Charged Moves'!B$2:C$119,2,FALSE)=E737,VLOOKUP(V737,'Charged Moves'!B$2:C$119,2,FALSE)=F737),1,0)</f>
        <v>1</v>
      </c>
      <c r="Z737" s="54">
        <f>VLOOKUP(V737,'Charged Moves'!B$2:K$119,10,FALSE)*100</f>
        <v>5</v>
      </c>
      <c r="AA737" s="54">
        <f>VLOOKUP(V737,'Charged Moves'!B$2:K$119,6,FALSE)</f>
        <v>2500</v>
      </c>
      <c r="AB737" s="54">
        <f>VLOOKUP(V737,'Charged Moves'!B$2:L$119,11,FALSE)</f>
        <v>33</v>
      </c>
      <c r="AC737" s="62">
        <f t="shared" si="233"/>
        <v>51</v>
      </c>
      <c r="AD737" s="24">
        <f t="shared" si="3"/>
        <v>20.4</v>
      </c>
      <c r="AE737" s="63">
        <f t="shared" si="4"/>
        <v>5</v>
      </c>
      <c r="AF737" s="64">
        <f t="shared" si="5"/>
        <v>3000</v>
      </c>
      <c r="AG737" s="65">
        <f t="shared" si="6"/>
        <v>12.90909091</v>
      </c>
      <c r="AH737" s="15">
        <f t="shared" si="234"/>
        <v>0.741475641</v>
      </c>
      <c r="AI737" s="15">
        <f t="shared" si="235"/>
        <v>0.3040225555</v>
      </c>
      <c r="AJ737" s="15">
        <f t="shared" si="236"/>
        <v>0.2904718359</v>
      </c>
      <c r="AK737" s="65">
        <f t="shared" si="7"/>
        <v>4.057142857</v>
      </c>
      <c r="AL737" s="65">
        <f t="shared" si="8"/>
        <v>337314.5455</v>
      </c>
      <c r="AM737" s="65">
        <f t="shared" si="9"/>
        <v>106013.1429</v>
      </c>
    </row>
    <row r="738" ht="14.25" customHeight="1">
      <c r="A738" s="11">
        <v>1022.0</v>
      </c>
      <c r="B738" s="11">
        <f>VLOOKUP(D738,'Species Data'!A$2:E$252,2,FALSE)</f>
        <v>135</v>
      </c>
      <c r="C738" s="11"/>
      <c r="D738" s="11" t="s">
        <v>191</v>
      </c>
      <c r="E738" s="101" t="s">
        <v>480</v>
      </c>
      <c r="F738" s="140"/>
      <c r="G738" s="11">
        <f>VLOOKUP(D738,'Species Data'!A$2:E$252,3,FALSE)</f>
        <v>130</v>
      </c>
      <c r="H738" s="52">
        <f>VLOOKUP(D738,'Species Data'!A$2:E$252,4,FALSE)</f>
        <v>232</v>
      </c>
      <c r="I738" s="52">
        <f>VLOOKUP(D738,'Species Data'!A$2:E$252,5,FALSE)</f>
        <v>201</v>
      </c>
      <c r="J738" s="53">
        <f t="shared" si="1"/>
        <v>26130</v>
      </c>
      <c r="K738" s="48" t="s">
        <v>70</v>
      </c>
      <c r="L738" s="54">
        <f>VLOOKUP(K738,'Basic Moves'!B$2:J$60,3,FALSE)</f>
        <v>5</v>
      </c>
      <c r="M738" s="54" t="str">
        <f>VLOOKUP(K738,'Basic Moves'!B$2:C$60,2,FALSE)</f>
        <v>Electric</v>
      </c>
      <c r="N738" s="54">
        <f>IF(OR(VLOOKUP(K738,'Basic Moves'!B$2:C$60,2,FALSE)=E738,VLOOKUP(K738,'Basic Moves'!B$2:C$60,2,FALSE)=F738),1,0)</f>
        <v>1</v>
      </c>
      <c r="O738" s="54">
        <f>VLOOKUP(K738,'Basic Moves'!B$2:J$60,5,FALSE)</f>
        <v>600</v>
      </c>
      <c r="P738" s="54">
        <f>VLOOKUP(K738,'Basic Moves'!B$2:J$60,9,FALSE)</f>
        <v>8</v>
      </c>
      <c r="Q738" s="34">
        <f t="shared" si="229"/>
        <v>4</v>
      </c>
      <c r="R738" s="24">
        <f t="shared" si="2"/>
        <v>6.666666667</v>
      </c>
      <c r="S738" s="56">
        <f t="shared" si="230"/>
        <v>8.333333333</v>
      </c>
      <c r="T738" s="56">
        <f t="shared" si="231"/>
        <v>13.33333333</v>
      </c>
      <c r="U738" s="56">
        <f t="shared" si="232"/>
        <v>1.6</v>
      </c>
      <c r="V738" s="48" t="s">
        <v>92</v>
      </c>
      <c r="W738" s="54">
        <f>VLOOKUP(V738,'Charged Moves'!B$2:K$119,3,FALSE)</f>
        <v>80</v>
      </c>
      <c r="X738" s="57" t="str">
        <f>VLOOKUP(V738,'Charged Moves'!B$2:C$119,2,FALSE)</f>
        <v>Electric</v>
      </c>
      <c r="Y738" s="54">
        <f>IF(OR(VLOOKUP(V738,'Charged Moves'!B$2:C$119,2,FALSE)=E738,VLOOKUP(V738,'Charged Moves'!B$2:C$119,2,FALSE)=F738),1,0)</f>
        <v>1</v>
      </c>
      <c r="Z738" s="54">
        <f>VLOOKUP(V738,'Charged Moves'!B$2:K$119,10,FALSE)*100</f>
        <v>5</v>
      </c>
      <c r="AA738" s="54">
        <f>VLOOKUP(V738,'Charged Moves'!B$2:K$119,6,FALSE)</f>
        <v>2500</v>
      </c>
      <c r="AB738" s="54">
        <f>VLOOKUP(V738,'Charged Moves'!B$2:L$119,11,FALSE)</f>
        <v>50</v>
      </c>
      <c r="AC738" s="62">
        <f t="shared" si="233"/>
        <v>62</v>
      </c>
      <c r="AD738" s="24">
        <f t="shared" si="3"/>
        <v>24.8</v>
      </c>
      <c r="AE738" s="63">
        <f t="shared" si="4"/>
        <v>7</v>
      </c>
      <c r="AF738" s="64">
        <f t="shared" si="5"/>
        <v>4200</v>
      </c>
      <c r="AG738" s="65">
        <f t="shared" si="6"/>
        <v>13.43283582</v>
      </c>
      <c r="AH738" s="15">
        <f t="shared" si="234"/>
        <v>0.7715586342</v>
      </c>
      <c r="AI738" s="15">
        <f t="shared" si="235"/>
        <v>0.3163572945</v>
      </c>
      <c r="AJ738" s="15">
        <f t="shared" si="236"/>
        <v>0.2838575055</v>
      </c>
      <c r="AK738" s="65">
        <f t="shared" si="7"/>
        <v>3.964757709</v>
      </c>
      <c r="AL738" s="65">
        <f t="shared" si="8"/>
        <v>351000</v>
      </c>
      <c r="AM738" s="65">
        <f t="shared" si="9"/>
        <v>103599.1189</v>
      </c>
    </row>
    <row r="739" ht="14.25" customHeight="1">
      <c r="A739" s="11">
        <v>1021.0</v>
      </c>
      <c r="B739" s="11">
        <f>VLOOKUP(D739,'Species Data'!A$2:E$252,2,FALSE)</f>
        <v>135</v>
      </c>
      <c r="C739" s="11"/>
      <c r="D739" s="11" t="s">
        <v>191</v>
      </c>
      <c r="E739" s="101" t="s">
        <v>480</v>
      </c>
      <c r="F739" s="140"/>
      <c r="G739" s="11">
        <f>VLOOKUP(D739,'Species Data'!A$2:E$252,3,FALSE)</f>
        <v>130</v>
      </c>
      <c r="H739" s="52">
        <f>VLOOKUP(D739,'Species Data'!A$2:E$252,4,FALSE)</f>
        <v>232</v>
      </c>
      <c r="I739" s="52">
        <f>VLOOKUP(D739,'Species Data'!A$2:E$252,5,FALSE)</f>
        <v>201</v>
      </c>
      <c r="J739" s="53">
        <f t="shared" si="1"/>
        <v>26130</v>
      </c>
      <c r="K739" s="48" t="s">
        <v>70</v>
      </c>
      <c r="L739" s="54">
        <f>VLOOKUP(K739,'Basic Moves'!B$2:J$60,3,FALSE)</f>
        <v>5</v>
      </c>
      <c r="M739" s="54" t="str">
        <f>VLOOKUP(K739,'Basic Moves'!B$2:C$60,2,FALSE)</f>
        <v>Electric</v>
      </c>
      <c r="N739" s="54">
        <f>IF(OR(VLOOKUP(K739,'Basic Moves'!B$2:C$60,2,FALSE)=E739,VLOOKUP(K739,'Basic Moves'!B$2:C$60,2,FALSE)=F739),1,0)</f>
        <v>1</v>
      </c>
      <c r="O739" s="54">
        <f>VLOOKUP(K739,'Basic Moves'!B$2:J$60,5,FALSE)</f>
        <v>600</v>
      </c>
      <c r="P739" s="54">
        <f>VLOOKUP(K739,'Basic Moves'!B$2:J$60,9,FALSE)</f>
        <v>8</v>
      </c>
      <c r="Q739" s="34">
        <f t="shared" si="229"/>
        <v>4</v>
      </c>
      <c r="R739" s="24">
        <f t="shared" si="2"/>
        <v>6.666666667</v>
      </c>
      <c r="S739" s="56">
        <f t="shared" si="230"/>
        <v>8.333333333</v>
      </c>
      <c r="T739" s="56">
        <f t="shared" si="231"/>
        <v>13.33333333</v>
      </c>
      <c r="U739" s="56">
        <f t="shared" si="232"/>
        <v>1.6</v>
      </c>
      <c r="V739" s="48" t="s">
        <v>109</v>
      </c>
      <c r="W739" s="54">
        <f>VLOOKUP(V739,'Charged Moves'!B$2:K$119,3,FALSE)</f>
        <v>100</v>
      </c>
      <c r="X739" s="57" t="str">
        <f>VLOOKUP(V739,'Charged Moves'!B$2:C$119,2,FALSE)</f>
        <v>Electric</v>
      </c>
      <c r="Y739" s="54">
        <f>IF(OR(VLOOKUP(V739,'Charged Moves'!B$2:C$119,2,FALSE)=E739,VLOOKUP(V739,'Charged Moves'!B$2:C$119,2,FALSE)=F739),1,0)</f>
        <v>1</v>
      </c>
      <c r="Z739" s="54">
        <f>VLOOKUP(V739,'Charged Moves'!B$2:K$119,10,FALSE)*100</f>
        <v>5</v>
      </c>
      <c r="AA739" s="54">
        <f>VLOOKUP(V739,'Charged Moves'!B$2:K$119,6,FALSE)</f>
        <v>2400</v>
      </c>
      <c r="AB739" s="54">
        <f>VLOOKUP(V739,'Charged Moves'!B$2:L$119,11,FALSE)</f>
        <v>100</v>
      </c>
      <c r="AC739" s="62">
        <f t="shared" si="233"/>
        <v>78</v>
      </c>
      <c r="AD739" s="24">
        <f t="shared" si="3"/>
        <v>32.5</v>
      </c>
      <c r="AE739" s="63">
        <f t="shared" si="4"/>
        <v>13</v>
      </c>
      <c r="AF739" s="64">
        <f t="shared" si="5"/>
        <v>7800</v>
      </c>
      <c r="AG739" s="65">
        <f t="shared" si="6"/>
        <v>12.74509804</v>
      </c>
      <c r="AH739" s="15">
        <f t="shared" si="234"/>
        <v>0.7320561769</v>
      </c>
      <c r="AI739" s="15">
        <f t="shared" si="235"/>
        <v>0.3001603524</v>
      </c>
      <c r="AJ739" s="15">
        <f t="shared" si="236"/>
        <v>0.2436484871</v>
      </c>
      <c r="AK739" s="65">
        <f t="shared" si="7"/>
        <v>3.403141361</v>
      </c>
      <c r="AL739" s="65">
        <f t="shared" si="8"/>
        <v>333029.4118</v>
      </c>
      <c r="AM739" s="65">
        <f t="shared" si="9"/>
        <v>88924.08377</v>
      </c>
    </row>
    <row r="740" ht="14.25" customHeight="1">
      <c r="A740" s="11">
        <v>1385.0</v>
      </c>
      <c r="B740" s="11">
        <f>VLOOKUP(D740,'Species Data'!A$2:E$252,2,FALSE)</f>
        <v>189</v>
      </c>
      <c r="C740" s="11"/>
      <c r="D740" s="20" t="s">
        <v>277</v>
      </c>
      <c r="E740" s="110" t="s">
        <v>479</v>
      </c>
      <c r="F740" s="67" t="s">
        <v>174</v>
      </c>
      <c r="G740" s="11">
        <f>VLOOKUP(D740,'Species Data'!A$2:E$252,3,FALSE)</f>
        <v>150</v>
      </c>
      <c r="H740" s="52">
        <f>VLOOKUP(D740,'Species Data'!A$2:E$252,4,FALSE)</f>
        <v>118</v>
      </c>
      <c r="I740" s="52">
        <f>VLOOKUP(D740,'Species Data'!A$2:E$252,5,FALSE)</f>
        <v>197</v>
      </c>
      <c r="J740" s="53">
        <f t="shared" si="1"/>
        <v>29550</v>
      </c>
      <c r="K740" s="21" t="s">
        <v>129</v>
      </c>
      <c r="L740" s="54">
        <f>VLOOKUP(K740,'Basic Moves'!B$2:J$60,3,FALSE)</f>
        <v>8</v>
      </c>
      <c r="M740" s="54" t="str">
        <f>VLOOKUP(K740,'Basic Moves'!B$2:C$60,2,FALSE)</f>
        <v>Grass</v>
      </c>
      <c r="N740" s="54">
        <f>IF(OR(VLOOKUP(K740,'Basic Moves'!B$2:C$60,2,FALSE)=E740,VLOOKUP(K740,'Basic Moves'!B$2:C$60,2,FALSE)=F740),1,0)</f>
        <v>1</v>
      </c>
      <c r="O740" s="54">
        <f>VLOOKUP(K740,'Basic Moves'!B$2:J$60,5,FALSE)</f>
        <v>1100</v>
      </c>
      <c r="P740" s="54">
        <f>VLOOKUP(K740,'Basic Moves'!B$2:J$60,9,FALSE)</f>
        <v>14</v>
      </c>
      <c r="Q740" s="34">
        <f t="shared" si="229"/>
        <v>4</v>
      </c>
      <c r="R740" s="24">
        <f t="shared" si="2"/>
        <v>3.636363636</v>
      </c>
      <c r="S740" s="56">
        <f t="shared" si="230"/>
        <v>7.272727273</v>
      </c>
      <c r="T740" s="56">
        <f t="shared" si="231"/>
        <v>12.72727273</v>
      </c>
      <c r="U740" s="56">
        <f t="shared" si="232"/>
        <v>1.75</v>
      </c>
      <c r="V740" s="21" t="s">
        <v>39</v>
      </c>
      <c r="W740" s="54">
        <f>VLOOKUP(V740,'Charged Moves'!B$2:K$119,3,FALSE)</f>
        <v>180</v>
      </c>
      <c r="X740" s="57" t="str">
        <f>VLOOKUP(V740,'Charged Moves'!B$2:C$119,2,FALSE)</f>
        <v>Grass</v>
      </c>
      <c r="Y740" s="54">
        <f>IF(OR(VLOOKUP(V740,'Charged Moves'!B$2:C$119,2,FALSE)=E740,VLOOKUP(V740,'Charged Moves'!B$2:C$119,2,FALSE)=F740),1,0)</f>
        <v>1</v>
      </c>
      <c r="Z740" s="54">
        <f>VLOOKUP(V740,'Charged Moves'!B$2:K$119,10,FALSE)*100</f>
        <v>5</v>
      </c>
      <c r="AA740" s="54">
        <f>VLOOKUP(V740,'Charged Moves'!B$2:K$119,6,FALSE)</f>
        <v>4900</v>
      </c>
      <c r="AB740" s="54">
        <f>VLOOKUP(V740,'Charged Moves'!B$2:L$119,11,FALSE)</f>
        <v>100</v>
      </c>
      <c r="AC740" s="62">
        <f t="shared" si="233"/>
        <v>71</v>
      </c>
      <c r="AD740" s="24">
        <f t="shared" si="3"/>
        <v>14.48979592</v>
      </c>
      <c r="AE740" s="63">
        <f t="shared" si="4"/>
        <v>8</v>
      </c>
      <c r="AF740" s="64">
        <f t="shared" si="5"/>
        <v>8800</v>
      </c>
      <c r="AG740" s="65">
        <f t="shared" si="6"/>
        <v>7.518248175</v>
      </c>
      <c r="AH740" s="15">
        <f t="shared" si="234"/>
        <v>0.4318350474</v>
      </c>
      <c r="AI740" s="15">
        <f t="shared" si="235"/>
        <v>0.2002372532</v>
      </c>
      <c r="AJ740" s="15">
        <f t="shared" si="236"/>
        <v>0.2630751142</v>
      </c>
      <c r="AK740" s="65">
        <f t="shared" si="7"/>
        <v>3.249211356</v>
      </c>
      <c r="AL740" s="65">
        <f t="shared" si="8"/>
        <v>222164.2336</v>
      </c>
      <c r="AM740" s="65">
        <f t="shared" si="9"/>
        <v>96014.19558</v>
      </c>
    </row>
    <row r="741" ht="14.25" customHeight="1">
      <c r="A741" s="11">
        <v>1388.0</v>
      </c>
      <c r="B741" s="11">
        <f>VLOOKUP(D741,'Species Data'!A$2:E$252,2,FALSE)</f>
        <v>189</v>
      </c>
      <c r="C741" s="11"/>
      <c r="D741" s="20" t="s">
        <v>277</v>
      </c>
      <c r="E741" s="110" t="s">
        <v>479</v>
      </c>
      <c r="F741" s="67" t="s">
        <v>174</v>
      </c>
      <c r="G741" s="11">
        <f>VLOOKUP(D741,'Species Data'!A$2:E$252,3,FALSE)</f>
        <v>150</v>
      </c>
      <c r="H741" s="52">
        <f>VLOOKUP(D741,'Species Data'!A$2:E$252,4,FALSE)</f>
        <v>118</v>
      </c>
      <c r="I741" s="52">
        <f>VLOOKUP(D741,'Species Data'!A$2:E$252,5,FALSE)</f>
        <v>197</v>
      </c>
      <c r="J741" s="53">
        <f t="shared" si="1"/>
        <v>29550</v>
      </c>
      <c r="K741" s="21" t="s">
        <v>135</v>
      </c>
      <c r="L741" s="54">
        <f>VLOOKUP(K741,'Basic Moves'!B$2:J$60,3,FALSE)</f>
        <v>10</v>
      </c>
      <c r="M741" s="54" t="str">
        <f>VLOOKUP(K741,'Basic Moves'!B$2:C$60,2,FALSE)</f>
        <v>Bug</v>
      </c>
      <c r="N741" s="54">
        <f>IF(OR(VLOOKUP(K741,'Basic Moves'!B$2:C$60,2,FALSE)=E741,VLOOKUP(K741,'Basic Moves'!B$2:C$60,2,FALSE)=F741),1,0)</f>
        <v>0</v>
      </c>
      <c r="O741" s="54">
        <f>VLOOKUP(K741,'Basic Moves'!B$2:J$60,5,FALSE)</f>
        <v>1100</v>
      </c>
      <c r="P741" s="54">
        <f>VLOOKUP(K741,'Basic Moves'!B$2:J$60,9,FALSE)</f>
        <v>14</v>
      </c>
      <c r="Q741" s="34">
        <f t="shared" si="229"/>
        <v>4</v>
      </c>
      <c r="R741" s="24">
        <f t="shared" si="2"/>
        <v>3.636363636</v>
      </c>
      <c r="S741" s="56">
        <f t="shared" si="230"/>
        <v>9.090909091</v>
      </c>
      <c r="T741" s="56">
        <f t="shared" si="231"/>
        <v>12.72727273</v>
      </c>
      <c r="U741" s="56">
        <f t="shared" si="232"/>
        <v>1.4</v>
      </c>
      <c r="V741" s="21" t="s">
        <v>39</v>
      </c>
      <c r="W741" s="54">
        <f>VLOOKUP(V741,'Charged Moves'!B$2:K$119,3,FALSE)</f>
        <v>180</v>
      </c>
      <c r="X741" s="57" t="str">
        <f>VLOOKUP(V741,'Charged Moves'!B$2:C$119,2,FALSE)</f>
        <v>Grass</v>
      </c>
      <c r="Y741" s="54">
        <f>IF(OR(VLOOKUP(V741,'Charged Moves'!B$2:C$119,2,FALSE)=E741,VLOOKUP(V741,'Charged Moves'!B$2:C$119,2,FALSE)=F741),1,0)</f>
        <v>1</v>
      </c>
      <c r="Z741" s="54">
        <f>VLOOKUP(V741,'Charged Moves'!B$2:K$119,10,FALSE)*100</f>
        <v>5</v>
      </c>
      <c r="AA741" s="54">
        <f>VLOOKUP(V741,'Charged Moves'!B$2:K$119,6,FALSE)</f>
        <v>4900</v>
      </c>
      <c r="AB741" s="54">
        <f>VLOOKUP(V741,'Charged Moves'!B$2:L$119,11,FALSE)</f>
        <v>100</v>
      </c>
      <c r="AC741" s="62">
        <f t="shared" si="233"/>
        <v>71</v>
      </c>
      <c r="AD741" s="24">
        <f t="shared" si="3"/>
        <v>14.48979592</v>
      </c>
      <c r="AE741" s="63">
        <f t="shared" si="4"/>
        <v>8</v>
      </c>
      <c r="AF741" s="64">
        <f t="shared" si="5"/>
        <v>8800</v>
      </c>
      <c r="AG741" s="65">
        <f t="shared" si="6"/>
        <v>7.518248175</v>
      </c>
      <c r="AH741" s="15">
        <f t="shared" si="234"/>
        <v>0.4318350474</v>
      </c>
      <c r="AI741" s="15">
        <f t="shared" si="235"/>
        <v>0.2002372532</v>
      </c>
      <c r="AJ741" s="15">
        <f t="shared" si="236"/>
        <v>0.2630751142</v>
      </c>
      <c r="AK741" s="65">
        <f t="shared" si="7"/>
        <v>3.249211356</v>
      </c>
      <c r="AL741" s="65">
        <f t="shared" si="8"/>
        <v>222164.2336</v>
      </c>
      <c r="AM741" s="65">
        <f t="shared" si="9"/>
        <v>96014.19558</v>
      </c>
    </row>
    <row r="742" ht="14.25" customHeight="1">
      <c r="A742" s="11">
        <v>1384.0</v>
      </c>
      <c r="B742" s="11">
        <f>VLOOKUP(D742,'Species Data'!A$2:E$252,2,FALSE)</f>
        <v>189</v>
      </c>
      <c r="C742" s="11"/>
      <c r="D742" s="20" t="s">
        <v>277</v>
      </c>
      <c r="E742" s="110" t="s">
        <v>479</v>
      </c>
      <c r="F742" s="67" t="s">
        <v>174</v>
      </c>
      <c r="G742" s="11">
        <f>VLOOKUP(D742,'Species Data'!A$2:E$252,3,FALSE)</f>
        <v>150</v>
      </c>
      <c r="H742" s="52">
        <f>VLOOKUP(D742,'Species Data'!A$2:E$252,4,FALSE)</f>
        <v>118</v>
      </c>
      <c r="I742" s="52">
        <f>VLOOKUP(D742,'Species Data'!A$2:E$252,5,FALSE)</f>
        <v>197</v>
      </c>
      <c r="J742" s="53">
        <f t="shared" si="1"/>
        <v>29550</v>
      </c>
      <c r="K742" s="21" t="s">
        <v>129</v>
      </c>
      <c r="L742" s="54">
        <f>VLOOKUP(K742,'Basic Moves'!B$2:J$60,3,FALSE)</f>
        <v>8</v>
      </c>
      <c r="M742" s="54" t="str">
        <f>VLOOKUP(K742,'Basic Moves'!B$2:C$60,2,FALSE)</f>
        <v>Grass</v>
      </c>
      <c r="N742" s="54">
        <f>IF(OR(VLOOKUP(K742,'Basic Moves'!B$2:C$60,2,FALSE)=E742,VLOOKUP(K742,'Basic Moves'!B$2:C$60,2,FALSE)=F742),1,0)</f>
        <v>1</v>
      </c>
      <c r="O742" s="54">
        <f>VLOOKUP(K742,'Basic Moves'!B$2:J$60,5,FALSE)</f>
        <v>1100</v>
      </c>
      <c r="P742" s="54">
        <f>VLOOKUP(K742,'Basic Moves'!B$2:J$60,9,FALSE)</f>
        <v>14</v>
      </c>
      <c r="Q742" s="34">
        <f t="shared" si="229"/>
        <v>4</v>
      </c>
      <c r="R742" s="24">
        <f t="shared" si="2"/>
        <v>3.636363636</v>
      </c>
      <c r="S742" s="56">
        <f t="shared" si="230"/>
        <v>7.272727273</v>
      </c>
      <c r="T742" s="56">
        <f t="shared" si="231"/>
        <v>12.72727273</v>
      </c>
      <c r="U742" s="56">
        <f t="shared" si="232"/>
        <v>1.75</v>
      </c>
      <c r="V742" s="21" t="s">
        <v>309</v>
      </c>
      <c r="W742" s="54">
        <f>VLOOKUP(V742,'Charged Moves'!B$2:K$119,3,FALSE)</f>
        <v>90</v>
      </c>
      <c r="X742" s="57" t="str">
        <f>VLOOKUP(V742,'Charged Moves'!B$2:C$119,2,FALSE)</f>
        <v>Grass</v>
      </c>
      <c r="Y742" s="54">
        <f>IF(OR(VLOOKUP(V742,'Charged Moves'!B$2:C$119,2,FALSE)=E742,VLOOKUP(V742,'Charged Moves'!B$2:C$119,2,FALSE)=F742),1,0)</f>
        <v>1</v>
      </c>
      <c r="Z742" s="54">
        <f>VLOOKUP(V742,'Charged Moves'!B$2:K$119,10,FALSE)*100</f>
        <v>5</v>
      </c>
      <c r="AA742" s="54">
        <f>VLOOKUP(V742,'Charged Moves'!B$2:K$119,6,FALSE)</f>
        <v>3900</v>
      </c>
      <c r="AB742" s="54">
        <f>VLOOKUP(V742,'Charged Moves'!B$2:L$119,11,FALSE)</f>
        <v>50</v>
      </c>
      <c r="AC742" s="62">
        <f t="shared" si="233"/>
        <v>36</v>
      </c>
      <c r="AD742" s="24">
        <f t="shared" si="3"/>
        <v>9.230769231</v>
      </c>
      <c r="AE742" s="63">
        <f t="shared" si="4"/>
        <v>4</v>
      </c>
      <c r="AF742" s="64">
        <f t="shared" si="5"/>
        <v>4400</v>
      </c>
      <c r="AG742" s="65">
        <f t="shared" si="6"/>
        <v>6.265060241</v>
      </c>
      <c r="AH742" s="15">
        <f t="shared" si="234"/>
        <v>0.3598541207</v>
      </c>
      <c r="AI742" s="15">
        <f t="shared" si="235"/>
        <v>0.1668604739</v>
      </c>
      <c r="AJ742" s="15">
        <f t="shared" si="236"/>
        <v>0.2300668567</v>
      </c>
      <c r="AK742" s="65">
        <f t="shared" si="7"/>
        <v>2.841530055</v>
      </c>
      <c r="AL742" s="65">
        <f t="shared" si="8"/>
        <v>185132.5301</v>
      </c>
      <c r="AM742" s="65">
        <f t="shared" si="9"/>
        <v>83967.21311</v>
      </c>
    </row>
    <row r="743" ht="14.25" customHeight="1">
      <c r="A743" s="11">
        <v>1387.0</v>
      </c>
      <c r="B743" s="11">
        <f>VLOOKUP(D743,'Species Data'!A$2:E$252,2,FALSE)</f>
        <v>189</v>
      </c>
      <c r="C743" s="11"/>
      <c r="D743" s="20" t="s">
        <v>277</v>
      </c>
      <c r="E743" s="110" t="s">
        <v>479</v>
      </c>
      <c r="F743" s="67" t="s">
        <v>174</v>
      </c>
      <c r="G743" s="11">
        <f>VLOOKUP(D743,'Species Data'!A$2:E$252,3,FALSE)</f>
        <v>150</v>
      </c>
      <c r="H743" s="52">
        <f>VLOOKUP(D743,'Species Data'!A$2:E$252,4,FALSE)</f>
        <v>118</v>
      </c>
      <c r="I743" s="52">
        <f>VLOOKUP(D743,'Species Data'!A$2:E$252,5,FALSE)</f>
        <v>197</v>
      </c>
      <c r="J743" s="53">
        <f t="shared" si="1"/>
        <v>29550</v>
      </c>
      <c r="K743" s="21" t="s">
        <v>135</v>
      </c>
      <c r="L743" s="54">
        <f>VLOOKUP(K743,'Basic Moves'!B$2:J$60,3,FALSE)</f>
        <v>10</v>
      </c>
      <c r="M743" s="54" t="str">
        <f>VLOOKUP(K743,'Basic Moves'!B$2:C$60,2,FALSE)</f>
        <v>Bug</v>
      </c>
      <c r="N743" s="54">
        <f>IF(OR(VLOOKUP(K743,'Basic Moves'!B$2:C$60,2,FALSE)=E743,VLOOKUP(K743,'Basic Moves'!B$2:C$60,2,FALSE)=F743),1,0)</f>
        <v>0</v>
      </c>
      <c r="O743" s="54">
        <f>VLOOKUP(K743,'Basic Moves'!B$2:J$60,5,FALSE)</f>
        <v>1100</v>
      </c>
      <c r="P743" s="54">
        <f>VLOOKUP(K743,'Basic Moves'!B$2:J$60,9,FALSE)</f>
        <v>14</v>
      </c>
      <c r="Q743" s="34">
        <f t="shared" si="229"/>
        <v>4</v>
      </c>
      <c r="R743" s="24">
        <f t="shared" si="2"/>
        <v>3.636363636</v>
      </c>
      <c r="S743" s="56">
        <f t="shared" si="230"/>
        <v>9.090909091</v>
      </c>
      <c r="T743" s="56">
        <f t="shared" si="231"/>
        <v>12.72727273</v>
      </c>
      <c r="U743" s="56">
        <f t="shared" si="232"/>
        <v>1.4</v>
      </c>
      <c r="V743" s="21" t="s">
        <v>309</v>
      </c>
      <c r="W743" s="54">
        <f>VLOOKUP(V743,'Charged Moves'!B$2:K$119,3,FALSE)</f>
        <v>90</v>
      </c>
      <c r="X743" s="57" t="str">
        <f>VLOOKUP(V743,'Charged Moves'!B$2:C$119,2,FALSE)</f>
        <v>Grass</v>
      </c>
      <c r="Y743" s="54">
        <f>IF(OR(VLOOKUP(V743,'Charged Moves'!B$2:C$119,2,FALSE)=E743,VLOOKUP(V743,'Charged Moves'!B$2:C$119,2,FALSE)=F743),1,0)</f>
        <v>1</v>
      </c>
      <c r="Z743" s="54">
        <f>VLOOKUP(V743,'Charged Moves'!B$2:K$119,10,FALSE)*100</f>
        <v>5</v>
      </c>
      <c r="AA743" s="54">
        <f>VLOOKUP(V743,'Charged Moves'!B$2:K$119,6,FALSE)</f>
        <v>3900</v>
      </c>
      <c r="AB743" s="54">
        <f>VLOOKUP(V743,'Charged Moves'!B$2:L$119,11,FALSE)</f>
        <v>50</v>
      </c>
      <c r="AC743" s="62">
        <f t="shared" si="233"/>
        <v>36</v>
      </c>
      <c r="AD743" s="24">
        <f t="shared" si="3"/>
        <v>9.230769231</v>
      </c>
      <c r="AE743" s="63">
        <f t="shared" si="4"/>
        <v>4</v>
      </c>
      <c r="AF743" s="64">
        <f t="shared" si="5"/>
        <v>4400</v>
      </c>
      <c r="AG743" s="65">
        <f t="shared" si="6"/>
        <v>6.265060241</v>
      </c>
      <c r="AH743" s="15">
        <f t="shared" si="234"/>
        <v>0.3598541207</v>
      </c>
      <c r="AI743" s="15">
        <f t="shared" si="235"/>
        <v>0.1668604739</v>
      </c>
      <c r="AJ743" s="15">
        <f t="shared" si="236"/>
        <v>0.2300668567</v>
      </c>
      <c r="AK743" s="65">
        <f t="shared" si="7"/>
        <v>2.841530055</v>
      </c>
      <c r="AL743" s="65">
        <f t="shared" si="8"/>
        <v>185132.5301</v>
      </c>
      <c r="AM743" s="65">
        <f t="shared" si="9"/>
        <v>83967.21311</v>
      </c>
    </row>
    <row r="744" ht="14.25" customHeight="1">
      <c r="A744" s="11">
        <v>1383.0</v>
      </c>
      <c r="B744" s="11">
        <f>VLOOKUP(D744,'Species Data'!A$2:E$252,2,FALSE)</f>
        <v>189</v>
      </c>
      <c r="C744" s="11"/>
      <c r="D744" s="20" t="s">
        <v>277</v>
      </c>
      <c r="E744" s="110" t="s">
        <v>479</v>
      </c>
      <c r="F744" s="67" t="s">
        <v>174</v>
      </c>
      <c r="G744" s="11">
        <f>VLOOKUP(D744,'Species Data'!A$2:E$252,3,FALSE)</f>
        <v>150</v>
      </c>
      <c r="H744" s="52">
        <f>VLOOKUP(D744,'Species Data'!A$2:E$252,4,FALSE)</f>
        <v>118</v>
      </c>
      <c r="I744" s="52">
        <f>VLOOKUP(D744,'Species Data'!A$2:E$252,5,FALSE)</f>
        <v>197</v>
      </c>
      <c r="J744" s="53">
        <f t="shared" si="1"/>
        <v>29550</v>
      </c>
      <c r="K744" s="21" t="s">
        <v>129</v>
      </c>
      <c r="L744" s="54">
        <f>VLOOKUP(K744,'Basic Moves'!B$2:J$60,3,FALSE)</f>
        <v>8</v>
      </c>
      <c r="M744" s="54" t="str">
        <f>VLOOKUP(K744,'Basic Moves'!B$2:C$60,2,FALSE)</f>
        <v>Grass</v>
      </c>
      <c r="N744" s="54">
        <f>IF(OR(VLOOKUP(K744,'Basic Moves'!B$2:C$60,2,FALSE)=E744,VLOOKUP(K744,'Basic Moves'!B$2:C$60,2,FALSE)=F744),1,0)</f>
        <v>1</v>
      </c>
      <c r="O744" s="54">
        <f>VLOOKUP(K744,'Basic Moves'!B$2:J$60,5,FALSE)</f>
        <v>1100</v>
      </c>
      <c r="P744" s="54">
        <f>VLOOKUP(K744,'Basic Moves'!B$2:J$60,9,FALSE)</f>
        <v>14</v>
      </c>
      <c r="Q744" s="34">
        <f t="shared" si="229"/>
        <v>4</v>
      </c>
      <c r="R744" s="24">
        <f t="shared" si="2"/>
        <v>3.636363636</v>
      </c>
      <c r="S744" s="56">
        <f t="shared" si="230"/>
        <v>7.272727273</v>
      </c>
      <c r="T744" s="56">
        <f t="shared" si="231"/>
        <v>12.72727273</v>
      </c>
      <c r="U744" s="56">
        <f t="shared" si="232"/>
        <v>1.75</v>
      </c>
      <c r="V744" s="21" t="s">
        <v>48</v>
      </c>
      <c r="W744" s="54">
        <f>VLOOKUP(V744,'Charged Moves'!B$2:K$119,3,FALSE)</f>
        <v>100</v>
      </c>
      <c r="X744" s="57" t="str">
        <f>VLOOKUP(V744,'Charged Moves'!B$2:C$119,2,FALSE)</f>
        <v>Fairy</v>
      </c>
      <c r="Y744" s="54">
        <f>IF(OR(VLOOKUP(V744,'Charged Moves'!B$2:C$119,2,FALSE)=E744,VLOOKUP(V744,'Charged Moves'!B$2:C$119,2,FALSE)=F744),1,0)</f>
        <v>0</v>
      </c>
      <c r="Z744" s="54">
        <f>VLOOKUP(V744,'Charged Moves'!B$2:K$119,10,FALSE)*100</f>
        <v>5</v>
      </c>
      <c r="AA744" s="54">
        <f>VLOOKUP(V744,'Charged Moves'!B$2:K$119,6,FALSE)</f>
        <v>3500</v>
      </c>
      <c r="AB744" s="54">
        <f>VLOOKUP(V744,'Charged Moves'!B$2:L$119,11,FALSE)</f>
        <v>50</v>
      </c>
      <c r="AC744" s="62">
        <f t="shared" si="233"/>
        <v>33</v>
      </c>
      <c r="AD744" s="24">
        <f t="shared" si="3"/>
        <v>9.428571429</v>
      </c>
      <c r="AE744" s="63">
        <f t="shared" si="4"/>
        <v>4</v>
      </c>
      <c r="AF744" s="64">
        <f t="shared" si="5"/>
        <v>4400</v>
      </c>
      <c r="AG744" s="65">
        <f t="shared" si="6"/>
        <v>6.202531646</v>
      </c>
      <c r="AH744" s="15">
        <f t="shared" si="234"/>
        <v>0.3562625873</v>
      </c>
      <c r="AI744" s="15">
        <f t="shared" si="235"/>
        <v>0.1651951187</v>
      </c>
      <c r="AJ744" s="15">
        <f t="shared" si="236"/>
        <v>0.2216383223</v>
      </c>
      <c r="AK744" s="65">
        <f t="shared" si="7"/>
        <v>2.737430168</v>
      </c>
      <c r="AL744" s="65">
        <f t="shared" si="8"/>
        <v>183284.8101</v>
      </c>
      <c r="AM744" s="65">
        <f t="shared" si="9"/>
        <v>80891.06145</v>
      </c>
    </row>
    <row r="745" ht="14.25" customHeight="1">
      <c r="A745" s="11">
        <v>1386.0</v>
      </c>
      <c r="B745" s="11">
        <f>VLOOKUP(D745,'Species Data'!A$2:E$252,2,FALSE)</f>
        <v>189</v>
      </c>
      <c r="C745" s="11"/>
      <c r="D745" s="20" t="s">
        <v>277</v>
      </c>
      <c r="E745" s="110" t="s">
        <v>479</v>
      </c>
      <c r="F745" s="67" t="s">
        <v>174</v>
      </c>
      <c r="G745" s="11">
        <f>VLOOKUP(D745,'Species Data'!A$2:E$252,3,FALSE)</f>
        <v>150</v>
      </c>
      <c r="H745" s="52">
        <f>VLOOKUP(D745,'Species Data'!A$2:E$252,4,FALSE)</f>
        <v>118</v>
      </c>
      <c r="I745" s="52">
        <f>VLOOKUP(D745,'Species Data'!A$2:E$252,5,FALSE)</f>
        <v>197</v>
      </c>
      <c r="J745" s="53">
        <f t="shared" si="1"/>
        <v>29550</v>
      </c>
      <c r="K745" s="21" t="s">
        <v>135</v>
      </c>
      <c r="L745" s="54">
        <f>VLOOKUP(K745,'Basic Moves'!B$2:J$60,3,FALSE)</f>
        <v>10</v>
      </c>
      <c r="M745" s="54" t="str">
        <f>VLOOKUP(K745,'Basic Moves'!B$2:C$60,2,FALSE)</f>
        <v>Bug</v>
      </c>
      <c r="N745" s="54">
        <f>IF(OR(VLOOKUP(K745,'Basic Moves'!B$2:C$60,2,FALSE)=E745,VLOOKUP(K745,'Basic Moves'!B$2:C$60,2,FALSE)=F745),1,0)</f>
        <v>0</v>
      </c>
      <c r="O745" s="54">
        <f>VLOOKUP(K745,'Basic Moves'!B$2:J$60,5,FALSE)</f>
        <v>1100</v>
      </c>
      <c r="P745" s="54">
        <f>VLOOKUP(K745,'Basic Moves'!B$2:J$60,9,FALSE)</f>
        <v>14</v>
      </c>
      <c r="Q745" s="34">
        <f t="shared" si="229"/>
        <v>4</v>
      </c>
      <c r="R745" s="24">
        <f t="shared" si="2"/>
        <v>3.636363636</v>
      </c>
      <c r="S745" s="56">
        <f t="shared" si="230"/>
        <v>9.090909091</v>
      </c>
      <c r="T745" s="56">
        <f t="shared" si="231"/>
        <v>12.72727273</v>
      </c>
      <c r="U745" s="56">
        <f t="shared" si="232"/>
        <v>1.4</v>
      </c>
      <c r="V745" s="21" t="s">
        <v>48</v>
      </c>
      <c r="W745" s="54">
        <f>VLOOKUP(V745,'Charged Moves'!B$2:K$119,3,FALSE)</f>
        <v>100</v>
      </c>
      <c r="X745" s="57" t="str">
        <f>VLOOKUP(V745,'Charged Moves'!B$2:C$119,2,FALSE)</f>
        <v>Fairy</v>
      </c>
      <c r="Y745" s="54">
        <f>IF(OR(VLOOKUP(V745,'Charged Moves'!B$2:C$119,2,FALSE)=E745,VLOOKUP(V745,'Charged Moves'!B$2:C$119,2,FALSE)=F745),1,0)</f>
        <v>0</v>
      </c>
      <c r="Z745" s="54">
        <f>VLOOKUP(V745,'Charged Moves'!B$2:K$119,10,FALSE)*100</f>
        <v>5</v>
      </c>
      <c r="AA745" s="54">
        <f>VLOOKUP(V745,'Charged Moves'!B$2:K$119,6,FALSE)</f>
        <v>3500</v>
      </c>
      <c r="AB745" s="54">
        <f>VLOOKUP(V745,'Charged Moves'!B$2:L$119,11,FALSE)</f>
        <v>50</v>
      </c>
      <c r="AC745" s="62">
        <f t="shared" si="233"/>
        <v>33</v>
      </c>
      <c r="AD745" s="24">
        <f t="shared" si="3"/>
        <v>9.428571429</v>
      </c>
      <c r="AE745" s="63">
        <f t="shared" si="4"/>
        <v>4</v>
      </c>
      <c r="AF745" s="64">
        <f t="shared" si="5"/>
        <v>4400</v>
      </c>
      <c r="AG745" s="65">
        <f t="shared" si="6"/>
        <v>6.202531646</v>
      </c>
      <c r="AH745" s="15">
        <f t="shared" si="234"/>
        <v>0.3562625873</v>
      </c>
      <c r="AI745" s="15">
        <f t="shared" si="235"/>
        <v>0.1651951187</v>
      </c>
      <c r="AJ745" s="15">
        <f t="shared" si="236"/>
        <v>0.2216383223</v>
      </c>
      <c r="AK745" s="65">
        <f t="shared" si="7"/>
        <v>2.737430168</v>
      </c>
      <c r="AL745" s="65">
        <f t="shared" si="8"/>
        <v>183284.8101</v>
      </c>
      <c r="AM745" s="65">
        <f t="shared" si="9"/>
        <v>80891.06145</v>
      </c>
    </row>
    <row r="746" ht="14.25" customHeight="1">
      <c r="A746" s="11">
        <v>950.0</v>
      </c>
      <c r="B746" s="11">
        <f>VLOOKUP(D746,'Species Data'!A$2:E$252,2,FALSE)</f>
        <v>124</v>
      </c>
      <c r="C746" s="11"/>
      <c r="D746" s="11" t="s">
        <v>209</v>
      </c>
      <c r="E746" s="111" t="s">
        <v>484</v>
      </c>
      <c r="F746" s="50" t="s">
        <v>36</v>
      </c>
      <c r="G746" s="11">
        <f>VLOOKUP(D746,'Species Data'!A$2:E$252,3,FALSE)</f>
        <v>130</v>
      </c>
      <c r="H746" s="52">
        <f>VLOOKUP(D746,'Species Data'!A$2:E$252,4,FALSE)</f>
        <v>223</v>
      </c>
      <c r="I746" s="52">
        <f>VLOOKUP(D746,'Species Data'!A$2:E$252,5,FALSE)</f>
        <v>182</v>
      </c>
      <c r="J746" s="53">
        <f t="shared" si="1"/>
        <v>23660</v>
      </c>
      <c r="K746" s="12" t="s">
        <v>18</v>
      </c>
      <c r="L746" s="54">
        <f>VLOOKUP(K746,'Basic Moves'!B$2:J$60,3,FALSE)</f>
        <v>20</v>
      </c>
      <c r="M746" s="54" t="str">
        <f>VLOOKUP(K746,'Basic Moves'!B$2:C$60,2,FALSE)</f>
        <v>Psychic</v>
      </c>
      <c r="N746" s="54">
        <f>IF(OR(VLOOKUP(K746,'Basic Moves'!B$2:C$60,2,FALSE)=E746,VLOOKUP(K746,'Basic Moves'!B$2:C$60,2,FALSE)=F746),1,0)</f>
        <v>1</v>
      </c>
      <c r="O746" s="54">
        <f>VLOOKUP(K746,'Basic Moves'!B$2:J$60,5,FALSE)</f>
        <v>1600</v>
      </c>
      <c r="P746" s="54">
        <f>VLOOKUP(K746,'Basic Moves'!B$2:J$60,9,FALSE)</f>
        <v>15</v>
      </c>
      <c r="Q746" s="34">
        <f t="shared" si="229"/>
        <v>15</v>
      </c>
      <c r="R746" s="24">
        <f t="shared" si="2"/>
        <v>9.375</v>
      </c>
      <c r="S746" s="56">
        <f t="shared" si="230"/>
        <v>12.5</v>
      </c>
      <c r="T746" s="56">
        <f t="shared" si="231"/>
        <v>9.375</v>
      </c>
      <c r="U746" s="56">
        <f t="shared" si="232"/>
        <v>0.75</v>
      </c>
      <c r="V746" s="12" t="s">
        <v>168</v>
      </c>
      <c r="W746" s="54">
        <f>VLOOKUP(V746,'Charged Moves'!B$2:K$119,3,FALSE)</f>
        <v>90</v>
      </c>
      <c r="X746" s="57" t="str">
        <f>VLOOKUP(V746,'Charged Moves'!B$2:C$119,2,FALSE)</f>
        <v>Ice</v>
      </c>
      <c r="Y746" s="54">
        <f>IF(OR(VLOOKUP(V746,'Charged Moves'!B$2:C$119,2,FALSE)=E746,VLOOKUP(V746,'Charged Moves'!B$2:C$119,2,FALSE)=F746),1,0)</f>
        <v>1</v>
      </c>
      <c r="Z746" s="54">
        <f>VLOOKUP(V746,'Charged Moves'!B$2:K$119,10,FALSE)*100</f>
        <v>5</v>
      </c>
      <c r="AA746" s="54">
        <f>VLOOKUP(V746,'Charged Moves'!B$2:K$119,6,FALSE)</f>
        <v>2700</v>
      </c>
      <c r="AB746" s="54">
        <f>VLOOKUP(V746,'Charged Moves'!B$2:L$119,11,FALSE)</f>
        <v>50</v>
      </c>
      <c r="AC746" s="62">
        <f t="shared" si="233"/>
        <v>67</v>
      </c>
      <c r="AD746" s="24">
        <f t="shared" si="3"/>
        <v>24.81481481</v>
      </c>
      <c r="AE746" s="63">
        <f t="shared" si="4"/>
        <v>4</v>
      </c>
      <c r="AF746" s="64">
        <f t="shared" si="5"/>
        <v>6400</v>
      </c>
      <c r="AG746" s="65">
        <f t="shared" si="6"/>
        <v>13.95604396</v>
      </c>
      <c r="AH746" s="15">
        <f t="shared" si="234"/>
        <v>0.8016107959</v>
      </c>
      <c r="AI746" s="15">
        <f t="shared" si="235"/>
        <v>0.2976101955</v>
      </c>
      <c r="AJ746" s="15">
        <f t="shared" si="236"/>
        <v>0.4310517513</v>
      </c>
      <c r="AK746" s="65">
        <f t="shared" si="7"/>
        <v>6.64921466</v>
      </c>
      <c r="AL746" s="65">
        <f t="shared" si="8"/>
        <v>330200</v>
      </c>
      <c r="AM746" s="65">
        <f t="shared" si="9"/>
        <v>157320.4188</v>
      </c>
    </row>
    <row r="747" ht="14.25" customHeight="1">
      <c r="A747" s="11">
        <v>952.0</v>
      </c>
      <c r="B747" s="11">
        <f>VLOOKUP(D747,'Species Data'!A$2:E$252,2,FALSE)</f>
        <v>124</v>
      </c>
      <c r="C747" s="11"/>
      <c r="D747" s="11" t="s">
        <v>209</v>
      </c>
      <c r="E747" s="111" t="s">
        <v>484</v>
      </c>
      <c r="F747" s="50" t="s">
        <v>36</v>
      </c>
      <c r="G747" s="11">
        <f>VLOOKUP(D747,'Species Data'!A$2:E$252,3,FALSE)</f>
        <v>130</v>
      </c>
      <c r="H747" s="52">
        <f>VLOOKUP(D747,'Species Data'!A$2:E$252,4,FALSE)</f>
        <v>223</v>
      </c>
      <c r="I747" s="52">
        <f>VLOOKUP(D747,'Species Data'!A$2:E$252,5,FALSE)</f>
        <v>182</v>
      </c>
      <c r="J747" s="53">
        <f t="shared" si="1"/>
        <v>23660</v>
      </c>
      <c r="K747" s="12" t="s">
        <v>18</v>
      </c>
      <c r="L747" s="54">
        <f>VLOOKUP(K747,'Basic Moves'!B$2:J$60,3,FALSE)</f>
        <v>20</v>
      </c>
      <c r="M747" s="54" t="str">
        <f>VLOOKUP(K747,'Basic Moves'!B$2:C$60,2,FALSE)</f>
        <v>Psychic</v>
      </c>
      <c r="N747" s="54">
        <f>IF(OR(VLOOKUP(K747,'Basic Moves'!B$2:C$60,2,FALSE)=E747,VLOOKUP(K747,'Basic Moves'!B$2:C$60,2,FALSE)=F747),1,0)</f>
        <v>1</v>
      </c>
      <c r="O747" s="54">
        <f>VLOOKUP(K747,'Basic Moves'!B$2:J$60,5,FALSE)</f>
        <v>1600</v>
      </c>
      <c r="P747" s="54">
        <f>VLOOKUP(K747,'Basic Moves'!B$2:J$60,9,FALSE)</f>
        <v>15</v>
      </c>
      <c r="Q747" s="34">
        <f t="shared" si="229"/>
        <v>15</v>
      </c>
      <c r="R747" s="24">
        <f t="shared" si="2"/>
        <v>9.375</v>
      </c>
      <c r="S747" s="56">
        <f t="shared" si="230"/>
        <v>12.5</v>
      </c>
      <c r="T747" s="56">
        <f t="shared" si="231"/>
        <v>9.375</v>
      </c>
      <c r="U747" s="56">
        <f t="shared" si="232"/>
        <v>0.75</v>
      </c>
      <c r="V747" s="48" t="s">
        <v>233</v>
      </c>
      <c r="W747" s="54">
        <f>VLOOKUP(V747,'Charged Moves'!B$2:K$119,3,FALSE)</f>
        <v>65</v>
      </c>
      <c r="X747" s="57" t="str">
        <f>VLOOKUP(V747,'Charged Moves'!B$2:C$119,2,FALSE)</f>
        <v>Psychic</v>
      </c>
      <c r="Y747" s="54">
        <f>IF(OR(VLOOKUP(V747,'Charged Moves'!B$2:C$119,2,FALSE)=E747,VLOOKUP(V747,'Charged Moves'!B$2:C$119,2,FALSE)=F747),1,0)</f>
        <v>1</v>
      </c>
      <c r="Z747" s="54">
        <f>VLOOKUP(V747,'Charged Moves'!B$2:K$119,10,FALSE)*100</f>
        <v>5</v>
      </c>
      <c r="AA747" s="54">
        <f>VLOOKUP(V747,'Charged Moves'!B$2:K$119,6,FALSE)</f>
        <v>2700</v>
      </c>
      <c r="AB747" s="54">
        <f>VLOOKUP(V747,'Charged Moves'!B$2:L$119,11,FALSE)</f>
        <v>33</v>
      </c>
      <c r="AC747" s="62">
        <f t="shared" si="233"/>
        <v>49</v>
      </c>
      <c r="AD747" s="24">
        <f t="shared" si="3"/>
        <v>18.14814815</v>
      </c>
      <c r="AE747" s="63">
        <f t="shared" si="4"/>
        <v>3</v>
      </c>
      <c r="AF747" s="64">
        <f t="shared" si="5"/>
        <v>4800</v>
      </c>
      <c r="AG747" s="65">
        <f t="shared" si="6"/>
        <v>12.53333333</v>
      </c>
      <c r="AH747" s="15">
        <f t="shared" si="234"/>
        <v>0.7198927819</v>
      </c>
      <c r="AI747" s="15">
        <f t="shared" si="235"/>
        <v>0.2672711404</v>
      </c>
      <c r="AJ747" s="15">
        <f t="shared" si="236"/>
        <v>0.3931472259</v>
      </c>
      <c r="AK747" s="65">
        <f t="shared" si="7"/>
        <v>6.064516129</v>
      </c>
      <c r="AL747" s="65">
        <f t="shared" si="8"/>
        <v>296538.6667</v>
      </c>
      <c r="AM747" s="65">
        <f t="shared" si="9"/>
        <v>143486.4516</v>
      </c>
    </row>
    <row r="748" ht="14.25" customHeight="1">
      <c r="A748" s="11">
        <v>951.0</v>
      </c>
      <c r="B748" s="11">
        <f>VLOOKUP(D748,'Species Data'!A$2:E$252,2,FALSE)</f>
        <v>124</v>
      </c>
      <c r="C748" s="11"/>
      <c r="D748" s="11" t="s">
        <v>209</v>
      </c>
      <c r="E748" s="111" t="s">
        <v>484</v>
      </c>
      <c r="F748" s="50" t="s">
        <v>36</v>
      </c>
      <c r="G748" s="11">
        <f>VLOOKUP(D748,'Species Data'!A$2:E$252,3,FALSE)</f>
        <v>130</v>
      </c>
      <c r="H748" s="52">
        <f>VLOOKUP(D748,'Species Data'!A$2:E$252,4,FALSE)</f>
        <v>223</v>
      </c>
      <c r="I748" s="52">
        <f>VLOOKUP(D748,'Species Data'!A$2:E$252,5,FALSE)</f>
        <v>182</v>
      </c>
      <c r="J748" s="53">
        <f t="shared" si="1"/>
        <v>23660</v>
      </c>
      <c r="K748" s="12" t="s">
        <v>18</v>
      </c>
      <c r="L748" s="54">
        <f>VLOOKUP(K748,'Basic Moves'!B$2:J$60,3,FALSE)</f>
        <v>20</v>
      </c>
      <c r="M748" s="54" t="str">
        <f>VLOOKUP(K748,'Basic Moves'!B$2:C$60,2,FALSE)</f>
        <v>Psychic</v>
      </c>
      <c r="N748" s="54">
        <f>IF(OR(VLOOKUP(K748,'Basic Moves'!B$2:C$60,2,FALSE)=E748,VLOOKUP(K748,'Basic Moves'!B$2:C$60,2,FALSE)=F748),1,0)</f>
        <v>1</v>
      </c>
      <c r="O748" s="54">
        <f>VLOOKUP(K748,'Basic Moves'!B$2:J$60,5,FALSE)</f>
        <v>1600</v>
      </c>
      <c r="P748" s="54">
        <f>VLOOKUP(K748,'Basic Moves'!B$2:J$60,9,FALSE)</f>
        <v>15</v>
      </c>
      <c r="Q748" s="34">
        <f t="shared" si="229"/>
        <v>15</v>
      </c>
      <c r="R748" s="24">
        <f t="shared" si="2"/>
        <v>9.375</v>
      </c>
      <c r="S748" s="56">
        <f t="shared" si="230"/>
        <v>12.5</v>
      </c>
      <c r="T748" s="56">
        <f t="shared" si="231"/>
        <v>9.375</v>
      </c>
      <c r="U748" s="56">
        <f t="shared" si="232"/>
        <v>0.75</v>
      </c>
      <c r="V748" s="48" t="s">
        <v>254</v>
      </c>
      <c r="W748" s="54">
        <f>VLOOKUP(V748,'Charged Moves'!B$2:K$119,3,FALSE)</f>
        <v>60</v>
      </c>
      <c r="X748" s="57" t="str">
        <f>VLOOKUP(V748,'Charged Moves'!B$2:C$119,2,FALSE)</f>
        <v>Fairy</v>
      </c>
      <c r="Y748" s="54">
        <f>IF(OR(VLOOKUP(V748,'Charged Moves'!B$2:C$119,2,FALSE)=E748,VLOOKUP(V748,'Charged Moves'!B$2:C$119,2,FALSE)=F748),1,0)</f>
        <v>0</v>
      </c>
      <c r="Z748" s="54">
        <f>VLOOKUP(V748,'Charged Moves'!B$2:K$119,10,FALSE)*100</f>
        <v>5</v>
      </c>
      <c r="AA748" s="54">
        <f>VLOOKUP(V748,'Charged Moves'!B$2:K$119,6,FALSE)</f>
        <v>2600</v>
      </c>
      <c r="AB748" s="54">
        <f>VLOOKUP(V748,'Charged Moves'!B$2:L$119,11,FALSE)</f>
        <v>50</v>
      </c>
      <c r="AC748" s="62">
        <f t="shared" si="233"/>
        <v>38</v>
      </c>
      <c r="AD748" s="24">
        <f t="shared" si="3"/>
        <v>14.61538462</v>
      </c>
      <c r="AE748" s="63">
        <f t="shared" si="4"/>
        <v>4</v>
      </c>
      <c r="AF748" s="64">
        <f t="shared" si="5"/>
        <v>6400</v>
      </c>
      <c r="AG748" s="65">
        <f t="shared" si="6"/>
        <v>10.88888889</v>
      </c>
      <c r="AH748" s="15">
        <f t="shared" si="234"/>
        <v>0.6254387644</v>
      </c>
      <c r="AI748" s="15">
        <f t="shared" si="235"/>
        <v>0.2322036504</v>
      </c>
      <c r="AJ748" s="15">
        <f t="shared" si="236"/>
        <v>0.3343732565</v>
      </c>
      <c r="AK748" s="65">
        <f t="shared" si="7"/>
        <v>5.157894737</v>
      </c>
      <c r="AL748" s="65">
        <f t="shared" si="8"/>
        <v>257631.1111</v>
      </c>
      <c r="AM748" s="65">
        <f t="shared" si="9"/>
        <v>122035.7895</v>
      </c>
    </row>
    <row r="749" ht="14.25" customHeight="1">
      <c r="A749" s="11">
        <v>953.0</v>
      </c>
      <c r="B749" s="11">
        <f>VLOOKUP(D749,'Species Data'!A$2:E$252,2,FALSE)</f>
        <v>124</v>
      </c>
      <c r="C749" s="11"/>
      <c r="D749" s="11" t="s">
        <v>209</v>
      </c>
      <c r="E749" s="111" t="s">
        <v>484</v>
      </c>
      <c r="F749" s="50" t="s">
        <v>36</v>
      </c>
      <c r="G749" s="11">
        <f>VLOOKUP(D749,'Species Data'!A$2:E$252,3,FALSE)</f>
        <v>130</v>
      </c>
      <c r="H749" s="52">
        <f>VLOOKUP(D749,'Species Data'!A$2:E$252,4,FALSE)</f>
        <v>223</v>
      </c>
      <c r="I749" s="52">
        <f>VLOOKUP(D749,'Species Data'!A$2:E$252,5,FALSE)</f>
        <v>182</v>
      </c>
      <c r="J749" s="53">
        <f t="shared" si="1"/>
        <v>23660</v>
      </c>
      <c r="K749" s="48" t="s">
        <v>86</v>
      </c>
      <c r="L749" s="54">
        <f>VLOOKUP(K749,'Basic Moves'!B$2:J$60,3,FALSE)</f>
        <v>10</v>
      </c>
      <c r="M749" s="54" t="str">
        <f>VLOOKUP(K749,'Basic Moves'!B$2:C$60,2,FALSE)</f>
        <v>Ice</v>
      </c>
      <c r="N749" s="54">
        <f>IF(OR(VLOOKUP(K749,'Basic Moves'!B$2:C$60,2,FALSE)=E749,VLOOKUP(K749,'Basic Moves'!B$2:C$60,2,FALSE)=F749),1,0)</f>
        <v>1</v>
      </c>
      <c r="O749" s="54">
        <f>VLOOKUP(K749,'Basic Moves'!B$2:J$60,5,FALSE)</f>
        <v>900</v>
      </c>
      <c r="P749" s="54">
        <f>VLOOKUP(K749,'Basic Moves'!B$2:J$60,9,FALSE)</f>
        <v>8</v>
      </c>
      <c r="Q749" s="34">
        <f t="shared" si="229"/>
        <v>8</v>
      </c>
      <c r="R749" s="24">
        <f t="shared" si="2"/>
        <v>8.888888889</v>
      </c>
      <c r="S749" s="56">
        <f t="shared" si="230"/>
        <v>11.11111111</v>
      </c>
      <c r="T749" s="56">
        <f t="shared" si="231"/>
        <v>8.888888889</v>
      </c>
      <c r="U749" s="56">
        <f t="shared" si="232"/>
        <v>0.8</v>
      </c>
      <c r="V749" s="12" t="s">
        <v>168</v>
      </c>
      <c r="W749" s="54">
        <f>VLOOKUP(V749,'Charged Moves'!B$2:K$119,3,FALSE)</f>
        <v>90</v>
      </c>
      <c r="X749" s="57" t="str">
        <f>VLOOKUP(V749,'Charged Moves'!B$2:C$119,2,FALSE)</f>
        <v>Ice</v>
      </c>
      <c r="Y749" s="54">
        <f>IF(OR(VLOOKUP(V749,'Charged Moves'!B$2:C$119,2,FALSE)=E749,VLOOKUP(V749,'Charged Moves'!B$2:C$119,2,FALSE)=F749),1,0)</f>
        <v>1</v>
      </c>
      <c r="Z749" s="54">
        <f>VLOOKUP(V749,'Charged Moves'!B$2:K$119,10,FALSE)*100</f>
        <v>5</v>
      </c>
      <c r="AA749" s="54">
        <f>VLOOKUP(V749,'Charged Moves'!B$2:K$119,6,FALSE)</f>
        <v>2700</v>
      </c>
      <c r="AB749" s="54">
        <f>VLOOKUP(V749,'Charged Moves'!B$2:L$119,11,FALSE)</f>
        <v>50</v>
      </c>
      <c r="AC749" s="62">
        <f t="shared" si="233"/>
        <v>67</v>
      </c>
      <c r="AD749" s="24">
        <f t="shared" si="3"/>
        <v>24.81481481</v>
      </c>
      <c r="AE749" s="63">
        <f t="shared" si="4"/>
        <v>7</v>
      </c>
      <c r="AF749" s="64">
        <f t="shared" si="5"/>
        <v>6300</v>
      </c>
      <c r="AG749" s="65">
        <f t="shared" si="6"/>
        <v>13.66666667</v>
      </c>
      <c r="AH749" s="15">
        <f t="shared" si="234"/>
        <v>0.7849894697</v>
      </c>
      <c r="AI749" s="15">
        <f t="shared" si="235"/>
        <v>0.2914392755</v>
      </c>
      <c r="AJ749" s="15">
        <f t="shared" si="236"/>
        <v>0.3189511431</v>
      </c>
      <c r="AK749" s="65">
        <f t="shared" si="7"/>
        <v>4.92</v>
      </c>
      <c r="AL749" s="65">
        <f t="shared" si="8"/>
        <v>323353.3333</v>
      </c>
      <c r="AM749" s="65">
        <f t="shared" si="9"/>
        <v>116407.2</v>
      </c>
    </row>
    <row r="750" ht="14.25" customHeight="1">
      <c r="A750" s="11">
        <v>956.0</v>
      </c>
      <c r="B750" s="11">
        <f>VLOOKUP(D750,'Species Data'!A$2:E$252,2,FALSE)</f>
        <v>124</v>
      </c>
      <c r="C750" s="11"/>
      <c r="D750" s="11" t="s">
        <v>209</v>
      </c>
      <c r="E750" s="111" t="s">
        <v>484</v>
      </c>
      <c r="F750" s="50" t="s">
        <v>36</v>
      </c>
      <c r="G750" s="11">
        <f>VLOOKUP(D750,'Species Data'!A$2:E$252,3,FALSE)</f>
        <v>130</v>
      </c>
      <c r="H750" s="52">
        <f>VLOOKUP(D750,'Species Data'!A$2:E$252,4,FALSE)</f>
        <v>223</v>
      </c>
      <c r="I750" s="52">
        <f>VLOOKUP(D750,'Species Data'!A$2:E$252,5,FALSE)</f>
        <v>182</v>
      </c>
      <c r="J750" s="53">
        <f t="shared" si="1"/>
        <v>23660</v>
      </c>
      <c r="K750" s="48" t="s">
        <v>86</v>
      </c>
      <c r="L750" s="54">
        <f>VLOOKUP(K750,'Basic Moves'!B$2:J$60,3,FALSE)</f>
        <v>10</v>
      </c>
      <c r="M750" s="54" t="str">
        <f>VLOOKUP(K750,'Basic Moves'!B$2:C$60,2,FALSE)</f>
        <v>Ice</v>
      </c>
      <c r="N750" s="54">
        <f>IF(OR(VLOOKUP(K750,'Basic Moves'!B$2:C$60,2,FALSE)=E750,VLOOKUP(K750,'Basic Moves'!B$2:C$60,2,FALSE)=F750),1,0)</f>
        <v>1</v>
      </c>
      <c r="O750" s="54">
        <f>VLOOKUP(K750,'Basic Moves'!B$2:J$60,5,FALSE)</f>
        <v>900</v>
      </c>
      <c r="P750" s="54">
        <f>VLOOKUP(K750,'Basic Moves'!B$2:J$60,9,FALSE)</f>
        <v>8</v>
      </c>
      <c r="Q750" s="34">
        <f t="shared" si="229"/>
        <v>8</v>
      </c>
      <c r="R750" s="24">
        <f t="shared" si="2"/>
        <v>8.888888889</v>
      </c>
      <c r="S750" s="56">
        <f t="shared" si="230"/>
        <v>11.11111111</v>
      </c>
      <c r="T750" s="56">
        <f t="shared" si="231"/>
        <v>8.888888889</v>
      </c>
      <c r="U750" s="56">
        <f t="shared" si="232"/>
        <v>0.8</v>
      </c>
      <c r="V750" s="48" t="s">
        <v>233</v>
      </c>
      <c r="W750" s="54">
        <f>VLOOKUP(V750,'Charged Moves'!B$2:K$119,3,FALSE)</f>
        <v>65</v>
      </c>
      <c r="X750" s="57" t="str">
        <f>VLOOKUP(V750,'Charged Moves'!B$2:C$119,2,FALSE)</f>
        <v>Psychic</v>
      </c>
      <c r="Y750" s="54">
        <f>IF(OR(VLOOKUP(V750,'Charged Moves'!B$2:C$119,2,FALSE)=E750,VLOOKUP(V750,'Charged Moves'!B$2:C$119,2,FALSE)=F750),1,0)</f>
        <v>1</v>
      </c>
      <c r="Z750" s="54">
        <f>VLOOKUP(V750,'Charged Moves'!B$2:K$119,10,FALSE)*100</f>
        <v>5</v>
      </c>
      <c r="AA750" s="54">
        <f>VLOOKUP(V750,'Charged Moves'!B$2:K$119,6,FALSE)</f>
        <v>2700</v>
      </c>
      <c r="AB750" s="54">
        <f>VLOOKUP(V750,'Charged Moves'!B$2:L$119,11,FALSE)</f>
        <v>33</v>
      </c>
      <c r="AC750" s="62">
        <f t="shared" si="233"/>
        <v>49</v>
      </c>
      <c r="AD750" s="24">
        <f t="shared" si="3"/>
        <v>18.14814815</v>
      </c>
      <c r="AE750" s="63">
        <f t="shared" si="4"/>
        <v>5</v>
      </c>
      <c r="AF750" s="64">
        <f t="shared" si="5"/>
        <v>4500</v>
      </c>
      <c r="AG750" s="65">
        <f t="shared" si="6"/>
        <v>12.36111111</v>
      </c>
      <c r="AH750" s="15">
        <f t="shared" si="234"/>
        <v>0.7100006382</v>
      </c>
      <c r="AI750" s="15">
        <f t="shared" si="235"/>
        <v>0.2635985317</v>
      </c>
      <c r="AJ750" s="15">
        <f t="shared" si="236"/>
        <v>0.3005023261</v>
      </c>
      <c r="AK750" s="65">
        <f t="shared" si="7"/>
        <v>4.635416667</v>
      </c>
      <c r="AL750" s="65">
        <f t="shared" si="8"/>
        <v>292463.8889</v>
      </c>
      <c r="AM750" s="65">
        <f t="shared" si="9"/>
        <v>109673.9583</v>
      </c>
    </row>
    <row r="751" ht="14.25" customHeight="1">
      <c r="A751" s="11">
        <v>955.0</v>
      </c>
      <c r="B751" s="32">
        <f>VLOOKUP(D751,'Species Data'!A$2:E$252,2,FALSE)</f>
        <v>124</v>
      </c>
      <c r="C751" s="32"/>
      <c r="D751" s="32" t="s">
        <v>209</v>
      </c>
      <c r="E751" s="131" t="s">
        <v>484</v>
      </c>
      <c r="F751" s="102" t="s">
        <v>36</v>
      </c>
      <c r="G751" s="32">
        <f>VLOOKUP(D751,'Species Data'!A$2:E$252,3,FALSE)</f>
        <v>130</v>
      </c>
      <c r="H751" s="104">
        <f>VLOOKUP(D751,'Species Data'!A$2:E$252,4,FALSE)</f>
        <v>223</v>
      </c>
      <c r="I751" s="104">
        <f>VLOOKUP(D751,'Species Data'!A$2:E$252,5,FALSE)</f>
        <v>182</v>
      </c>
      <c r="J751" s="105">
        <f t="shared" si="1"/>
        <v>23660</v>
      </c>
      <c r="K751" s="36" t="s">
        <v>86</v>
      </c>
      <c r="L751" s="106">
        <f>VLOOKUP(K751,'Basic Moves'!B$2:J$60,3,FALSE)</f>
        <v>10</v>
      </c>
      <c r="M751" s="106" t="str">
        <f>VLOOKUP(K751,'Basic Moves'!B$2:C$60,2,FALSE)</f>
        <v>Ice</v>
      </c>
      <c r="N751" s="106">
        <f>IF(OR(VLOOKUP(K751,'Basic Moves'!B$2:C$60,2,FALSE)=E751,VLOOKUP(K751,'Basic Moves'!B$2:C$60,2,FALSE)=F751),1,0)</f>
        <v>1</v>
      </c>
      <c r="O751" s="106">
        <f>VLOOKUP(K751,'Basic Moves'!B$2:J$60,5,FALSE)</f>
        <v>900</v>
      </c>
      <c r="P751" s="106">
        <f>VLOOKUP(K751,'Basic Moves'!B$2:J$60,9,FALSE)</f>
        <v>8</v>
      </c>
      <c r="Q751" s="34">
        <f t="shared" si="229"/>
        <v>8</v>
      </c>
      <c r="R751" s="24">
        <f t="shared" si="2"/>
        <v>8.888888889</v>
      </c>
      <c r="S751" s="56">
        <f t="shared" si="230"/>
        <v>11.11111111</v>
      </c>
      <c r="T751" s="56">
        <f t="shared" si="231"/>
        <v>8.888888889</v>
      </c>
      <c r="U751" s="56">
        <f t="shared" si="232"/>
        <v>0.8</v>
      </c>
      <c r="V751" s="36" t="s">
        <v>222</v>
      </c>
      <c r="W751" s="106">
        <f>VLOOKUP(V751,'Charged Moves'!B$2:K$119,3,FALSE)</f>
        <v>50</v>
      </c>
      <c r="X751" s="107" t="str">
        <f>VLOOKUP(V751,'Charged Moves'!B$2:C$119,2,FALSE)</f>
        <v>Ice</v>
      </c>
      <c r="Y751" s="106">
        <f>IF(OR(VLOOKUP(V751,'Charged Moves'!B$2:C$119,2,FALSE)=E751,VLOOKUP(V751,'Charged Moves'!B$2:C$119,2,FALSE)=F751),1,0)</f>
        <v>1</v>
      </c>
      <c r="Z751" s="106">
        <f>VLOOKUP(V751,'Charged Moves'!B$2:K$119,10,FALSE)*100</f>
        <v>5</v>
      </c>
      <c r="AA751" s="106">
        <f>VLOOKUP(V751,'Charged Moves'!B$2:K$119,6,FALSE)</f>
        <v>1900</v>
      </c>
      <c r="AB751" s="106">
        <f>VLOOKUP(V751,'Charged Moves'!B$2:L$119,11,FALSE)</f>
        <v>33</v>
      </c>
      <c r="AC751" s="62">
        <f t="shared" si="233"/>
        <v>38</v>
      </c>
      <c r="AD751" s="24">
        <f t="shared" si="3"/>
        <v>20</v>
      </c>
      <c r="AE751" s="63">
        <f t="shared" si="4"/>
        <v>5</v>
      </c>
      <c r="AF751" s="64">
        <f t="shared" si="5"/>
        <v>4500</v>
      </c>
      <c r="AG751" s="65">
        <f t="shared" si="6"/>
        <v>12.1875</v>
      </c>
      <c r="AH751" s="15">
        <f t="shared" si="234"/>
        <v>0.7000287191</v>
      </c>
      <c r="AI751" s="15">
        <f t="shared" si="235"/>
        <v>0.2598963051</v>
      </c>
      <c r="AJ751" s="15">
        <f t="shared" si="236"/>
        <v>0.2748120931</v>
      </c>
      <c r="AK751" s="65">
        <f t="shared" si="7"/>
        <v>4.239130435</v>
      </c>
      <c r="AL751" s="65">
        <f t="shared" si="8"/>
        <v>288356.25</v>
      </c>
      <c r="AM751" s="65">
        <f t="shared" si="9"/>
        <v>100297.8261</v>
      </c>
    </row>
    <row r="752" ht="14.25" customHeight="1">
      <c r="A752" s="11">
        <v>959.0</v>
      </c>
      <c r="B752" s="32">
        <f>VLOOKUP(D752,'Species Data'!A$2:E$252,2,FALSE)</f>
        <v>124</v>
      </c>
      <c r="C752" s="32"/>
      <c r="D752" s="32" t="s">
        <v>209</v>
      </c>
      <c r="E752" s="131" t="s">
        <v>484</v>
      </c>
      <c r="F752" s="102" t="s">
        <v>36</v>
      </c>
      <c r="G752" s="32">
        <f>VLOOKUP(D752,'Species Data'!A$2:E$252,3,FALSE)</f>
        <v>130</v>
      </c>
      <c r="H752" s="104">
        <f>VLOOKUP(D752,'Species Data'!A$2:E$252,4,FALSE)</f>
        <v>223</v>
      </c>
      <c r="I752" s="104">
        <f>VLOOKUP(D752,'Species Data'!A$2:E$252,5,FALSE)</f>
        <v>182</v>
      </c>
      <c r="J752" s="105">
        <f t="shared" si="1"/>
        <v>23660</v>
      </c>
      <c r="K752" s="36" t="s">
        <v>42</v>
      </c>
      <c r="L752" s="106">
        <f>VLOOKUP(K752,'Basic Moves'!B$2:J$60,3,FALSE)</f>
        <v>7</v>
      </c>
      <c r="M752" s="106" t="str">
        <f>VLOOKUP(K752,'Basic Moves'!B$2:C$60,2,FALSE)</f>
        <v>Normal</v>
      </c>
      <c r="N752" s="106">
        <f>IF(OR(VLOOKUP(K752,'Basic Moves'!B$2:C$60,2,FALSE)=E752,VLOOKUP(K752,'Basic Moves'!B$2:C$60,2,FALSE)=F752),1,0)</f>
        <v>0</v>
      </c>
      <c r="O752" s="106">
        <f>VLOOKUP(K752,'Basic Moves'!B$2:J$60,5,FALSE)</f>
        <v>600</v>
      </c>
      <c r="P752" s="106">
        <f>VLOOKUP(K752,'Basic Moves'!B$2:J$60,9,FALSE)</f>
        <v>6</v>
      </c>
      <c r="Q752" s="34">
        <f t="shared" si="229"/>
        <v>5</v>
      </c>
      <c r="R752" s="24">
        <f t="shared" si="2"/>
        <v>8.333333333</v>
      </c>
      <c r="S752" s="56">
        <f t="shared" si="230"/>
        <v>11.66666667</v>
      </c>
      <c r="T752" s="56">
        <f t="shared" si="231"/>
        <v>10</v>
      </c>
      <c r="U752" s="56">
        <f t="shared" si="232"/>
        <v>0.8571428571</v>
      </c>
      <c r="V752" s="36" t="s">
        <v>233</v>
      </c>
      <c r="W752" s="106">
        <f>VLOOKUP(V752,'Charged Moves'!B$2:K$119,3,FALSE)</f>
        <v>65</v>
      </c>
      <c r="X752" s="107" t="str">
        <f>VLOOKUP(V752,'Charged Moves'!B$2:C$119,2,FALSE)</f>
        <v>Psychic</v>
      </c>
      <c r="Y752" s="106">
        <f>IF(OR(VLOOKUP(V752,'Charged Moves'!B$2:C$119,2,FALSE)=E752,VLOOKUP(V752,'Charged Moves'!B$2:C$119,2,FALSE)=F752),1,0)</f>
        <v>1</v>
      </c>
      <c r="Z752" s="106">
        <f>VLOOKUP(V752,'Charged Moves'!B$2:K$119,10,FALSE)*100</f>
        <v>5</v>
      </c>
      <c r="AA752" s="106">
        <f>VLOOKUP(V752,'Charged Moves'!B$2:K$119,6,FALSE)</f>
        <v>2700</v>
      </c>
      <c r="AB752" s="106">
        <f>VLOOKUP(V752,'Charged Moves'!B$2:L$119,11,FALSE)</f>
        <v>33</v>
      </c>
      <c r="AC752" s="62">
        <f t="shared" si="233"/>
        <v>49</v>
      </c>
      <c r="AD752" s="24">
        <f t="shared" si="3"/>
        <v>18.14814815</v>
      </c>
      <c r="AE752" s="63">
        <f t="shared" si="4"/>
        <v>6</v>
      </c>
      <c r="AF752" s="64">
        <f t="shared" si="5"/>
        <v>3600</v>
      </c>
      <c r="AG752" s="65">
        <f t="shared" si="6"/>
        <v>12.53968254</v>
      </c>
      <c r="AH752" s="15">
        <f t="shared" si="234"/>
        <v>0.7202574693</v>
      </c>
      <c r="AI752" s="15">
        <f t="shared" si="235"/>
        <v>0.2674065361</v>
      </c>
      <c r="AJ752" s="15">
        <f t="shared" si="236"/>
        <v>0.2522842355</v>
      </c>
      <c r="AK752" s="65">
        <f t="shared" si="7"/>
        <v>3.891625616</v>
      </c>
      <c r="AL752" s="65">
        <f t="shared" si="8"/>
        <v>296688.8889</v>
      </c>
      <c r="AM752" s="65">
        <f t="shared" si="9"/>
        <v>92075.86207</v>
      </c>
    </row>
    <row r="753" ht="14.25" customHeight="1">
      <c r="A753" s="11">
        <v>954.0</v>
      </c>
      <c r="B753" s="11">
        <f>VLOOKUP(D753,'Species Data'!A$2:E$252,2,FALSE)</f>
        <v>124</v>
      </c>
      <c r="C753" s="11"/>
      <c r="D753" s="11" t="s">
        <v>209</v>
      </c>
      <c r="E753" s="111" t="s">
        <v>484</v>
      </c>
      <c r="F753" s="50" t="s">
        <v>36</v>
      </c>
      <c r="G753" s="11">
        <f>VLOOKUP(D753,'Species Data'!A$2:E$252,3,FALSE)</f>
        <v>130</v>
      </c>
      <c r="H753" s="52">
        <f>VLOOKUP(D753,'Species Data'!A$2:E$252,4,FALSE)</f>
        <v>223</v>
      </c>
      <c r="I753" s="52">
        <f>VLOOKUP(D753,'Species Data'!A$2:E$252,5,FALSE)</f>
        <v>182</v>
      </c>
      <c r="J753" s="53">
        <f t="shared" si="1"/>
        <v>23660</v>
      </c>
      <c r="K753" s="48" t="s">
        <v>86</v>
      </c>
      <c r="L753" s="54">
        <f>VLOOKUP(K753,'Basic Moves'!B$2:J$60,3,FALSE)</f>
        <v>10</v>
      </c>
      <c r="M753" s="54" t="str">
        <f>VLOOKUP(K753,'Basic Moves'!B$2:C$60,2,FALSE)</f>
        <v>Ice</v>
      </c>
      <c r="N753" s="54">
        <f>IF(OR(VLOOKUP(K753,'Basic Moves'!B$2:C$60,2,FALSE)=E753,VLOOKUP(K753,'Basic Moves'!B$2:C$60,2,FALSE)=F753),1,0)</f>
        <v>1</v>
      </c>
      <c r="O753" s="54">
        <f>VLOOKUP(K753,'Basic Moves'!B$2:J$60,5,FALSE)</f>
        <v>900</v>
      </c>
      <c r="P753" s="54">
        <f>VLOOKUP(K753,'Basic Moves'!B$2:J$60,9,FALSE)</f>
        <v>8</v>
      </c>
      <c r="Q753" s="34">
        <f t="shared" si="229"/>
        <v>8</v>
      </c>
      <c r="R753" s="24">
        <f t="shared" si="2"/>
        <v>8.888888889</v>
      </c>
      <c r="S753" s="56">
        <f t="shared" si="230"/>
        <v>11.11111111</v>
      </c>
      <c r="T753" s="56">
        <f t="shared" si="231"/>
        <v>8.888888889</v>
      </c>
      <c r="U753" s="56">
        <f t="shared" si="232"/>
        <v>0.8</v>
      </c>
      <c r="V753" s="48" t="s">
        <v>254</v>
      </c>
      <c r="W753" s="54">
        <f>VLOOKUP(V753,'Charged Moves'!B$2:K$119,3,FALSE)</f>
        <v>60</v>
      </c>
      <c r="X753" s="57" t="str">
        <f>VLOOKUP(V753,'Charged Moves'!B$2:C$119,2,FALSE)</f>
        <v>Fairy</v>
      </c>
      <c r="Y753" s="54">
        <f>IF(OR(VLOOKUP(V753,'Charged Moves'!B$2:C$119,2,FALSE)=E753,VLOOKUP(V753,'Charged Moves'!B$2:C$119,2,FALSE)=F753),1,0)</f>
        <v>0</v>
      </c>
      <c r="Z753" s="54">
        <f>VLOOKUP(V753,'Charged Moves'!B$2:K$119,10,FALSE)*100</f>
        <v>5</v>
      </c>
      <c r="AA753" s="54">
        <f>VLOOKUP(V753,'Charged Moves'!B$2:K$119,6,FALSE)</f>
        <v>2600</v>
      </c>
      <c r="AB753" s="54">
        <f>VLOOKUP(V753,'Charged Moves'!B$2:L$119,11,FALSE)</f>
        <v>50</v>
      </c>
      <c r="AC753" s="62">
        <f t="shared" si="233"/>
        <v>38</v>
      </c>
      <c r="AD753" s="24">
        <f t="shared" si="3"/>
        <v>14.61538462</v>
      </c>
      <c r="AE753" s="63">
        <f t="shared" si="4"/>
        <v>7</v>
      </c>
      <c r="AF753" s="64">
        <f t="shared" si="5"/>
        <v>6300</v>
      </c>
      <c r="AG753" s="65">
        <f t="shared" si="6"/>
        <v>10.56179775</v>
      </c>
      <c r="AH753" s="15">
        <f t="shared" si="234"/>
        <v>0.6066512207</v>
      </c>
      <c r="AI753" s="15">
        <f t="shared" si="235"/>
        <v>0.2252284891</v>
      </c>
      <c r="AJ753" s="15">
        <f t="shared" si="236"/>
        <v>0.2447302009</v>
      </c>
      <c r="AK753" s="65">
        <f t="shared" si="7"/>
        <v>3.775100402</v>
      </c>
      <c r="AL753" s="65">
        <f t="shared" si="8"/>
        <v>249892.1348</v>
      </c>
      <c r="AM753" s="65">
        <f t="shared" si="9"/>
        <v>89318.8755</v>
      </c>
    </row>
    <row r="754" ht="14.25" customHeight="1">
      <c r="A754" s="11">
        <v>958.0</v>
      </c>
      <c r="B754" s="32">
        <f>VLOOKUP(D754,'Species Data'!A$2:E$252,2,FALSE)</f>
        <v>124</v>
      </c>
      <c r="C754" s="32"/>
      <c r="D754" s="32" t="s">
        <v>209</v>
      </c>
      <c r="E754" s="131" t="s">
        <v>484</v>
      </c>
      <c r="F754" s="102" t="s">
        <v>36</v>
      </c>
      <c r="G754" s="32">
        <f>VLOOKUP(D754,'Species Data'!A$2:E$252,3,FALSE)</f>
        <v>130</v>
      </c>
      <c r="H754" s="104">
        <f>VLOOKUP(D754,'Species Data'!A$2:E$252,4,FALSE)</f>
        <v>223</v>
      </c>
      <c r="I754" s="104">
        <f>VLOOKUP(D754,'Species Data'!A$2:E$252,5,FALSE)</f>
        <v>182</v>
      </c>
      <c r="J754" s="105">
        <f t="shared" si="1"/>
        <v>23660</v>
      </c>
      <c r="K754" s="36" t="s">
        <v>42</v>
      </c>
      <c r="L754" s="106">
        <f>VLOOKUP(K754,'Basic Moves'!B$2:J$60,3,FALSE)</f>
        <v>7</v>
      </c>
      <c r="M754" s="106" t="str">
        <f>VLOOKUP(K754,'Basic Moves'!B$2:C$60,2,FALSE)</f>
        <v>Normal</v>
      </c>
      <c r="N754" s="106">
        <f>IF(OR(VLOOKUP(K754,'Basic Moves'!B$2:C$60,2,FALSE)=E754,VLOOKUP(K754,'Basic Moves'!B$2:C$60,2,FALSE)=F754),1,0)</f>
        <v>0</v>
      </c>
      <c r="O754" s="106">
        <f>VLOOKUP(K754,'Basic Moves'!B$2:J$60,5,FALSE)</f>
        <v>600</v>
      </c>
      <c r="P754" s="106">
        <f>VLOOKUP(K754,'Basic Moves'!B$2:J$60,9,FALSE)</f>
        <v>6</v>
      </c>
      <c r="Q754" s="34">
        <f t="shared" si="229"/>
        <v>5</v>
      </c>
      <c r="R754" s="24">
        <f t="shared" si="2"/>
        <v>8.333333333</v>
      </c>
      <c r="S754" s="56">
        <f t="shared" si="230"/>
        <v>11.66666667</v>
      </c>
      <c r="T754" s="56">
        <f t="shared" si="231"/>
        <v>10</v>
      </c>
      <c r="U754" s="56">
        <f t="shared" si="232"/>
        <v>0.8571428571</v>
      </c>
      <c r="V754" s="36" t="s">
        <v>222</v>
      </c>
      <c r="W754" s="106">
        <f>VLOOKUP(V754,'Charged Moves'!B$2:K$119,3,FALSE)</f>
        <v>50</v>
      </c>
      <c r="X754" s="107" t="str">
        <f>VLOOKUP(V754,'Charged Moves'!B$2:C$119,2,FALSE)</f>
        <v>Ice</v>
      </c>
      <c r="Y754" s="106">
        <f>IF(OR(VLOOKUP(V754,'Charged Moves'!B$2:C$119,2,FALSE)=E754,VLOOKUP(V754,'Charged Moves'!B$2:C$119,2,FALSE)=F754),1,0)</f>
        <v>1</v>
      </c>
      <c r="Z754" s="106">
        <f>VLOOKUP(V754,'Charged Moves'!B$2:K$119,10,FALSE)*100</f>
        <v>5</v>
      </c>
      <c r="AA754" s="106">
        <f>VLOOKUP(V754,'Charged Moves'!B$2:K$119,6,FALSE)</f>
        <v>1900</v>
      </c>
      <c r="AB754" s="106">
        <f>VLOOKUP(V754,'Charged Moves'!B$2:L$119,11,FALSE)</f>
        <v>33</v>
      </c>
      <c r="AC754" s="62">
        <f t="shared" si="233"/>
        <v>38</v>
      </c>
      <c r="AD754" s="24">
        <f t="shared" si="3"/>
        <v>20</v>
      </c>
      <c r="AE754" s="63">
        <f t="shared" si="4"/>
        <v>6</v>
      </c>
      <c r="AF754" s="64">
        <f t="shared" si="5"/>
        <v>3600</v>
      </c>
      <c r="AG754" s="65">
        <f t="shared" si="6"/>
        <v>12.36363636</v>
      </c>
      <c r="AH754" s="15">
        <f t="shared" si="234"/>
        <v>0.7101456843</v>
      </c>
      <c r="AI754" s="15">
        <f t="shared" si="235"/>
        <v>0.2636523822</v>
      </c>
      <c r="AJ754" s="15">
        <f t="shared" si="236"/>
        <v>0.226065017</v>
      </c>
      <c r="AK754" s="65">
        <f t="shared" si="7"/>
        <v>3.487179487</v>
      </c>
      <c r="AL754" s="65">
        <f t="shared" si="8"/>
        <v>292523.6364</v>
      </c>
      <c r="AM754" s="65">
        <f t="shared" si="9"/>
        <v>82506.66667</v>
      </c>
    </row>
    <row r="755" ht="14.25" customHeight="1">
      <c r="A755" s="11">
        <v>957.0</v>
      </c>
      <c r="B755" s="32">
        <f>VLOOKUP(D755,'Species Data'!A$2:E$252,2,FALSE)</f>
        <v>124</v>
      </c>
      <c r="C755" s="32"/>
      <c r="D755" s="32" t="s">
        <v>209</v>
      </c>
      <c r="E755" s="131" t="s">
        <v>484</v>
      </c>
      <c r="F755" s="102" t="s">
        <v>36</v>
      </c>
      <c r="G755" s="32">
        <f>VLOOKUP(D755,'Species Data'!A$2:E$252,3,FALSE)</f>
        <v>130</v>
      </c>
      <c r="H755" s="104">
        <f>VLOOKUP(D755,'Species Data'!A$2:E$252,4,FALSE)</f>
        <v>223</v>
      </c>
      <c r="I755" s="104">
        <f>VLOOKUP(D755,'Species Data'!A$2:E$252,5,FALSE)</f>
        <v>182</v>
      </c>
      <c r="J755" s="105">
        <f t="shared" si="1"/>
        <v>23660</v>
      </c>
      <c r="K755" s="36" t="s">
        <v>42</v>
      </c>
      <c r="L755" s="106">
        <f>VLOOKUP(K755,'Basic Moves'!B$2:J$60,3,FALSE)</f>
        <v>7</v>
      </c>
      <c r="M755" s="106" t="str">
        <f>VLOOKUP(K755,'Basic Moves'!B$2:C$60,2,FALSE)</f>
        <v>Normal</v>
      </c>
      <c r="N755" s="106">
        <f>IF(OR(VLOOKUP(K755,'Basic Moves'!B$2:C$60,2,FALSE)=E755,VLOOKUP(K755,'Basic Moves'!B$2:C$60,2,FALSE)=F755),1,0)</f>
        <v>0</v>
      </c>
      <c r="O755" s="106">
        <f>VLOOKUP(K755,'Basic Moves'!B$2:J$60,5,FALSE)</f>
        <v>600</v>
      </c>
      <c r="P755" s="106">
        <f>VLOOKUP(K755,'Basic Moves'!B$2:J$60,9,FALSE)</f>
        <v>6</v>
      </c>
      <c r="Q755" s="34">
        <f t="shared" si="229"/>
        <v>5</v>
      </c>
      <c r="R755" s="24">
        <f t="shared" si="2"/>
        <v>8.333333333</v>
      </c>
      <c r="S755" s="56">
        <f t="shared" si="230"/>
        <v>11.66666667</v>
      </c>
      <c r="T755" s="56">
        <f t="shared" si="231"/>
        <v>10</v>
      </c>
      <c r="U755" s="56">
        <f t="shared" si="232"/>
        <v>0.8571428571</v>
      </c>
      <c r="V755" s="36" t="s">
        <v>254</v>
      </c>
      <c r="W755" s="106">
        <f>VLOOKUP(V755,'Charged Moves'!B$2:K$119,3,FALSE)</f>
        <v>60</v>
      </c>
      <c r="X755" s="107" t="str">
        <f>VLOOKUP(V755,'Charged Moves'!B$2:C$119,2,FALSE)</f>
        <v>Fairy</v>
      </c>
      <c r="Y755" s="106">
        <f>IF(OR(VLOOKUP(V755,'Charged Moves'!B$2:C$119,2,FALSE)=E755,VLOOKUP(V755,'Charged Moves'!B$2:C$119,2,FALSE)=F755),1,0)</f>
        <v>0</v>
      </c>
      <c r="Z755" s="106">
        <f>VLOOKUP(V755,'Charged Moves'!B$2:K$119,10,FALSE)*100</f>
        <v>5</v>
      </c>
      <c r="AA755" s="106">
        <f>VLOOKUP(V755,'Charged Moves'!B$2:K$119,6,FALSE)</f>
        <v>2600</v>
      </c>
      <c r="AB755" s="106">
        <f>VLOOKUP(V755,'Charged Moves'!B$2:L$119,11,FALSE)</f>
        <v>50</v>
      </c>
      <c r="AC755" s="62">
        <f t="shared" si="233"/>
        <v>38</v>
      </c>
      <c r="AD755" s="24">
        <f t="shared" si="3"/>
        <v>14.61538462</v>
      </c>
      <c r="AE755" s="63">
        <f t="shared" si="4"/>
        <v>9</v>
      </c>
      <c r="AF755" s="64">
        <f t="shared" si="5"/>
        <v>5400</v>
      </c>
      <c r="AG755" s="65">
        <f t="shared" si="6"/>
        <v>10.375</v>
      </c>
      <c r="AH755" s="15">
        <f t="shared" si="234"/>
        <v>0.595921884</v>
      </c>
      <c r="AI755" s="15">
        <f t="shared" si="235"/>
        <v>0.2212450597</v>
      </c>
      <c r="AJ755" s="15">
        <f t="shared" si="236"/>
        <v>0.1921671376</v>
      </c>
      <c r="AK755" s="65">
        <f t="shared" si="7"/>
        <v>2.964285714</v>
      </c>
      <c r="AL755" s="65">
        <f t="shared" si="8"/>
        <v>245472.5</v>
      </c>
      <c r="AM755" s="65">
        <f t="shared" si="9"/>
        <v>70135</v>
      </c>
    </row>
    <row r="756" ht="14.25" customHeight="1">
      <c r="A756" s="11">
        <v>1069.0</v>
      </c>
      <c r="B756" s="11">
        <f>VLOOKUP(D756,'Species Data'!A$2:E$252,2,FALSE)</f>
        <v>140</v>
      </c>
      <c r="C756" s="11"/>
      <c r="D756" s="11" t="s">
        <v>395</v>
      </c>
      <c r="E756" s="81" t="s">
        <v>455</v>
      </c>
      <c r="F756" s="115" t="s">
        <v>476</v>
      </c>
      <c r="G756" s="11">
        <f>VLOOKUP(D756,'Species Data'!A$2:E$252,3,FALSE)</f>
        <v>60</v>
      </c>
      <c r="H756" s="52">
        <f>VLOOKUP(D756,'Species Data'!A$2:E$252,4,FALSE)</f>
        <v>148</v>
      </c>
      <c r="I756" s="52">
        <f>VLOOKUP(D756,'Species Data'!A$2:E$252,5,FALSE)</f>
        <v>162</v>
      </c>
      <c r="J756" s="53">
        <f t="shared" si="1"/>
        <v>9720</v>
      </c>
      <c r="K756" s="48" t="s">
        <v>136</v>
      </c>
      <c r="L756" s="54">
        <f>VLOOKUP(K756,'Basic Moves'!B$2:J$60,3,FALSE)</f>
        <v>5</v>
      </c>
      <c r="M756" s="54" t="str">
        <f>VLOOKUP(K756,'Basic Moves'!B$2:C$60,2,FALSE)</f>
        <v>Ground</v>
      </c>
      <c r="N756" s="54">
        <f>IF(OR(VLOOKUP(K756,'Basic Moves'!B$2:C$60,2,FALSE)=E756,VLOOKUP(K756,'Basic Moves'!B$2:C$60,2,FALSE)=F756),1,0)</f>
        <v>0</v>
      </c>
      <c r="O756" s="54">
        <f>VLOOKUP(K756,'Basic Moves'!B$2:J$60,5,FALSE)</f>
        <v>600</v>
      </c>
      <c r="P756" s="54">
        <f>VLOOKUP(K756,'Basic Moves'!B$2:J$60,9,FALSE)</f>
        <v>7</v>
      </c>
      <c r="Q756" s="34">
        <f t="shared" si="229"/>
        <v>3</v>
      </c>
      <c r="R756" s="24">
        <f t="shared" si="2"/>
        <v>5</v>
      </c>
      <c r="S756" s="56">
        <f t="shared" si="230"/>
        <v>8.333333333</v>
      </c>
      <c r="T756" s="56">
        <f t="shared" si="231"/>
        <v>11.66666667</v>
      </c>
      <c r="U756" s="56">
        <f t="shared" si="232"/>
        <v>1.4</v>
      </c>
      <c r="V756" s="48" t="s">
        <v>128</v>
      </c>
      <c r="W756" s="54">
        <f>VLOOKUP(V756,'Charged Moves'!B$2:K$119,3,FALSE)</f>
        <v>70</v>
      </c>
      <c r="X756" s="57" t="str">
        <f>VLOOKUP(V756,'Charged Moves'!B$2:C$119,2,FALSE)</f>
        <v>Rock</v>
      </c>
      <c r="Y756" s="54">
        <f>IF(OR(VLOOKUP(V756,'Charged Moves'!B$2:C$119,2,FALSE)=E756,VLOOKUP(V756,'Charged Moves'!B$2:C$119,2,FALSE)=F756),1,0)</f>
        <v>1</v>
      </c>
      <c r="Z756" s="54">
        <f>VLOOKUP(V756,'Charged Moves'!B$2:K$119,10,FALSE)*100</f>
        <v>5</v>
      </c>
      <c r="AA756" s="54">
        <f>VLOOKUP(V756,'Charged Moves'!B$2:K$119,6,FALSE)</f>
        <v>3500</v>
      </c>
      <c r="AB756" s="54">
        <f>VLOOKUP(V756,'Charged Moves'!B$2:L$119,11,FALSE)</f>
        <v>33</v>
      </c>
      <c r="AC756" s="62">
        <f t="shared" si="233"/>
        <v>35</v>
      </c>
      <c r="AD756" s="24">
        <f t="shared" si="3"/>
        <v>10</v>
      </c>
      <c r="AE756" s="63">
        <f t="shared" si="4"/>
        <v>5</v>
      </c>
      <c r="AF756" s="64">
        <f t="shared" si="5"/>
        <v>3000</v>
      </c>
      <c r="AG756" s="65">
        <f t="shared" si="6"/>
        <v>7.692307692</v>
      </c>
      <c r="AH756" s="15">
        <f t="shared" si="234"/>
        <v>0.4418327221</v>
      </c>
      <c r="AI756" s="15">
        <f t="shared" si="235"/>
        <v>0.06738971953</v>
      </c>
      <c r="AJ756" s="15">
        <f t="shared" si="236"/>
        <v>0.07197950584</v>
      </c>
      <c r="AK756" s="65">
        <f t="shared" si="7"/>
        <v>2.702702703</v>
      </c>
      <c r="AL756" s="65">
        <f t="shared" si="8"/>
        <v>74769.23077</v>
      </c>
      <c r="AM756" s="65">
        <f t="shared" si="9"/>
        <v>26270.27027</v>
      </c>
    </row>
    <row r="757" ht="14.25" customHeight="1">
      <c r="A757" s="11">
        <v>1071.0</v>
      </c>
      <c r="B757" s="11">
        <f>VLOOKUP(D757,'Species Data'!A$2:E$252,2,FALSE)</f>
        <v>140</v>
      </c>
      <c r="C757" s="11"/>
      <c r="D757" s="11" t="s">
        <v>395</v>
      </c>
      <c r="E757" s="81" t="s">
        <v>455</v>
      </c>
      <c r="F757" s="115" t="s">
        <v>476</v>
      </c>
      <c r="G757" s="11">
        <f>VLOOKUP(D757,'Species Data'!A$2:E$252,3,FALSE)</f>
        <v>60</v>
      </c>
      <c r="H757" s="52">
        <f>VLOOKUP(D757,'Species Data'!A$2:E$252,4,FALSE)</f>
        <v>148</v>
      </c>
      <c r="I757" s="52">
        <f>VLOOKUP(D757,'Species Data'!A$2:E$252,5,FALSE)</f>
        <v>162</v>
      </c>
      <c r="J757" s="53">
        <f t="shared" si="1"/>
        <v>9720</v>
      </c>
      <c r="K757" s="48" t="s">
        <v>136</v>
      </c>
      <c r="L757" s="54">
        <f>VLOOKUP(K757,'Basic Moves'!B$2:J$60,3,FALSE)</f>
        <v>5</v>
      </c>
      <c r="M757" s="54" t="str">
        <f>VLOOKUP(K757,'Basic Moves'!B$2:C$60,2,FALSE)</f>
        <v>Ground</v>
      </c>
      <c r="N757" s="54">
        <f>IF(OR(VLOOKUP(K757,'Basic Moves'!B$2:C$60,2,FALSE)=E757,VLOOKUP(K757,'Basic Moves'!B$2:C$60,2,FALSE)=F757),1,0)</f>
        <v>0</v>
      </c>
      <c r="O757" s="54">
        <f>VLOOKUP(K757,'Basic Moves'!B$2:J$60,5,FALSE)</f>
        <v>600</v>
      </c>
      <c r="P757" s="54">
        <f>VLOOKUP(K757,'Basic Moves'!B$2:J$60,9,FALSE)</f>
        <v>7</v>
      </c>
      <c r="Q757" s="34">
        <f t="shared" si="229"/>
        <v>3</v>
      </c>
      <c r="R757" s="24">
        <f t="shared" si="2"/>
        <v>5</v>
      </c>
      <c r="S757" s="56">
        <f t="shared" si="230"/>
        <v>8.333333333</v>
      </c>
      <c r="T757" s="56">
        <f t="shared" si="231"/>
        <v>11.66666667</v>
      </c>
      <c r="U757" s="56">
        <f t="shared" si="232"/>
        <v>1.4</v>
      </c>
      <c r="V757" s="48" t="s">
        <v>245</v>
      </c>
      <c r="W757" s="54">
        <f>VLOOKUP(V757,'Charged Moves'!B$2:K$119,3,FALSE)</f>
        <v>70</v>
      </c>
      <c r="X757" s="57" t="str">
        <f>VLOOKUP(V757,'Charged Moves'!B$2:C$119,2,FALSE)</f>
        <v>Rock</v>
      </c>
      <c r="Y757" s="54">
        <f>IF(OR(VLOOKUP(V757,'Charged Moves'!B$2:C$119,2,FALSE)=E757,VLOOKUP(V757,'Charged Moves'!B$2:C$119,2,FALSE)=F757),1,0)</f>
        <v>1</v>
      </c>
      <c r="Z757" s="54">
        <f>VLOOKUP(V757,'Charged Moves'!B$2:K$119,10,FALSE)*100</f>
        <v>25</v>
      </c>
      <c r="AA757" s="54">
        <f>VLOOKUP(V757,'Charged Moves'!B$2:K$119,6,FALSE)</f>
        <v>3200</v>
      </c>
      <c r="AB757" s="54">
        <f>VLOOKUP(V757,'Charged Moves'!B$2:L$119,11,FALSE)</f>
        <v>50</v>
      </c>
      <c r="AC757" s="62">
        <f t="shared" si="233"/>
        <v>35</v>
      </c>
      <c r="AD757" s="24">
        <f t="shared" si="3"/>
        <v>10.9375</v>
      </c>
      <c r="AE757" s="63">
        <f t="shared" si="4"/>
        <v>8</v>
      </c>
      <c r="AF757" s="64">
        <f t="shared" si="5"/>
        <v>4800</v>
      </c>
      <c r="AG757" s="65">
        <f t="shared" si="6"/>
        <v>7.375</v>
      </c>
      <c r="AH757" s="15">
        <f t="shared" si="234"/>
        <v>0.4236071223</v>
      </c>
      <c r="AI757" s="15">
        <f t="shared" si="235"/>
        <v>0.0646098936</v>
      </c>
      <c r="AJ757" s="15">
        <f t="shared" si="236"/>
        <v>0.06043510048</v>
      </c>
      <c r="AK757" s="65">
        <f t="shared" si="7"/>
        <v>2.269230769</v>
      </c>
      <c r="AL757" s="65">
        <f t="shared" si="8"/>
        <v>71685</v>
      </c>
      <c r="AM757" s="65">
        <f t="shared" si="9"/>
        <v>22056.92308</v>
      </c>
    </row>
    <row r="758" ht="14.25" customHeight="1">
      <c r="A758" s="11">
        <v>1072.0</v>
      </c>
      <c r="B758" s="11">
        <f>VLOOKUP(D758,'Species Data'!A$2:E$252,2,FALSE)</f>
        <v>140</v>
      </c>
      <c r="C758" s="11"/>
      <c r="D758" s="11" t="s">
        <v>395</v>
      </c>
      <c r="E758" s="81" t="s">
        <v>455</v>
      </c>
      <c r="F758" s="115" t="s">
        <v>476</v>
      </c>
      <c r="G758" s="11">
        <f>VLOOKUP(D758,'Species Data'!A$2:E$252,3,FALSE)</f>
        <v>60</v>
      </c>
      <c r="H758" s="52">
        <f>VLOOKUP(D758,'Species Data'!A$2:E$252,4,FALSE)</f>
        <v>148</v>
      </c>
      <c r="I758" s="52">
        <f>VLOOKUP(D758,'Species Data'!A$2:E$252,5,FALSE)</f>
        <v>162</v>
      </c>
      <c r="J758" s="53">
        <f t="shared" si="1"/>
        <v>9720</v>
      </c>
      <c r="K758" s="48" t="s">
        <v>317</v>
      </c>
      <c r="L758" s="54">
        <f>VLOOKUP(K758,'Basic Moves'!B$2:J$60,3,FALSE)</f>
        <v>6</v>
      </c>
      <c r="M758" s="54" t="str">
        <f>VLOOKUP(K758,'Basic Moves'!B$2:C$60,2,FALSE)</f>
        <v>Normal</v>
      </c>
      <c r="N758" s="54">
        <f>IF(OR(VLOOKUP(K758,'Basic Moves'!B$2:C$60,2,FALSE)=E758,VLOOKUP(K758,'Basic Moves'!B$2:C$60,2,FALSE)=F758),1,0)</f>
        <v>0</v>
      </c>
      <c r="O758" s="54">
        <f>VLOOKUP(K758,'Basic Moves'!B$2:J$60,5,FALSE)</f>
        <v>500</v>
      </c>
      <c r="P758" s="54">
        <f>VLOOKUP(K758,'Basic Moves'!B$2:J$60,9,FALSE)</f>
        <v>4</v>
      </c>
      <c r="Q758" s="34">
        <f t="shared" si="229"/>
        <v>3</v>
      </c>
      <c r="R758" s="24">
        <f t="shared" si="2"/>
        <v>6</v>
      </c>
      <c r="S758" s="56">
        <f t="shared" si="230"/>
        <v>12</v>
      </c>
      <c r="T758" s="56">
        <f t="shared" si="231"/>
        <v>8</v>
      </c>
      <c r="U758" s="56">
        <f t="shared" si="232"/>
        <v>0.6666666667</v>
      </c>
      <c r="V758" s="48" t="s">
        <v>128</v>
      </c>
      <c r="W758" s="54">
        <f>VLOOKUP(V758,'Charged Moves'!B$2:K$119,3,FALSE)</f>
        <v>70</v>
      </c>
      <c r="X758" s="57" t="str">
        <f>VLOOKUP(V758,'Charged Moves'!B$2:C$119,2,FALSE)</f>
        <v>Rock</v>
      </c>
      <c r="Y758" s="54">
        <f>IF(OR(VLOOKUP(V758,'Charged Moves'!B$2:C$119,2,FALSE)=E758,VLOOKUP(V758,'Charged Moves'!B$2:C$119,2,FALSE)=F758),1,0)</f>
        <v>1</v>
      </c>
      <c r="Z758" s="54">
        <f>VLOOKUP(V758,'Charged Moves'!B$2:K$119,10,FALSE)*100</f>
        <v>5</v>
      </c>
      <c r="AA758" s="54">
        <f>VLOOKUP(V758,'Charged Moves'!B$2:K$119,6,FALSE)</f>
        <v>3500</v>
      </c>
      <c r="AB758" s="54">
        <f>VLOOKUP(V758,'Charged Moves'!B$2:L$119,11,FALSE)</f>
        <v>33</v>
      </c>
      <c r="AC758" s="62">
        <f t="shared" si="233"/>
        <v>35</v>
      </c>
      <c r="AD758" s="24">
        <f t="shared" si="3"/>
        <v>10</v>
      </c>
      <c r="AE758" s="63">
        <f t="shared" si="4"/>
        <v>9</v>
      </c>
      <c r="AF758" s="64">
        <f t="shared" si="5"/>
        <v>4500</v>
      </c>
      <c r="AG758" s="65">
        <f t="shared" si="6"/>
        <v>7.75</v>
      </c>
      <c r="AH758" s="15">
        <f t="shared" si="234"/>
        <v>0.4451464675</v>
      </c>
      <c r="AI758" s="15">
        <f t="shared" si="235"/>
        <v>0.06789514243</v>
      </c>
      <c r="AJ758" s="15">
        <f t="shared" si="236"/>
        <v>0.05897178085</v>
      </c>
      <c r="AK758" s="65">
        <f t="shared" si="7"/>
        <v>2.214285714</v>
      </c>
      <c r="AL758" s="65">
        <f t="shared" si="8"/>
        <v>75330</v>
      </c>
      <c r="AM758" s="65">
        <f t="shared" si="9"/>
        <v>21522.85714</v>
      </c>
    </row>
    <row r="759" ht="14.25" customHeight="1">
      <c r="A759" s="11">
        <v>1070.0</v>
      </c>
      <c r="B759" s="11">
        <f>VLOOKUP(D759,'Species Data'!A$2:E$252,2,FALSE)</f>
        <v>140</v>
      </c>
      <c r="C759" s="11"/>
      <c r="D759" s="11" t="s">
        <v>395</v>
      </c>
      <c r="E759" s="81" t="s">
        <v>455</v>
      </c>
      <c r="F759" s="115" t="s">
        <v>476</v>
      </c>
      <c r="G759" s="11">
        <f>VLOOKUP(D759,'Species Data'!A$2:E$252,3,FALSE)</f>
        <v>60</v>
      </c>
      <c r="H759" s="52">
        <f>VLOOKUP(D759,'Species Data'!A$2:E$252,4,FALSE)</f>
        <v>148</v>
      </c>
      <c r="I759" s="52">
        <f>VLOOKUP(D759,'Species Data'!A$2:E$252,5,FALSE)</f>
        <v>162</v>
      </c>
      <c r="J759" s="53">
        <f t="shared" si="1"/>
        <v>9720</v>
      </c>
      <c r="K759" s="48" t="s">
        <v>136</v>
      </c>
      <c r="L759" s="54">
        <f>VLOOKUP(K759,'Basic Moves'!B$2:J$60,3,FALSE)</f>
        <v>5</v>
      </c>
      <c r="M759" s="54" t="str">
        <f>VLOOKUP(K759,'Basic Moves'!B$2:C$60,2,FALSE)</f>
        <v>Ground</v>
      </c>
      <c r="N759" s="54">
        <f>IF(OR(VLOOKUP(K759,'Basic Moves'!B$2:C$60,2,FALSE)=E759,VLOOKUP(K759,'Basic Moves'!B$2:C$60,2,FALSE)=F759),1,0)</f>
        <v>0</v>
      </c>
      <c r="O759" s="54">
        <f>VLOOKUP(K759,'Basic Moves'!B$2:J$60,5,FALSE)</f>
        <v>600</v>
      </c>
      <c r="P759" s="54">
        <f>VLOOKUP(K759,'Basic Moves'!B$2:J$60,9,FALSE)</f>
        <v>7</v>
      </c>
      <c r="Q759" s="34">
        <f t="shared" si="229"/>
        <v>3</v>
      </c>
      <c r="R759" s="24">
        <f t="shared" si="2"/>
        <v>5</v>
      </c>
      <c r="S759" s="56">
        <f t="shared" si="230"/>
        <v>8.333333333</v>
      </c>
      <c r="T759" s="56">
        <f t="shared" si="231"/>
        <v>11.66666667</v>
      </c>
      <c r="U759" s="56">
        <f t="shared" si="232"/>
        <v>1.4</v>
      </c>
      <c r="V759" s="48" t="s">
        <v>284</v>
      </c>
      <c r="W759" s="54">
        <f>VLOOKUP(V759,'Charged Moves'!B$2:K$119,3,FALSE)</f>
        <v>45</v>
      </c>
      <c r="X759" s="57" t="str">
        <f>VLOOKUP(V759,'Charged Moves'!B$2:C$119,2,FALSE)</f>
        <v>Water</v>
      </c>
      <c r="Y759" s="54">
        <f>IF(OR(VLOOKUP(V759,'Charged Moves'!B$2:C$119,2,FALSE)=E759,VLOOKUP(V759,'Charged Moves'!B$2:C$119,2,FALSE)=F759),1,0)</f>
        <v>1</v>
      </c>
      <c r="Z759" s="54">
        <f>VLOOKUP(V759,'Charged Moves'!B$2:K$119,10,FALSE)*100</f>
        <v>5</v>
      </c>
      <c r="AA759" s="54">
        <f>VLOOKUP(V759,'Charged Moves'!B$2:K$119,6,FALSE)</f>
        <v>2600</v>
      </c>
      <c r="AB759" s="54">
        <f>VLOOKUP(V759,'Charged Moves'!B$2:L$119,11,FALSE)</f>
        <v>33</v>
      </c>
      <c r="AC759" s="62">
        <f t="shared" si="233"/>
        <v>23</v>
      </c>
      <c r="AD759" s="24">
        <f t="shared" si="3"/>
        <v>8.846153846</v>
      </c>
      <c r="AE759" s="63">
        <f t="shared" si="4"/>
        <v>5</v>
      </c>
      <c r="AF759" s="64">
        <f t="shared" si="5"/>
        <v>3000</v>
      </c>
      <c r="AG759" s="65">
        <f t="shared" si="6"/>
        <v>6.785714286</v>
      </c>
      <c r="AH759" s="15">
        <f t="shared" si="234"/>
        <v>0.3897595799</v>
      </c>
      <c r="AI759" s="15">
        <f t="shared" si="235"/>
        <v>0.05944735973</v>
      </c>
      <c r="AJ759" s="15">
        <f t="shared" si="236"/>
        <v>0.05750180978</v>
      </c>
      <c r="AK759" s="65">
        <f t="shared" si="7"/>
        <v>2.159090909</v>
      </c>
      <c r="AL759" s="65">
        <f t="shared" si="8"/>
        <v>65957.14286</v>
      </c>
      <c r="AM759" s="65">
        <f t="shared" si="9"/>
        <v>20986.36364</v>
      </c>
    </row>
    <row r="760" ht="14.25" customHeight="1">
      <c r="A760" s="11">
        <v>1074.0</v>
      </c>
      <c r="B760" s="11">
        <f>VLOOKUP(D760,'Species Data'!A$2:E$252,2,FALSE)</f>
        <v>140</v>
      </c>
      <c r="C760" s="11"/>
      <c r="D760" s="11" t="s">
        <v>395</v>
      </c>
      <c r="E760" s="81" t="s">
        <v>455</v>
      </c>
      <c r="F760" s="115" t="s">
        <v>476</v>
      </c>
      <c r="G760" s="11">
        <f>VLOOKUP(D760,'Species Data'!A$2:E$252,3,FALSE)</f>
        <v>60</v>
      </c>
      <c r="H760" s="52">
        <f>VLOOKUP(D760,'Species Data'!A$2:E$252,4,FALSE)</f>
        <v>148</v>
      </c>
      <c r="I760" s="52">
        <f>VLOOKUP(D760,'Species Data'!A$2:E$252,5,FALSE)</f>
        <v>162</v>
      </c>
      <c r="J760" s="53">
        <f t="shared" si="1"/>
        <v>9720</v>
      </c>
      <c r="K760" s="48" t="s">
        <v>317</v>
      </c>
      <c r="L760" s="54">
        <f>VLOOKUP(K760,'Basic Moves'!B$2:J$60,3,FALSE)</f>
        <v>6</v>
      </c>
      <c r="M760" s="54" t="str">
        <f>VLOOKUP(K760,'Basic Moves'!B$2:C$60,2,FALSE)</f>
        <v>Normal</v>
      </c>
      <c r="N760" s="54">
        <f>IF(OR(VLOOKUP(K760,'Basic Moves'!B$2:C$60,2,FALSE)=E760,VLOOKUP(K760,'Basic Moves'!B$2:C$60,2,FALSE)=F760),1,0)</f>
        <v>0</v>
      </c>
      <c r="O760" s="54">
        <f>VLOOKUP(K760,'Basic Moves'!B$2:J$60,5,FALSE)</f>
        <v>500</v>
      </c>
      <c r="P760" s="54">
        <f>VLOOKUP(K760,'Basic Moves'!B$2:J$60,9,FALSE)</f>
        <v>4</v>
      </c>
      <c r="Q760" s="34">
        <f t="shared" si="229"/>
        <v>3</v>
      </c>
      <c r="R760" s="24">
        <f t="shared" si="2"/>
        <v>6</v>
      </c>
      <c r="S760" s="56">
        <f t="shared" si="230"/>
        <v>12</v>
      </c>
      <c r="T760" s="56">
        <f t="shared" si="231"/>
        <v>8</v>
      </c>
      <c r="U760" s="56">
        <f t="shared" si="232"/>
        <v>0.6666666667</v>
      </c>
      <c r="V760" s="48" t="s">
        <v>245</v>
      </c>
      <c r="W760" s="54">
        <f>VLOOKUP(V760,'Charged Moves'!B$2:K$119,3,FALSE)</f>
        <v>70</v>
      </c>
      <c r="X760" s="57" t="str">
        <f>VLOOKUP(V760,'Charged Moves'!B$2:C$119,2,FALSE)</f>
        <v>Rock</v>
      </c>
      <c r="Y760" s="54">
        <f>IF(OR(VLOOKUP(V760,'Charged Moves'!B$2:C$119,2,FALSE)=E760,VLOOKUP(V760,'Charged Moves'!B$2:C$119,2,FALSE)=F760),1,0)</f>
        <v>1</v>
      </c>
      <c r="Z760" s="54">
        <f>VLOOKUP(V760,'Charged Moves'!B$2:K$119,10,FALSE)*100</f>
        <v>25</v>
      </c>
      <c r="AA760" s="54">
        <f>VLOOKUP(V760,'Charged Moves'!B$2:K$119,6,FALSE)</f>
        <v>3200</v>
      </c>
      <c r="AB760" s="54">
        <f>VLOOKUP(V760,'Charged Moves'!B$2:L$119,11,FALSE)</f>
        <v>50</v>
      </c>
      <c r="AC760" s="62">
        <f t="shared" si="233"/>
        <v>35</v>
      </c>
      <c r="AD760" s="24">
        <f t="shared" si="3"/>
        <v>10.9375</v>
      </c>
      <c r="AE760" s="63">
        <f t="shared" si="4"/>
        <v>13</v>
      </c>
      <c r="AF760" s="64">
        <f t="shared" si="5"/>
        <v>6500</v>
      </c>
      <c r="AG760" s="65">
        <f t="shared" si="6"/>
        <v>7.628865979</v>
      </c>
      <c r="AH760" s="15">
        <f t="shared" si="234"/>
        <v>0.4381887409</v>
      </c>
      <c r="AI760" s="15">
        <f t="shared" si="235"/>
        <v>0.06683392803</v>
      </c>
      <c r="AJ760" s="15">
        <f t="shared" si="236"/>
        <v>0.05227583209</v>
      </c>
      <c r="AK760" s="65">
        <f t="shared" si="7"/>
        <v>1.962864721</v>
      </c>
      <c r="AL760" s="65">
        <f t="shared" si="8"/>
        <v>74152.57732</v>
      </c>
      <c r="AM760" s="65">
        <f t="shared" si="9"/>
        <v>19079.04509</v>
      </c>
    </row>
    <row r="761" ht="14.25" customHeight="1">
      <c r="A761" s="11">
        <v>1073.0</v>
      </c>
      <c r="B761" s="11">
        <f>VLOOKUP(D761,'Species Data'!A$2:E$252,2,FALSE)</f>
        <v>140</v>
      </c>
      <c r="C761" s="11"/>
      <c r="D761" s="11" t="s">
        <v>395</v>
      </c>
      <c r="E761" s="81" t="s">
        <v>455</v>
      </c>
      <c r="F761" s="115" t="s">
        <v>476</v>
      </c>
      <c r="G761" s="11">
        <f>VLOOKUP(D761,'Species Data'!A$2:E$252,3,FALSE)</f>
        <v>60</v>
      </c>
      <c r="H761" s="52">
        <f>VLOOKUP(D761,'Species Data'!A$2:E$252,4,FALSE)</f>
        <v>148</v>
      </c>
      <c r="I761" s="52">
        <f>VLOOKUP(D761,'Species Data'!A$2:E$252,5,FALSE)</f>
        <v>162</v>
      </c>
      <c r="J761" s="53">
        <f t="shared" si="1"/>
        <v>9720</v>
      </c>
      <c r="K761" s="48" t="s">
        <v>317</v>
      </c>
      <c r="L761" s="54">
        <f>VLOOKUP(K761,'Basic Moves'!B$2:J$60,3,FALSE)</f>
        <v>6</v>
      </c>
      <c r="M761" s="54" t="str">
        <f>VLOOKUP(K761,'Basic Moves'!B$2:C$60,2,FALSE)</f>
        <v>Normal</v>
      </c>
      <c r="N761" s="54">
        <f>IF(OR(VLOOKUP(K761,'Basic Moves'!B$2:C$60,2,FALSE)=E761,VLOOKUP(K761,'Basic Moves'!B$2:C$60,2,FALSE)=F761),1,0)</f>
        <v>0</v>
      </c>
      <c r="O761" s="54">
        <f>VLOOKUP(K761,'Basic Moves'!B$2:J$60,5,FALSE)</f>
        <v>500</v>
      </c>
      <c r="P761" s="54">
        <f>VLOOKUP(K761,'Basic Moves'!B$2:J$60,9,FALSE)</f>
        <v>4</v>
      </c>
      <c r="Q761" s="34">
        <f t="shared" si="229"/>
        <v>3</v>
      </c>
      <c r="R761" s="24">
        <f t="shared" si="2"/>
        <v>6</v>
      </c>
      <c r="S761" s="56">
        <f t="shared" si="230"/>
        <v>12</v>
      </c>
      <c r="T761" s="56">
        <f t="shared" si="231"/>
        <v>8</v>
      </c>
      <c r="U761" s="56">
        <f t="shared" si="232"/>
        <v>0.6666666667</v>
      </c>
      <c r="V761" s="48" t="s">
        <v>284</v>
      </c>
      <c r="W761" s="54">
        <f>VLOOKUP(V761,'Charged Moves'!B$2:K$119,3,FALSE)</f>
        <v>45</v>
      </c>
      <c r="X761" s="57" t="str">
        <f>VLOOKUP(V761,'Charged Moves'!B$2:C$119,2,FALSE)</f>
        <v>Water</v>
      </c>
      <c r="Y761" s="54">
        <f>IF(OR(VLOOKUP(V761,'Charged Moves'!B$2:C$119,2,FALSE)=E761,VLOOKUP(V761,'Charged Moves'!B$2:C$119,2,FALSE)=F761),1,0)</f>
        <v>1</v>
      </c>
      <c r="Z761" s="54">
        <f>VLOOKUP(V761,'Charged Moves'!B$2:K$119,10,FALSE)*100</f>
        <v>5</v>
      </c>
      <c r="AA761" s="54">
        <f>VLOOKUP(V761,'Charged Moves'!B$2:K$119,6,FALSE)</f>
        <v>2600</v>
      </c>
      <c r="AB761" s="54">
        <f>VLOOKUP(V761,'Charged Moves'!B$2:L$119,11,FALSE)</f>
        <v>33</v>
      </c>
      <c r="AC761" s="62">
        <f t="shared" si="233"/>
        <v>23</v>
      </c>
      <c r="AD761" s="24">
        <f t="shared" si="3"/>
        <v>8.846153846</v>
      </c>
      <c r="AE761" s="63">
        <f t="shared" si="4"/>
        <v>9</v>
      </c>
      <c r="AF761" s="64">
        <f t="shared" si="5"/>
        <v>4500</v>
      </c>
      <c r="AG761" s="65">
        <f t="shared" si="6"/>
        <v>7.042253521</v>
      </c>
      <c r="AH761" s="15">
        <f t="shared" si="234"/>
        <v>0.4044947456</v>
      </c>
      <c r="AI761" s="15">
        <f t="shared" si="235"/>
        <v>0.06169481366</v>
      </c>
      <c r="AJ761" s="15">
        <f t="shared" si="236"/>
        <v>0.04913730103</v>
      </c>
      <c r="AK761" s="65">
        <f t="shared" si="7"/>
        <v>1.84501845</v>
      </c>
      <c r="AL761" s="65">
        <f t="shared" si="8"/>
        <v>68450.70423</v>
      </c>
      <c r="AM761" s="65">
        <f t="shared" si="9"/>
        <v>17933.57934</v>
      </c>
    </row>
    <row r="762" ht="14.25" customHeight="1">
      <c r="A762" s="11">
        <v>1081.0</v>
      </c>
      <c r="B762" s="11">
        <f>VLOOKUP(D762,'Species Data'!A$2:E$252,2,FALSE)</f>
        <v>141</v>
      </c>
      <c r="C762" s="11"/>
      <c r="D762" s="11" t="s">
        <v>238</v>
      </c>
      <c r="E762" s="81" t="s">
        <v>455</v>
      </c>
      <c r="F762" s="115" t="s">
        <v>476</v>
      </c>
      <c r="G762" s="11">
        <f>VLOOKUP(D762,'Species Data'!A$2:E$252,3,FALSE)</f>
        <v>120</v>
      </c>
      <c r="H762" s="52">
        <f>VLOOKUP(D762,'Species Data'!A$2:E$252,4,FALSE)</f>
        <v>220</v>
      </c>
      <c r="I762" s="52">
        <f>VLOOKUP(D762,'Species Data'!A$2:E$252,5,FALSE)</f>
        <v>203</v>
      </c>
      <c r="J762" s="53">
        <f t="shared" si="1"/>
        <v>24360</v>
      </c>
      <c r="K762" s="12" t="s">
        <v>106</v>
      </c>
      <c r="L762" s="54">
        <f>VLOOKUP(K762,'Basic Moves'!B$2:J$60,3,FALSE)</f>
        <v>15</v>
      </c>
      <c r="M762" s="54" t="str">
        <f>VLOOKUP(K762,'Basic Moves'!B$2:C$60,2,FALSE)</f>
        <v>Fighting</v>
      </c>
      <c r="N762" s="54">
        <f>IF(OR(VLOOKUP(K762,'Basic Moves'!B$2:C$60,2,FALSE)=E762,VLOOKUP(K762,'Basic Moves'!B$2:C$60,2,FALSE)=F762),1,0)</f>
        <v>0</v>
      </c>
      <c r="O762" s="54">
        <f>VLOOKUP(K762,'Basic Moves'!B$2:J$60,5,FALSE)</f>
        <v>1300</v>
      </c>
      <c r="P762" s="54">
        <f>VLOOKUP(K762,'Basic Moves'!B$2:J$60,9,FALSE)</f>
        <v>10</v>
      </c>
      <c r="Q762" s="34">
        <f t="shared" si="229"/>
        <v>10</v>
      </c>
      <c r="R762" s="24">
        <f t="shared" si="2"/>
        <v>7.692307692</v>
      </c>
      <c r="S762" s="56">
        <f t="shared" si="230"/>
        <v>11.53846154</v>
      </c>
      <c r="T762" s="56">
        <f t="shared" si="231"/>
        <v>7.692307692</v>
      </c>
      <c r="U762" s="56">
        <f t="shared" si="232"/>
        <v>0.6666666667</v>
      </c>
      <c r="V762" s="48" t="s">
        <v>128</v>
      </c>
      <c r="W762" s="54">
        <f>VLOOKUP(V762,'Charged Moves'!B$2:K$119,3,FALSE)</f>
        <v>70</v>
      </c>
      <c r="X762" s="57" t="str">
        <f>VLOOKUP(V762,'Charged Moves'!B$2:C$119,2,FALSE)</f>
        <v>Rock</v>
      </c>
      <c r="Y762" s="54">
        <f>IF(OR(VLOOKUP(V762,'Charged Moves'!B$2:C$119,2,FALSE)=E762,VLOOKUP(V762,'Charged Moves'!B$2:C$119,2,FALSE)=F762),1,0)</f>
        <v>1</v>
      </c>
      <c r="Z762" s="54">
        <f>VLOOKUP(V762,'Charged Moves'!B$2:K$119,10,FALSE)*100</f>
        <v>5</v>
      </c>
      <c r="AA762" s="54">
        <f>VLOOKUP(V762,'Charged Moves'!B$2:K$119,6,FALSE)</f>
        <v>3500</v>
      </c>
      <c r="AB762" s="54">
        <f>VLOOKUP(V762,'Charged Moves'!B$2:L$119,11,FALSE)</f>
        <v>33</v>
      </c>
      <c r="AC762" s="62">
        <f t="shared" si="233"/>
        <v>52</v>
      </c>
      <c r="AD762" s="24">
        <f t="shared" si="3"/>
        <v>14.85714286</v>
      </c>
      <c r="AE762" s="63">
        <f t="shared" si="4"/>
        <v>4</v>
      </c>
      <c r="AF762" s="64">
        <f t="shared" si="5"/>
        <v>5200</v>
      </c>
      <c r="AG762" s="65">
        <f t="shared" si="6"/>
        <v>10.57471264</v>
      </c>
      <c r="AH762" s="15">
        <f t="shared" si="234"/>
        <v>0.6073930295</v>
      </c>
      <c r="AI762" s="15">
        <f t="shared" si="235"/>
        <v>0.2321756098</v>
      </c>
      <c r="AJ762" s="15">
        <f t="shared" si="236"/>
        <v>0.3283732903</v>
      </c>
      <c r="AK762" s="65">
        <f t="shared" si="7"/>
        <v>4.919786096</v>
      </c>
      <c r="AL762" s="65">
        <f t="shared" si="8"/>
        <v>257600</v>
      </c>
      <c r="AM762" s="65">
        <f t="shared" si="9"/>
        <v>119845.9893</v>
      </c>
    </row>
    <row r="763" ht="14.25" customHeight="1">
      <c r="A763" s="11">
        <v>1083.0</v>
      </c>
      <c r="B763" s="11">
        <f>VLOOKUP(D763,'Species Data'!A$2:E$252,2,FALSE)</f>
        <v>141</v>
      </c>
      <c r="C763" s="11"/>
      <c r="D763" s="11" t="s">
        <v>238</v>
      </c>
      <c r="E763" s="81" t="s">
        <v>455</v>
      </c>
      <c r="F763" s="115" t="s">
        <v>476</v>
      </c>
      <c r="G763" s="11">
        <f>VLOOKUP(D763,'Species Data'!A$2:E$252,3,FALSE)</f>
        <v>120</v>
      </c>
      <c r="H763" s="52">
        <f>VLOOKUP(D763,'Species Data'!A$2:E$252,4,FALSE)</f>
        <v>220</v>
      </c>
      <c r="I763" s="52">
        <f>VLOOKUP(D763,'Species Data'!A$2:E$252,5,FALSE)</f>
        <v>203</v>
      </c>
      <c r="J763" s="53">
        <f t="shared" si="1"/>
        <v>24360</v>
      </c>
      <c r="K763" s="12" t="s">
        <v>106</v>
      </c>
      <c r="L763" s="54">
        <f>VLOOKUP(K763,'Basic Moves'!B$2:J$60,3,FALSE)</f>
        <v>15</v>
      </c>
      <c r="M763" s="54" t="str">
        <f>VLOOKUP(K763,'Basic Moves'!B$2:C$60,2,FALSE)</f>
        <v>Fighting</v>
      </c>
      <c r="N763" s="54">
        <f>IF(OR(VLOOKUP(K763,'Basic Moves'!B$2:C$60,2,FALSE)=E763,VLOOKUP(K763,'Basic Moves'!B$2:C$60,2,FALSE)=F763),1,0)</f>
        <v>0</v>
      </c>
      <c r="O763" s="54">
        <f>VLOOKUP(K763,'Basic Moves'!B$2:J$60,5,FALSE)</f>
        <v>1300</v>
      </c>
      <c r="P763" s="54">
        <f>VLOOKUP(K763,'Basic Moves'!B$2:J$60,9,FALSE)</f>
        <v>10</v>
      </c>
      <c r="Q763" s="34">
        <f t="shared" si="229"/>
        <v>10</v>
      </c>
      <c r="R763" s="24">
        <f t="shared" si="2"/>
        <v>7.692307692</v>
      </c>
      <c r="S763" s="56">
        <f t="shared" si="230"/>
        <v>11.53846154</v>
      </c>
      <c r="T763" s="56">
        <f t="shared" si="231"/>
        <v>7.692307692</v>
      </c>
      <c r="U763" s="56">
        <f t="shared" si="232"/>
        <v>0.6666666667</v>
      </c>
      <c r="V763" s="48" t="s">
        <v>107</v>
      </c>
      <c r="W763" s="54">
        <f>VLOOKUP(V763,'Charged Moves'!B$2:K$119,3,FALSE)</f>
        <v>70</v>
      </c>
      <c r="X763" s="57" t="str">
        <f>VLOOKUP(V763,'Charged Moves'!B$2:C$119,2,FALSE)</f>
        <v>Water</v>
      </c>
      <c r="Y763" s="54">
        <f>IF(OR(VLOOKUP(V763,'Charged Moves'!B$2:C$119,2,FALSE)=E763,VLOOKUP(V763,'Charged Moves'!B$2:C$119,2,FALSE)=F763),1,0)</f>
        <v>1</v>
      </c>
      <c r="Z763" s="54">
        <f>VLOOKUP(V763,'Charged Moves'!B$2:K$119,10,FALSE)*100</f>
        <v>5</v>
      </c>
      <c r="AA763" s="54">
        <f>VLOOKUP(V763,'Charged Moves'!B$2:K$119,6,FALSE)</f>
        <v>3200</v>
      </c>
      <c r="AB763" s="54">
        <f>VLOOKUP(V763,'Charged Moves'!B$2:L$119,11,FALSE)</f>
        <v>50</v>
      </c>
      <c r="AC763" s="62">
        <f t="shared" si="233"/>
        <v>52</v>
      </c>
      <c r="AD763" s="24">
        <f t="shared" si="3"/>
        <v>16.25</v>
      </c>
      <c r="AE763" s="63">
        <f t="shared" si="4"/>
        <v>5</v>
      </c>
      <c r="AF763" s="64">
        <f t="shared" si="5"/>
        <v>6500</v>
      </c>
      <c r="AG763" s="65">
        <f t="shared" si="6"/>
        <v>10.51546392</v>
      </c>
      <c r="AH763" s="15">
        <f t="shared" si="234"/>
        <v>0.6039898861</v>
      </c>
      <c r="AI763" s="15">
        <f t="shared" si="235"/>
        <v>0.2308747604</v>
      </c>
      <c r="AJ763" s="15">
        <f t="shared" si="236"/>
        <v>0.3137343288</v>
      </c>
      <c r="AK763" s="65">
        <f t="shared" si="7"/>
        <v>4.700460829</v>
      </c>
      <c r="AL763" s="65">
        <f t="shared" si="8"/>
        <v>256156.701</v>
      </c>
      <c r="AM763" s="65">
        <f t="shared" si="9"/>
        <v>114503.2258</v>
      </c>
    </row>
    <row r="764" ht="14.25" customHeight="1">
      <c r="A764" s="11">
        <v>1082.0</v>
      </c>
      <c r="B764" s="11">
        <f>VLOOKUP(D764,'Species Data'!A$2:E$252,2,FALSE)</f>
        <v>141</v>
      </c>
      <c r="C764" s="11"/>
      <c r="D764" s="11" t="s">
        <v>238</v>
      </c>
      <c r="E764" s="81" t="s">
        <v>455</v>
      </c>
      <c r="F764" s="115" t="s">
        <v>476</v>
      </c>
      <c r="G764" s="11">
        <f>VLOOKUP(D764,'Species Data'!A$2:E$252,3,FALSE)</f>
        <v>120</v>
      </c>
      <c r="H764" s="52">
        <f>VLOOKUP(D764,'Species Data'!A$2:E$252,4,FALSE)</f>
        <v>220</v>
      </c>
      <c r="I764" s="52">
        <f>VLOOKUP(D764,'Species Data'!A$2:E$252,5,FALSE)</f>
        <v>203</v>
      </c>
      <c r="J764" s="53">
        <f t="shared" si="1"/>
        <v>24360</v>
      </c>
      <c r="K764" s="12" t="s">
        <v>106</v>
      </c>
      <c r="L764" s="54">
        <f>VLOOKUP(K764,'Basic Moves'!B$2:J$60,3,FALSE)</f>
        <v>15</v>
      </c>
      <c r="M764" s="54" t="str">
        <f>VLOOKUP(K764,'Basic Moves'!B$2:C$60,2,FALSE)</f>
        <v>Fighting</v>
      </c>
      <c r="N764" s="54">
        <f>IF(OR(VLOOKUP(K764,'Basic Moves'!B$2:C$60,2,FALSE)=E764,VLOOKUP(K764,'Basic Moves'!B$2:C$60,2,FALSE)=F764),1,0)</f>
        <v>0</v>
      </c>
      <c r="O764" s="54">
        <f>VLOOKUP(K764,'Basic Moves'!B$2:J$60,5,FALSE)</f>
        <v>1300</v>
      </c>
      <c r="P764" s="54">
        <f>VLOOKUP(K764,'Basic Moves'!B$2:J$60,9,FALSE)</f>
        <v>10</v>
      </c>
      <c r="Q764" s="34">
        <f t="shared" si="229"/>
        <v>10</v>
      </c>
      <c r="R764" s="24">
        <f t="shared" si="2"/>
        <v>7.692307692</v>
      </c>
      <c r="S764" s="56">
        <f t="shared" si="230"/>
        <v>11.53846154</v>
      </c>
      <c r="T764" s="56">
        <f t="shared" si="231"/>
        <v>7.692307692</v>
      </c>
      <c r="U764" s="56">
        <f t="shared" si="232"/>
        <v>0.6666666667</v>
      </c>
      <c r="V764" s="48" t="s">
        <v>61</v>
      </c>
      <c r="W764" s="54">
        <f>VLOOKUP(V764,'Charged Moves'!B$2:K$119,3,FALSE)</f>
        <v>100</v>
      </c>
      <c r="X764" s="57" t="str">
        <f>VLOOKUP(V764,'Charged Moves'!B$2:C$119,2,FALSE)</f>
        <v>Rock</v>
      </c>
      <c r="Y764" s="54">
        <f>IF(OR(VLOOKUP(V764,'Charged Moves'!B$2:C$119,2,FALSE)=E764,VLOOKUP(V764,'Charged Moves'!B$2:C$119,2,FALSE)=F764),1,0)</f>
        <v>1</v>
      </c>
      <c r="Z764" s="54">
        <f>VLOOKUP(V764,'Charged Moves'!B$2:K$119,10,FALSE)*100</f>
        <v>50</v>
      </c>
      <c r="AA764" s="54">
        <f>VLOOKUP(V764,'Charged Moves'!B$2:K$119,6,FALSE)</f>
        <v>2300</v>
      </c>
      <c r="AB764" s="54">
        <f>VLOOKUP(V764,'Charged Moves'!B$2:L$119,11,FALSE)</f>
        <v>100</v>
      </c>
      <c r="AC764" s="62">
        <f t="shared" si="233"/>
        <v>74</v>
      </c>
      <c r="AD764" s="24">
        <f t="shared" si="3"/>
        <v>32.17391304</v>
      </c>
      <c r="AE764" s="63">
        <f t="shared" si="4"/>
        <v>10</v>
      </c>
      <c r="AF764" s="64">
        <f t="shared" si="5"/>
        <v>13000</v>
      </c>
      <c r="AG764" s="65">
        <f t="shared" si="6"/>
        <v>11.37254902</v>
      </c>
      <c r="AH764" s="15">
        <f t="shared" si="234"/>
        <v>0.6532193578</v>
      </c>
      <c r="AI764" s="15">
        <f t="shared" si="235"/>
        <v>0.2496926955</v>
      </c>
      <c r="AJ764" s="15">
        <f t="shared" si="236"/>
        <v>0.3113594277</v>
      </c>
      <c r="AK764" s="65">
        <f t="shared" si="7"/>
        <v>4.664879357</v>
      </c>
      <c r="AL764" s="65">
        <f t="shared" si="8"/>
        <v>277035.2941</v>
      </c>
      <c r="AM764" s="65">
        <f t="shared" si="9"/>
        <v>113636.4611</v>
      </c>
    </row>
    <row r="765" ht="14.25" customHeight="1">
      <c r="A765" s="11">
        <v>1078.0</v>
      </c>
      <c r="B765" s="11">
        <f>VLOOKUP(D765,'Species Data'!A$2:E$252,2,FALSE)</f>
        <v>141</v>
      </c>
      <c r="C765" s="11"/>
      <c r="D765" s="11" t="s">
        <v>238</v>
      </c>
      <c r="E765" s="81" t="s">
        <v>455</v>
      </c>
      <c r="F765" s="115" t="s">
        <v>476</v>
      </c>
      <c r="G765" s="11">
        <f>VLOOKUP(D765,'Species Data'!A$2:E$252,3,FALSE)</f>
        <v>120</v>
      </c>
      <c r="H765" s="52">
        <f>VLOOKUP(D765,'Species Data'!A$2:E$252,4,FALSE)</f>
        <v>220</v>
      </c>
      <c r="I765" s="52">
        <f>VLOOKUP(D765,'Species Data'!A$2:E$252,5,FALSE)</f>
        <v>203</v>
      </c>
      <c r="J765" s="53">
        <f t="shared" si="1"/>
        <v>24360</v>
      </c>
      <c r="K765" s="48" t="s">
        <v>136</v>
      </c>
      <c r="L765" s="54">
        <f>VLOOKUP(K765,'Basic Moves'!B$2:J$60,3,FALSE)</f>
        <v>5</v>
      </c>
      <c r="M765" s="54" t="str">
        <f>VLOOKUP(K765,'Basic Moves'!B$2:C$60,2,FALSE)</f>
        <v>Ground</v>
      </c>
      <c r="N765" s="54">
        <f>IF(OR(VLOOKUP(K765,'Basic Moves'!B$2:C$60,2,FALSE)=E765,VLOOKUP(K765,'Basic Moves'!B$2:C$60,2,FALSE)=F765),1,0)</f>
        <v>0</v>
      </c>
      <c r="O765" s="54">
        <f>VLOOKUP(K765,'Basic Moves'!B$2:J$60,5,FALSE)</f>
        <v>600</v>
      </c>
      <c r="P765" s="54">
        <f>VLOOKUP(K765,'Basic Moves'!B$2:J$60,9,FALSE)</f>
        <v>7</v>
      </c>
      <c r="Q765" s="34">
        <f t="shared" si="229"/>
        <v>4</v>
      </c>
      <c r="R765" s="24">
        <f t="shared" si="2"/>
        <v>6.666666667</v>
      </c>
      <c r="S765" s="56">
        <f t="shared" si="230"/>
        <v>8.333333333</v>
      </c>
      <c r="T765" s="56">
        <f t="shared" si="231"/>
        <v>11.66666667</v>
      </c>
      <c r="U765" s="56">
        <f t="shared" si="232"/>
        <v>1.4</v>
      </c>
      <c r="V765" s="48" t="s">
        <v>128</v>
      </c>
      <c r="W765" s="54">
        <f>VLOOKUP(V765,'Charged Moves'!B$2:K$119,3,FALSE)</f>
        <v>70</v>
      </c>
      <c r="X765" s="57" t="str">
        <f>VLOOKUP(V765,'Charged Moves'!B$2:C$119,2,FALSE)</f>
        <v>Rock</v>
      </c>
      <c r="Y765" s="54">
        <f>IF(OR(VLOOKUP(V765,'Charged Moves'!B$2:C$119,2,FALSE)=E765,VLOOKUP(V765,'Charged Moves'!B$2:C$119,2,FALSE)=F765),1,0)</f>
        <v>1</v>
      </c>
      <c r="Z765" s="54">
        <f>VLOOKUP(V765,'Charged Moves'!B$2:K$119,10,FALSE)*100</f>
        <v>5</v>
      </c>
      <c r="AA765" s="54">
        <f>VLOOKUP(V765,'Charged Moves'!B$2:K$119,6,FALSE)</f>
        <v>3500</v>
      </c>
      <c r="AB765" s="54">
        <f>VLOOKUP(V765,'Charged Moves'!B$2:L$119,11,FALSE)</f>
        <v>33</v>
      </c>
      <c r="AC765" s="62">
        <f t="shared" si="233"/>
        <v>52</v>
      </c>
      <c r="AD765" s="24">
        <f t="shared" si="3"/>
        <v>14.85714286</v>
      </c>
      <c r="AE765" s="63">
        <f t="shared" si="4"/>
        <v>5</v>
      </c>
      <c r="AF765" s="64">
        <f t="shared" si="5"/>
        <v>3000</v>
      </c>
      <c r="AG765" s="65">
        <f t="shared" si="6"/>
        <v>11.07692308</v>
      </c>
      <c r="AH765" s="15">
        <f t="shared" si="234"/>
        <v>0.6362391199</v>
      </c>
      <c r="AI765" s="15">
        <f t="shared" si="235"/>
        <v>0.24320201</v>
      </c>
      <c r="AJ765" s="15">
        <f t="shared" si="236"/>
        <v>0.2597660388</v>
      </c>
      <c r="AK765" s="65">
        <f t="shared" si="7"/>
        <v>3.891891892</v>
      </c>
      <c r="AL765" s="65">
        <f t="shared" si="8"/>
        <v>269833.8462</v>
      </c>
      <c r="AM765" s="65">
        <f t="shared" si="9"/>
        <v>94806.48649</v>
      </c>
    </row>
    <row r="766" ht="14.25" customHeight="1">
      <c r="A766" s="11">
        <v>1080.0</v>
      </c>
      <c r="B766" s="11">
        <f>VLOOKUP(D766,'Species Data'!A$2:E$252,2,FALSE)</f>
        <v>141</v>
      </c>
      <c r="C766" s="11"/>
      <c r="D766" s="11" t="s">
        <v>238</v>
      </c>
      <c r="E766" s="81" t="s">
        <v>455</v>
      </c>
      <c r="F766" s="115" t="s">
        <v>476</v>
      </c>
      <c r="G766" s="11">
        <f>VLOOKUP(D766,'Species Data'!A$2:E$252,3,FALSE)</f>
        <v>120</v>
      </c>
      <c r="H766" s="52">
        <f>VLOOKUP(D766,'Species Data'!A$2:E$252,4,FALSE)</f>
        <v>220</v>
      </c>
      <c r="I766" s="52">
        <f>VLOOKUP(D766,'Species Data'!A$2:E$252,5,FALSE)</f>
        <v>203</v>
      </c>
      <c r="J766" s="53">
        <f t="shared" si="1"/>
        <v>24360</v>
      </c>
      <c r="K766" s="48" t="s">
        <v>136</v>
      </c>
      <c r="L766" s="54">
        <f>VLOOKUP(K766,'Basic Moves'!B$2:J$60,3,FALSE)</f>
        <v>5</v>
      </c>
      <c r="M766" s="54" t="str">
        <f>VLOOKUP(K766,'Basic Moves'!B$2:C$60,2,FALSE)</f>
        <v>Ground</v>
      </c>
      <c r="N766" s="54">
        <f>IF(OR(VLOOKUP(K766,'Basic Moves'!B$2:C$60,2,FALSE)=E766,VLOOKUP(K766,'Basic Moves'!B$2:C$60,2,FALSE)=F766),1,0)</f>
        <v>0</v>
      </c>
      <c r="O766" s="54">
        <f>VLOOKUP(K766,'Basic Moves'!B$2:J$60,5,FALSE)</f>
        <v>600</v>
      </c>
      <c r="P766" s="54">
        <f>VLOOKUP(K766,'Basic Moves'!B$2:J$60,9,FALSE)</f>
        <v>7</v>
      </c>
      <c r="Q766" s="34">
        <f t="shared" si="229"/>
        <v>4</v>
      </c>
      <c r="R766" s="24">
        <f t="shared" si="2"/>
        <v>6.666666667</v>
      </c>
      <c r="S766" s="56">
        <f t="shared" si="230"/>
        <v>8.333333333</v>
      </c>
      <c r="T766" s="56">
        <f t="shared" si="231"/>
        <v>11.66666667</v>
      </c>
      <c r="U766" s="56">
        <f t="shared" si="232"/>
        <v>1.4</v>
      </c>
      <c r="V766" s="48" t="s">
        <v>107</v>
      </c>
      <c r="W766" s="54">
        <f>VLOOKUP(V766,'Charged Moves'!B$2:K$119,3,FALSE)</f>
        <v>70</v>
      </c>
      <c r="X766" s="57" t="str">
        <f>VLOOKUP(V766,'Charged Moves'!B$2:C$119,2,FALSE)</f>
        <v>Water</v>
      </c>
      <c r="Y766" s="54">
        <f>IF(OR(VLOOKUP(V766,'Charged Moves'!B$2:C$119,2,FALSE)=E766,VLOOKUP(V766,'Charged Moves'!B$2:C$119,2,FALSE)=F766),1,0)</f>
        <v>1</v>
      </c>
      <c r="Z766" s="54">
        <f>VLOOKUP(V766,'Charged Moves'!B$2:K$119,10,FALSE)*100</f>
        <v>5</v>
      </c>
      <c r="AA766" s="54">
        <f>VLOOKUP(V766,'Charged Moves'!B$2:K$119,6,FALSE)</f>
        <v>3200</v>
      </c>
      <c r="AB766" s="54">
        <f>VLOOKUP(V766,'Charged Moves'!B$2:L$119,11,FALSE)</f>
        <v>50</v>
      </c>
      <c r="AC766" s="62">
        <f t="shared" si="233"/>
        <v>52</v>
      </c>
      <c r="AD766" s="24">
        <f t="shared" si="3"/>
        <v>16.25</v>
      </c>
      <c r="AE766" s="63">
        <f t="shared" si="4"/>
        <v>8</v>
      </c>
      <c r="AF766" s="64">
        <f t="shared" si="5"/>
        <v>4800</v>
      </c>
      <c r="AG766" s="65">
        <f t="shared" si="6"/>
        <v>10.5</v>
      </c>
      <c r="AH766" s="15">
        <f t="shared" si="234"/>
        <v>0.6031016657</v>
      </c>
      <c r="AI766" s="15">
        <f t="shared" si="235"/>
        <v>0.2305352387</v>
      </c>
      <c r="AJ766" s="15">
        <f t="shared" si="236"/>
        <v>0.2156391156</v>
      </c>
      <c r="AK766" s="65">
        <f t="shared" si="7"/>
        <v>3.230769231</v>
      </c>
      <c r="AL766" s="65">
        <f t="shared" si="8"/>
        <v>255780</v>
      </c>
      <c r="AM766" s="65">
        <f t="shared" si="9"/>
        <v>78701.53846</v>
      </c>
    </row>
    <row r="767" ht="14.25" customHeight="1">
      <c r="A767" s="11">
        <v>1075.0</v>
      </c>
      <c r="B767" s="32">
        <f>VLOOKUP(D767,'Species Data'!A$2:E$252,2,FALSE)</f>
        <v>141</v>
      </c>
      <c r="C767" s="32"/>
      <c r="D767" s="32" t="s">
        <v>238</v>
      </c>
      <c r="E767" s="151" t="s">
        <v>455</v>
      </c>
      <c r="F767" s="130" t="s">
        <v>476</v>
      </c>
      <c r="G767" s="32">
        <f>VLOOKUP(D767,'Species Data'!A$2:E$252,3,FALSE)</f>
        <v>120</v>
      </c>
      <c r="H767" s="104">
        <f>VLOOKUP(D767,'Species Data'!A$2:E$252,4,FALSE)</f>
        <v>220</v>
      </c>
      <c r="I767" s="104">
        <f>VLOOKUP(D767,'Species Data'!A$2:E$252,5,FALSE)</f>
        <v>203</v>
      </c>
      <c r="J767" s="105">
        <f t="shared" si="1"/>
        <v>24360</v>
      </c>
      <c r="K767" s="36" t="s">
        <v>178</v>
      </c>
      <c r="L767" s="106">
        <f>VLOOKUP(K767,'Basic Moves'!B$2:J$60,3,FALSE)</f>
        <v>3</v>
      </c>
      <c r="M767" s="106" t="str">
        <f>VLOOKUP(K767,'Basic Moves'!B$2:C$60,2,FALSE)</f>
        <v>Bug</v>
      </c>
      <c r="N767" s="106">
        <f>IF(OR(VLOOKUP(K767,'Basic Moves'!B$2:C$60,2,FALSE)=E767,VLOOKUP(K767,'Basic Moves'!B$2:C$60,2,FALSE)=F767),1,0)</f>
        <v>0</v>
      </c>
      <c r="O767" s="106">
        <f>VLOOKUP(K767,'Basic Moves'!B$2:J$60,5,FALSE)</f>
        <v>400</v>
      </c>
      <c r="P767" s="106">
        <f>VLOOKUP(K767,'Basic Moves'!B$2:J$60,9,FALSE)</f>
        <v>6</v>
      </c>
      <c r="Q767" s="34">
        <f t="shared" si="229"/>
        <v>2</v>
      </c>
      <c r="R767" s="24">
        <f t="shared" si="2"/>
        <v>5</v>
      </c>
      <c r="S767" s="56">
        <f t="shared" si="230"/>
        <v>7.5</v>
      </c>
      <c r="T767" s="56">
        <f t="shared" si="231"/>
        <v>15</v>
      </c>
      <c r="U767" s="56">
        <f t="shared" si="232"/>
        <v>2</v>
      </c>
      <c r="V767" s="36" t="s">
        <v>128</v>
      </c>
      <c r="W767" s="106">
        <f>VLOOKUP(V767,'Charged Moves'!B$2:K$119,3,FALSE)</f>
        <v>70</v>
      </c>
      <c r="X767" s="107" t="str">
        <f>VLOOKUP(V767,'Charged Moves'!B$2:C$119,2,FALSE)</f>
        <v>Rock</v>
      </c>
      <c r="Y767" s="106">
        <f>IF(OR(VLOOKUP(V767,'Charged Moves'!B$2:C$119,2,FALSE)=E767,VLOOKUP(V767,'Charged Moves'!B$2:C$119,2,FALSE)=F767),1,0)</f>
        <v>1</v>
      </c>
      <c r="Z767" s="106">
        <f>VLOOKUP(V767,'Charged Moves'!B$2:K$119,10,FALSE)*100</f>
        <v>5</v>
      </c>
      <c r="AA767" s="106">
        <f>VLOOKUP(V767,'Charged Moves'!B$2:K$119,6,FALSE)</f>
        <v>3500</v>
      </c>
      <c r="AB767" s="106">
        <f>VLOOKUP(V767,'Charged Moves'!B$2:L$119,11,FALSE)</f>
        <v>33</v>
      </c>
      <c r="AC767" s="62">
        <f t="shared" si="233"/>
        <v>52</v>
      </c>
      <c r="AD767" s="24">
        <f t="shared" si="3"/>
        <v>14.85714286</v>
      </c>
      <c r="AE767" s="63">
        <f t="shared" si="4"/>
        <v>6</v>
      </c>
      <c r="AF767" s="64">
        <f t="shared" si="5"/>
        <v>2400</v>
      </c>
      <c r="AG767" s="65">
        <f t="shared" si="6"/>
        <v>10.84745763</v>
      </c>
      <c r="AH767" s="15">
        <f t="shared" si="234"/>
        <v>0.6230590251</v>
      </c>
      <c r="AI767" s="15">
        <f t="shared" si="235"/>
        <v>0.238163927</v>
      </c>
      <c r="AJ767" s="15">
        <f t="shared" si="236"/>
        <v>0.2146587032</v>
      </c>
      <c r="AK767" s="65">
        <f t="shared" si="7"/>
        <v>3.216080402</v>
      </c>
      <c r="AL767" s="65">
        <f t="shared" si="8"/>
        <v>264244.0678</v>
      </c>
      <c r="AM767" s="65">
        <f t="shared" si="9"/>
        <v>78343.71859</v>
      </c>
    </row>
    <row r="768" ht="14.25" customHeight="1">
      <c r="A768" s="11">
        <v>1079.0</v>
      </c>
      <c r="B768" s="11">
        <f>VLOOKUP(D768,'Species Data'!A$2:E$252,2,FALSE)</f>
        <v>141</v>
      </c>
      <c r="C768" s="11"/>
      <c r="D768" s="11" t="s">
        <v>238</v>
      </c>
      <c r="E768" s="81" t="s">
        <v>455</v>
      </c>
      <c r="F768" s="115" t="s">
        <v>476</v>
      </c>
      <c r="G768" s="11">
        <f>VLOOKUP(D768,'Species Data'!A$2:E$252,3,FALSE)</f>
        <v>120</v>
      </c>
      <c r="H768" s="52">
        <f>VLOOKUP(D768,'Species Data'!A$2:E$252,4,FALSE)</f>
        <v>220</v>
      </c>
      <c r="I768" s="52">
        <f>VLOOKUP(D768,'Species Data'!A$2:E$252,5,FALSE)</f>
        <v>203</v>
      </c>
      <c r="J768" s="53">
        <f t="shared" si="1"/>
        <v>24360</v>
      </c>
      <c r="K768" s="48" t="s">
        <v>136</v>
      </c>
      <c r="L768" s="54">
        <f>VLOOKUP(K768,'Basic Moves'!B$2:J$60,3,FALSE)</f>
        <v>5</v>
      </c>
      <c r="M768" s="54" t="str">
        <f>VLOOKUP(K768,'Basic Moves'!B$2:C$60,2,FALSE)</f>
        <v>Ground</v>
      </c>
      <c r="N768" s="54">
        <f>IF(OR(VLOOKUP(K768,'Basic Moves'!B$2:C$60,2,FALSE)=E768,VLOOKUP(K768,'Basic Moves'!B$2:C$60,2,FALSE)=F768),1,0)</f>
        <v>0</v>
      </c>
      <c r="O768" s="54">
        <f>VLOOKUP(K768,'Basic Moves'!B$2:J$60,5,FALSE)</f>
        <v>600</v>
      </c>
      <c r="P768" s="54">
        <f>VLOOKUP(K768,'Basic Moves'!B$2:J$60,9,FALSE)</f>
        <v>7</v>
      </c>
      <c r="Q768" s="34">
        <f t="shared" si="229"/>
        <v>4</v>
      </c>
      <c r="R768" s="24">
        <f t="shared" si="2"/>
        <v>6.666666667</v>
      </c>
      <c r="S768" s="56">
        <f t="shared" si="230"/>
        <v>8.333333333</v>
      </c>
      <c r="T768" s="56">
        <f t="shared" si="231"/>
        <v>11.66666667</v>
      </c>
      <c r="U768" s="56">
        <f t="shared" si="232"/>
        <v>1.4</v>
      </c>
      <c r="V768" s="48" t="s">
        <v>61</v>
      </c>
      <c r="W768" s="54">
        <f>VLOOKUP(V768,'Charged Moves'!B$2:K$119,3,FALSE)</f>
        <v>100</v>
      </c>
      <c r="X768" s="57" t="str">
        <f>VLOOKUP(V768,'Charged Moves'!B$2:C$119,2,FALSE)</f>
        <v>Rock</v>
      </c>
      <c r="Y768" s="54">
        <f>IF(OR(VLOOKUP(V768,'Charged Moves'!B$2:C$119,2,FALSE)=E768,VLOOKUP(V768,'Charged Moves'!B$2:C$119,2,FALSE)=F768),1,0)</f>
        <v>1</v>
      </c>
      <c r="Z768" s="54">
        <f>VLOOKUP(V768,'Charged Moves'!B$2:K$119,10,FALSE)*100</f>
        <v>50</v>
      </c>
      <c r="AA768" s="54">
        <f>VLOOKUP(V768,'Charged Moves'!B$2:K$119,6,FALSE)</f>
        <v>2300</v>
      </c>
      <c r="AB768" s="54">
        <f>VLOOKUP(V768,'Charged Moves'!B$2:L$119,11,FALSE)</f>
        <v>100</v>
      </c>
      <c r="AC768" s="62">
        <f t="shared" si="233"/>
        <v>74</v>
      </c>
      <c r="AD768" s="24">
        <f t="shared" si="3"/>
        <v>32.17391304</v>
      </c>
      <c r="AE768" s="63">
        <f t="shared" si="4"/>
        <v>15</v>
      </c>
      <c r="AF768" s="64">
        <f t="shared" si="5"/>
        <v>9000</v>
      </c>
      <c r="AG768" s="65">
        <f t="shared" si="6"/>
        <v>11.85840708</v>
      </c>
      <c r="AH768" s="15">
        <f t="shared" si="234"/>
        <v>0.6811261964</v>
      </c>
      <c r="AI768" s="15">
        <f t="shared" si="235"/>
        <v>0.2603600673</v>
      </c>
      <c r="AJ768" s="15">
        <f t="shared" si="236"/>
        <v>0.2065563287</v>
      </c>
      <c r="AK768" s="65">
        <f t="shared" si="7"/>
        <v>3.094688222</v>
      </c>
      <c r="AL768" s="65">
        <f t="shared" si="8"/>
        <v>288870.7965</v>
      </c>
      <c r="AM768" s="65">
        <f t="shared" si="9"/>
        <v>75386.60508</v>
      </c>
    </row>
    <row r="769" ht="14.25" customHeight="1">
      <c r="A769" s="11">
        <v>1077.0</v>
      </c>
      <c r="B769" s="32">
        <f>VLOOKUP(D769,'Species Data'!A$2:E$252,2,FALSE)</f>
        <v>141</v>
      </c>
      <c r="C769" s="32"/>
      <c r="D769" s="32" t="s">
        <v>238</v>
      </c>
      <c r="E769" s="151" t="s">
        <v>455</v>
      </c>
      <c r="F769" s="130" t="s">
        <v>476</v>
      </c>
      <c r="G769" s="32">
        <f>VLOOKUP(D769,'Species Data'!A$2:E$252,3,FALSE)</f>
        <v>120</v>
      </c>
      <c r="H769" s="104">
        <f>VLOOKUP(D769,'Species Data'!A$2:E$252,4,FALSE)</f>
        <v>220</v>
      </c>
      <c r="I769" s="104">
        <f>VLOOKUP(D769,'Species Data'!A$2:E$252,5,FALSE)</f>
        <v>203</v>
      </c>
      <c r="J769" s="105">
        <f t="shared" si="1"/>
        <v>24360</v>
      </c>
      <c r="K769" s="36" t="s">
        <v>178</v>
      </c>
      <c r="L769" s="106">
        <f>VLOOKUP(K769,'Basic Moves'!B$2:J$60,3,FALSE)</f>
        <v>3</v>
      </c>
      <c r="M769" s="106" t="str">
        <f>VLOOKUP(K769,'Basic Moves'!B$2:C$60,2,FALSE)</f>
        <v>Bug</v>
      </c>
      <c r="N769" s="106">
        <f>IF(OR(VLOOKUP(K769,'Basic Moves'!B$2:C$60,2,FALSE)=E769,VLOOKUP(K769,'Basic Moves'!B$2:C$60,2,FALSE)=F769),1,0)</f>
        <v>0</v>
      </c>
      <c r="O769" s="106">
        <f>VLOOKUP(K769,'Basic Moves'!B$2:J$60,5,FALSE)</f>
        <v>400</v>
      </c>
      <c r="P769" s="106">
        <f>VLOOKUP(K769,'Basic Moves'!B$2:J$60,9,FALSE)</f>
        <v>6</v>
      </c>
      <c r="Q769" s="34">
        <f t="shared" si="229"/>
        <v>2</v>
      </c>
      <c r="R769" s="24">
        <f t="shared" si="2"/>
        <v>5</v>
      </c>
      <c r="S769" s="56">
        <f t="shared" si="230"/>
        <v>7.5</v>
      </c>
      <c r="T769" s="56">
        <f t="shared" si="231"/>
        <v>15</v>
      </c>
      <c r="U769" s="56">
        <f t="shared" si="232"/>
        <v>2</v>
      </c>
      <c r="V769" s="36" t="s">
        <v>107</v>
      </c>
      <c r="W769" s="106">
        <f>VLOOKUP(V769,'Charged Moves'!B$2:K$119,3,FALSE)</f>
        <v>70</v>
      </c>
      <c r="X769" s="107" t="str">
        <f>VLOOKUP(V769,'Charged Moves'!B$2:C$119,2,FALSE)</f>
        <v>Water</v>
      </c>
      <c r="Y769" s="106">
        <f>IF(OR(VLOOKUP(V769,'Charged Moves'!B$2:C$119,2,FALSE)=E769,VLOOKUP(V769,'Charged Moves'!B$2:C$119,2,FALSE)=F769),1,0)</f>
        <v>1</v>
      </c>
      <c r="Z769" s="106">
        <f>VLOOKUP(V769,'Charged Moves'!B$2:K$119,10,FALSE)*100</f>
        <v>5</v>
      </c>
      <c r="AA769" s="106">
        <f>VLOOKUP(V769,'Charged Moves'!B$2:K$119,6,FALSE)</f>
        <v>3200</v>
      </c>
      <c r="AB769" s="106">
        <f>VLOOKUP(V769,'Charged Moves'!B$2:L$119,11,FALSE)</f>
        <v>50</v>
      </c>
      <c r="AC769" s="62">
        <f t="shared" si="233"/>
        <v>52</v>
      </c>
      <c r="AD769" s="24">
        <f t="shared" si="3"/>
        <v>16.25</v>
      </c>
      <c r="AE769" s="63">
        <f t="shared" si="4"/>
        <v>9</v>
      </c>
      <c r="AF769" s="64">
        <f t="shared" si="5"/>
        <v>3600</v>
      </c>
      <c r="AG769" s="65">
        <f t="shared" si="6"/>
        <v>10.29411765</v>
      </c>
      <c r="AH769" s="15">
        <f t="shared" si="234"/>
        <v>0.5912761429</v>
      </c>
      <c r="AI769" s="15">
        <f t="shared" si="235"/>
        <v>0.2260149399</v>
      </c>
      <c r="AJ769" s="15">
        <f t="shared" si="236"/>
        <v>0.1743351059</v>
      </c>
      <c r="AK769" s="65">
        <f t="shared" si="7"/>
        <v>2.611940299</v>
      </c>
      <c r="AL769" s="65">
        <f t="shared" si="8"/>
        <v>250764.7059</v>
      </c>
      <c r="AM769" s="65">
        <f t="shared" si="9"/>
        <v>63626.86567</v>
      </c>
    </row>
    <row r="770" ht="14.25" customHeight="1">
      <c r="A770" s="11">
        <v>1076.0</v>
      </c>
      <c r="B770" s="32">
        <f>VLOOKUP(D770,'Species Data'!A$2:E$252,2,FALSE)</f>
        <v>141</v>
      </c>
      <c r="C770" s="32"/>
      <c r="D770" s="32" t="s">
        <v>238</v>
      </c>
      <c r="E770" s="151" t="s">
        <v>455</v>
      </c>
      <c r="F770" s="130" t="s">
        <v>476</v>
      </c>
      <c r="G770" s="32">
        <f>VLOOKUP(D770,'Species Data'!A$2:E$252,3,FALSE)</f>
        <v>120</v>
      </c>
      <c r="H770" s="104">
        <f>VLOOKUP(D770,'Species Data'!A$2:E$252,4,FALSE)</f>
        <v>220</v>
      </c>
      <c r="I770" s="104">
        <f>VLOOKUP(D770,'Species Data'!A$2:E$252,5,FALSE)</f>
        <v>203</v>
      </c>
      <c r="J770" s="105">
        <f t="shared" si="1"/>
        <v>24360</v>
      </c>
      <c r="K770" s="36" t="s">
        <v>178</v>
      </c>
      <c r="L770" s="106">
        <f>VLOOKUP(K770,'Basic Moves'!B$2:J$60,3,FALSE)</f>
        <v>3</v>
      </c>
      <c r="M770" s="106" t="str">
        <f>VLOOKUP(K770,'Basic Moves'!B$2:C$60,2,FALSE)</f>
        <v>Bug</v>
      </c>
      <c r="N770" s="106">
        <f>IF(OR(VLOOKUP(K770,'Basic Moves'!B$2:C$60,2,FALSE)=E770,VLOOKUP(K770,'Basic Moves'!B$2:C$60,2,FALSE)=F770),1,0)</f>
        <v>0</v>
      </c>
      <c r="O770" s="106">
        <f>VLOOKUP(K770,'Basic Moves'!B$2:J$60,5,FALSE)</f>
        <v>400</v>
      </c>
      <c r="P770" s="106">
        <f>VLOOKUP(K770,'Basic Moves'!B$2:J$60,9,FALSE)</f>
        <v>6</v>
      </c>
      <c r="Q770" s="34">
        <f t="shared" si="229"/>
        <v>2</v>
      </c>
      <c r="R770" s="24">
        <f t="shared" si="2"/>
        <v>5</v>
      </c>
      <c r="S770" s="56">
        <f t="shared" si="230"/>
        <v>7.5</v>
      </c>
      <c r="T770" s="56">
        <f t="shared" si="231"/>
        <v>15</v>
      </c>
      <c r="U770" s="56">
        <f t="shared" si="232"/>
        <v>2</v>
      </c>
      <c r="V770" s="36" t="s">
        <v>61</v>
      </c>
      <c r="W770" s="106">
        <f>VLOOKUP(V770,'Charged Moves'!B$2:K$119,3,FALSE)</f>
        <v>100</v>
      </c>
      <c r="X770" s="107" t="str">
        <f>VLOOKUP(V770,'Charged Moves'!B$2:C$119,2,FALSE)</f>
        <v>Rock</v>
      </c>
      <c r="Y770" s="106">
        <f>IF(OR(VLOOKUP(V770,'Charged Moves'!B$2:C$119,2,FALSE)=E770,VLOOKUP(V770,'Charged Moves'!B$2:C$119,2,FALSE)=F770),1,0)</f>
        <v>1</v>
      </c>
      <c r="Z770" s="106">
        <f>VLOOKUP(V770,'Charged Moves'!B$2:K$119,10,FALSE)*100</f>
        <v>50</v>
      </c>
      <c r="AA770" s="106">
        <f>VLOOKUP(V770,'Charged Moves'!B$2:K$119,6,FALSE)</f>
        <v>2300</v>
      </c>
      <c r="AB770" s="106">
        <f>VLOOKUP(V770,'Charged Moves'!B$2:L$119,11,FALSE)</f>
        <v>100</v>
      </c>
      <c r="AC770" s="62">
        <f t="shared" si="233"/>
        <v>74</v>
      </c>
      <c r="AD770" s="24">
        <f t="shared" si="3"/>
        <v>32.17391304</v>
      </c>
      <c r="AE770" s="63">
        <f t="shared" si="4"/>
        <v>17</v>
      </c>
      <c r="AF770" s="64">
        <f t="shared" si="5"/>
        <v>6800</v>
      </c>
      <c r="AG770" s="65">
        <f t="shared" si="6"/>
        <v>11.86813187</v>
      </c>
      <c r="AH770" s="15">
        <f t="shared" si="234"/>
        <v>0.6816847713</v>
      </c>
      <c r="AI770" s="15">
        <f t="shared" si="235"/>
        <v>0.2605735822</v>
      </c>
      <c r="AJ770" s="15">
        <f t="shared" si="236"/>
        <v>0.1598338709</v>
      </c>
      <c r="AK770" s="65">
        <f t="shared" si="7"/>
        <v>2.394678492</v>
      </c>
      <c r="AL770" s="65">
        <f t="shared" si="8"/>
        <v>289107.6923</v>
      </c>
      <c r="AM770" s="65">
        <f t="shared" si="9"/>
        <v>58334.36807</v>
      </c>
    </row>
    <row r="771" ht="14.25" customHeight="1">
      <c r="A771" s="11">
        <v>445.0</v>
      </c>
      <c r="B771" s="11">
        <f>VLOOKUP(D771,'Species Data'!A$2:E$252,2,FALSE)</f>
        <v>64</v>
      </c>
      <c r="C771" s="11"/>
      <c r="D771" s="11" t="s">
        <v>266</v>
      </c>
      <c r="E771" s="50" t="s">
        <v>36</v>
      </c>
      <c r="F771" s="51"/>
      <c r="G771" s="11">
        <f>VLOOKUP(D771,'Species Data'!A$2:E$252,3,FALSE)</f>
        <v>80</v>
      </c>
      <c r="H771" s="52">
        <f>VLOOKUP(D771,'Species Data'!A$2:E$252,4,FALSE)</f>
        <v>232</v>
      </c>
      <c r="I771" s="52">
        <f>VLOOKUP(D771,'Species Data'!A$2:E$252,5,FALSE)</f>
        <v>138</v>
      </c>
      <c r="J771" s="53">
        <f t="shared" si="1"/>
        <v>11040</v>
      </c>
      <c r="K771" s="48" t="s">
        <v>18</v>
      </c>
      <c r="L771" s="54">
        <f>VLOOKUP(K771,'Basic Moves'!B$2:J$60,3,FALSE)</f>
        <v>20</v>
      </c>
      <c r="M771" s="54" t="str">
        <f>VLOOKUP(K771,'Basic Moves'!B$2:C$60,2,FALSE)</f>
        <v>Psychic</v>
      </c>
      <c r="N771" s="54">
        <f>IF(OR(VLOOKUP(K771,'Basic Moves'!B$2:C$60,2,FALSE)=E771,VLOOKUP(K771,'Basic Moves'!B$2:C$60,2,FALSE)=F771),1,0)</f>
        <v>1</v>
      </c>
      <c r="O771" s="54">
        <f>VLOOKUP(K771,'Basic Moves'!B$2:J$60,5,FALSE)</f>
        <v>1600</v>
      </c>
      <c r="P771" s="54">
        <f>VLOOKUP(K771,'Basic Moves'!B$2:J$60,9,FALSE)</f>
        <v>15</v>
      </c>
      <c r="Q771" s="34">
        <f t="shared" si="229"/>
        <v>16</v>
      </c>
      <c r="R771" s="24">
        <f t="shared" si="2"/>
        <v>10</v>
      </c>
      <c r="S771" s="56">
        <f t="shared" si="230"/>
        <v>12.5</v>
      </c>
      <c r="T771" s="56">
        <f t="shared" si="231"/>
        <v>9.375</v>
      </c>
      <c r="U771" s="56">
        <f t="shared" si="232"/>
        <v>0.75</v>
      </c>
      <c r="V771" s="48" t="s">
        <v>37</v>
      </c>
      <c r="W771" s="54">
        <f>VLOOKUP(V771,'Charged Moves'!B$2:K$119,3,FALSE)</f>
        <v>100</v>
      </c>
      <c r="X771" s="57" t="str">
        <f>VLOOKUP(V771,'Charged Moves'!B$2:C$119,2,FALSE)</f>
        <v>Ghost</v>
      </c>
      <c r="Y771" s="54">
        <f>IF(OR(VLOOKUP(V771,'Charged Moves'!B$2:C$119,2,FALSE)=E771,VLOOKUP(V771,'Charged Moves'!B$2:C$119,2,FALSE)=F771),1,0)</f>
        <v>0</v>
      </c>
      <c r="Z771" s="54">
        <f>VLOOKUP(V771,'Charged Moves'!B$2:K$119,10,FALSE)*100</f>
        <v>5</v>
      </c>
      <c r="AA771" s="54">
        <f>VLOOKUP(V771,'Charged Moves'!B$2:K$119,6,FALSE)</f>
        <v>3000</v>
      </c>
      <c r="AB771" s="54">
        <f>VLOOKUP(V771,'Charged Moves'!B$2:L$119,11,FALSE)</f>
        <v>50</v>
      </c>
      <c r="AC771" s="62">
        <f t="shared" si="233"/>
        <v>65</v>
      </c>
      <c r="AD771" s="24">
        <f t="shared" si="3"/>
        <v>21.66666667</v>
      </c>
      <c r="AE771" s="63">
        <f t="shared" si="4"/>
        <v>4</v>
      </c>
      <c r="AF771" s="64">
        <f t="shared" si="5"/>
        <v>6400</v>
      </c>
      <c r="AG771" s="65">
        <f t="shared" si="6"/>
        <v>13.72340426</v>
      </c>
      <c r="AH771" s="15">
        <f t="shared" si="234"/>
        <v>0.7882483777</v>
      </c>
      <c r="AI771" s="15">
        <f t="shared" si="235"/>
        <v>0.1365531322</v>
      </c>
      <c r="AJ771" s="15">
        <f t="shared" si="236"/>
        <v>0.201141356</v>
      </c>
      <c r="AK771" s="65">
        <f t="shared" si="7"/>
        <v>6.649484536</v>
      </c>
      <c r="AL771" s="65">
        <f t="shared" si="8"/>
        <v>151506.383</v>
      </c>
      <c r="AM771" s="65">
        <f t="shared" si="9"/>
        <v>73410.30928</v>
      </c>
    </row>
    <row r="772" ht="14.25" customHeight="1">
      <c r="A772" s="11">
        <v>443.0</v>
      </c>
      <c r="B772" s="11">
        <f>VLOOKUP(D772,'Species Data'!A$2:E$252,2,FALSE)</f>
        <v>64</v>
      </c>
      <c r="C772" s="11"/>
      <c r="D772" s="11" t="s">
        <v>266</v>
      </c>
      <c r="E772" s="50" t="s">
        <v>36</v>
      </c>
      <c r="F772" s="51"/>
      <c r="G772" s="11">
        <f>VLOOKUP(D772,'Species Data'!A$2:E$252,3,FALSE)</f>
        <v>80</v>
      </c>
      <c r="H772" s="52">
        <f>VLOOKUP(D772,'Species Data'!A$2:E$252,4,FALSE)</f>
        <v>232</v>
      </c>
      <c r="I772" s="52">
        <f>VLOOKUP(D772,'Species Data'!A$2:E$252,5,FALSE)</f>
        <v>138</v>
      </c>
      <c r="J772" s="53">
        <f t="shared" si="1"/>
        <v>11040</v>
      </c>
      <c r="K772" s="48" t="s">
        <v>18</v>
      </c>
      <c r="L772" s="54">
        <f>VLOOKUP(K772,'Basic Moves'!B$2:J$60,3,FALSE)</f>
        <v>20</v>
      </c>
      <c r="M772" s="54" t="str">
        <f>VLOOKUP(K772,'Basic Moves'!B$2:C$60,2,FALSE)</f>
        <v>Psychic</v>
      </c>
      <c r="N772" s="54">
        <f>IF(OR(VLOOKUP(K772,'Basic Moves'!B$2:C$60,2,FALSE)=E772,VLOOKUP(K772,'Basic Moves'!B$2:C$60,2,FALSE)=F772),1,0)</f>
        <v>1</v>
      </c>
      <c r="O772" s="54">
        <f>VLOOKUP(K772,'Basic Moves'!B$2:J$60,5,FALSE)</f>
        <v>1600</v>
      </c>
      <c r="P772" s="54">
        <f>VLOOKUP(K772,'Basic Moves'!B$2:J$60,9,FALSE)</f>
        <v>15</v>
      </c>
      <c r="Q772" s="34">
        <f t="shared" si="229"/>
        <v>16</v>
      </c>
      <c r="R772" s="24">
        <f t="shared" si="2"/>
        <v>10</v>
      </c>
      <c r="S772" s="56">
        <f t="shared" si="230"/>
        <v>12.5</v>
      </c>
      <c r="T772" s="56">
        <f t="shared" si="231"/>
        <v>9.375</v>
      </c>
      <c r="U772" s="56">
        <f t="shared" si="232"/>
        <v>0.75</v>
      </c>
      <c r="V772" s="48" t="s">
        <v>48</v>
      </c>
      <c r="W772" s="54">
        <f>VLOOKUP(V772,'Charged Moves'!B$2:K$119,3,FALSE)</f>
        <v>100</v>
      </c>
      <c r="X772" s="57" t="str">
        <f>VLOOKUP(V772,'Charged Moves'!B$2:C$119,2,FALSE)</f>
        <v>Fairy</v>
      </c>
      <c r="Y772" s="54">
        <f>IF(OR(VLOOKUP(V772,'Charged Moves'!B$2:C$119,2,FALSE)=E772,VLOOKUP(V772,'Charged Moves'!B$2:C$119,2,FALSE)=F772),1,0)</f>
        <v>0</v>
      </c>
      <c r="Z772" s="54">
        <f>VLOOKUP(V772,'Charged Moves'!B$2:K$119,10,FALSE)*100</f>
        <v>5</v>
      </c>
      <c r="AA772" s="54">
        <f>VLOOKUP(V772,'Charged Moves'!B$2:K$119,6,FALSE)</f>
        <v>3500</v>
      </c>
      <c r="AB772" s="54">
        <f>VLOOKUP(V772,'Charged Moves'!B$2:L$119,11,FALSE)</f>
        <v>50</v>
      </c>
      <c r="AC772" s="62">
        <f t="shared" si="233"/>
        <v>65</v>
      </c>
      <c r="AD772" s="24">
        <f t="shared" si="3"/>
        <v>18.57142857</v>
      </c>
      <c r="AE772" s="63">
        <f t="shared" si="4"/>
        <v>4</v>
      </c>
      <c r="AF772" s="64">
        <f t="shared" si="5"/>
        <v>6400</v>
      </c>
      <c r="AG772" s="65">
        <f t="shared" si="6"/>
        <v>13.03030303</v>
      </c>
      <c r="AH772" s="15">
        <f t="shared" si="234"/>
        <v>0.7484378535</v>
      </c>
      <c r="AI772" s="15">
        <f t="shared" si="235"/>
        <v>0.1296565094</v>
      </c>
      <c r="AJ772" s="15">
        <f t="shared" si="236"/>
        <v>0.1960875531</v>
      </c>
      <c r="AK772" s="65">
        <f t="shared" si="7"/>
        <v>6.48241206</v>
      </c>
      <c r="AL772" s="65">
        <f t="shared" si="8"/>
        <v>143854.5455</v>
      </c>
      <c r="AM772" s="65">
        <f t="shared" si="9"/>
        <v>71565.82915</v>
      </c>
    </row>
    <row r="773" ht="14.25" customHeight="1">
      <c r="A773" s="11">
        <v>444.0</v>
      </c>
      <c r="B773" s="11">
        <f>VLOOKUP(D773,'Species Data'!A$2:E$252,2,FALSE)</f>
        <v>64</v>
      </c>
      <c r="C773" s="11"/>
      <c r="D773" s="11" t="s">
        <v>266</v>
      </c>
      <c r="E773" s="50" t="s">
        <v>36</v>
      </c>
      <c r="F773" s="51"/>
      <c r="G773" s="11">
        <f>VLOOKUP(D773,'Species Data'!A$2:E$252,3,FALSE)</f>
        <v>80</v>
      </c>
      <c r="H773" s="52">
        <f>VLOOKUP(D773,'Species Data'!A$2:E$252,4,FALSE)</f>
        <v>232</v>
      </c>
      <c r="I773" s="52">
        <f>VLOOKUP(D773,'Species Data'!A$2:E$252,5,FALSE)</f>
        <v>138</v>
      </c>
      <c r="J773" s="53">
        <f t="shared" si="1"/>
        <v>11040</v>
      </c>
      <c r="K773" s="48" t="s">
        <v>18</v>
      </c>
      <c r="L773" s="54">
        <f>VLOOKUP(K773,'Basic Moves'!B$2:J$60,3,FALSE)</f>
        <v>20</v>
      </c>
      <c r="M773" s="54" t="str">
        <f>VLOOKUP(K773,'Basic Moves'!B$2:C$60,2,FALSE)</f>
        <v>Psychic</v>
      </c>
      <c r="N773" s="54">
        <f>IF(OR(VLOOKUP(K773,'Basic Moves'!B$2:C$60,2,FALSE)=E773,VLOOKUP(K773,'Basic Moves'!B$2:C$60,2,FALSE)=F773),1,0)</f>
        <v>1</v>
      </c>
      <c r="O773" s="54">
        <f>VLOOKUP(K773,'Basic Moves'!B$2:J$60,5,FALSE)</f>
        <v>1600</v>
      </c>
      <c r="P773" s="54">
        <f>VLOOKUP(K773,'Basic Moves'!B$2:J$60,9,FALSE)</f>
        <v>15</v>
      </c>
      <c r="Q773" s="34">
        <f t="shared" si="229"/>
        <v>16</v>
      </c>
      <c r="R773" s="24">
        <f t="shared" si="2"/>
        <v>10</v>
      </c>
      <c r="S773" s="56">
        <f t="shared" si="230"/>
        <v>12.5</v>
      </c>
      <c r="T773" s="56">
        <f t="shared" si="231"/>
        <v>9.375</v>
      </c>
      <c r="U773" s="56">
        <f t="shared" si="232"/>
        <v>0.75</v>
      </c>
      <c r="V773" s="48" t="s">
        <v>193</v>
      </c>
      <c r="W773" s="54">
        <f>VLOOKUP(V773,'Charged Moves'!B$2:K$119,3,FALSE)</f>
        <v>70</v>
      </c>
      <c r="X773" s="57" t="str">
        <f>VLOOKUP(V773,'Charged Moves'!B$2:C$119,2,FALSE)</f>
        <v>Psychic</v>
      </c>
      <c r="Y773" s="54">
        <f>IF(OR(VLOOKUP(V773,'Charged Moves'!B$2:C$119,2,FALSE)=E773,VLOOKUP(V773,'Charged Moves'!B$2:C$119,2,FALSE)=F773),1,0)</f>
        <v>1</v>
      </c>
      <c r="Z773" s="54">
        <f>VLOOKUP(V773,'Charged Moves'!B$2:K$119,10,FALSE)*100</f>
        <v>5</v>
      </c>
      <c r="AA773" s="54">
        <f>VLOOKUP(V773,'Charged Moves'!B$2:K$119,6,FALSE)</f>
        <v>3200</v>
      </c>
      <c r="AB773" s="54">
        <f>VLOOKUP(V773,'Charged Moves'!B$2:L$119,11,FALSE)</f>
        <v>50</v>
      </c>
      <c r="AC773" s="62">
        <f t="shared" si="233"/>
        <v>55</v>
      </c>
      <c r="AD773" s="24">
        <f t="shared" si="3"/>
        <v>17.1875</v>
      </c>
      <c r="AE773" s="63">
        <f t="shared" si="4"/>
        <v>4</v>
      </c>
      <c r="AF773" s="64">
        <f t="shared" si="5"/>
        <v>6400</v>
      </c>
      <c r="AG773" s="65">
        <f t="shared" si="6"/>
        <v>12.39583333</v>
      </c>
      <c r="AH773" s="15">
        <f t="shared" si="234"/>
        <v>0.711995022</v>
      </c>
      <c r="AI773" s="15">
        <f t="shared" si="235"/>
        <v>0.1233432927</v>
      </c>
      <c r="AJ773" s="15">
        <f t="shared" si="236"/>
        <v>0.1836556457</v>
      </c>
      <c r="AK773" s="65">
        <f t="shared" si="7"/>
        <v>6.071428571</v>
      </c>
      <c r="AL773" s="65">
        <f t="shared" si="8"/>
        <v>136850</v>
      </c>
      <c r="AM773" s="65">
        <f t="shared" si="9"/>
        <v>67028.57143</v>
      </c>
    </row>
    <row r="774" ht="14.25" customHeight="1">
      <c r="A774" s="11">
        <v>448.0</v>
      </c>
      <c r="B774" s="11">
        <f>VLOOKUP(D774,'Species Data'!A$2:E$252,2,FALSE)</f>
        <v>64</v>
      </c>
      <c r="C774" s="11"/>
      <c r="D774" s="11" t="s">
        <v>266</v>
      </c>
      <c r="E774" s="50" t="s">
        <v>36</v>
      </c>
      <c r="F774" s="51"/>
      <c r="G774" s="11">
        <f>VLOOKUP(D774,'Species Data'!A$2:E$252,3,FALSE)</f>
        <v>80</v>
      </c>
      <c r="H774" s="52">
        <f>VLOOKUP(D774,'Species Data'!A$2:E$252,4,FALSE)</f>
        <v>232</v>
      </c>
      <c r="I774" s="52">
        <f>VLOOKUP(D774,'Species Data'!A$2:E$252,5,FALSE)</f>
        <v>138</v>
      </c>
      <c r="J774" s="53">
        <f t="shared" si="1"/>
        <v>11040</v>
      </c>
      <c r="K774" s="48" t="s">
        <v>38</v>
      </c>
      <c r="L774" s="54">
        <f>VLOOKUP(K774,'Basic Moves'!B$2:J$60,3,FALSE)</f>
        <v>5</v>
      </c>
      <c r="M774" s="54" t="str">
        <f>VLOOKUP(K774,'Basic Moves'!B$2:C$60,2,FALSE)</f>
        <v>Psychic</v>
      </c>
      <c r="N774" s="54">
        <f>IF(OR(VLOOKUP(K774,'Basic Moves'!B$2:C$60,2,FALSE)=E774,VLOOKUP(K774,'Basic Moves'!B$2:C$60,2,FALSE)=F774),1,0)</f>
        <v>1</v>
      </c>
      <c r="O774" s="54">
        <f>VLOOKUP(K774,'Basic Moves'!B$2:J$60,5,FALSE)</f>
        <v>600</v>
      </c>
      <c r="P774" s="54">
        <f>VLOOKUP(K774,'Basic Moves'!B$2:J$60,9,FALSE)</f>
        <v>8</v>
      </c>
      <c r="Q774" s="34">
        <f t="shared" si="229"/>
        <v>4</v>
      </c>
      <c r="R774" s="24">
        <f t="shared" si="2"/>
        <v>6.666666667</v>
      </c>
      <c r="S774" s="56">
        <f t="shared" si="230"/>
        <v>8.333333333</v>
      </c>
      <c r="T774" s="56">
        <f t="shared" si="231"/>
        <v>13.33333333</v>
      </c>
      <c r="U774" s="56">
        <f t="shared" si="232"/>
        <v>1.6</v>
      </c>
      <c r="V774" s="48" t="s">
        <v>37</v>
      </c>
      <c r="W774" s="54">
        <f>VLOOKUP(V774,'Charged Moves'!B$2:K$119,3,FALSE)</f>
        <v>100</v>
      </c>
      <c r="X774" s="57" t="str">
        <f>VLOOKUP(V774,'Charged Moves'!B$2:C$119,2,FALSE)</f>
        <v>Ghost</v>
      </c>
      <c r="Y774" s="54">
        <f>IF(OR(VLOOKUP(V774,'Charged Moves'!B$2:C$119,2,FALSE)=E774,VLOOKUP(V774,'Charged Moves'!B$2:C$119,2,FALSE)=F774),1,0)</f>
        <v>0</v>
      </c>
      <c r="Z774" s="54">
        <f>VLOOKUP(V774,'Charged Moves'!B$2:K$119,10,FALSE)*100</f>
        <v>5</v>
      </c>
      <c r="AA774" s="54">
        <f>VLOOKUP(V774,'Charged Moves'!B$2:K$119,6,FALSE)</f>
        <v>3000</v>
      </c>
      <c r="AB774" s="54">
        <f>VLOOKUP(V774,'Charged Moves'!B$2:L$119,11,FALSE)</f>
        <v>50</v>
      </c>
      <c r="AC774" s="62">
        <f t="shared" si="233"/>
        <v>65</v>
      </c>
      <c r="AD774" s="24">
        <f t="shared" si="3"/>
        <v>21.66666667</v>
      </c>
      <c r="AE774" s="63">
        <f t="shared" si="4"/>
        <v>7</v>
      </c>
      <c r="AF774" s="64">
        <f t="shared" si="5"/>
        <v>4200</v>
      </c>
      <c r="AG774" s="65">
        <f t="shared" si="6"/>
        <v>12.91666667</v>
      </c>
      <c r="AH774" s="15">
        <f t="shared" si="234"/>
        <v>0.7419107792</v>
      </c>
      <c r="AI774" s="15">
        <f t="shared" si="235"/>
        <v>0.128525784</v>
      </c>
      <c r="AJ774" s="15">
        <f t="shared" si="236"/>
        <v>0.1212574293</v>
      </c>
      <c r="AK774" s="65">
        <f t="shared" si="7"/>
        <v>4.00862069</v>
      </c>
      <c r="AL774" s="65">
        <f t="shared" si="8"/>
        <v>142600</v>
      </c>
      <c r="AM774" s="65">
        <f t="shared" si="9"/>
        <v>44255.17241</v>
      </c>
    </row>
    <row r="775" ht="14.25" customHeight="1">
      <c r="A775" s="11">
        <v>446.0</v>
      </c>
      <c r="B775" s="11">
        <f>VLOOKUP(D775,'Species Data'!A$2:E$252,2,FALSE)</f>
        <v>64</v>
      </c>
      <c r="C775" s="11"/>
      <c r="D775" s="11" t="s">
        <v>266</v>
      </c>
      <c r="E775" s="50" t="s">
        <v>36</v>
      </c>
      <c r="F775" s="51"/>
      <c r="G775" s="11">
        <f>VLOOKUP(D775,'Species Data'!A$2:E$252,3,FALSE)</f>
        <v>80</v>
      </c>
      <c r="H775" s="52">
        <f>VLOOKUP(D775,'Species Data'!A$2:E$252,4,FALSE)</f>
        <v>232</v>
      </c>
      <c r="I775" s="52">
        <f>VLOOKUP(D775,'Species Data'!A$2:E$252,5,FALSE)</f>
        <v>138</v>
      </c>
      <c r="J775" s="53">
        <f t="shared" si="1"/>
        <v>11040</v>
      </c>
      <c r="K775" s="48" t="s">
        <v>38</v>
      </c>
      <c r="L775" s="54">
        <f>VLOOKUP(K775,'Basic Moves'!B$2:J$60,3,FALSE)</f>
        <v>5</v>
      </c>
      <c r="M775" s="54" t="str">
        <f>VLOOKUP(K775,'Basic Moves'!B$2:C$60,2,FALSE)</f>
        <v>Psychic</v>
      </c>
      <c r="N775" s="54">
        <f>IF(OR(VLOOKUP(K775,'Basic Moves'!B$2:C$60,2,FALSE)=E775,VLOOKUP(K775,'Basic Moves'!B$2:C$60,2,FALSE)=F775),1,0)</f>
        <v>1</v>
      </c>
      <c r="O775" s="54">
        <f>VLOOKUP(K775,'Basic Moves'!B$2:J$60,5,FALSE)</f>
        <v>600</v>
      </c>
      <c r="P775" s="54">
        <f>VLOOKUP(K775,'Basic Moves'!B$2:J$60,9,FALSE)</f>
        <v>8</v>
      </c>
      <c r="Q775" s="34">
        <f t="shared" si="229"/>
        <v>4</v>
      </c>
      <c r="R775" s="24">
        <f t="shared" si="2"/>
        <v>6.666666667</v>
      </c>
      <c r="S775" s="56">
        <f t="shared" si="230"/>
        <v>8.333333333</v>
      </c>
      <c r="T775" s="56">
        <f t="shared" si="231"/>
        <v>13.33333333</v>
      </c>
      <c r="U775" s="56">
        <f t="shared" si="232"/>
        <v>1.6</v>
      </c>
      <c r="V775" s="48" t="s">
        <v>48</v>
      </c>
      <c r="W775" s="54">
        <f>VLOOKUP(V775,'Charged Moves'!B$2:K$119,3,FALSE)</f>
        <v>100</v>
      </c>
      <c r="X775" s="57" t="str">
        <f>VLOOKUP(V775,'Charged Moves'!B$2:C$119,2,FALSE)</f>
        <v>Fairy</v>
      </c>
      <c r="Y775" s="54">
        <f>IF(OR(VLOOKUP(V775,'Charged Moves'!B$2:C$119,2,FALSE)=E775,VLOOKUP(V775,'Charged Moves'!B$2:C$119,2,FALSE)=F775),1,0)</f>
        <v>0</v>
      </c>
      <c r="Z775" s="54">
        <f>VLOOKUP(V775,'Charged Moves'!B$2:K$119,10,FALSE)*100</f>
        <v>5</v>
      </c>
      <c r="AA775" s="54">
        <f>VLOOKUP(V775,'Charged Moves'!B$2:K$119,6,FALSE)</f>
        <v>3500</v>
      </c>
      <c r="AB775" s="54">
        <f>VLOOKUP(V775,'Charged Moves'!B$2:L$119,11,FALSE)</f>
        <v>50</v>
      </c>
      <c r="AC775" s="62">
        <f t="shared" si="233"/>
        <v>65</v>
      </c>
      <c r="AD775" s="24">
        <f t="shared" si="3"/>
        <v>18.57142857</v>
      </c>
      <c r="AE775" s="63">
        <f t="shared" si="4"/>
        <v>7</v>
      </c>
      <c r="AF775" s="64">
        <f t="shared" si="5"/>
        <v>4200</v>
      </c>
      <c r="AG775" s="65">
        <f t="shared" si="6"/>
        <v>12.07792208</v>
      </c>
      <c r="AH775" s="15">
        <f t="shared" si="234"/>
        <v>0.6937347546</v>
      </c>
      <c r="AI775" s="15">
        <f t="shared" si="235"/>
        <v>0.1201799539</v>
      </c>
      <c r="AJ775" s="15">
        <f t="shared" si="236"/>
        <v>0.1186992557</v>
      </c>
      <c r="AK775" s="65">
        <f t="shared" si="7"/>
        <v>3.924050633</v>
      </c>
      <c r="AL775" s="65">
        <f t="shared" si="8"/>
        <v>133340.2597</v>
      </c>
      <c r="AM775" s="65">
        <f t="shared" si="9"/>
        <v>43321.51899</v>
      </c>
    </row>
    <row r="776" ht="14.25" customHeight="1">
      <c r="A776" s="11">
        <v>447.0</v>
      </c>
      <c r="B776" s="11">
        <f>VLOOKUP(D776,'Species Data'!A$2:E$252,2,FALSE)</f>
        <v>64</v>
      </c>
      <c r="C776" s="11"/>
      <c r="D776" s="11" t="s">
        <v>266</v>
      </c>
      <c r="E776" s="50" t="s">
        <v>36</v>
      </c>
      <c r="F776" s="51"/>
      <c r="G776" s="11">
        <f>VLOOKUP(D776,'Species Data'!A$2:E$252,3,FALSE)</f>
        <v>80</v>
      </c>
      <c r="H776" s="52">
        <f>VLOOKUP(D776,'Species Data'!A$2:E$252,4,FALSE)</f>
        <v>232</v>
      </c>
      <c r="I776" s="52">
        <f>VLOOKUP(D776,'Species Data'!A$2:E$252,5,FALSE)</f>
        <v>138</v>
      </c>
      <c r="J776" s="53">
        <f t="shared" si="1"/>
        <v>11040</v>
      </c>
      <c r="K776" s="48" t="s">
        <v>38</v>
      </c>
      <c r="L776" s="54">
        <f>VLOOKUP(K776,'Basic Moves'!B$2:J$60,3,FALSE)</f>
        <v>5</v>
      </c>
      <c r="M776" s="54" t="str">
        <f>VLOOKUP(K776,'Basic Moves'!B$2:C$60,2,FALSE)</f>
        <v>Psychic</v>
      </c>
      <c r="N776" s="54">
        <f>IF(OR(VLOOKUP(K776,'Basic Moves'!B$2:C$60,2,FALSE)=E776,VLOOKUP(K776,'Basic Moves'!B$2:C$60,2,FALSE)=F776),1,0)</f>
        <v>1</v>
      </c>
      <c r="O776" s="54">
        <f>VLOOKUP(K776,'Basic Moves'!B$2:J$60,5,FALSE)</f>
        <v>600</v>
      </c>
      <c r="P776" s="54">
        <f>VLOOKUP(K776,'Basic Moves'!B$2:J$60,9,FALSE)</f>
        <v>8</v>
      </c>
      <c r="Q776" s="34">
        <f t="shared" si="229"/>
        <v>4</v>
      </c>
      <c r="R776" s="24">
        <f t="shared" si="2"/>
        <v>6.666666667</v>
      </c>
      <c r="S776" s="56">
        <f t="shared" si="230"/>
        <v>8.333333333</v>
      </c>
      <c r="T776" s="56">
        <f t="shared" si="231"/>
        <v>13.33333333</v>
      </c>
      <c r="U776" s="56">
        <f t="shared" si="232"/>
        <v>1.6</v>
      </c>
      <c r="V776" s="48" t="s">
        <v>193</v>
      </c>
      <c r="W776" s="54">
        <f>VLOOKUP(V776,'Charged Moves'!B$2:K$119,3,FALSE)</f>
        <v>70</v>
      </c>
      <c r="X776" s="57" t="str">
        <f>VLOOKUP(V776,'Charged Moves'!B$2:C$119,2,FALSE)</f>
        <v>Psychic</v>
      </c>
      <c r="Y776" s="54">
        <f>IF(OR(VLOOKUP(V776,'Charged Moves'!B$2:C$119,2,FALSE)=E776,VLOOKUP(V776,'Charged Moves'!B$2:C$119,2,FALSE)=F776),1,0)</f>
        <v>1</v>
      </c>
      <c r="Z776" s="54">
        <f>VLOOKUP(V776,'Charged Moves'!B$2:K$119,10,FALSE)*100</f>
        <v>5</v>
      </c>
      <c r="AA776" s="54">
        <f>VLOOKUP(V776,'Charged Moves'!B$2:K$119,6,FALSE)</f>
        <v>3200</v>
      </c>
      <c r="AB776" s="54">
        <f>VLOOKUP(V776,'Charged Moves'!B$2:L$119,11,FALSE)</f>
        <v>50</v>
      </c>
      <c r="AC776" s="62">
        <f t="shared" si="233"/>
        <v>55</v>
      </c>
      <c r="AD776" s="24">
        <f t="shared" si="3"/>
        <v>17.1875</v>
      </c>
      <c r="AE776" s="63">
        <f t="shared" si="4"/>
        <v>7</v>
      </c>
      <c r="AF776" s="64">
        <f t="shared" si="5"/>
        <v>4200</v>
      </c>
      <c r="AG776" s="65">
        <f t="shared" si="6"/>
        <v>11.21621622</v>
      </c>
      <c r="AH776" s="15">
        <f t="shared" si="234"/>
        <v>0.6442398746</v>
      </c>
      <c r="AI776" s="15">
        <f t="shared" si="235"/>
        <v>0.1116056503</v>
      </c>
      <c r="AJ776" s="15">
        <f t="shared" si="236"/>
        <v>0.1072940474</v>
      </c>
      <c r="AK776" s="65">
        <f t="shared" si="7"/>
        <v>3.547008547</v>
      </c>
      <c r="AL776" s="65">
        <f t="shared" si="8"/>
        <v>123827.027</v>
      </c>
      <c r="AM776" s="65">
        <f t="shared" si="9"/>
        <v>39158.97436</v>
      </c>
    </row>
    <row r="777" ht="14.25" customHeight="1">
      <c r="A777" s="11">
        <v>80.0</v>
      </c>
      <c r="B777" s="11">
        <f>VLOOKUP(D777,'Species Data'!A$2:E$252,2,FALSE)</f>
        <v>14</v>
      </c>
      <c r="C777" s="11"/>
      <c r="D777" s="11" t="s">
        <v>446</v>
      </c>
      <c r="E777" s="118" t="s">
        <v>477</v>
      </c>
      <c r="F777" s="108" t="s">
        <v>473</v>
      </c>
      <c r="G777" s="11">
        <f>VLOOKUP(D777,'Species Data'!A$2:E$252,3,FALSE)</f>
        <v>90</v>
      </c>
      <c r="H777" s="52">
        <f>VLOOKUP(D777,'Species Data'!A$2:E$252,4,FALSE)</f>
        <v>46</v>
      </c>
      <c r="I777" s="52">
        <f>VLOOKUP(D777,'Species Data'!A$2:E$252,5,FALSE)</f>
        <v>86</v>
      </c>
      <c r="J777" s="53">
        <f t="shared" si="1"/>
        <v>7740</v>
      </c>
      <c r="K777" s="48" t="s">
        <v>297</v>
      </c>
      <c r="L777" s="54">
        <f>VLOOKUP(K777,'Basic Moves'!B$2:J$60,3,FALSE)</f>
        <v>5</v>
      </c>
      <c r="M777" s="54" t="str">
        <f>VLOOKUP(K777,'Basic Moves'!B$2:C$60,2,FALSE)</f>
        <v>Poison</v>
      </c>
      <c r="N777" s="54">
        <f>IF(OR(VLOOKUP(K777,'Basic Moves'!B$2:C$60,2,FALSE)=E777,VLOOKUP(K777,'Basic Moves'!B$2:C$60,2,FALSE)=F777),1,0)</f>
        <v>1</v>
      </c>
      <c r="O777" s="54">
        <f>VLOOKUP(K777,'Basic Moves'!B$2:J$60,5,FALSE)</f>
        <v>600</v>
      </c>
      <c r="P777" s="54">
        <f>VLOOKUP(K777,'Basic Moves'!B$2:J$60,9,FALSE)</f>
        <v>7</v>
      </c>
      <c r="Q777" s="34">
        <f t="shared" si="229"/>
        <v>1</v>
      </c>
      <c r="R777" s="24">
        <f t="shared" si="2"/>
        <v>1.666666667</v>
      </c>
      <c r="S777" s="56">
        <f t="shared" si="230"/>
        <v>8.333333333</v>
      </c>
      <c r="T777" s="56">
        <f t="shared" si="231"/>
        <v>11.66666667</v>
      </c>
      <c r="U777" s="56">
        <f t="shared" si="232"/>
        <v>1.4</v>
      </c>
      <c r="V777" s="48" t="s">
        <v>412</v>
      </c>
      <c r="W777" s="54">
        <f>VLOOKUP(V777,'Charged Moves'!B$2:K$119,3,FALSE)</f>
        <v>35</v>
      </c>
      <c r="X777" s="57" t="str">
        <f>VLOOKUP(V777,'Charged Moves'!B$2:C$119,2,FALSE)</f>
        <v>Normal</v>
      </c>
      <c r="Y777" s="54">
        <f>IF(OR(VLOOKUP(V777,'Charged Moves'!B$2:C$119,2,FALSE)=E777,VLOOKUP(V777,'Charged Moves'!B$2:C$119,2,FALSE)=F777),1,0)</f>
        <v>0</v>
      </c>
      <c r="Z777" s="54">
        <f>VLOOKUP(V777,'Charged Moves'!B$2:K$119,10,FALSE)*100</f>
        <v>0</v>
      </c>
      <c r="AA777" s="54">
        <f>VLOOKUP(V777,'Charged Moves'!B$2:K$119,6,FALSE)</f>
        <v>2200</v>
      </c>
      <c r="AB777" s="54">
        <f>VLOOKUP(V777,'Charged Moves'!B$2:L$119,11,FALSE)</f>
        <v>0</v>
      </c>
      <c r="AC777" s="62">
        <f t="shared" si="233"/>
        <v>5</v>
      </c>
      <c r="AD777" s="24">
        <f t="shared" si="3"/>
        <v>2.272727273</v>
      </c>
      <c r="AE777" s="63">
        <f t="shared" si="4"/>
        <v>0</v>
      </c>
      <c r="AF777" s="64">
        <f t="shared" si="5"/>
        <v>0</v>
      </c>
      <c r="AG777" s="65">
        <f t="shared" si="6"/>
        <v>2.272727273</v>
      </c>
      <c r="AH777" s="15">
        <f t="shared" si="234"/>
        <v>0.1305414861</v>
      </c>
      <c r="AI777" s="15">
        <f t="shared" si="235"/>
        <v>0.0158547362</v>
      </c>
      <c r="AJ777" s="15">
        <f t="shared" si="236"/>
        <v>0.02524677993</v>
      </c>
      <c r="AK777" s="65">
        <f t="shared" si="7"/>
        <v>1.19047619</v>
      </c>
      <c r="AL777" s="65">
        <f t="shared" si="8"/>
        <v>17590.90909</v>
      </c>
      <c r="AM777" s="65">
        <f t="shared" si="9"/>
        <v>9214.285714</v>
      </c>
    </row>
    <row r="778" ht="14.25" customHeight="1">
      <c r="A778" s="11">
        <v>79.0</v>
      </c>
      <c r="B778" s="11">
        <f>VLOOKUP(D778,'Species Data'!A$2:E$252,2,FALSE)</f>
        <v>14</v>
      </c>
      <c r="C778" s="11"/>
      <c r="D778" s="11" t="s">
        <v>446</v>
      </c>
      <c r="E778" s="118" t="s">
        <v>477</v>
      </c>
      <c r="F778" s="108" t="s">
        <v>473</v>
      </c>
      <c r="G778" s="11">
        <f>VLOOKUP(D778,'Species Data'!A$2:E$252,3,FALSE)</f>
        <v>90</v>
      </c>
      <c r="H778" s="52">
        <f>VLOOKUP(D778,'Species Data'!A$2:E$252,4,FALSE)</f>
        <v>46</v>
      </c>
      <c r="I778" s="52">
        <f>VLOOKUP(D778,'Species Data'!A$2:E$252,5,FALSE)</f>
        <v>86</v>
      </c>
      <c r="J778" s="53">
        <f t="shared" si="1"/>
        <v>7740</v>
      </c>
      <c r="K778" s="48" t="s">
        <v>184</v>
      </c>
      <c r="L778" s="54">
        <f>VLOOKUP(K778,'Basic Moves'!B$2:J$60,3,FALSE)</f>
        <v>5</v>
      </c>
      <c r="M778" s="54" t="str">
        <f>VLOOKUP(K778,'Basic Moves'!B$2:C$60,2,FALSE)</f>
        <v>Bug</v>
      </c>
      <c r="N778" s="54">
        <f>IF(OR(VLOOKUP(K778,'Basic Moves'!B$2:C$60,2,FALSE)=E778,VLOOKUP(K778,'Basic Moves'!B$2:C$60,2,FALSE)=F778),1,0)</f>
        <v>1</v>
      </c>
      <c r="O778" s="54">
        <f>VLOOKUP(K778,'Basic Moves'!B$2:J$60,5,FALSE)</f>
        <v>500</v>
      </c>
      <c r="P778" s="54">
        <f>VLOOKUP(K778,'Basic Moves'!B$2:J$60,9,FALSE)</f>
        <v>6</v>
      </c>
      <c r="Q778" s="34">
        <f t="shared" si="229"/>
        <v>1</v>
      </c>
      <c r="R778" s="24">
        <f t="shared" si="2"/>
        <v>2</v>
      </c>
      <c r="S778" s="56">
        <f t="shared" si="230"/>
        <v>10</v>
      </c>
      <c r="T778" s="56">
        <f t="shared" si="231"/>
        <v>12</v>
      </c>
      <c r="U778" s="56">
        <f t="shared" si="232"/>
        <v>1.2</v>
      </c>
      <c r="V778" s="48" t="s">
        <v>412</v>
      </c>
      <c r="W778" s="54">
        <f>VLOOKUP(V778,'Charged Moves'!B$2:K$119,3,FALSE)</f>
        <v>35</v>
      </c>
      <c r="X778" s="57" t="str">
        <f>VLOOKUP(V778,'Charged Moves'!B$2:C$119,2,FALSE)</f>
        <v>Normal</v>
      </c>
      <c r="Y778" s="54">
        <f>IF(OR(VLOOKUP(V778,'Charged Moves'!B$2:C$119,2,FALSE)=E778,VLOOKUP(V778,'Charged Moves'!B$2:C$119,2,FALSE)=F778),1,0)</f>
        <v>0</v>
      </c>
      <c r="Z778" s="54">
        <f>VLOOKUP(V778,'Charged Moves'!B$2:K$119,10,FALSE)*100</f>
        <v>0</v>
      </c>
      <c r="AA778" s="54">
        <f>VLOOKUP(V778,'Charged Moves'!B$2:K$119,6,FALSE)</f>
        <v>2200</v>
      </c>
      <c r="AB778" s="54">
        <f>VLOOKUP(V778,'Charged Moves'!B$2:L$119,11,FALSE)</f>
        <v>0</v>
      </c>
      <c r="AC778" s="62">
        <f t="shared" si="233"/>
        <v>5</v>
      </c>
      <c r="AD778" s="24">
        <f t="shared" si="3"/>
        <v>2.272727273</v>
      </c>
      <c r="AE778" s="63">
        <f t="shared" si="4"/>
        <v>0</v>
      </c>
      <c r="AF778" s="64">
        <f t="shared" si="5"/>
        <v>0</v>
      </c>
      <c r="AG778" s="65">
        <f t="shared" si="6"/>
        <v>2.272727273</v>
      </c>
      <c r="AH778" s="15">
        <f t="shared" si="234"/>
        <v>0.1305414861</v>
      </c>
      <c r="AI778" s="15">
        <f t="shared" si="235"/>
        <v>0.0158547362</v>
      </c>
      <c r="AJ778" s="15">
        <f t="shared" si="236"/>
        <v>0.02524677993</v>
      </c>
      <c r="AK778" s="65">
        <f t="shared" si="7"/>
        <v>1.19047619</v>
      </c>
      <c r="AL778" s="65">
        <f t="shared" si="8"/>
        <v>17590.90909</v>
      </c>
      <c r="AM778" s="65">
        <f t="shared" si="9"/>
        <v>9214.285714</v>
      </c>
    </row>
    <row r="779" ht="14.25" customHeight="1">
      <c r="A779" s="11">
        <v>880.0</v>
      </c>
      <c r="B779" s="11">
        <f>VLOOKUP(D779,'Species Data'!A$2:E$252,2,FALSE)</f>
        <v>115</v>
      </c>
      <c r="C779" s="11"/>
      <c r="D779" s="11" t="s">
        <v>197</v>
      </c>
      <c r="E779" s="98" t="s">
        <v>481</v>
      </c>
      <c r="F779" s="124"/>
      <c r="G779" s="11">
        <f>VLOOKUP(D779,'Species Data'!A$2:E$252,3,FALSE)</f>
        <v>210</v>
      </c>
      <c r="H779" s="52">
        <f>VLOOKUP(D779,'Species Data'!A$2:E$252,4,FALSE)</f>
        <v>181</v>
      </c>
      <c r="I779" s="52">
        <f>VLOOKUP(D779,'Species Data'!A$2:E$252,5,FALSE)</f>
        <v>165</v>
      </c>
      <c r="J779" s="53">
        <f t="shared" si="1"/>
        <v>34650</v>
      </c>
      <c r="K779" s="48" t="s">
        <v>103</v>
      </c>
      <c r="L779" s="54">
        <f>VLOOKUP(K779,'Basic Moves'!B$2:J$60,3,FALSE)</f>
        <v>15</v>
      </c>
      <c r="M779" s="54" t="str">
        <f>VLOOKUP(K779,'Basic Moves'!B$2:C$60,2,FALSE)</f>
        <v>Ground</v>
      </c>
      <c r="N779" s="54">
        <f>IF(OR(VLOOKUP(K779,'Basic Moves'!B$2:C$60,2,FALSE)=E779,VLOOKUP(K779,'Basic Moves'!B$2:C$60,2,FALSE)=F779),1,0)</f>
        <v>0</v>
      </c>
      <c r="O779" s="54">
        <f>VLOOKUP(K779,'Basic Moves'!B$2:J$60,5,FALSE)</f>
        <v>1400</v>
      </c>
      <c r="P779" s="54">
        <f>VLOOKUP(K779,'Basic Moves'!B$2:J$60,9,FALSE)</f>
        <v>12</v>
      </c>
      <c r="Q779" s="34">
        <f t="shared" si="229"/>
        <v>8</v>
      </c>
      <c r="R779" s="24">
        <f t="shared" si="2"/>
        <v>5.714285714</v>
      </c>
      <c r="S779" s="56">
        <f t="shared" si="230"/>
        <v>10.71428571</v>
      </c>
      <c r="T779" s="56">
        <f t="shared" si="231"/>
        <v>8.571428571</v>
      </c>
      <c r="U779" s="56">
        <f t="shared" si="232"/>
        <v>0.8</v>
      </c>
      <c r="V779" s="12" t="s">
        <v>51</v>
      </c>
      <c r="W779" s="54">
        <f>VLOOKUP(V779,'Charged Moves'!B$2:K$119,3,FALSE)</f>
        <v>110</v>
      </c>
      <c r="X779" s="57" t="str">
        <f>VLOOKUP(V779,'Charged Moves'!B$2:C$119,2,FALSE)</f>
        <v>Dragon</v>
      </c>
      <c r="Y779" s="54">
        <f>IF(OR(VLOOKUP(V779,'Charged Moves'!B$2:C$119,2,FALSE)=E779,VLOOKUP(V779,'Charged Moves'!B$2:C$119,2,FALSE)=F779),1,0)</f>
        <v>0</v>
      </c>
      <c r="Z779" s="54">
        <f>VLOOKUP(V779,'Charged Moves'!B$2:K$119,10,FALSE)*100</f>
        <v>5</v>
      </c>
      <c r="AA779" s="54">
        <f>VLOOKUP(V779,'Charged Moves'!B$2:K$119,6,FALSE)</f>
        <v>3900</v>
      </c>
      <c r="AB779" s="54">
        <f>VLOOKUP(V779,'Charged Moves'!B$2:L$119,11,FALSE)</f>
        <v>50</v>
      </c>
      <c r="AC779" s="62">
        <f t="shared" si="233"/>
        <v>56</v>
      </c>
      <c r="AD779" s="24">
        <f t="shared" si="3"/>
        <v>14.35897436</v>
      </c>
      <c r="AE779" s="63">
        <f t="shared" si="4"/>
        <v>5</v>
      </c>
      <c r="AF779" s="64">
        <f t="shared" si="5"/>
        <v>7000</v>
      </c>
      <c r="AG779" s="65">
        <f t="shared" si="6"/>
        <v>8.80733945</v>
      </c>
      <c r="AH779" s="15">
        <f t="shared" si="234"/>
        <v>0.5058781993</v>
      </c>
      <c r="AI779" s="15">
        <f t="shared" si="235"/>
        <v>0.275054472</v>
      </c>
      <c r="AJ779" s="15">
        <f t="shared" si="236"/>
        <v>0.3980002176</v>
      </c>
      <c r="AK779" s="65">
        <f t="shared" si="7"/>
        <v>4.192139738</v>
      </c>
      <c r="AL779" s="65">
        <f t="shared" si="8"/>
        <v>305174.3119</v>
      </c>
      <c r="AM779" s="65">
        <f t="shared" si="9"/>
        <v>145257.6419</v>
      </c>
    </row>
    <row r="780" ht="14.25" customHeight="1">
      <c r="A780" s="11">
        <v>878.0</v>
      </c>
      <c r="B780" s="11">
        <f>VLOOKUP(D780,'Species Data'!A$2:E$252,2,FALSE)</f>
        <v>115</v>
      </c>
      <c r="C780" s="11"/>
      <c r="D780" s="11" t="s">
        <v>197</v>
      </c>
      <c r="E780" s="98" t="s">
        <v>481</v>
      </c>
      <c r="F780" s="124"/>
      <c r="G780" s="11">
        <f>VLOOKUP(D780,'Species Data'!A$2:E$252,3,FALSE)</f>
        <v>210</v>
      </c>
      <c r="H780" s="52">
        <f>VLOOKUP(D780,'Species Data'!A$2:E$252,4,FALSE)</f>
        <v>181</v>
      </c>
      <c r="I780" s="52">
        <f>VLOOKUP(D780,'Species Data'!A$2:E$252,5,FALSE)</f>
        <v>165</v>
      </c>
      <c r="J780" s="53">
        <f t="shared" si="1"/>
        <v>34650</v>
      </c>
      <c r="K780" s="48" t="s">
        <v>103</v>
      </c>
      <c r="L780" s="54">
        <f>VLOOKUP(K780,'Basic Moves'!B$2:J$60,3,FALSE)</f>
        <v>15</v>
      </c>
      <c r="M780" s="54" t="str">
        <f>VLOOKUP(K780,'Basic Moves'!B$2:C$60,2,FALSE)</f>
        <v>Ground</v>
      </c>
      <c r="N780" s="54">
        <f>IF(OR(VLOOKUP(K780,'Basic Moves'!B$2:C$60,2,FALSE)=E780,VLOOKUP(K780,'Basic Moves'!B$2:C$60,2,FALSE)=F780),1,0)</f>
        <v>0</v>
      </c>
      <c r="O780" s="54">
        <f>VLOOKUP(K780,'Basic Moves'!B$2:J$60,5,FALSE)</f>
        <v>1400</v>
      </c>
      <c r="P780" s="54">
        <f>VLOOKUP(K780,'Basic Moves'!B$2:J$60,9,FALSE)</f>
        <v>12</v>
      </c>
      <c r="Q780" s="34">
        <f t="shared" si="229"/>
        <v>8</v>
      </c>
      <c r="R780" s="24">
        <f t="shared" si="2"/>
        <v>5.714285714</v>
      </c>
      <c r="S780" s="56">
        <f t="shared" si="230"/>
        <v>10.71428571</v>
      </c>
      <c r="T780" s="56">
        <f t="shared" si="231"/>
        <v>8.571428571</v>
      </c>
      <c r="U780" s="56">
        <f t="shared" si="232"/>
        <v>0.8</v>
      </c>
      <c r="V780" s="12" t="s">
        <v>65</v>
      </c>
      <c r="W780" s="54">
        <f>VLOOKUP(V780,'Charged Moves'!B$2:K$119,3,FALSE)</f>
        <v>70</v>
      </c>
      <c r="X780" s="57" t="str">
        <f>VLOOKUP(V780,'Charged Moves'!B$2:C$119,2,FALSE)</f>
        <v>Dark</v>
      </c>
      <c r="Y780" s="54">
        <f>IF(OR(VLOOKUP(V780,'Charged Moves'!B$2:C$119,2,FALSE)=E780,VLOOKUP(V780,'Charged Moves'!B$2:C$119,2,FALSE)=F780),1,0)</f>
        <v>0</v>
      </c>
      <c r="Z780" s="54">
        <f>VLOOKUP(V780,'Charged Moves'!B$2:K$119,10,FALSE)*100</f>
        <v>5</v>
      </c>
      <c r="AA780" s="54">
        <f>VLOOKUP(V780,'Charged Moves'!B$2:K$119,6,FALSE)</f>
        <v>3200</v>
      </c>
      <c r="AB780" s="54">
        <f>VLOOKUP(V780,'Charged Moves'!B$2:L$119,11,FALSE)</f>
        <v>33</v>
      </c>
      <c r="AC780" s="62">
        <f t="shared" si="233"/>
        <v>36</v>
      </c>
      <c r="AD780" s="24">
        <f t="shared" si="3"/>
        <v>11.25</v>
      </c>
      <c r="AE780" s="63">
        <f t="shared" si="4"/>
        <v>3</v>
      </c>
      <c r="AF780" s="64">
        <f t="shared" si="5"/>
        <v>4200</v>
      </c>
      <c r="AG780" s="65">
        <f t="shared" si="6"/>
        <v>8.108108108</v>
      </c>
      <c r="AH780" s="15">
        <f t="shared" si="234"/>
        <v>0.465715572</v>
      </c>
      <c r="AI780" s="15">
        <f t="shared" si="235"/>
        <v>0.2532173771</v>
      </c>
      <c r="AJ780" s="15">
        <f t="shared" si="236"/>
        <v>0.3698946828</v>
      </c>
      <c r="AK780" s="65">
        <f t="shared" si="7"/>
        <v>3.896103896</v>
      </c>
      <c r="AL780" s="65">
        <f t="shared" si="8"/>
        <v>280945.9459</v>
      </c>
      <c r="AM780" s="65">
        <f t="shared" si="9"/>
        <v>135000</v>
      </c>
    </row>
    <row r="781" ht="14.25" customHeight="1">
      <c r="A781" s="11">
        <v>879.0</v>
      </c>
      <c r="B781" s="11">
        <f>VLOOKUP(D781,'Species Data'!A$2:E$252,2,FALSE)</f>
        <v>115</v>
      </c>
      <c r="C781" s="11"/>
      <c r="D781" s="11" t="s">
        <v>197</v>
      </c>
      <c r="E781" s="98" t="s">
        <v>481</v>
      </c>
      <c r="F781" s="124"/>
      <c r="G781" s="11">
        <f>VLOOKUP(D781,'Species Data'!A$2:E$252,3,FALSE)</f>
        <v>210</v>
      </c>
      <c r="H781" s="52">
        <f>VLOOKUP(D781,'Species Data'!A$2:E$252,4,FALSE)</f>
        <v>181</v>
      </c>
      <c r="I781" s="52">
        <f>VLOOKUP(D781,'Species Data'!A$2:E$252,5,FALSE)</f>
        <v>165</v>
      </c>
      <c r="J781" s="53">
        <f t="shared" si="1"/>
        <v>34650</v>
      </c>
      <c r="K781" s="48" t="s">
        <v>103</v>
      </c>
      <c r="L781" s="54">
        <f>VLOOKUP(K781,'Basic Moves'!B$2:J$60,3,FALSE)</f>
        <v>15</v>
      </c>
      <c r="M781" s="54" t="str">
        <f>VLOOKUP(K781,'Basic Moves'!B$2:C$60,2,FALSE)</f>
        <v>Ground</v>
      </c>
      <c r="N781" s="54">
        <f>IF(OR(VLOOKUP(K781,'Basic Moves'!B$2:C$60,2,FALSE)=E781,VLOOKUP(K781,'Basic Moves'!B$2:C$60,2,FALSE)=F781),1,0)</f>
        <v>0</v>
      </c>
      <c r="O781" s="54">
        <f>VLOOKUP(K781,'Basic Moves'!B$2:J$60,5,FALSE)</f>
        <v>1400</v>
      </c>
      <c r="P781" s="54">
        <f>VLOOKUP(K781,'Basic Moves'!B$2:J$60,9,FALSE)</f>
        <v>12</v>
      </c>
      <c r="Q781" s="34">
        <f t="shared" si="229"/>
        <v>8</v>
      </c>
      <c r="R781" s="24">
        <f t="shared" si="2"/>
        <v>5.714285714</v>
      </c>
      <c r="S781" s="56">
        <f t="shared" si="230"/>
        <v>10.71428571</v>
      </c>
      <c r="T781" s="56">
        <f t="shared" si="231"/>
        <v>8.571428571</v>
      </c>
      <c r="U781" s="56">
        <f t="shared" si="232"/>
        <v>0.8</v>
      </c>
      <c r="V781" s="48" t="s">
        <v>85</v>
      </c>
      <c r="W781" s="54">
        <f>VLOOKUP(V781,'Charged Moves'!B$2:K$119,3,FALSE)</f>
        <v>120</v>
      </c>
      <c r="X781" s="57" t="str">
        <f>VLOOKUP(V781,'Charged Moves'!B$2:C$119,2,FALSE)</f>
        <v>Ground</v>
      </c>
      <c r="Y781" s="54">
        <f>IF(OR(VLOOKUP(V781,'Charged Moves'!B$2:C$119,2,FALSE)=E781,VLOOKUP(V781,'Charged Moves'!B$2:C$119,2,FALSE)=F781),1,0)</f>
        <v>0</v>
      </c>
      <c r="Z781" s="54">
        <f>VLOOKUP(V781,'Charged Moves'!B$2:K$119,10,FALSE)*100</f>
        <v>5</v>
      </c>
      <c r="AA781" s="54">
        <f>VLOOKUP(V781,'Charged Moves'!B$2:K$119,6,FALSE)</f>
        <v>3600</v>
      </c>
      <c r="AB781" s="54">
        <f>VLOOKUP(V781,'Charged Moves'!B$2:L$119,11,FALSE)</f>
        <v>100</v>
      </c>
      <c r="AC781" s="62">
        <f t="shared" si="233"/>
        <v>61</v>
      </c>
      <c r="AD781" s="24">
        <f t="shared" si="3"/>
        <v>16.94444444</v>
      </c>
      <c r="AE781" s="63">
        <f t="shared" si="4"/>
        <v>9</v>
      </c>
      <c r="AF781" s="64">
        <f t="shared" si="5"/>
        <v>12600</v>
      </c>
      <c r="AG781" s="65">
        <f t="shared" si="6"/>
        <v>8.209876543</v>
      </c>
      <c r="AH781" s="15">
        <f t="shared" si="234"/>
        <v>0.4715609732</v>
      </c>
      <c r="AI781" s="15">
        <f t="shared" si="235"/>
        <v>0.2563956199</v>
      </c>
      <c r="AJ781" s="15">
        <f t="shared" si="236"/>
        <v>0.3488113671</v>
      </c>
      <c r="AK781" s="65">
        <f t="shared" si="7"/>
        <v>3.674033149</v>
      </c>
      <c r="AL781" s="65">
        <f t="shared" si="8"/>
        <v>284472.2222</v>
      </c>
      <c r="AM781" s="65">
        <f t="shared" si="9"/>
        <v>127305.2486</v>
      </c>
    </row>
    <row r="782" ht="14.25" customHeight="1">
      <c r="A782" s="11">
        <v>881.0</v>
      </c>
      <c r="B782" s="32">
        <f>VLOOKUP(D782,'Species Data'!A$2:E$252,2,FALSE)</f>
        <v>115</v>
      </c>
      <c r="C782" s="32"/>
      <c r="D782" s="32" t="s">
        <v>197</v>
      </c>
      <c r="E782" s="125" t="s">
        <v>481</v>
      </c>
      <c r="F782" s="126"/>
      <c r="G782" s="32">
        <f>VLOOKUP(D782,'Species Data'!A$2:E$252,3,FALSE)</f>
        <v>210</v>
      </c>
      <c r="H782" s="104">
        <f>VLOOKUP(D782,'Species Data'!A$2:E$252,4,FALSE)</f>
        <v>181</v>
      </c>
      <c r="I782" s="104">
        <f>VLOOKUP(D782,'Species Data'!A$2:E$252,5,FALSE)</f>
        <v>165</v>
      </c>
      <c r="J782" s="105">
        <f t="shared" si="1"/>
        <v>34650</v>
      </c>
      <c r="K782" s="36" t="s">
        <v>103</v>
      </c>
      <c r="L782" s="106">
        <f>VLOOKUP(K782,'Basic Moves'!B$2:J$60,3,FALSE)</f>
        <v>15</v>
      </c>
      <c r="M782" s="106" t="str">
        <f>VLOOKUP(K782,'Basic Moves'!B$2:C$60,2,FALSE)</f>
        <v>Ground</v>
      </c>
      <c r="N782" s="106">
        <f>IF(OR(VLOOKUP(K782,'Basic Moves'!B$2:C$60,2,FALSE)=E782,VLOOKUP(K782,'Basic Moves'!B$2:C$60,2,FALSE)=F782),1,0)</f>
        <v>0</v>
      </c>
      <c r="O782" s="106">
        <f>VLOOKUP(K782,'Basic Moves'!B$2:J$60,5,FALSE)</f>
        <v>1400</v>
      </c>
      <c r="P782" s="106">
        <f>VLOOKUP(K782,'Basic Moves'!B$2:J$60,9,FALSE)</f>
        <v>12</v>
      </c>
      <c r="Q782" s="34">
        <f t="shared" si="229"/>
        <v>8</v>
      </c>
      <c r="R782" s="24">
        <f t="shared" si="2"/>
        <v>5.714285714</v>
      </c>
      <c r="S782" s="56">
        <f t="shared" si="230"/>
        <v>10.71428571</v>
      </c>
      <c r="T782" s="56">
        <f t="shared" si="231"/>
        <v>8.571428571</v>
      </c>
      <c r="U782" s="56">
        <f t="shared" si="232"/>
        <v>0.8</v>
      </c>
      <c r="V782" s="36" t="s">
        <v>189</v>
      </c>
      <c r="W782" s="106">
        <f>VLOOKUP(V782,'Charged Moves'!B$2:K$119,3,FALSE)</f>
        <v>55</v>
      </c>
      <c r="X782" s="107" t="str">
        <f>VLOOKUP(V782,'Charged Moves'!B$2:C$119,2,FALSE)</f>
        <v>Normal</v>
      </c>
      <c r="Y782" s="106">
        <f>IF(OR(VLOOKUP(V782,'Charged Moves'!B$2:C$119,2,FALSE)=E782,VLOOKUP(V782,'Charged Moves'!B$2:C$119,2,FALSE)=F782),1,0)</f>
        <v>1</v>
      </c>
      <c r="Z782" s="106">
        <f>VLOOKUP(V782,'Charged Moves'!B$2:K$119,10,FALSE)*100</f>
        <v>5</v>
      </c>
      <c r="AA782" s="106">
        <f>VLOOKUP(V782,'Charged Moves'!B$2:K$119,6,FALSE)</f>
        <v>1700</v>
      </c>
      <c r="AB782" s="106">
        <f>VLOOKUP(V782,'Charged Moves'!B$2:L$119,11,FALSE)</f>
        <v>50</v>
      </c>
      <c r="AC782" s="62">
        <f t="shared" si="233"/>
        <v>34</v>
      </c>
      <c r="AD782" s="24">
        <f t="shared" si="3"/>
        <v>20</v>
      </c>
      <c r="AE782" s="63">
        <f t="shared" si="4"/>
        <v>5</v>
      </c>
      <c r="AF782" s="64">
        <f t="shared" si="5"/>
        <v>7000</v>
      </c>
      <c r="AG782" s="65">
        <f t="shared" si="6"/>
        <v>8.505747126</v>
      </c>
      <c r="AH782" s="15">
        <f t="shared" si="234"/>
        <v>0.4885552629</v>
      </c>
      <c r="AI782" s="15">
        <f t="shared" si="235"/>
        <v>0.2656357005</v>
      </c>
      <c r="AJ782" s="15">
        <f t="shared" si="236"/>
        <v>0.3393977299</v>
      </c>
      <c r="AK782" s="65">
        <f t="shared" si="7"/>
        <v>3.574879227</v>
      </c>
      <c r="AL782" s="65">
        <f t="shared" si="8"/>
        <v>294724.1379</v>
      </c>
      <c r="AM782" s="65">
        <f t="shared" si="9"/>
        <v>123869.5652</v>
      </c>
    </row>
    <row r="783" ht="14.25" customHeight="1">
      <c r="A783" s="11">
        <v>877.0</v>
      </c>
      <c r="B783" s="32">
        <f>VLOOKUP(D783,'Species Data'!A$2:E$252,2,FALSE)</f>
        <v>115</v>
      </c>
      <c r="C783" s="32"/>
      <c r="D783" s="32" t="s">
        <v>197</v>
      </c>
      <c r="E783" s="125" t="s">
        <v>481</v>
      </c>
      <c r="F783" s="126"/>
      <c r="G783" s="32">
        <f>VLOOKUP(D783,'Species Data'!A$2:E$252,3,FALSE)</f>
        <v>210</v>
      </c>
      <c r="H783" s="104">
        <f>VLOOKUP(D783,'Species Data'!A$2:E$252,4,FALSE)</f>
        <v>181</v>
      </c>
      <c r="I783" s="104">
        <f>VLOOKUP(D783,'Species Data'!A$2:E$252,5,FALSE)</f>
        <v>165</v>
      </c>
      <c r="J783" s="105">
        <f t="shared" si="1"/>
        <v>34650</v>
      </c>
      <c r="K783" s="36" t="s">
        <v>103</v>
      </c>
      <c r="L783" s="106">
        <f>VLOOKUP(K783,'Basic Moves'!B$2:J$60,3,FALSE)</f>
        <v>15</v>
      </c>
      <c r="M783" s="106" t="str">
        <f>VLOOKUP(K783,'Basic Moves'!B$2:C$60,2,FALSE)</f>
        <v>Ground</v>
      </c>
      <c r="N783" s="106">
        <f>IF(OR(VLOOKUP(K783,'Basic Moves'!B$2:C$60,2,FALSE)=E783,VLOOKUP(K783,'Basic Moves'!B$2:C$60,2,FALSE)=F783),1,0)</f>
        <v>0</v>
      </c>
      <c r="O783" s="106">
        <f>VLOOKUP(K783,'Basic Moves'!B$2:J$60,5,FALSE)</f>
        <v>1400</v>
      </c>
      <c r="P783" s="106">
        <f>VLOOKUP(K783,'Basic Moves'!B$2:J$60,9,FALSE)</f>
        <v>12</v>
      </c>
      <c r="Q783" s="34">
        <f t="shared" si="229"/>
        <v>8</v>
      </c>
      <c r="R783" s="24">
        <f t="shared" si="2"/>
        <v>5.714285714</v>
      </c>
      <c r="S783" s="56">
        <f t="shared" si="230"/>
        <v>10.71428571</v>
      </c>
      <c r="T783" s="56">
        <f t="shared" si="231"/>
        <v>8.571428571</v>
      </c>
      <c r="U783" s="56">
        <f t="shared" si="232"/>
        <v>0.8</v>
      </c>
      <c r="V783" s="36" t="s">
        <v>236</v>
      </c>
      <c r="W783" s="106">
        <f>VLOOKUP(V783,'Charged Moves'!B$2:K$119,3,FALSE)</f>
        <v>40</v>
      </c>
      <c r="X783" s="107" t="str">
        <f>VLOOKUP(V783,'Charged Moves'!B$2:C$119,2,FALSE)</f>
        <v>Fighting</v>
      </c>
      <c r="Y783" s="106">
        <f>IF(OR(VLOOKUP(V783,'Charged Moves'!B$2:C$119,2,FALSE)=E783,VLOOKUP(V783,'Charged Moves'!B$2:C$119,2,FALSE)=F783),1,0)</f>
        <v>0</v>
      </c>
      <c r="Z783" s="106">
        <f>VLOOKUP(V783,'Charged Moves'!B$2:K$119,10,FALSE)*100</f>
        <v>25</v>
      </c>
      <c r="AA783" s="106">
        <f>VLOOKUP(V783,'Charged Moves'!B$2:K$119,6,FALSE)</f>
        <v>1600</v>
      </c>
      <c r="AB783" s="106">
        <f>VLOOKUP(V783,'Charged Moves'!B$2:L$119,11,FALSE)</f>
        <v>33</v>
      </c>
      <c r="AC783" s="62">
        <f t="shared" si="233"/>
        <v>21</v>
      </c>
      <c r="AD783" s="24">
        <f t="shared" si="3"/>
        <v>13.125</v>
      </c>
      <c r="AE783" s="63">
        <f t="shared" si="4"/>
        <v>3</v>
      </c>
      <c r="AF783" s="64">
        <f t="shared" si="5"/>
        <v>4200</v>
      </c>
      <c r="AG783" s="65">
        <f t="shared" si="6"/>
        <v>7.75862069</v>
      </c>
      <c r="AH783" s="15">
        <f t="shared" si="234"/>
        <v>0.4456416249</v>
      </c>
      <c r="AI783" s="15">
        <f t="shared" si="235"/>
        <v>0.242302835</v>
      </c>
      <c r="AJ783" s="15">
        <f t="shared" si="236"/>
        <v>0.3095857671</v>
      </c>
      <c r="AK783" s="65">
        <f t="shared" si="7"/>
        <v>3.260869565</v>
      </c>
      <c r="AL783" s="65">
        <f t="shared" si="8"/>
        <v>268836.2069</v>
      </c>
      <c r="AM783" s="65">
        <f t="shared" si="9"/>
        <v>112989.1304</v>
      </c>
    </row>
    <row r="784" ht="14.25" customHeight="1">
      <c r="A784" s="11">
        <v>875.0</v>
      </c>
      <c r="B784" s="11">
        <f>VLOOKUP(D784,'Species Data'!A$2:E$252,2,FALSE)</f>
        <v>115</v>
      </c>
      <c r="C784" s="11"/>
      <c r="D784" s="11" t="s">
        <v>197</v>
      </c>
      <c r="E784" s="98" t="s">
        <v>481</v>
      </c>
      <c r="F784" s="124"/>
      <c r="G784" s="11">
        <f>VLOOKUP(D784,'Species Data'!A$2:E$252,3,FALSE)</f>
        <v>210</v>
      </c>
      <c r="H784" s="52">
        <f>VLOOKUP(D784,'Species Data'!A$2:E$252,4,FALSE)</f>
        <v>181</v>
      </c>
      <c r="I784" s="52">
        <f>VLOOKUP(D784,'Species Data'!A$2:E$252,5,FALSE)</f>
        <v>165</v>
      </c>
      <c r="J784" s="53">
        <f t="shared" si="1"/>
        <v>34650</v>
      </c>
      <c r="K784" s="12" t="s">
        <v>198</v>
      </c>
      <c r="L784" s="54">
        <f>VLOOKUP(K784,'Basic Moves'!B$2:J$60,3,FALSE)</f>
        <v>6</v>
      </c>
      <c r="M784" s="54" t="str">
        <f>VLOOKUP(K784,'Basic Moves'!B$2:C$60,2,FALSE)</f>
        <v>Fighting</v>
      </c>
      <c r="N784" s="54">
        <f>IF(OR(VLOOKUP(K784,'Basic Moves'!B$2:C$60,2,FALSE)=E784,VLOOKUP(K784,'Basic Moves'!B$2:C$60,2,FALSE)=F784),1,0)</f>
        <v>0</v>
      </c>
      <c r="O784" s="54">
        <f>VLOOKUP(K784,'Basic Moves'!B$2:J$60,5,FALSE)</f>
        <v>600</v>
      </c>
      <c r="P784" s="54">
        <f>VLOOKUP(K784,'Basic Moves'!B$2:J$60,9,FALSE)</f>
        <v>6</v>
      </c>
      <c r="Q784" s="34">
        <f t="shared" si="229"/>
        <v>4</v>
      </c>
      <c r="R784" s="24">
        <f t="shared" si="2"/>
        <v>6.666666667</v>
      </c>
      <c r="S784" s="56">
        <f t="shared" si="230"/>
        <v>10</v>
      </c>
      <c r="T784" s="56">
        <f t="shared" si="231"/>
        <v>10</v>
      </c>
      <c r="U784" s="56">
        <f t="shared" si="232"/>
        <v>1</v>
      </c>
      <c r="V784" s="12" t="s">
        <v>51</v>
      </c>
      <c r="W784" s="54">
        <f>VLOOKUP(V784,'Charged Moves'!B$2:K$119,3,FALSE)</f>
        <v>110</v>
      </c>
      <c r="X784" s="57" t="str">
        <f>VLOOKUP(V784,'Charged Moves'!B$2:C$119,2,FALSE)</f>
        <v>Dragon</v>
      </c>
      <c r="Y784" s="54">
        <f>IF(OR(VLOOKUP(V784,'Charged Moves'!B$2:C$119,2,FALSE)=E784,VLOOKUP(V784,'Charged Moves'!B$2:C$119,2,FALSE)=F784),1,0)</f>
        <v>0</v>
      </c>
      <c r="Z784" s="54">
        <f>VLOOKUP(V784,'Charged Moves'!B$2:K$119,10,FALSE)*100</f>
        <v>5</v>
      </c>
      <c r="AA784" s="54">
        <f>VLOOKUP(V784,'Charged Moves'!B$2:K$119,6,FALSE)</f>
        <v>3900</v>
      </c>
      <c r="AB784" s="54">
        <f>VLOOKUP(V784,'Charged Moves'!B$2:L$119,11,FALSE)</f>
        <v>50</v>
      </c>
      <c r="AC784" s="62">
        <f t="shared" si="233"/>
        <v>56</v>
      </c>
      <c r="AD784" s="24">
        <f t="shared" si="3"/>
        <v>14.35897436</v>
      </c>
      <c r="AE784" s="63">
        <f t="shared" si="4"/>
        <v>9</v>
      </c>
      <c r="AF784" s="64">
        <f t="shared" si="5"/>
        <v>5400</v>
      </c>
      <c r="AG784" s="65">
        <f t="shared" si="6"/>
        <v>9.892473118</v>
      </c>
      <c r="AH784" s="15">
        <f t="shared" si="234"/>
        <v>0.5682063824</v>
      </c>
      <c r="AI784" s="15">
        <f t="shared" si="235"/>
        <v>0.3089433518</v>
      </c>
      <c r="AJ784" s="15">
        <f t="shared" si="236"/>
        <v>0.2981039741</v>
      </c>
      <c r="AK784" s="65">
        <f t="shared" si="7"/>
        <v>3.139931741</v>
      </c>
      <c r="AL784" s="65">
        <f t="shared" si="8"/>
        <v>342774.1935</v>
      </c>
      <c r="AM784" s="65">
        <f t="shared" si="9"/>
        <v>108798.6348</v>
      </c>
    </row>
    <row r="785" ht="14.25" customHeight="1">
      <c r="A785" s="11">
        <v>873.0</v>
      </c>
      <c r="B785" s="11">
        <f>VLOOKUP(D785,'Species Data'!A$2:E$252,2,FALSE)</f>
        <v>115</v>
      </c>
      <c r="C785" s="11"/>
      <c r="D785" s="11" t="s">
        <v>197</v>
      </c>
      <c r="E785" s="98" t="s">
        <v>481</v>
      </c>
      <c r="F785" s="124"/>
      <c r="G785" s="11">
        <f>VLOOKUP(D785,'Species Data'!A$2:E$252,3,FALSE)</f>
        <v>210</v>
      </c>
      <c r="H785" s="52">
        <f>VLOOKUP(D785,'Species Data'!A$2:E$252,4,FALSE)</f>
        <v>181</v>
      </c>
      <c r="I785" s="52">
        <f>VLOOKUP(D785,'Species Data'!A$2:E$252,5,FALSE)</f>
        <v>165</v>
      </c>
      <c r="J785" s="53">
        <f t="shared" si="1"/>
        <v>34650</v>
      </c>
      <c r="K785" s="12" t="s">
        <v>198</v>
      </c>
      <c r="L785" s="54">
        <f>VLOOKUP(K785,'Basic Moves'!B$2:J$60,3,FALSE)</f>
        <v>6</v>
      </c>
      <c r="M785" s="54" t="str">
        <f>VLOOKUP(K785,'Basic Moves'!B$2:C$60,2,FALSE)</f>
        <v>Fighting</v>
      </c>
      <c r="N785" s="54">
        <f>IF(OR(VLOOKUP(K785,'Basic Moves'!B$2:C$60,2,FALSE)=E785,VLOOKUP(K785,'Basic Moves'!B$2:C$60,2,FALSE)=F785),1,0)</f>
        <v>0</v>
      </c>
      <c r="O785" s="54">
        <f>VLOOKUP(K785,'Basic Moves'!B$2:J$60,5,FALSE)</f>
        <v>600</v>
      </c>
      <c r="P785" s="54">
        <f>VLOOKUP(K785,'Basic Moves'!B$2:J$60,9,FALSE)</f>
        <v>6</v>
      </c>
      <c r="Q785" s="34">
        <f t="shared" si="229"/>
        <v>4</v>
      </c>
      <c r="R785" s="24">
        <f t="shared" si="2"/>
        <v>6.666666667</v>
      </c>
      <c r="S785" s="56">
        <f t="shared" si="230"/>
        <v>10</v>
      </c>
      <c r="T785" s="56">
        <f t="shared" si="231"/>
        <v>10</v>
      </c>
      <c r="U785" s="56">
        <f t="shared" si="232"/>
        <v>1</v>
      </c>
      <c r="V785" s="12" t="s">
        <v>65</v>
      </c>
      <c r="W785" s="54">
        <f>VLOOKUP(V785,'Charged Moves'!B$2:K$119,3,FALSE)</f>
        <v>70</v>
      </c>
      <c r="X785" s="57" t="str">
        <f>VLOOKUP(V785,'Charged Moves'!B$2:C$119,2,FALSE)</f>
        <v>Dark</v>
      </c>
      <c r="Y785" s="54">
        <f>IF(OR(VLOOKUP(V785,'Charged Moves'!B$2:C$119,2,FALSE)=E785,VLOOKUP(V785,'Charged Moves'!B$2:C$119,2,FALSE)=F785),1,0)</f>
        <v>0</v>
      </c>
      <c r="Z785" s="54">
        <f>VLOOKUP(V785,'Charged Moves'!B$2:K$119,10,FALSE)*100</f>
        <v>5</v>
      </c>
      <c r="AA785" s="54">
        <f>VLOOKUP(V785,'Charged Moves'!B$2:K$119,6,FALSE)</f>
        <v>3200</v>
      </c>
      <c r="AB785" s="54">
        <f>VLOOKUP(V785,'Charged Moves'!B$2:L$119,11,FALSE)</f>
        <v>33</v>
      </c>
      <c r="AC785" s="62">
        <f t="shared" si="233"/>
        <v>36</v>
      </c>
      <c r="AD785" s="24">
        <f t="shared" si="3"/>
        <v>11.25</v>
      </c>
      <c r="AE785" s="63">
        <f t="shared" si="4"/>
        <v>6</v>
      </c>
      <c r="AF785" s="64">
        <f t="shared" si="5"/>
        <v>3600</v>
      </c>
      <c r="AG785" s="65">
        <f t="shared" si="6"/>
        <v>8.823529412</v>
      </c>
      <c r="AH785" s="15">
        <f t="shared" si="234"/>
        <v>0.5068081224</v>
      </c>
      <c r="AI785" s="15">
        <f t="shared" si="235"/>
        <v>0.2755600868</v>
      </c>
      <c r="AJ785" s="15">
        <f t="shared" si="236"/>
        <v>0.2738643324</v>
      </c>
      <c r="AK785" s="65">
        <f t="shared" si="7"/>
        <v>2.884615385</v>
      </c>
      <c r="AL785" s="65">
        <f t="shared" si="8"/>
        <v>305735.2941</v>
      </c>
      <c r="AM785" s="65">
        <f t="shared" si="9"/>
        <v>99951.92308</v>
      </c>
    </row>
    <row r="786" ht="14.25" customHeight="1">
      <c r="A786" s="11">
        <v>874.0</v>
      </c>
      <c r="B786" s="11">
        <f>VLOOKUP(D786,'Species Data'!A$2:E$252,2,FALSE)</f>
        <v>115</v>
      </c>
      <c r="C786" s="11"/>
      <c r="D786" s="11" t="s">
        <v>197</v>
      </c>
      <c r="E786" s="98" t="s">
        <v>481</v>
      </c>
      <c r="F786" s="124"/>
      <c r="G786" s="11">
        <f>VLOOKUP(D786,'Species Data'!A$2:E$252,3,FALSE)</f>
        <v>210</v>
      </c>
      <c r="H786" s="52">
        <f>VLOOKUP(D786,'Species Data'!A$2:E$252,4,FALSE)</f>
        <v>181</v>
      </c>
      <c r="I786" s="52">
        <f>VLOOKUP(D786,'Species Data'!A$2:E$252,5,FALSE)</f>
        <v>165</v>
      </c>
      <c r="J786" s="53">
        <f t="shared" si="1"/>
        <v>34650</v>
      </c>
      <c r="K786" s="48" t="s">
        <v>198</v>
      </c>
      <c r="L786" s="54">
        <f>VLOOKUP(K786,'Basic Moves'!B$2:J$60,3,FALSE)</f>
        <v>6</v>
      </c>
      <c r="M786" s="54" t="str">
        <f>VLOOKUP(K786,'Basic Moves'!B$2:C$60,2,FALSE)</f>
        <v>Fighting</v>
      </c>
      <c r="N786" s="54">
        <f>IF(OR(VLOOKUP(K786,'Basic Moves'!B$2:C$60,2,FALSE)=E786,VLOOKUP(K786,'Basic Moves'!B$2:C$60,2,FALSE)=F786),1,0)</f>
        <v>0</v>
      </c>
      <c r="O786" s="54">
        <f>VLOOKUP(K786,'Basic Moves'!B$2:J$60,5,FALSE)</f>
        <v>600</v>
      </c>
      <c r="P786" s="54">
        <f>VLOOKUP(K786,'Basic Moves'!B$2:J$60,9,FALSE)</f>
        <v>6</v>
      </c>
      <c r="Q786" s="34">
        <f t="shared" si="229"/>
        <v>4</v>
      </c>
      <c r="R786" s="24">
        <f t="shared" si="2"/>
        <v>6.666666667</v>
      </c>
      <c r="S786" s="56">
        <f t="shared" si="230"/>
        <v>10</v>
      </c>
      <c r="T786" s="56">
        <f t="shared" si="231"/>
        <v>10</v>
      </c>
      <c r="U786" s="56">
        <f t="shared" si="232"/>
        <v>1</v>
      </c>
      <c r="V786" s="48" t="s">
        <v>85</v>
      </c>
      <c r="W786" s="54">
        <f>VLOOKUP(V786,'Charged Moves'!B$2:K$119,3,FALSE)</f>
        <v>120</v>
      </c>
      <c r="X786" s="57" t="str">
        <f>VLOOKUP(V786,'Charged Moves'!B$2:C$119,2,FALSE)</f>
        <v>Ground</v>
      </c>
      <c r="Y786" s="54">
        <f>IF(OR(VLOOKUP(V786,'Charged Moves'!B$2:C$119,2,FALSE)=E786,VLOOKUP(V786,'Charged Moves'!B$2:C$119,2,FALSE)=F786),1,0)</f>
        <v>0</v>
      </c>
      <c r="Z786" s="54">
        <f>VLOOKUP(V786,'Charged Moves'!B$2:K$119,10,FALSE)*100</f>
        <v>5</v>
      </c>
      <c r="AA786" s="54">
        <f>VLOOKUP(V786,'Charged Moves'!B$2:K$119,6,FALSE)</f>
        <v>3600</v>
      </c>
      <c r="AB786" s="54">
        <f>VLOOKUP(V786,'Charged Moves'!B$2:L$119,11,FALSE)</f>
        <v>100</v>
      </c>
      <c r="AC786" s="62">
        <f t="shared" si="233"/>
        <v>61</v>
      </c>
      <c r="AD786" s="24">
        <f t="shared" si="3"/>
        <v>16.94444444</v>
      </c>
      <c r="AE786" s="63">
        <f t="shared" si="4"/>
        <v>17</v>
      </c>
      <c r="AF786" s="64">
        <f t="shared" si="5"/>
        <v>10200</v>
      </c>
      <c r="AG786" s="65">
        <f t="shared" si="6"/>
        <v>9.347826087</v>
      </c>
      <c r="AH786" s="15">
        <f t="shared" si="234"/>
        <v>0.536922808</v>
      </c>
      <c r="AI786" s="15">
        <f t="shared" si="235"/>
        <v>0.291933947</v>
      </c>
      <c r="AJ786" s="15">
        <f t="shared" si="236"/>
        <v>0.2459279708</v>
      </c>
      <c r="AK786" s="65">
        <f t="shared" si="7"/>
        <v>2.590361446</v>
      </c>
      <c r="AL786" s="65">
        <f t="shared" si="8"/>
        <v>323902.1739</v>
      </c>
      <c r="AM786" s="65">
        <f t="shared" si="9"/>
        <v>89756.0241</v>
      </c>
    </row>
    <row r="787" ht="14.25" customHeight="1">
      <c r="A787" s="11">
        <v>876.0</v>
      </c>
      <c r="B787" s="32">
        <f>VLOOKUP(D787,'Species Data'!A$2:E$252,2,FALSE)</f>
        <v>115</v>
      </c>
      <c r="C787" s="32"/>
      <c r="D787" s="32" t="s">
        <v>197</v>
      </c>
      <c r="E787" s="125" t="s">
        <v>481</v>
      </c>
      <c r="F787" s="126"/>
      <c r="G787" s="32">
        <f>VLOOKUP(D787,'Species Data'!A$2:E$252,3,FALSE)</f>
        <v>210</v>
      </c>
      <c r="H787" s="104">
        <f>VLOOKUP(D787,'Species Data'!A$2:E$252,4,FALSE)</f>
        <v>181</v>
      </c>
      <c r="I787" s="104">
        <f>VLOOKUP(D787,'Species Data'!A$2:E$252,5,FALSE)</f>
        <v>165</v>
      </c>
      <c r="J787" s="105">
        <f t="shared" si="1"/>
        <v>34650</v>
      </c>
      <c r="K787" s="36" t="s">
        <v>198</v>
      </c>
      <c r="L787" s="106">
        <f>VLOOKUP(K787,'Basic Moves'!B$2:J$60,3,FALSE)</f>
        <v>6</v>
      </c>
      <c r="M787" s="106" t="str">
        <f>VLOOKUP(K787,'Basic Moves'!B$2:C$60,2,FALSE)</f>
        <v>Fighting</v>
      </c>
      <c r="N787" s="106">
        <f>IF(OR(VLOOKUP(K787,'Basic Moves'!B$2:C$60,2,FALSE)=E787,VLOOKUP(K787,'Basic Moves'!B$2:C$60,2,FALSE)=F787),1,0)</f>
        <v>0</v>
      </c>
      <c r="O787" s="106">
        <f>VLOOKUP(K787,'Basic Moves'!B$2:J$60,5,FALSE)</f>
        <v>600</v>
      </c>
      <c r="P787" s="106">
        <f>VLOOKUP(K787,'Basic Moves'!B$2:J$60,9,FALSE)</f>
        <v>6</v>
      </c>
      <c r="Q787" s="34">
        <f t="shared" si="229"/>
        <v>4</v>
      </c>
      <c r="R787" s="24">
        <f t="shared" si="2"/>
        <v>6.666666667</v>
      </c>
      <c r="S787" s="56">
        <f t="shared" si="230"/>
        <v>10</v>
      </c>
      <c r="T787" s="56">
        <f t="shared" si="231"/>
        <v>10</v>
      </c>
      <c r="U787" s="56">
        <f t="shared" si="232"/>
        <v>1</v>
      </c>
      <c r="V787" s="36" t="s">
        <v>189</v>
      </c>
      <c r="W787" s="106">
        <f>VLOOKUP(V787,'Charged Moves'!B$2:K$119,3,FALSE)</f>
        <v>55</v>
      </c>
      <c r="X787" s="107" t="str">
        <f>VLOOKUP(V787,'Charged Moves'!B$2:C$119,2,FALSE)</f>
        <v>Normal</v>
      </c>
      <c r="Y787" s="106">
        <f>IF(OR(VLOOKUP(V787,'Charged Moves'!B$2:C$119,2,FALSE)=E787,VLOOKUP(V787,'Charged Moves'!B$2:C$119,2,FALSE)=F787),1,0)</f>
        <v>1</v>
      </c>
      <c r="Z787" s="106">
        <f>VLOOKUP(V787,'Charged Moves'!B$2:K$119,10,FALSE)*100</f>
        <v>5</v>
      </c>
      <c r="AA787" s="106">
        <f>VLOOKUP(V787,'Charged Moves'!B$2:K$119,6,FALSE)</f>
        <v>1700</v>
      </c>
      <c r="AB787" s="106">
        <f>VLOOKUP(V787,'Charged Moves'!B$2:L$119,11,FALSE)</f>
        <v>50</v>
      </c>
      <c r="AC787" s="62">
        <f t="shared" si="233"/>
        <v>34</v>
      </c>
      <c r="AD787" s="24">
        <f t="shared" si="3"/>
        <v>20</v>
      </c>
      <c r="AE787" s="63">
        <f t="shared" si="4"/>
        <v>9</v>
      </c>
      <c r="AF787" s="64">
        <f t="shared" si="5"/>
        <v>5400</v>
      </c>
      <c r="AG787" s="65">
        <f t="shared" si="6"/>
        <v>9.85915493</v>
      </c>
      <c r="AH787" s="15">
        <f t="shared" si="234"/>
        <v>0.5662926439</v>
      </c>
      <c r="AI787" s="15">
        <f t="shared" si="235"/>
        <v>0.30790282</v>
      </c>
      <c r="AJ787" s="15">
        <f t="shared" si="236"/>
        <v>0.2452315301</v>
      </c>
      <c r="AK787" s="65">
        <f t="shared" si="7"/>
        <v>2.58302583</v>
      </c>
      <c r="AL787" s="65">
        <f t="shared" si="8"/>
        <v>341619.7183</v>
      </c>
      <c r="AM787" s="65">
        <f t="shared" si="9"/>
        <v>89501.84502</v>
      </c>
    </row>
    <row r="788" ht="14.25" customHeight="1">
      <c r="A788" s="11">
        <v>872.0</v>
      </c>
      <c r="B788" s="32">
        <f>VLOOKUP(D788,'Species Data'!A$2:E$252,2,FALSE)</f>
        <v>115</v>
      </c>
      <c r="C788" s="32"/>
      <c r="D788" s="32" t="s">
        <v>197</v>
      </c>
      <c r="E788" s="125" t="s">
        <v>481</v>
      </c>
      <c r="F788" s="126"/>
      <c r="G788" s="32">
        <f>VLOOKUP(D788,'Species Data'!A$2:E$252,3,FALSE)</f>
        <v>210</v>
      </c>
      <c r="H788" s="104">
        <f>VLOOKUP(D788,'Species Data'!A$2:E$252,4,FALSE)</f>
        <v>181</v>
      </c>
      <c r="I788" s="104">
        <f>VLOOKUP(D788,'Species Data'!A$2:E$252,5,FALSE)</f>
        <v>165</v>
      </c>
      <c r="J788" s="105">
        <f t="shared" si="1"/>
        <v>34650</v>
      </c>
      <c r="K788" s="36" t="s">
        <v>198</v>
      </c>
      <c r="L788" s="106">
        <f>VLOOKUP(K788,'Basic Moves'!B$2:J$60,3,FALSE)</f>
        <v>6</v>
      </c>
      <c r="M788" s="106" t="str">
        <f>VLOOKUP(K788,'Basic Moves'!B$2:C$60,2,FALSE)</f>
        <v>Fighting</v>
      </c>
      <c r="N788" s="106">
        <f>IF(OR(VLOOKUP(K788,'Basic Moves'!B$2:C$60,2,FALSE)=E788,VLOOKUP(K788,'Basic Moves'!B$2:C$60,2,FALSE)=F788),1,0)</f>
        <v>0</v>
      </c>
      <c r="O788" s="106">
        <f>VLOOKUP(K788,'Basic Moves'!B$2:J$60,5,FALSE)</f>
        <v>600</v>
      </c>
      <c r="P788" s="106">
        <f>VLOOKUP(K788,'Basic Moves'!B$2:J$60,9,FALSE)</f>
        <v>6</v>
      </c>
      <c r="Q788" s="34">
        <f t="shared" si="229"/>
        <v>4</v>
      </c>
      <c r="R788" s="24">
        <f t="shared" si="2"/>
        <v>6.666666667</v>
      </c>
      <c r="S788" s="56">
        <f t="shared" si="230"/>
        <v>10</v>
      </c>
      <c r="T788" s="56">
        <f t="shared" si="231"/>
        <v>10</v>
      </c>
      <c r="U788" s="56">
        <f t="shared" si="232"/>
        <v>1</v>
      </c>
      <c r="V788" s="36" t="s">
        <v>236</v>
      </c>
      <c r="W788" s="106">
        <f>VLOOKUP(V788,'Charged Moves'!B$2:K$119,3,FALSE)</f>
        <v>40</v>
      </c>
      <c r="X788" s="107" t="str">
        <f>VLOOKUP(V788,'Charged Moves'!B$2:C$119,2,FALSE)</f>
        <v>Fighting</v>
      </c>
      <c r="Y788" s="106">
        <f>IF(OR(VLOOKUP(V788,'Charged Moves'!B$2:C$119,2,FALSE)=E788,VLOOKUP(V788,'Charged Moves'!B$2:C$119,2,FALSE)=F788),1,0)</f>
        <v>0</v>
      </c>
      <c r="Z788" s="106">
        <f>VLOOKUP(V788,'Charged Moves'!B$2:K$119,10,FALSE)*100</f>
        <v>25</v>
      </c>
      <c r="AA788" s="106">
        <f>VLOOKUP(V788,'Charged Moves'!B$2:K$119,6,FALSE)</f>
        <v>1600</v>
      </c>
      <c r="AB788" s="106">
        <f>VLOOKUP(V788,'Charged Moves'!B$2:L$119,11,FALSE)</f>
        <v>33</v>
      </c>
      <c r="AC788" s="62">
        <f t="shared" si="233"/>
        <v>21</v>
      </c>
      <c r="AD788" s="24">
        <f t="shared" si="3"/>
        <v>13.125</v>
      </c>
      <c r="AE788" s="63">
        <f t="shared" si="4"/>
        <v>6</v>
      </c>
      <c r="AF788" s="64">
        <f t="shared" si="5"/>
        <v>3600</v>
      </c>
      <c r="AG788" s="65">
        <f t="shared" si="6"/>
        <v>8.653846154</v>
      </c>
      <c r="AH788" s="15">
        <f t="shared" si="234"/>
        <v>0.4970618124</v>
      </c>
      <c r="AI788" s="15">
        <f t="shared" si="235"/>
        <v>0.2702608544</v>
      </c>
      <c r="AJ788" s="15">
        <f t="shared" si="236"/>
        <v>0.2225147701</v>
      </c>
      <c r="AK788" s="65">
        <f t="shared" si="7"/>
        <v>2.34375</v>
      </c>
      <c r="AL788" s="65">
        <f t="shared" si="8"/>
        <v>299855.7692</v>
      </c>
      <c r="AM788" s="65">
        <f t="shared" si="9"/>
        <v>81210.9375</v>
      </c>
    </row>
    <row r="789" ht="14.25" customHeight="1">
      <c r="A789" s="11">
        <v>1623.0</v>
      </c>
      <c r="B789" s="11">
        <f>VLOOKUP(D789,'Species Data'!A$2:E$252,2,FALSE)</f>
        <v>230</v>
      </c>
      <c r="C789" s="11"/>
      <c r="D789" s="20" t="s">
        <v>177</v>
      </c>
      <c r="E789" s="115" t="s">
        <v>476</v>
      </c>
      <c r="F789" s="136" t="s">
        <v>483</v>
      </c>
      <c r="G789" s="11">
        <f>VLOOKUP(D789,'Species Data'!A$2:E$252,3,FALSE)</f>
        <v>150</v>
      </c>
      <c r="H789" s="52">
        <f>VLOOKUP(D789,'Species Data'!A$2:E$252,4,FALSE)</f>
        <v>194</v>
      </c>
      <c r="I789" s="52">
        <f>VLOOKUP(D789,'Species Data'!A$2:E$252,5,FALSE)</f>
        <v>194</v>
      </c>
      <c r="J789" s="53">
        <f t="shared" si="1"/>
        <v>29100</v>
      </c>
      <c r="K789" s="21" t="s">
        <v>74</v>
      </c>
      <c r="L789" s="54">
        <f>VLOOKUP(K789,'Basic Moves'!B$2:J$60,3,FALSE)</f>
        <v>5</v>
      </c>
      <c r="M789" s="54" t="str">
        <f>VLOOKUP(K789,'Basic Moves'!B$2:C$60,2,FALSE)</f>
        <v>Water</v>
      </c>
      <c r="N789" s="54">
        <f>IF(OR(VLOOKUP(K789,'Basic Moves'!B$2:C$60,2,FALSE)=E789,VLOOKUP(K789,'Basic Moves'!B$2:C$60,2,FALSE)=F789),1,0)</f>
        <v>1</v>
      </c>
      <c r="O789" s="54">
        <f>VLOOKUP(K789,'Basic Moves'!B$2:J$60,5,FALSE)</f>
        <v>500</v>
      </c>
      <c r="P789" s="54">
        <f>VLOOKUP(K789,'Basic Moves'!B$2:J$60,9,FALSE)</f>
        <v>5</v>
      </c>
      <c r="Q789" s="34">
        <f t="shared" si="229"/>
        <v>4</v>
      </c>
      <c r="R789" s="24">
        <f t="shared" si="2"/>
        <v>8</v>
      </c>
      <c r="S789" s="56">
        <f t="shared" si="230"/>
        <v>10</v>
      </c>
      <c r="T789" s="56">
        <f t="shared" si="231"/>
        <v>10</v>
      </c>
      <c r="U789" s="56">
        <f t="shared" si="232"/>
        <v>1</v>
      </c>
      <c r="V789" s="21" t="s">
        <v>51</v>
      </c>
      <c r="W789" s="54">
        <f>VLOOKUP(V789,'Charged Moves'!B$2:K$119,3,FALSE)</f>
        <v>110</v>
      </c>
      <c r="X789" s="57" t="str">
        <f>VLOOKUP(V789,'Charged Moves'!B$2:C$119,2,FALSE)</f>
        <v>Dragon</v>
      </c>
      <c r="Y789" s="54">
        <f>IF(OR(VLOOKUP(V789,'Charged Moves'!B$2:C$119,2,FALSE)=E789,VLOOKUP(V789,'Charged Moves'!B$2:C$119,2,FALSE)=F789),1,0)</f>
        <v>1</v>
      </c>
      <c r="Z789" s="54">
        <f>VLOOKUP(V789,'Charged Moves'!B$2:K$119,10,FALSE)*100</f>
        <v>5</v>
      </c>
      <c r="AA789" s="54">
        <f>VLOOKUP(V789,'Charged Moves'!B$2:K$119,6,FALSE)</f>
        <v>3900</v>
      </c>
      <c r="AB789" s="54">
        <f>VLOOKUP(V789,'Charged Moves'!B$2:L$119,11,FALSE)</f>
        <v>50</v>
      </c>
      <c r="AC789" s="62">
        <f t="shared" si="233"/>
        <v>72</v>
      </c>
      <c r="AD789" s="24">
        <f t="shared" si="3"/>
        <v>18.46153846</v>
      </c>
      <c r="AE789" s="63">
        <f t="shared" si="4"/>
        <v>10</v>
      </c>
      <c r="AF789" s="64">
        <f t="shared" si="5"/>
        <v>5000</v>
      </c>
      <c r="AG789" s="65">
        <f t="shared" si="6"/>
        <v>12.58426966</v>
      </c>
      <c r="AH789" s="15">
        <f t="shared" si="234"/>
        <v>0.7228184758</v>
      </c>
      <c r="AI789" s="15">
        <f t="shared" si="235"/>
        <v>0.3300591229</v>
      </c>
      <c r="AJ789" s="15">
        <f t="shared" si="236"/>
        <v>0.2889993408</v>
      </c>
      <c r="AK789" s="65">
        <f t="shared" si="7"/>
        <v>3.624595469</v>
      </c>
      <c r="AL789" s="65">
        <f t="shared" si="8"/>
        <v>366202.2472</v>
      </c>
      <c r="AM789" s="65">
        <f t="shared" si="9"/>
        <v>105475.7282</v>
      </c>
    </row>
    <row r="790" ht="14.25" customHeight="1">
      <c r="A790" s="11">
        <v>1620.0</v>
      </c>
      <c r="B790" s="11">
        <f>VLOOKUP(D790,'Species Data'!A$2:E$252,2,FALSE)</f>
        <v>230</v>
      </c>
      <c r="C790" s="11"/>
      <c r="D790" s="20" t="s">
        <v>177</v>
      </c>
      <c r="E790" s="115" t="s">
        <v>476</v>
      </c>
      <c r="F790" s="136" t="s">
        <v>483</v>
      </c>
      <c r="G790" s="11">
        <f>VLOOKUP(D790,'Species Data'!A$2:E$252,3,FALSE)</f>
        <v>150</v>
      </c>
      <c r="H790" s="52">
        <f>VLOOKUP(D790,'Species Data'!A$2:E$252,4,FALSE)</f>
        <v>194</v>
      </c>
      <c r="I790" s="52">
        <f>VLOOKUP(D790,'Species Data'!A$2:E$252,5,FALSE)</f>
        <v>194</v>
      </c>
      <c r="J790" s="53">
        <f t="shared" si="1"/>
        <v>29100</v>
      </c>
      <c r="K790" s="21" t="s">
        <v>83</v>
      </c>
      <c r="L790" s="54">
        <f>VLOOKUP(K790,'Basic Moves'!B$2:J$60,3,FALSE)</f>
        <v>6</v>
      </c>
      <c r="M790" s="54" t="str">
        <f>VLOOKUP(K790,'Basic Moves'!B$2:C$60,2,FALSE)</f>
        <v>Dragon</v>
      </c>
      <c r="N790" s="54">
        <f>IF(OR(VLOOKUP(K790,'Basic Moves'!B$2:C$60,2,FALSE)=E790,VLOOKUP(K790,'Basic Moves'!B$2:C$60,2,FALSE)=F790),1,0)</f>
        <v>1</v>
      </c>
      <c r="O790" s="54">
        <f>VLOOKUP(K790,'Basic Moves'!B$2:J$60,5,FALSE)</f>
        <v>500</v>
      </c>
      <c r="P790" s="54">
        <f>VLOOKUP(K790,'Basic Moves'!B$2:J$60,9,FALSE)</f>
        <v>4</v>
      </c>
      <c r="Q790" s="34">
        <f t="shared" si="229"/>
        <v>4</v>
      </c>
      <c r="R790" s="24">
        <f t="shared" si="2"/>
        <v>8</v>
      </c>
      <c r="S790" s="56">
        <f t="shared" si="230"/>
        <v>12</v>
      </c>
      <c r="T790" s="56">
        <f t="shared" si="231"/>
        <v>8</v>
      </c>
      <c r="U790" s="56">
        <f t="shared" si="232"/>
        <v>0.6666666667</v>
      </c>
      <c r="V790" s="21" t="s">
        <v>51</v>
      </c>
      <c r="W790" s="54">
        <f>VLOOKUP(V790,'Charged Moves'!B$2:K$119,3,FALSE)</f>
        <v>110</v>
      </c>
      <c r="X790" s="57" t="str">
        <f>VLOOKUP(V790,'Charged Moves'!B$2:C$119,2,FALSE)</f>
        <v>Dragon</v>
      </c>
      <c r="Y790" s="54">
        <f>IF(OR(VLOOKUP(V790,'Charged Moves'!B$2:C$119,2,FALSE)=E790,VLOOKUP(V790,'Charged Moves'!B$2:C$119,2,FALSE)=F790),1,0)</f>
        <v>1</v>
      </c>
      <c r="Z790" s="54">
        <f>VLOOKUP(V790,'Charged Moves'!B$2:K$119,10,FALSE)*100</f>
        <v>5</v>
      </c>
      <c r="AA790" s="54">
        <f>VLOOKUP(V790,'Charged Moves'!B$2:K$119,6,FALSE)</f>
        <v>3900</v>
      </c>
      <c r="AB790" s="54">
        <f>VLOOKUP(V790,'Charged Moves'!B$2:L$119,11,FALSE)</f>
        <v>50</v>
      </c>
      <c r="AC790" s="62">
        <f t="shared" si="233"/>
        <v>72</v>
      </c>
      <c r="AD790" s="24">
        <f t="shared" si="3"/>
        <v>18.46153846</v>
      </c>
      <c r="AE790" s="63">
        <f t="shared" si="4"/>
        <v>13</v>
      </c>
      <c r="AF790" s="64">
        <f t="shared" si="5"/>
        <v>6500</v>
      </c>
      <c r="AG790" s="65">
        <f t="shared" si="6"/>
        <v>11.92307692</v>
      </c>
      <c r="AH790" s="15">
        <f t="shared" si="234"/>
        <v>0.6848407193</v>
      </c>
      <c r="AI790" s="15">
        <f t="shared" si="235"/>
        <v>0.3127174176</v>
      </c>
      <c r="AJ790" s="15">
        <f t="shared" si="236"/>
        <v>0.2574706739</v>
      </c>
      <c r="AK790" s="65">
        <f t="shared" si="7"/>
        <v>3.229166667</v>
      </c>
      <c r="AL790" s="65">
        <f t="shared" si="8"/>
        <v>346961.5385</v>
      </c>
      <c r="AM790" s="65">
        <f t="shared" si="9"/>
        <v>93968.75</v>
      </c>
    </row>
    <row r="791" ht="14.25" customHeight="1">
      <c r="A791" s="11">
        <v>1622.0</v>
      </c>
      <c r="B791" s="11">
        <f>VLOOKUP(D791,'Species Data'!A$2:E$252,2,FALSE)</f>
        <v>230</v>
      </c>
      <c r="C791" s="11"/>
      <c r="D791" s="20" t="s">
        <v>177</v>
      </c>
      <c r="E791" s="115" t="s">
        <v>476</v>
      </c>
      <c r="F791" s="136" t="s">
        <v>483</v>
      </c>
      <c r="G791" s="11">
        <f>VLOOKUP(D791,'Species Data'!A$2:E$252,3,FALSE)</f>
        <v>150</v>
      </c>
      <c r="H791" s="52">
        <f>VLOOKUP(D791,'Species Data'!A$2:E$252,4,FALSE)</f>
        <v>194</v>
      </c>
      <c r="I791" s="52">
        <f>VLOOKUP(D791,'Species Data'!A$2:E$252,5,FALSE)</f>
        <v>194</v>
      </c>
      <c r="J791" s="53">
        <f t="shared" si="1"/>
        <v>29100</v>
      </c>
      <c r="K791" s="21" t="s">
        <v>74</v>
      </c>
      <c r="L791" s="54">
        <f>VLOOKUP(K791,'Basic Moves'!B$2:J$60,3,FALSE)</f>
        <v>5</v>
      </c>
      <c r="M791" s="54" t="str">
        <f>VLOOKUP(K791,'Basic Moves'!B$2:C$60,2,FALSE)</f>
        <v>Water</v>
      </c>
      <c r="N791" s="54">
        <f>IF(OR(VLOOKUP(K791,'Basic Moves'!B$2:C$60,2,FALSE)=E791,VLOOKUP(K791,'Basic Moves'!B$2:C$60,2,FALSE)=F791),1,0)</f>
        <v>1</v>
      </c>
      <c r="O791" s="54">
        <f>VLOOKUP(K791,'Basic Moves'!B$2:J$60,5,FALSE)</f>
        <v>500</v>
      </c>
      <c r="P791" s="54">
        <f>VLOOKUP(K791,'Basic Moves'!B$2:J$60,9,FALSE)</f>
        <v>5</v>
      </c>
      <c r="Q791" s="34">
        <f t="shared" si="229"/>
        <v>4</v>
      </c>
      <c r="R791" s="24">
        <f t="shared" si="2"/>
        <v>8</v>
      </c>
      <c r="S791" s="56">
        <f t="shared" si="230"/>
        <v>10</v>
      </c>
      <c r="T791" s="56">
        <f t="shared" si="231"/>
        <v>10</v>
      </c>
      <c r="U791" s="56">
        <f t="shared" si="232"/>
        <v>1</v>
      </c>
      <c r="V791" s="21" t="s">
        <v>76</v>
      </c>
      <c r="W791" s="54">
        <f>VLOOKUP(V791,'Charged Moves'!B$2:K$119,3,FALSE)</f>
        <v>130</v>
      </c>
      <c r="X791" s="57" t="str">
        <f>VLOOKUP(V791,'Charged Moves'!B$2:C$119,2,FALSE)</f>
        <v>Water</v>
      </c>
      <c r="Y791" s="54">
        <f>IF(OR(VLOOKUP(V791,'Charged Moves'!B$2:C$119,2,FALSE)=E791,VLOOKUP(V791,'Charged Moves'!B$2:C$119,2,FALSE)=F791),1,0)</f>
        <v>1</v>
      </c>
      <c r="Z791" s="54">
        <f>VLOOKUP(V791,'Charged Moves'!B$2:K$119,10,FALSE)*100</f>
        <v>5</v>
      </c>
      <c r="AA791" s="54">
        <f>VLOOKUP(V791,'Charged Moves'!B$2:K$119,6,FALSE)</f>
        <v>3300</v>
      </c>
      <c r="AB791" s="54">
        <f>VLOOKUP(V791,'Charged Moves'!B$2:L$119,11,FALSE)</f>
        <v>100</v>
      </c>
      <c r="AC791" s="62">
        <f t="shared" si="233"/>
        <v>85</v>
      </c>
      <c r="AD791" s="24">
        <f t="shared" si="3"/>
        <v>25.75757576</v>
      </c>
      <c r="AE791" s="63">
        <f t="shared" si="4"/>
        <v>20</v>
      </c>
      <c r="AF791" s="64">
        <f t="shared" si="5"/>
        <v>10000</v>
      </c>
      <c r="AG791" s="65">
        <f t="shared" si="6"/>
        <v>12.40601504</v>
      </c>
      <c r="AH791" s="15">
        <f t="shared" si="234"/>
        <v>0.7125798413</v>
      </c>
      <c r="AI791" s="15">
        <f t="shared" si="235"/>
        <v>0.3253838762</v>
      </c>
      <c r="AJ791" s="15">
        <f t="shared" si="236"/>
        <v>0.2379009201</v>
      </c>
      <c r="AK791" s="65">
        <f t="shared" si="7"/>
        <v>2.983725136</v>
      </c>
      <c r="AL791" s="65">
        <f t="shared" si="8"/>
        <v>361015.0376</v>
      </c>
      <c r="AM791" s="65">
        <f t="shared" si="9"/>
        <v>86826.40145</v>
      </c>
    </row>
    <row r="792" ht="14.25" customHeight="1">
      <c r="A792" s="11">
        <v>1621.0</v>
      </c>
      <c r="B792" s="11">
        <f>VLOOKUP(D792,'Species Data'!A$2:E$252,2,FALSE)</f>
        <v>230</v>
      </c>
      <c r="C792" s="11"/>
      <c r="D792" s="20" t="s">
        <v>177</v>
      </c>
      <c r="E792" s="115" t="s">
        <v>476</v>
      </c>
      <c r="F792" s="136" t="s">
        <v>483</v>
      </c>
      <c r="G792" s="11">
        <f>VLOOKUP(D792,'Species Data'!A$2:E$252,3,FALSE)</f>
        <v>150</v>
      </c>
      <c r="H792" s="52">
        <f>VLOOKUP(D792,'Species Data'!A$2:E$252,4,FALSE)</f>
        <v>194</v>
      </c>
      <c r="I792" s="52">
        <f>VLOOKUP(D792,'Species Data'!A$2:E$252,5,FALSE)</f>
        <v>194</v>
      </c>
      <c r="J792" s="53">
        <f t="shared" si="1"/>
        <v>29100</v>
      </c>
      <c r="K792" s="21" t="s">
        <v>74</v>
      </c>
      <c r="L792" s="54">
        <f>VLOOKUP(K792,'Basic Moves'!B$2:J$60,3,FALSE)</f>
        <v>5</v>
      </c>
      <c r="M792" s="54" t="str">
        <f>VLOOKUP(K792,'Basic Moves'!B$2:C$60,2,FALSE)</f>
        <v>Water</v>
      </c>
      <c r="N792" s="54">
        <f>IF(OR(VLOOKUP(K792,'Basic Moves'!B$2:C$60,2,FALSE)=E792,VLOOKUP(K792,'Basic Moves'!B$2:C$60,2,FALSE)=F792),1,0)</f>
        <v>1</v>
      </c>
      <c r="O792" s="54">
        <f>VLOOKUP(K792,'Basic Moves'!B$2:J$60,5,FALSE)</f>
        <v>500</v>
      </c>
      <c r="P792" s="54">
        <f>VLOOKUP(K792,'Basic Moves'!B$2:J$60,9,FALSE)</f>
        <v>5</v>
      </c>
      <c r="Q792" s="34">
        <f t="shared" si="229"/>
        <v>4</v>
      </c>
      <c r="R792" s="24">
        <f t="shared" si="2"/>
        <v>8</v>
      </c>
      <c r="S792" s="56">
        <f t="shared" si="230"/>
        <v>10</v>
      </c>
      <c r="T792" s="56">
        <f t="shared" si="231"/>
        <v>10</v>
      </c>
      <c r="U792" s="56">
        <f t="shared" si="232"/>
        <v>1</v>
      </c>
      <c r="V792" s="21" t="s">
        <v>75</v>
      </c>
      <c r="W792" s="54">
        <f>VLOOKUP(V792,'Charged Moves'!B$2:K$119,3,FALSE)</f>
        <v>130</v>
      </c>
      <c r="X792" s="57" t="str">
        <f>VLOOKUP(V792,'Charged Moves'!B$2:C$119,2,FALSE)</f>
        <v>Ice</v>
      </c>
      <c r="Y792" s="54">
        <f>IF(OR(VLOOKUP(V792,'Charged Moves'!B$2:C$119,2,FALSE)=E792,VLOOKUP(V792,'Charged Moves'!B$2:C$119,2,FALSE)=F792),1,0)</f>
        <v>0</v>
      </c>
      <c r="Z792" s="54">
        <f>VLOOKUP(V792,'Charged Moves'!B$2:K$119,10,FALSE)*100</f>
        <v>5</v>
      </c>
      <c r="AA792" s="54">
        <f>VLOOKUP(V792,'Charged Moves'!B$2:K$119,6,FALSE)</f>
        <v>3100</v>
      </c>
      <c r="AB792" s="54">
        <f>VLOOKUP(V792,'Charged Moves'!B$2:L$119,11,FALSE)</f>
        <v>100</v>
      </c>
      <c r="AC792" s="62">
        <f t="shared" si="233"/>
        <v>71</v>
      </c>
      <c r="AD792" s="24">
        <f t="shared" si="3"/>
        <v>22.90322581</v>
      </c>
      <c r="AE792" s="63">
        <f t="shared" si="4"/>
        <v>20</v>
      </c>
      <c r="AF792" s="64">
        <f t="shared" si="5"/>
        <v>10000</v>
      </c>
      <c r="AG792" s="65">
        <f t="shared" si="6"/>
        <v>11.52671756</v>
      </c>
      <c r="AH792" s="15">
        <f t="shared" si="234"/>
        <v>0.6620745294</v>
      </c>
      <c r="AI792" s="15">
        <f t="shared" si="235"/>
        <v>0.3023217389</v>
      </c>
      <c r="AJ792" s="15">
        <f t="shared" si="236"/>
        <v>0.218505643</v>
      </c>
      <c r="AK792" s="65">
        <f t="shared" si="7"/>
        <v>2.740471869</v>
      </c>
      <c r="AL792" s="65">
        <f t="shared" si="8"/>
        <v>335427.4809</v>
      </c>
      <c r="AM792" s="65">
        <f t="shared" si="9"/>
        <v>79747.7314</v>
      </c>
    </row>
    <row r="793" ht="14.25" customHeight="1">
      <c r="A793" s="11">
        <v>1619.0</v>
      </c>
      <c r="B793" s="11">
        <f>VLOOKUP(D793,'Species Data'!A$2:E$252,2,FALSE)</f>
        <v>230</v>
      </c>
      <c r="C793" s="11"/>
      <c r="D793" s="20" t="s">
        <v>177</v>
      </c>
      <c r="E793" s="115" t="s">
        <v>476</v>
      </c>
      <c r="F793" s="136" t="s">
        <v>483</v>
      </c>
      <c r="G793" s="11">
        <f>VLOOKUP(D793,'Species Data'!A$2:E$252,3,FALSE)</f>
        <v>150</v>
      </c>
      <c r="H793" s="52">
        <f>VLOOKUP(D793,'Species Data'!A$2:E$252,4,FALSE)</f>
        <v>194</v>
      </c>
      <c r="I793" s="52">
        <f>VLOOKUP(D793,'Species Data'!A$2:E$252,5,FALSE)</f>
        <v>194</v>
      </c>
      <c r="J793" s="53">
        <f t="shared" si="1"/>
        <v>29100</v>
      </c>
      <c r="K793" s="21" t="s">
        <v>83</v>
      </c>
      <c r="L793" s="54">
        <f>VLOOKUP(K793,'Basic Moves'!B$2:J$60,3,FALSE)</f>
        <v>6</v>
      </c>
      <c r="M793" s="54" t="str">
        <f>VLOOKUP(K793,'Basic Moves'!B$2:C$60,2,FALSE)</f>
        <v>Dragon</v>
      </c>
      <c r="N793" s="54">
        <f>IF(OR(VLOOKUP(K793,'Basic Moves'!B$2:C$60,2,FALSE)=E793,VLOOKUP(K793,'Basic Moves'!B$2:C$60,2,FALSE)=F793),1,0)</f>
        <v>1</v>
      </c>
      <c r="O793" s="54">
        <f>VLOOKUP(K793,'Basic Moves'!B$2:J$60,5,FALSE)</f>
        <v>500</v>
      </c>
      <c r="P793" s="54">
        <f>VLOOKUP(K793,'Basic Moves'!B$2:J$60,9,FALSE)</f>
        <v>4</v>
      </c>
      <c r="Q793" s="34">
        <f t="shared" si="229"/>
        <v>4</v>
      </c>
      <c r="R793" s="24">
        <f t="shared" si="2"/>
        <v>8</v>
      </c>
      <c r="S793" s="56">
        <f t="shared" si="230"/>
        <v>12</v>
      </c>
      <c r="T793" s="56">
        <f t="shared" si="231"/>
        <v>8</v>
      </c>
      <c r="U793" s="56">
        <f t="shared" si="232"/>
        <v>0.6666666667</v>
      </c>
      <c r="V793" s="21" t="s">
        <v>76</v>
      </c>
      <c r="W793" s="54">
        <f>VLOOKUP(V793,'Charged Moves'!B$2:K$119,3,FALSE)</f>
        <v>130</v>
      </c>
      <c r="X793" s="57" t="str">
        <f>VLOOKUP(V793,'Charged Moves'!B$2:C$119,2,FALSE)</f>
        <v>Water</v>
      </c>
      <c r="Y793" s="54">
        <f>IF(OR(VLOOKUP(V793,'Charged Moves'!B$2:C$119,2,FALSE)=E793,VLOOKUP(V793,'Charged Moves'!B$2:C$119,2,FALSE)=F793),1,0)</f>
        <v>1</v>
      </c>
      <c r="Z793" s="54">
        <f>VLOOKUP(V793,'Charged Moves'!B$2:K$119,10,FALSE)*100</f>
        <v>5</v>
      </c>
      <c r="AA793" s="54">
        <f>VLOOKUP(V793,'Charged Moves'!B$2:K$119,6,FALSE)</f>
        <v>3300</v>
      </c>
      <c r="AB793" s="54">
        <f>VLOOKUP(V793,'Charged Moves'!B$2:L$119,11,FALSE)</f>
        <v>100</v>
      </c>
      <c r="AC793" s="62">
        <f t="shared" si="233"/>
        <v>85</v>
      </c>
      <c r="AD793" s="24">
        <f t="shared" si="3"/>
        <v>25.75757576</v>
      </c>
      <c r="AE793" s="63">
        <f t="shared" si="4"/>
        <v>25</v>
      </c>
      <c r="AF793" s="64">
        <f t="shared" si="5"/>
        <v>12500</v>
      </c>
      <c r="AG793" s="65">
        <f t="shared" si="6"/>
        <v>11.70886076</v>
      </c>
      <c r="AH793" s="15">
        <f t="shared" si="234"/>
        <v>0.6725365169</v>
      </c>
      <c r="AI793" s="15">
        <f t="shared" si="235"/>
        <v>0.3070989749</v>
      </c>
      <c r="AJ793" s="15">
        <f t="shared" si="236"/>
        <v>0.2175601469</v>
      </c>
      <c r="AK793" s="65">
        <f t="shared" si="7"/>
        <v>2.728613569</v>
      </c>
      <c r="AL793" s="65">
        <f t="shared" si="8"/>
        <v>340727.8481</v>
      </c>
      <c r="AM793" s="65">
        <f t="shared" si="9"/>
        <v>79402.65487</v>
      </c>
    </row>
    <row r="794" ht="14.25" customHeight="1">
      <c r="A794" s="11">
        <v>1618.0</v>
      </c>
      <c r="B794" s="11">
        <f>VLOOKUP(D794,'Species Data'!A$2:E$252,2,FALSE)</f>
        <v>230</v>
      </c>
      <c r="C794" s="11"/>
      <c r="D794" s="20" t="s">
        <v>177</v>
      </c>
      <c r="E794" s="115" t="s">
        <v>476</v>
      </c>
      <c r="F794" s="136" t="s">
        <v>483</v>
      </c>
      <c r="G794" s="11">
        <f>VLOOKUP(D794,'Species Data'!A$2:E$252,3,FALSE)</f>
        <v>150</v>
      </c>
      <c r="H794" s="52">
        <f>VLOOKUP(D794,'Species Data'!A$2:E$252,4,FALSE)</f>
        <v>194</v>
      </c>
      <c r="I794" s="52">
        <f>VLOOKUP(D794,'Species Data'!A$2:E$252,5,FALSE)</f>
        <v>194</v>
      </c>
      <c r="J794" s="53">
        <f t="shared" si="1"/>
        <v>29100</v>
      </c>
      <c r="K794" s="21" t="s">
        <v>83</v>
      </c>
      <c r="L794" s="54">
        <f>VLOOKUP(K794,'Basic Moves'!B$2:J$60,3,FALSE)</f>
        <v>6</v>
      </c>
      <c r="M794" s="54" t="str">
        <f>VLOOKUP(K794,'Basic Moves'!B$2:C$60,2,FALSE)</f>
        <v>Dragon</v>
      </c>
      <c r="N794" s="54">
        <f>IF(OR(VLOOKUP(K794,'Basic Moves'!B$2:C$60,2,FALSE)=E794,VLOOKUP(K794,'Basic Moves'!B$2:C$60,2,FALSE)=F794),1,0)</f>
        <v>1</v>
      </c>
      <c r="O794" s="54">
        <f>VLOOKUP(K794,'Basic Moves'!B$2:J$60,5,FALSE)</f>
        <v>500</v>
      </c>
      <c r="P794" s="54">
        <f>VLOOKUP(K794,'Basic Moves'!B$2:J$60,9,FALSE)</f>
        <v>4</v>
      </c>
      <c r="Q794" s="34">
        <f t="shared" si="229"/>
        <v>4</v>
      </c>
      <c r="R794" s="24">
        <f t="shared" si="2"/>
        <v>8</v>
      </c>
      <c r="S794" s="56">
        <f t="shared" si="230"/>
        <v>12</v>
      </c>
      <c r="T794" s="56">
        <f t="shared" si="231"/>
        <v>8</v>
      </c>
      <c r="U794" s="56">
        <f t="shared" si="232"/>
        <v>0.6666666667</v>
      </c>
      <c r="V794" s="21" t="s">
        <v>75</v>
      </c>
      <c r="W794" s="54">
        <f>VLOOKUP(V794,'Charged Moves'!B$2:K$119,3,FALSE)</f>
        <v>130</v>
      </c>
      <c r="X794" s="57" t="str">
        <f>VLOOKUP(V794,'Charged Moves'!B$2:C$119,2,FALSE)</f>
        <v>Ice</v>
      </c>
      <c r="Y794" s="54">
        <f>IF(OR(VLOOKUP(V794,'Charged Moves'!B$2:C$119,2,FALSE)=E794,VLOOKUP(V794,'Charged Moves'!B$2:C$119,2,FALSE)=F794),1,0)</f>
        <v>0</v>
      </c>
      <c r="Z794" s="54">
        <f>VLOOKUP(V794,'Charged Moves'!B$2:K$119,10,FALSE)*100</f>
        <v>5</v>
      </c>
      <c r="AA794" s="54">
        <f>VLOOKUP(V794,'Charged Moves'!B$2:K$119,6,FALSE)</f>
        <v>3100</v>
      </c>
      <c r="AB794" s="54">
        <f>VLOOKUP(V794,'Charged Moves'!B$2:L$119,11,FALSE)</f>
        <v>100</v>
      </c>
      <c r="AC794" s="62">
        <f t="shared" si="233"/>
        <v>71</v>
      </c>
      <c r="AD794" s="24">
        <f t="shared" si="3"/>
        <v>22.90322581</v>
      </c>
      <c r="AE794" s="63">
        <f t="shared" si="4"/>
        <v>25</v>
      </c>
      <c r="AF794" s="64">
        <f t="shared" si="5"/>
        <v>12500</v>
      </c>
      <c r="AG794" s="65">
        <f t="shared" si="6"/>
        <v>10.96153846</v>
      </c>
      <c r="AH794" s="15">
        <f t="shared" si="234"/>
        <v>0.629611629</v>
      </c>
      <c r="AI794" s="15">
        <f t="shared" si="235"/>
        <v>0.2874982711</v>
      </c>
      <c r="AJ794" s="15">
        <f t="shared" si="236"/>
        <v>0.2016910948</v>
      </c>
      <c r="AK794" s="65">
        <f t="shared" si="7"/>
        <v>2.529585799</v>
      </c>
      <c r="AL794" s="65">
        <f t="shared" si="8"/>
        <v>318980.7692</v>
      </c>
      <c r="AM794" s="65">
        <f t="shared" si="9"/>
        <v>73610.94675</v>
      </c>
    </row>
    <row r="795" ht="14.25" customHeight="1">
      <c r="A795" s="11">
        <v>743.0</v>
      </c>
      <c r="B795" s="11">
        <f>VLOOKUP(D795,'Species Data'!A$2:E$252,2,FALSE)</f>
        <v>99</v>
      </c>
      <c r="C795" s="11"/>
      <c r="D795" s="11" t="s">
        <v>241</v>
      </c>
      <c r="E795" s="115" t="s">
        <v>476</v>
      </c>
      <c r="F795" s="122"/>
      <c r="G795" s="11">
        <f>VLOOKUP(D795,'Species Data'!A$2:E$252,3,FALSE)</f>
        <v>110</v>
      </c>
      <c r="H795" s="52">
        <f>VLOOKUP(D795,'Species Data'!A$2:E$252,4,FALSE)</f>
        <v>240</v>
      </c>
      <c r="I795" s="52">
        <f>VLOOKUP(D795,'Species Data'!A$2:E$252,5,FALSE)</f>
        <v>214</v>
      </c>
      <c r="J795" s="53">
        <f t="shared" si="1"/>
        <v>23540</v>
      </c>
      <c r="K795" s="12" t="s">
        <v>154</v>
      </c>
      <c r="L795" s="54">
        <f>VLOOKUP(K795,'Basic Moves'!B$2:J$60,3,FALSE)</f>
        <v>12</v>
      </c>
      <c r="M795" s="54" t="str">
        <f>VLOOKUP(K795,'Basic Moves'!B$2:C$60,2,FALSE)</f>
        <v>Water</v>
      </c>
      <c r="N795" s="54">
        <f>IF(OR(VLOOKUP(K795,'Basic Moves'!B$2:C$60,2,FALSE)=E795,VLOOKUP(K795,'Basic Moves'!B$2:C$60,2,FALSE)=F795),1,0)</f>
        <v>1</v>
      </c>
      <c r="O795" s="54">
        <f>VLOOKUP(K795,'Basic Moves'!B$2:J$60,5,FALSE)</f>
        <v>1200</v>
      </c>
      <c r="P795" s="54">
        <f>VLOOKUP(K795,'Basic Moves'!B$2:J$60,9,FALSE)</f>
        <v>14</v>
      </c>
      <c r="Q795" s="34">
        <f t="shared" si="229"/>
        <v>10</v>
      </c>
      <c r="R795" s="24">
        <f t="shared" si="2"/>
        <v>8.333333333</v>
      </c>
      <c r="S795" s="56">
        <f t="shared" si="230"/>
        <v>10</v>
      </c>
      <c r="T795" s="56">
        <f t="shared" si="231"/>
        <v>11.66666667</v>
      </c>
      <c r="U795" s="56">
        <f t="shared" si="232"/>
        <v>1.166666667</v>
      </c>
      <c r="V795" s="48" t="s">
        <v>107</v>
      </c>
      <c r="W795" s="54">
        <f>VLOOKUP(V795,'Charged Moves'!B$2:K$119,3,FALSE)</f>
        <v>70</v>
      </c>
      <c r="X795" s="57" t="str">
        <f>VLOOKUP(V795,'Charged Moves'!B$2:C$119,2,FALSE)</f>
        <v>Water</v>
      </c>
      <c r="Y795" s="54">
        <f>IF(OR(VLOOKUP(V795,'Charged Moves'!B$2:C$119,2,FALSE)=E795,VLOOKUP(V795,'Charged Moves'!B$2:C$119,2,FALSE)=F795),1,0)</f>
        <v>1</v>
      </c>
      <c r="Z795" s="54">
        <f>VLOOKUP(V795,'Charged Moves'!B$2:K$119,10,FALSE)*100</f>
        <v>5</v>
      </c>
      <c r="AA795" s="54">
        <f>VLOOKUP(V795,'Charged Moves'!B$2:K$119,6,FALSE)</f>
        <v>3200</v>
      </c>
      <c r="AB795" s="54">
        <f>VLOOKUP(V795,'Charged Moves'!B$2:L$119,11,FALSE)</f>
        <v>50</v>
      </c>
      <c r="AC795" s="62">
        <f t="shared" si="233"/>
        <v>57</v>
      </c>
      <c r="AD795" s="24">
        <f t="shared" si="3"/>
        <v>17.8125</v>
      </c>
      <c r="AE795" s="63">
        <f t="shared" si="4"/>
        <v>4</v>
      </c>
      <c r="AF795" s="64">
        <f t="shared" si="5"/>
        <v>4800</v>
      </c>
      <c r="AG795" s="65">
        <f t="shared" si="6"/>
        <v>12.125</v>
      </c>
      <c r="AH795" s="15">
        <f t="shared" si="234"/>
        <v>0.6964388283</v>
      </c>
      <c r="AI795" s="15">
        <f t="shared" si="235"/>
        <v>0.2572521079</v>
      </c>
      <c r="AJ795" s="15">
        <f t="shared" si="236"/>
        <v>0.3475761814</v>
      </c>
      <c r="AK795" s="65">
        <f t="shared" si="7"/>
        <v>5.388888889</v>
      </c>
      <c r="AL795" s="65">
        <f t="shared" si="8"/>
        <v>285422.5</v>
      </c>
      <c r="AM795" s="65">
        <f t="shared" si="9"/>
        <v>126854.4444</v>
      </c>
    </row>
    <row r="796" ht="14.25" customHeight="1">
      <c r="A796" s="11">
        <v>744.0</v>
      </c>
      <c r="B796" s="11">
        <f>VLOOKUP(D796,'Species Data'!A$2:E$252,2,FALSE)</f>
        <v>99</v>
      </c>
      <c r="C796" s="11"/>
      <c r="D796" s="11" t="s">
        <v>241</v>
      </c>
      <c r="E796" s="115" t="s">
        <v>476</v>
      </c>
      <c r="F796" s="122"/>
      <c r="G796" s="11">
        <f>VLOOKUP(D796,'Species Data'!A$2:E$252,3,FALSE)</f>
        <v>110</v>
      </c>
      <c r="H796" s="52">
        <f>VLOOKUP(D796,'Species Data'!A$2:E$252,4,FALSE)</f>
        <v>240</v>
      </c>
      <c r="I796" s="52">
        <f>VLOOKUP(D796,'Species Data'!A$2:E$252,5,FALSE)</f>
        <v>214</v>
      </c>
      <c r="J796" s="53">
        <f t="shared" si="1"/>
        <v>23540</v>
      </c>
      <c r="K796" s="12" t="s">
        <v>154</v>
      </c>
      <c r="L796" s="54">
        <f>VLOOKUP(K796,'Basic Moves'!B$2:J$60,3,FALSE)</f>
        <v>12</v>
      </c>
      <c r="M796" s="54" t="str">
        <f>VLOOKUP(K796,'Basic Moves'!B$2:C$60,2,FALSE)</f>
        <v>Water</v>
      </c>
      <c r="N796" s="54">
        <f>IF(OR(VLOOKUP(K796,'Basic Moves'!B$2:C$60,2,FALSE)=E796,VLOOKUP(K796,'Basic Moves'!B$2:C$60,2,FALSE)=F796),1,0)</f>
        <v>1</v>
      </c>
      <c r="O796" s="54">
        <f>VLOOKUP(K796,'Basic Moves'!B$2:J$60,5,FALSE)</f>
        <v>1200</v>
      </c>
      <c r="P796" s="54">
        <f>VLOOKUP(K796,'Basic Moves'!B$2:J$60,9,FALSE)</f>
        <v>14</v>
      </c>
      <c r="Q796" s="34">
        <f t="shared" si="229"/>
        <v>10</v>
      </c>
      <c r="R796" s="24">
        <f t="shared" si="2"/>
        <v>8.333333333</v>
      </c>
      <c r="S796" s="56">
        <f t="shared" si="230"/>
        <v>10</v>
      </c>
      <c r="T796" s="56">
        <f t="shared" si="231"/>
        <v>11.66666667</v>
      </c>
      <c r="U796" s="56">
        <f t="shared" si="232"/>
        <v>1.166666667</v>
      </c>
      <c r="V796" s="48" t="s">
        <v>180</v>
      </c>
      <c r="W796" s="54">
        <f>VLOOKUP(V796,'Charged Moves'!B$2:K$119,3,FALSE)</f>
        <v>45</v>
      </c>
      <c r="X796" s="57" t="str">
        <f>VLOOKUP(V796,'Charged Moves'!B$2:C$119,2,FALSE)</f>
        <v>Bug</v>
      </c>
      <c r="Y796" s="54">
        <f>IF(OR(VLOOKUP(V796,'Charged Moves'!B$2:C$119,2,FALSE)=E796,VLOOKUP(V796,'Charged Moves'!B$2:C$119,2,FALSE)=F796),1,0)</f>
        <v>0</v>
      </c>
      <c r="Z796" s="54">
        <f>VLOOKUP(V796,'Charged Moves'!B$2:K$119,10,FALSE)*100</f>
        <v>5</v>
      </c>
      <c r="AA796" s="54">
        <f>VLOOKUP(V796,'Charged Moves'!B$2:K$119,6,FALSE)</f>
        <v>1600</v>
      </c>
      <c r="AB796" s="54">
        <f>VLOOKUP(V796,'Charged Moves'!B$2:L$119,11,FALSE)</f>
        <v>33</v>
      </c>
      <c r="AC796" s="62">
        <f t="shared" si="233"/>
        <v>31</v>
      </c>
      <c r="AD796" s="24">
        <f t="shared" si="3"/>
        <v>19.375</v>
      </c>
      <c r="AE796" s="63">
        <f t="shared" si="4"/>
        <v>3</v>
      </c>
      <c r="AF796" s="64">
        <f t="shared" si="5"/>
        <v>3600</v>
      </c>
      <c r="AG796" s="65">
        <f t="shared" si="6"/>
        <v>11.73076923</v>
      </c>
      <c r="AH796" s="15">
        <f t="shared" si="234"/>
        <v>0.6737949013</v>
      </c>
      <c r="AI796" s="15">
        <f t="shared" si="235"/>
        <v>0.2488878443</v>
      </c>
      <c r="AJ796" s="15">
        <f t="shared" si="236"/>
        <v>0.2980620487</v>
      </c>
      <c r="AK796" s="65">
        <f t="shared" si="7"/>
        <v>4.621212121</v>
      </c>
      <c r="AL796" s="65">
        <f t="shared" si="8"/>
        <v>276142.3077</v>
      </c>
      <c r="AM796" s="65">
        <f t="shared" si="9"/>
        <v>108783.3333</v>
      </c>
    </row>
    <row r="797" ht="14.25" customHeight="1">
      <c r="A797" s="11">
        <v>742.0</v>
      </c>
      <c r="B797" s="11">
        <f>VLOOKUP(D797,'Species Data'!A$2:E$252,2,FALSE)</f>
        <v>99</v>
      </c>
      <c r="C797" s="11"/>
      <c r="D797" s="11" t="s">
        <v>241</v>
      </c>
      <c r="E797" s="115" t="s">
        <v>476</v>
      </c>
      <c r="F797" s="122"/>
      <c r="G797" s="11">
        <f>VLOOKUP(D797,'Species Data'!A$2:E$252,3,FALSE)</f>
        <v>110</v>
      </c>
      <c r="H797" s="52">
        <f>VLOOKUP(D797,'Species Data'!A$2:E$252,4,FALSE)</f>
        <v>240</v>
      </c>
      <c r="I797" s="52">
        <f>VLOOKUP(D797,'Species Data'!A$2:E$252,5,FALSE)</f>
        <v>214</v>
      </c>
      <c r="J797" s="53">
        <f t="shared" si="1"/>
        <v>23540</v>
      </c>
      <c r="K797" s="12" t="s">
        <v>154</v>
      </c>
      <c r="L797" s="54">
        <f>VLOOKUP(K797,'Basic Moves'!B$2:J$60,3,FALSE)</f>
        <v>12</v>
      </c>
      <c r="M797" s="54" t="str">
        <f>VLOOKUP(K797,'Basic Moves'!B$2:C$60,2,FALSE)</f>
        <v>Water</v>
      </c>
      <c r="N797" s="54">
        <f>IF(OR(VLOOKUP(K797,'Basic Moves'!B$2:C$60,2,FALSE)=E797,VLOOKUP(K797,'Basic Moves'!B$2:C$60,2,FALSE)=F797),1,0)</f>
        <v>1</v>
      </c>
      <c r="O797" s="54">
        <f>VLOOKUP(K797,'Basic Moves'!B$2:J$60,5,FALSE)</f>
        <v>1200</v>
      </c>
      <c r="P797" s="54">
        <f>VLOOKUP(K797,'Basic Moves'!B$2:J$60,9,FALSE)</f>
        <v>14</v>
      </c>
      <c r="Q797" s="34">
        <f t="shared" si="229"/>
        <v>10</v>
      </c>
      <c r="R797" s="24">
        <f t="shared" si="2"/>
        <v>8.333333333</v>
      </c>
      <c r="S797" s="56">
        <f t="shared" si="230"/>
        <v>10</v>
      </c>
      <c r="T797" s="56">
        <f t="shared" si="231"/>
        <v>11.66666667</v>
      </c>
      <c r="U797" s="56">
        <f t="shared" si="232"/>
        <v>1.166666667</v>
      </c>
      <c r="V797" s="48" t="s">
        <v>259</v>
      </c>
      <c r="W797" s="54">
        <f>VLOOKUP(V797,'Charged Moves'!B$2:K$119,3,FALSE)</f>
        <v>35</v>
      </c>
      <c r="X797" s="57" t="str">
        <f>VLOOKUP(V797,'Charged Moves'!B$2:C$119,2,FALSE)</f>
        <v>Normal</v>
      </c>
      <c r="Y797" s="54">
        <f>IF(OR(VLOOKUP(V797,'Charged Moves'!B$2:C$119,2,FALSE)=E797,VLOOKUP(V797,'Charged Moves'!B$2:C$119,2,FALSE)=F797),1,0)</f>
        <v>0</v>
      </c>
      <c r="Z797" s="54">
        <f>VLOOKUP(V797,'Charged Moves'!B$2:K$119,10,FALSE)*100</f>
        <v>5</v>
      </c>
      <c r="AA797" s="54">
        <f>VLOOKUP(V797,'Charged Moves'!B$2:K$119,6,FALSE)</f>
        <v>1900</v>
      </c>
      <c r="AB797" s="54">
        <f>VLOOKUP(V797,'Charged Moves'!B$2:L$119,11,FALSE)</f>
        <v>33</v>
      </c>
      <c r="AC797" s="62">
        <f t="shared" si="233"/>
        <v>24</v>
      </c>
      <c r="AD797" s="24">
        <f t="shared" si="3"/>
        <v>12.63157895</v>
      </c>
      <c r="AE797" s="63">
        <f t="shared" si="4"/>
        <v>3</v>
      </c>
      <c r="AF797" s="64">
        <f t="shared" si="5"/>
        <v>3600</v>
      </c>
      <c r="AG797" s="65">
        <f t="shared" si="6"/>
        <v>9.818181818</v>
      </c>
      <c r="AH797" s="15">
        <f t="shared" si="234"/>
        <v>0.5639392199</v>
      </c>
      <c r="AI797" s="15">
        <f t="shared" si="235"/>
        <v>0.2083091108</v>
      </c>
      <c r="AJ797" s="15">
        <f t="shared" si="236"/>
        <v>0.2579946913</v>
      </c>
      <c r="AK797" s="65">
        <f t="shared" si="7"/>
        <v>4</v>
      </c>
      <c r="AL797" s="65">
        <f t="shared" si="8"/>
        <v>231120</v>
      </c>
      <c r="AM797" s="65">
        <f t="shared" si="9"/>
        <v>94160</v>
      </c>
    </row>
    <row r="798" ht="14.25" customHeight="1">
      <c r="A798" s="11">
        <v>746.0</v>
      </c>
      <c r="B798" s="11">
        <f>VLOOKUP(D798,'Species Data'!A$2:E$252,2,FALSE)</f>
        <v>99</v>
      </c>
      <c r="C798" s="11"/>
      <c r="D798" s="11" t="s">
        <v>241</v>
      </c>
      <c r="E798" s="115" t="s">
        <v>476</v>
      </c>
      <c r="F798" s="122"/>
      <c r="G798" s="11">
        <f>VLOOKUP(D798,'Species Data'!A$2:E$252,3,FALSE)</f>
        <v>110</v>
      </c>
      <c r="H798" s="52">
        <f>VLOOKUP(D798,'Species Data'!A$2:E$252,4,FALSE)</f>
        <v>240</v>
      </c>
      <c r="I798" s="52">
        <f>VLOOKUP(D798,'Species Data'!A$2:E$252,5,FALSE)</f>
        <v>214</v>
      </c>
      <c r="J798" s="53">
        <f t="shared" si="1"/>
        <v>23540</v>
      </c>
      <c r="K798" s="48" t="s">
        <v>166</v>
      </c>
      <c r="L798" s="54">
        <f>VLOOKUP(K798,'Basic Moves'!B$2:J$60,3,FALSE)</f>
        <v>8</v>
      </c>
      <c r="M798" s="54" t="str">
        <f>VLOOKUP(K798,'Basic Moves'!B$2:C$60,2,FALSE)</f>
        <v>Steel</v>
      </c>
      <c r="N798" s="54">
        <f>IF(OR(VLOOKUP(K798,'Basic Moves'!B$2:C$60,2,FALSE)=E798,VLOOKUP(K798,'Basic Moves'!B$2:C$60,2,FALSE)=F798),1,0)</f>
        <v>0</v>
      </c>
      <c r="O798" s="54">
        <f>VLOOKUP(K798,'Basic Moves'!B$2:J$60,5,FALSE)</f>
        <v>700</v>
      </c>
      <c r="P798" s="54">
        <f>VLOOKUP(K798,'Basic Moves'!B$2:J$60,9,FALSE)</f>
        <v>7</v>
      </c>
      <c r="Q798" s="34">
        <f t="shared" si="229"/>
        <v>6</v>
      </c>
      <c r="R798" s="24">
        <f t="shared" si="2"/>
        <v>8.571428571</v>
      </c>
      <c r="S798" s="56">
        <f t="shared" si="230"/>
        <v>11.42857143</v>
      </c>
      <c r="T798" s="56">
        <f t="shared" si="231"/>
        <v>10</v>
      </c>
      <c r="U798" s="56">
        <f t="shared" si="232"/>
        <v>0.875</v>
      </c>
      <c r="V798" s="48" t="s">
        <v>107</v>
      </c>
      <c r="W798" s="54">
        <f>VLOOKUP(V798,'Charged Moves'!B$2:K$119,3,FALSE)</f>
        <v>70</v>
      </c>
      <c r="X798" s="57" t="str">
        <f>VLOOKUP(V798,'Charged Moves'!B$2:C$119,2,FALSE)</f>
        <v>Water</v>
      </c>
      <c r="Y798" s="54">
        <f>IF(OR(VLOOKUP(V798,'Charged Moves'!B$2:C$119,2,FALSE)=E798,VLOOKUP(V798,'Charged Moves'!B$2:C$119,2,FALSE)=F798),1,0)</f>
        <v>1</v>
      </c>
      <c r="Z798" s="54">
        <f>VLOOKUP(V798,'Charged Moves'!B$2:K$119,10,FALSE)*100</f>
        <v>5</v>
      </c>
      <c r="AA798" s="54">
        <f>VLOOKUP(V798,'Charged Moves'!B$2:K$119,6,FALSE)</f>
        <v>3200</v>
      </c>
      <c r="AB798" s="54">
        <f>VLOOKUP(V798,'Charged Moves'!B$2:L$119,11,FALSE)</f>
        <v>50</v>
      </c>
      <c r="AC798" s="62">
        <f t="shared" si="233"/>
        <v>57</v>
      </c>
      <c r="AD798" s="24">
        <f t="shared" si="3"/>
        <v>17.8125</v>
      </c>
      <c r="AE798" s="63">
        <f t="shared" si="4"/>
        <v>8</v>
      </c>
      <c r="AF798" s="64">
        <f t="shared" si="5"/>
        <v>5600</v>
      </c>
      <c r="AG798" s="65">
        <f t="shared" si="6"/>
        <v>11.93181818</v>
      </c>
      <c r="AH798" s="15">
        <f t="shared" si="234"/>
        <v>0.6853428019</v>
      </c>
      <c r="AI798" s="15">
        <f t="shared" si="235"/>
        <v>0.2531534333</v>
      </c>
      <c r="AJ798" s="15">
        <f t="shared" si="236"/>
        <v>0.2527000242</v>
      </c>
      <c r="AK798" s="65">
        <f t="shared" si="7"/>
        <v>3.917910448</v>
      </c>
      <c r="AL798" s="65">
        <f t="shared" si="8"/>
        <v>280875</v>
      </c>
      <c r="AM798" s="65">
        <f t="shared" si="9"/>
        <v>92227.61194</v>
      </c>
    </row>
    <row r="799" ht="14.25" customHeight="1">
      <c r="A799" s="11">
        <v>747.0</v>
      </c>
      <c r="B799" s="11">
        <f>VLOOKUP(D799,'Species Data'!A$2:E$252,2,FALSE)</f>
        <v>99</v>
      </c>
      <c r="C799" s="11"/>
      <c r="D799" s="11" t="s">
        <v>241</v>
      </c>
      <c r="E799" s="115" t="s">
        <v>476</v>
      </c>
      <c r="F799" s="122"/>
      <c r="G799" s="11">
        <f>VLOOKUP(D799,'Species Data'!A$2:E$252,3,FALSE)</f>
        <v>110</v>
      </c>
      <c r="H799" s="52">
        <f>VLOOKUP(D799,'Species Data'!A$2:E$252,4,FALSE)</f>
        <v>240</v>
      </c>
      <c r="I799" s="52">
        <f>VLOOKUP(D799,'Species Data'!A$2:E$252,5,FALSE)</f>
        <v>214</v>
      </c>
      <c r="J799" s="53">
        <f t="shared" si="1"/>
        <v>23540</v>
      </c>
      <c r="K799" s="48" t="s">
        <v>166</v>
      </c>
      <c r="L799" s="54">
        <f>VLOOKUP(K799,'Basic Moves'!B$2:J$60,3,FALSE)</f>
        <v>8</v>
      </c>
      <c r="M799" s="54" t="str">
        <f>VLOOKUP(K799,'Basic Moves'!B$2:C$60,2,FALSE)</f>
        <v>Steel</v>
      </c>
      <c r="N799" s="54">
        <f>IF(OR(VLOOKUP(K799,'Basic Moves'!B$2:C$60,2,FALSE)=E799,VLOOKUP(K799,'Basic Moves'!B$2:C$60,2,FALSE)=F799),1,0)</f>
        <v>0</v>
      </c>
      <c r="O799" s="54">
        <f>VLOOKUP(K799,'Basic Moves'!B$2:J$60,5,FALSE)</f>
        <v>700</v>
      </c>
      <c r="P799" s="54">
        <f>VLOOKUP(K799,'Basic Moves'!B$2:J$60,9,FALSE)</f>
        <v>7</v>
      </c>
      <c r="Q799" s="34">
        <f t="shared" si="229"/>
        <v>6</v>
      </c>
      <c r="R799" s="24">
        <f t="shared" si="2"/>
        <v>8.571428571</v>
      </c>
      <c r="S799" s="56">
        <f t="shared" si="230"/>
        <v>11.42857143</v>
      </c>
      <c r="T799" s="56">
        <f t="shared" si="231"/>
        <v>10</v>
      </c>
      <c r="U799" s="56">
        <f t="shared" si="232"/>
        <v>0.875</v>
      </c>
      <c r="V799" s="48" t="s">
        <v>180</v>
      </c>
      <c r="W799" s="54">
        <f>VLOOKUP(V799,'Charged Moves'!B$2:K$119,3,FALSE)</f>
        <v>45</v>
      </c>
      <c r="X799" s="57" t="str">
        <f>VLOOKUP(V799,'Charged Moves'!B$2:C$119,2,FALSE)</f>
        <v>Bug</v>
      </c>
      <c r="Y799" s="54">
        <f>IF(OR(VLOOKUP(V799,'Charged Moves'!B$2:C$119,2,FALSE)=E799,VLOOKUP(V799,'Charged Moves'!B$2:C$119,2,FALSE)=F799),1,0)</f>
        <v>0</v>
      </c>
      <c r="Z799" s="54">
        <f>VLOOKUP(V799,'Charged Moves'!B$2:K$119,10,FALSE)*100</f>
        <v>5</v>
      </c>
      <c r="AA799" s="54">
        <f>VLOOKUP(V799,'Charged Moves'!B$2:K$119,6,FALSE)</f>
        <v>1600</v>
      </c>
      <c r="AB799" s="54">
        <f>VLOOKUP(V799,'Charged Moves'!B$2:L$119,11,FALSE)</f>
        <v>33</v>
      </c>
      <c r="AC799" s="62">
        <f t="shared" si="233"/>
        <v>31</v>
      </c>
      <c r="AD799" s="24">
        <f t="shared" si="3"/>
        <v>19.375</v>
      </c>
      <c r="AE799" s="63">
        <f t="shared" si="4"/>
        <v>5</v>
      </c>
      <c r="AF799" s="64">
        <f t="shared" si="5"/>
        <v>3500</v>
      </c>
      <c r="AG799" s="65">
        <f t="shared" si="6"/>
        <v>11.96078431</v>
      </c>
      <c r="AH799" s="15">
        <f t="shared" si="234"/>
        <v>0.687006566</v>
      </c>
      <c r="AI799" s="15">
        <f t="shared" si="235"/>
        <v>0.2537679981</v>
      </c>
      <c r="AJ799" s="15">
        <f t="shared" si="236"/>
        <v>0.230082985</v>
      </c>
      <c r="AK799" s="65">
        <f t="shared" si="7"/>
        <v>3.567251462</v>
      </c>
      <c r="AL799" s="65">
        <f t="shared" si="8"/>
        <v>281556.8627</v>
      </c>
      <c r="AM799" s="65">
        <f t="shared" si="9"/>
        <v>83973.09942</v>
      </c>
    </row>
    <row r="800" ht="14.25" customHeight="1">
      <c r="A800" s="11">
        <v>749.0</v>
      </c>
      <c r="B800" s="32">
        <f>VLOOKUP(D800,'Species Data'!A$2:E$252,2,FALSE)</f>
        <v>99</v>
      </c>
      <c r="C800" s="32"/>
      <c r="D800" s="32" t="s">
        <v>241</v>
      </c>
      <c r="E800" s="130" t="s">
        <v>476</v>
      </c>
      <c r="F800" s="161"/>
      <c r="G800" s="32">
        <f>VLOOKUP(D800,'Species Data'!A$2:E$252,3,FALSE)</f>
        <v>110</v>
      </c>
      <c r="H800" s="104">
        <f>VLOOKUP(D800,'Species Data'!A$2:E$252,4,FALSE)</f>
        <v>240</v>
      </c>
      <c r="I800" s="104">
        <f>VLOOKUP(D800,'Species Data'!A$2:E$252,5,FALSE)</f>
        <v>214</v>
      </c>
      <c r="J800" s="105">
        <f t="shared" si="1"/>
        <v>23540</v>
      </c>
      <c r="K800" s="36" t="s">
        <v>136</v>
      </c>
      <c r="L800" s="106">
        <f>VLOOKUP(K800,'Basic Moves'!B$2:J$60,3,FALSE)</f>
        <v>5</v>
      </c>
      <c r="M800" s="106" t="str">
        <f>VLOOKUP(K800,'Basic Moves'!B$2:C$60,2,FALSE)</f>
        <v>Ground</v>
      </c>
      <c r="N800" s="106">
        <f>IF(OR(VLOOKUP(K800,'Basic Moves'!B$2:C$60,2,FALSE)=E800,VLOOKUP(K800,'Basic Moves'!B$2:C$60,2,FALSE)=F800),1,0)</f>
        <v>0</v>
      </c>
      <c r="O800" s="106">
        <f>VLOOKUP(K800,'Basic Moves'!B$2:J$60,5,FALSE)</f>
        <v>600</v>
      </c>
      <c r="P800" s="106">
        <f>VLOOKUP(K800,'Basic Moves'!B$2:J$60,9,FALSE)</f>
        <v>7</v>
      </c>
      <c r="Q800" s="34">
        <f t="shared" si="229"/>
        <v>4</v>
      </c>
      <c r="R800" s="24">
        <f t="shared" si="2"/>
        <v>6.666666667</v>
      </c>
      <c r="S800" s="56">
        <f t="shared" si="230"/>
        <v>8.333333333</v>
      </c>
      <c r="T800" s="56">
        <f t="shared" si="231"/>
        <v>11.66666667</v>
      </c>
      <c r="U800" s="56">
        <f t="shared" si="232"/>
        <v>1.4</v>
      </c>
      <c r="V800" s="36" t="s">
        <v>107</v>
      </c>
      <c r="W800" s="106">
        <f>VLOOKUP(V800,'Charged Moves'!B$2:K$119,3,FALSE)</f>
        <v>70</v>
      </c>
      <c r="X800" s="107" t="str">
        <f>VLOOKUP(V800,'Charged Moves'!B$2:C$119,2,FALSE)</f>
        <v>Water</v>
      </c>
      <c r="Y800" s="106">
        <f>IF(OR(VLOOKUP(V800,'Charged Moves'!B$2:C$119,2,FALSE)=E800,VLOOKUP(V800,'Charged Moves'!B$2:C$119,2,FALSE)=F800),1,0)</f>
        <v>1</v>
      </c>
      <c r="Z800" s="106">
        <f>VLOOKUP(V800,'Charged Moves'!B$2:K$119,10,FALSE)*100</f>
        <v>5</v>
      </c>
      <c r="AA800" s="106">
        <f>VLOOKUP(V800,'Charged Moves'!B$2:K$119,6,FALSE)</f>
        <v>3200</v>
      </c>
      <c r="AB800" s="106">
        <f>VLOOKUP(V800,'Charged Moves'!B$2:L$119,11,FALSE)</f>
        <v>50</v>
      </c>
      <c r="AC800" s="62">
        <f t="shared" si="233"/>
        <v>57</v>
      </c>
      <c r="AD800" s="24">
        <f t="shared" si="3"/>
        <v>17.8125</v>
      </c>
      <c r="AE800" s="63">
        <f t="shared" si="4"/>
        <v>8</v>
      </c>
      <c r="AF800" s="64">
        <f t="shared" si="5"/>
        <v>4800</v>
      </c>
      <c r="AG800" s="65">
        <f t="shared" si="6"/>
        <v>11.125</v>
      </c>
      <c r="AH800" s="15">
        <f t="shared" si="234"/>
        <v>0.6390005744</v>
      </c>
      <c r="AI800" s="15">
        <f t="shared" si="235"/>
        <v>0.2360354392</v>
      </c>
      <c r="AJ800" s="15">
        <f t="shared" si="236"/>
        <v>0.2207839185</v>
      </c>
      <c r="AK800" s="65">
        <f t="shared" si="7"/>
        <v>3.423076923</v>
      </c>
      <c r="AL800" s="65">
        <f t="shared" si="8"/>
        <v>261882.5</v>
      </c>
      <c r="AM800" s="65">
        <f t="shared" si="9"/>
        <v>80579.23077</v>
      </c>
    </row>
    <row r="801" ht="14.25" customHeight="1">
      <c r="A801" s="11">
        <v>745.0</v>
      </c>
      <c r="B801" s="11">
        <f>VLOOKUP(D801,'Species Data'!A$2:E$252,2,FALSE)</f>
        <v>99</v>
      </c>
      <c r="C801" s="11"/>
      <c r="D801" s="11" t="s">
        <v>241</v>
      </c>
      <c r="E801" s="115" t="s">
        <v>476</v>
      </c>
      <c r="F801" s="122"/>
      <c r="G801" s="11">
        <f>VLOOKUP(D801,'Species Data'!A$2:E$252,3,FALSE)</f>
        <v>110</v>
      </c>
      <c r="H801" s="52">
        <f>VLOOKUP(D801,'Species Data'!A$2:E$252,4,FALSE)</f>
        <v>240</v>
      </c>
      <c r="I801" s="52">
        <f>VLOOKUP(D801,'Species Data'!A$2:E$252,5,FALSE)</f>
        <v>214</v>
      </c>
      <c r="J801" s="53">
        <f t="shared" si="1"/>
        <v>23540</v>
      </c>
      <c r="K801" s="48" t="s">
        <v>166</v>
      </c>
      <c r="L801" s="54">
        <f>VLOOKUP(K801,'Basic Moves'!B$2:J$60,3,FALSE)</f>
        <v>8</v>
      </c>
      <c r="M801" s="54" t="str">
        <f>VLOOKUP(K801,'Basic Moves'!B$2:C$60,2,FALSE)</f>
        <v>Steel</v>
      </c>
      <c r="N801" s="54">
        <f>IF(OR(VLOOKUP(K801,'Basic Moves'!B$2:C$60,2,FALSE)=E801,VLOOKUP(K801,'Basic Moves'!B$2:C$60,2,FALSE)=F801),1,0)</f>
        <v>0</v>
      </c>
      <c r="O801" s="54">
        <f>VLOOKUP(K801,'Basic Moves'!B$2:J$60,5,FALSE)</f>
        <v>700</v>
      </c>
      <c r="P801" s="54">
        <f>VLOOKUP(K801,'Basic Moves'!B$2:J$60,9,FALSE)</f>
        <v>7</v>
      </c>
      <c r="Q801" s="34">
        <f t="shared" si="229"/>
        <v>6</v>
      </c>
      <c r="R801" s="24">
        <f t="shared" si="2"/>
        <v>8.571428571</v>
      </c>
      <c r="S801" s="56">
        <f t="shared" si="230"/>
        <v>11.42857143</v>
      </c>
      <c r="T801" s="56">
        <f t="shared" si="231"/>
        <v>10</v>
      </c>
      <c r="U801" s="56">
        <f t="shared" si="232"/>
        <v>0.875</v>
      </c>
      <c r="V801" s="48" t="s">
        <v>259</v>
      </c>
      <c r="W801" s="54">
        <f>VLOOKUP(V801,'Charged Moves'!B$2:K$119,3,FALSE)</f>
        <v>35</v>
      </c>
      <c r="X801" s="57" t="str">
        <f>VLOOKUP(V801,'Charged Moves'!B$2:C$119,2,FALSE)</f>
        <v>Normal</v>
      </c>
      <c r="Y801" s="54">
        <f>IF(OR(VLOOKUP(V801,'Charged Moves'!B$2:C$119,2,FALSE)=E801,VLOOKUP(V801,'Charged Moves'!B$2:C$119,2,FALSE)=F801),1,0)</f>
        <v>0</v>
      </c>
      <c r="Z801" s="54">
        <f>VLOOKUP(V801,'Charged Moves'!B$2:K$119,10,FALSE)*100</f>
        <v>5</v>
      </c>
      <c r="AA801" s="54">
        <f>VLOOKUP(V801,'Charged Moves'!B$2:K$119,6,FALSE)</f>
        <v>1900</v>
      </c>
      <c r="AB801" s="54">
        <f>VLOOKUP(V801,'Charged Moves'!B$2:L$119,11,FALSE)</f>
        <v>33</v>
      </c>
      <c r="AC801" s="62">
        <f t="shared" si="233"/>
        <v>24</v>
      </c>
      <c r="AD801" s="24">
        <f t="shared" si="3"/>
        <v>12.63157895</v>
      </c>
      <c r="AE801" s="63">
        <f t="shared" si="4"/>
        <v>5</v>
      </c>
      <c r="AF801" s="64">
        <f t="shared" si="5"/>
        <v>3500</v>
      </c>
      <c r="AG801" s="65">
        <f t="shared" si="6"/>
        <v>10</v>
      </c>
      <c r="AH801" s="15">
        <f t="shared" si="234"/>
        <v>0.5743825388</v>
      </c>
      <c r="AI801" s="15">
        <f t="shared" si="235"/>
        <v>0.2121666869</v>
      </c>
      <c r="AJ801" s="15">
        <f t="shared" si="236"/>
        <v>0.200168295</v>
      </c>
      <c r="AK801" s="65">
        <f t="shared" si="7"/>
        <v>3.103448276</v>
      </c>
      <c r="AL801" s="65">
        <f t="shared" si="8"/>
        <v>235400</v>
      </c>
      <c r="AM801" s="65">
        <f t="shared" si="9"/>
        <v>73055.17241</v>
      </c>
    </row>
    <row r="802" ht="14.25" customHeight="1">
      <c r="A802" s="11">
        <v>750.0</v>
      </c>
      <c r="B802" s="32">
        <f>VLOOKUP(D802,'Species Data'!A$2:E$252,2,FALSE)</f>
        <v>99</v>
      </c>
      <c r="C802" s="32"/>
      <c r="D802" s="32" t="s">
        <v>241</v>
      </c>
      <c r="E802" s="130" t="s">
        <v>476</v>
      </c>
      <c r="F802" s="161"/>
      <c r="G802" s="32">
        <f>VLOOKUP(D802,'Species Data'!A$2:E$252,3,FALSE)</f>
        <v>110</v>
      </c>
      <c r="H802" s="104">
        <f>VLOOKUP(D802,'Species Data'!A$2:E$252,4,FALSE)</f>
        <v>240</v>
      </c>
      <c r="I802" s="104">
        <f>VLOOKUP(D802,'Species Data'!A$2:E$252,5,FALSE)</f>
        <v>214</v>
      </c>
      <c r="J802" s="105">
        <f t="shared" si="1"/>
        <v>23540</v>
      </c>
      <c r="K802" s="36" t="s">
        <v>136</v>
      </c>
      <c r="L802" s="106">
        <f>VLOOKUP(K802,'Basic Moves'!B$2:J$60,3,FALSE)</f>
        <v>5</v>
      </c>
      <c r="M802" s="106" t="str">
        <f>VLOOKUP(K802,'Basic Moves'!B$2:C$60,2,FALSE)</f>
        <v>Ground</v>
      </c>
      <c r="N802" s="106">
        <f>IF(OR(VLOOKUP(K802,'Basic Moves'!B$2:C$60,2,FALSE)=E802,VLOOKUP(K802,'Basic Moves'!B$2:C$60,2,FALSE)=F802),1,0)</f>
        <v>0</v>
      </c>
      <c r="O802" s="106">
        <f>VLOOKUP(K802,'Basic Moves'!B$2:J$60,5,FALSE)</f>
        <v>600</v>
      </c>
      <c r="P802" s="106">
        <f>VLOOKUP(K802,'Basic Moves'!B$2:J$60,9,FALSE)</f>
        <v>7</v>
      </c>
      <c r="Q802" s="34">
        <f t="shared" si="229"/>
        <v>4</v>
      </c>
      <c r="R802" s="24">
        <f t="shared" si="2"/>
        <v>6.666666667</v>
      </c>
      <c r="S802" s="56">
        <f t="shared" si="230"/>
        <v>8.333333333</v>
      </c>
      <c r="T802" s="56">
        <f t="shared" si="231"/>
        <v>11.66666667</v>
      </c>
      <c r="U802" s="56">
        <f t="shared" si="232"/>
        <v>1.4</v>
      </c>
      <c r="V802" s="36" t="s">
        <v>180</v>
      </c>
      <c r="W802" s="106">
        <f>VLOOKUP(V802,'Charged Moves'!B$2:K$119,3,FALSE)</f>
        <v>45</v>
      </c>
      <c r="X802" s="107" t="str">
        <f>VLOOKUP(V802,'Charged Moves'!B$2:C$119,2,FALSE)</f>
        <v>Bug</v>
      </c>
      <c r="Y802" s="106">
        <f>IF(OR(VLOOKUP(V802,'Charged Moves'!B$2:C$119,2,FALSE)=E802,VLOOKUP(V802,'Charged Moves'!B$2:C$119,2,FALSE)=F802),1,0)</f>
        <v>0</v>
      </c>
      <c r="Z802" s="106">
        <f>VLOOKUP(V802,'Charged Moves'!B$2:K$119,10,FALSE)*100</f>
        <v>5</v>
      </c>
      <c r="AA802" s="106">
        <f>VLOOKUP(V802,'Charged Moves'!B$2:K$119,6,FALSE)</f>
        <v>1600</v>
      </c>
      <c r="AB802" s="106">
        <f>VLOOKUP(V802,'Charged Moves'!B$2:L$119,11,FALSE)</f>
        <v>33</v>
      </c>
      <c r="AC802" s="62">
        <f t="shared" si="233"/>
        <v>31</v>
      </c>
      <c r="AD802" s="24">
        <f t="shared" si="3"/>
        <v>19.375</v>
      </c>
      <c r="AE802" s="63">
        <f t="shared" si="4"/>
        <v>5</v>
      </c>
      <c r="AF802" s="64">
        <f t="shared" si="5"/>
        <v>3000</v>
      </c>
      <c r="AG802" s="65">
        <f t="shared" si="6"/>
        <v>11.08695652</v>
      </c>
      <c r="AH802" s="15">
        <f t="shared" si="234"/>
        <v>0.6368154234</v>
      </c>
      <c r="AI802" s="15">
        <f t="shared" si="235"/>
        <v>0.2352282834</v>
      </c>
      <c r="AJ802" s="15">
        <f t="shared" si="236"/>
        <v>0.1981585732</v>
      </c>
      <c r="AK802" s="65">
        <f t="shared" si="7"/>
        <v>3.072289157</v>
      </c>
      <c r="AL802" s="65">
        <f t="shared" si="8"/>
        <v>260986.9565</v>
      </c>
      <c r="AM802" s="65">
        <f t="shared" si="9"/>
        <v>72321.68675</v>
      </c>
    </row>
    <row r="803" ht="14.25" customHeight="1">
      <c r="A803" s="11">
        <v>748.0</v>
      </c>
      <c r="B803" s="32">
        <f>VLOOKUP(D803,'Species Data'!A$2:E$252,2,FALSE)</f>
        <v>99</v>
      </c>
      <c r="C803" s="32"/>
      <c r="D803" s="32" t="s">
        <v>241</v>
      </c>
      <c r="E803" s="130" t="s">
        <v>476</v>
      </c>
      <c r="F803" s="161"/>
      <c r="G803" s="32">
        <f>VLOOKUP(D803,'Species Data'!A$2:E$252,3,FALSE)</f>
        <v>110</v>
      </c>
      <c r="H803" s="104">
        <f>VLOOKUP(D803,'Species Data'!A$2:E$252,4,FALSE)</f>
        <v>240</v>
      </c>
      <c r="I803" s="104">
        <f>VLOOKUP(D803,'Species Data'!A$2:E$252,5,FALSE)</f>
        <v>214</v>
      </c>
      <c r="J803" s="105">
        <f t="shared" si="1"/>
        <v>23540</v>
      </c>
      <c r="K803" s="36" t="s">
        <v>136</v>
      </c>
      <c r="L803" s="106">
        <f>VLOOKUP(K803,'Basic Moves'!B$2:J$60,3,FALSE)</f>
        <v>5</v>
      </c>
      <c r="M803" s="106" t="str">
        <f>VLOOKUP(K803,'Basic Moves'!B$2:C$60,2,FALSE)</f>
        <v>Ground</v>
      </c>
      <c r="N803" s="106">
        <f>IF(OR(VLOOKUP(K803,'Basic Moves'!B$2:C$60,2,FALSE)=E803,VLOOKUP(K803,'Basic Moves'!B$2:C$60,2,FALSE)=F803),1,0)</f>
        <v>0</v>
      </c>
      <c r="O803" s="106">
        <f>VLOOKUP(K803,'Basic Moves'!B$2:J$60,5,FALSE)</f>
        <v>600</v>
      </c>
      <c r="P803" s="106">
        <f>VLOOKUP(K803,'Basic Moves'!B$2:J$60,9,FALSE)</f>
        <v>7</v>
      </c>
      <c r="Q803" s="34">
        <f t="shared" si="229"/>
        <v>4</v>
      </c>
      <c r="R803" s="24">
        <f t="shared" si="2"/>
        <v>6.666666667</v>
      </c>
      <c r="S803" s="56">
        <f t="shared" si="230"/>
        <v>8.333333333</v>
      </c>
      <c r="T803" s="56">
        <f t="shared" si="231"/>
        <v>11.66666667</v>
      </c>
      <c r="U803" s="56">
        <f t="shared" si="232"/>
        <v>1.4</v>
      </c>
      <c r="V803" s="36" t="s">
        <v>259</v>
      </c>
      <c r="W803" s="106">
        <f>VLOOKUP(V803,'Charged Moves'!B$2:K$119,3,FALSE)</f>
        <v>35</v>
      </c>
      <c r="X803" s="107" t="str">
        <f>VLOOKUP(V803,'Charged Moves'!B$2:C$119,2,FALSE)</f>
        <v>Normal</v>
      </c>
      <c r="Y803" s="106">
        <f>IF(OR(VLOOKUP(V803,'Charged Moves'!B$2:C$119,2,FALSE)=E803,VLOOKUP(V803,'Charged Moves'!B$2:C$119,2,FALSE)=F803),1,0)</f>
        <v>0</v>
      </c>
      <c r="Z803" s="106">
        <f>VLOOKUP(V803,'Charged Moves'!B$2:K$119,10,FALSE)*100</f>
        <v>5</v>
      </c>
      <c r="AA803" s="106">
        <f>VLOOKUP(V803,'Charged Moves'!B$2:K$119,6,FALSE)</f>
        <v>1900</v>
      </c>
      <c r="AB803" s="106">
        <f>VLOOKUP(V803,'Charged Moves'!B$2:L$119,11,FALSE)</f>
        <v>33</v>
      </c>
      <c r="AC803" s="62">
        <f t="shared" si="233"/>
        <v>24</v>
      </c>
      <c r="AD803" s="24">
        <f t="shared" si="3"/>
        <v>12.63157895</v>
      </c>
      <c r="AE803" s="63">
        <f t="shared" si="4"/>
        <v>5</v>
      </c>
      <c r="AF803" s="64">
        <f t="shared" si="5"/>
        <v>3000</v>
      </c>
      <c r="AG803" s="65">
        <f t="shared" si="6"/>
        <v>8.979591837</v>
      </c>
      <c r="AH803" s="15">
        <f t="shared" si="234"/>
        <v>0.5157720756</v>
      </c>
      <c r="AI803" s="15">
        <f t="shared" si="235"/>
        <v>0.190517025</v>
      </c>
      <c r="AJ803" s="15">
        <f t="shared" si="236"/>
        <v>0.1679255387</v>
      </c>
      <c r="AK803" s="65">
        <f t="shared" si="7"/>
        <v>2.603550296</v>
      </c>
      <c r="AL803" s="65">
        <f t="shared" si="8"/>
        <v>211379.5918</v>
      </c>
      <c r="AM803" s="65">
        <f t="shared" si="9"/>
        <v>61287.57396</v>
      </c>
    </row>
    <row r="804" ht="14.25" customHeight="1">
      <c r="A804" s="11">
        <v>832.0</v>
      </c>
      <c r="B804" s="11">
        <f>VLOOKUP(D804,'Species Data'!A$2:E$252,2,FALSE)</f>
        <v>109</v>
      </c>
      <c r="C804" s="11"/>
      <c r="D804" s="11" t="s">
        <v>366</v>
      </c>
      <c r="E804" s="108" t="s">
        <v>473</v>
      </c>
      <c r="F804" s="109"/>
      <c r="G804" s="11">
        <f>VLOOKUP(D804,'Species Data'!A$2:E$252,3,FALSE)</f>
        <v>80</v>
      </c>
      <c r="H804" s="52">
        <f>VLOOKUP(D804,'Species Data'!A$2:E$252,4,FALSE)</f>
        <v>119</v>
      </c>
      <c r="I804" s="52">
        <f>VLOOKUP(D804,'Species Data'!A$2:E$252,5,FALSE)</f>
        <v>164</v>
      </c>
      <c r="J804" s="53">
        <f t="shared" si="1"/>
        <v>13120</v>
      </c>
      <c r="K804" s="12" t="s">
        <v>135</v>
      </c>
      <c r="L804" s="54">
        <f>VLOOKUP(K804,'Basic Moves'!B$2:J$60,3,FALSE)</f>
        <v>10</v>
      </c>
      <c r="M804" s="54" t="str">
        <f>VLOOKUP(K804,'Basic Moves'!B$2:C$60,2,FALSE)</f>
        <v>Bug</v>
      </c>
      <c r="N804" s="54">
        <f>IF(OR(VLOOKUP(K804,'Basic Moves'!B$2:C$60,2,FALSE)=E804,VLOOKUP(K804,'Basic Moves'!B$2:C$60,2,FALSE)=F804),1,0)</f>
        <v>0</v>
      </c>
      <c r="O804" s="54">
        <f>VLOOKUP(K804,'Basic Moves'!B$2:J$60,5,FALSE)</f>
        <v>1100</v>
      </c>
      <c r="P804" s="54">
        <f>VLOOKUP(K804,'Basic Moves'!B$2:J$60,9,FALSE)</f>
        <v>14</v>
      </c>
      <c r="Q804" s="34">
        <f t="shared" si="229"/>
        <v>4</v>
      </c>
      <c r="R804" s="24">
        <f t="shared" si="2"/>
        <v>3.636363636</v>
      </c>
      <c r="S804" s="56">
        <f t="shared" si="230"/>
        <v>9.090909091</v>
      </c>
      <c r="T804" s="56">
        <f t="shared" si="231"/>
        <v>12.72727273</v>
      </c>
      <c r="U804" s="56">
        <f t="shared" si="232"/>
        <v>1.4</v>
      </c>
      <c r="V804" s="48" t="s">
        <v>144</v>
      </c>
      <c r="W804" s="54">
        <f>VLOOKUP(V804,'Charged Moves'!B$2:K$119,3,FALSE)</f>
        <v>80</v>
      </c>
      <c r="X804" s="57" t="str">
        <f>VLOOKUP(V804,'Charged Moves'!B$2:C$119,2,FALSE)</f>
        <v>Poison</v>
      </c>
      <c r="Y804" s="54">
        <f>IF(OR(VLOOKUP(V804,'Charged Moves'!B$2:C$119,2,FALSE)=E804,VLOOKUP(V804,'Charged Moves'!B$2:C$119,2,FALSE)=F804),1,0)</f>
        <v>1</v>
      </c>
      <c r="Z804" s="54">
        <f>VLOOKUP(V804,'Charged Moves'!B$2:K$119,10,FALSE)*100</f>
        <v>5</v>
      </c>
      <c r="AA804" s="54">
        <f>VLOOKUP(V804,'Charged Moves'!B$2:K$119,6,FALSE)</f>
        <v>2300</v>
      </c>
      <c r="AB804" s="54">
        <f>VLOOKUP(V804,'Charged Moves'!B$2:L$119,11,FALSE)</f>
        <v>50</v>
      </c>
      <c r="AC804" s="62">
        <f t="shared" si="233"/>
        <v>32</v>
      </c>
      <c r="AD804" s="24">
        <f t="shared" si="3"/>
        <v>13.91304348</v>
      </c>
      <c r="AE804" s="63">
        <f t="shared" si="4"/>
        <v>4</v>
      </c>
      <c r="AF804" s="64">
        <f t="shared" si="5"/>
        <v>4400</v>
      </c>
      <c r="AG804" s="65">
        <f t="shared" si="6"/>
        <v>7.164179104</v>
      </c>
      <c r="AH804" s="15">
        <f t="shared" si="234"/>
        <v>0.4114979382</v>
      </c>
      <c r="AI804" s="15">
        <f t="shared" si="235"/>
        <v>0.08471708541</v>
      </c>
      <c r="AJ804" s="15">
        <f t="shared" si="236"/>
        <v>0.1033244069</v>
      </c>
      <c r="AK804" s="65">
        <f t="shared" si="7"/>
        <v>2.874251497</v>
      </c>
      <c r="AL804" s="65">
        <f t="shared" si="8"/>
        <v>93994.02985</v>
      </c>
      <c r="AM804" s="65">
        <f t="shared" si="9"/>
        <v>37710.17964</v>
      </c>
    </row>
    <row r="805" ht="14.25" customHeight="1">
      <c r="A805" s="11">
        <v>829.0</v>
      </c>
      <c r="B805" s="32">
        <f>VLOOKUP(D805,'Species Data'!A$2:E$252,2,FALSE)</f>
        <v>109</v>
      </c>
      <c r="C805" s="32"/>
      <c r="D805" s="32" t="s">
        <v>366</v>
      </c>
      <c r="E805" s="121" t="s">
        <v>473</v>
      </c>
      <c r="F805" s="139"/>
      <c r="G805" s="32">
        <f>VLOOKUP(D805,'Species Data'!A$2:E$252,3,FALSE)</f>
        <v>80</v>
      </c>
      <c r="H805" s="104">
        <f>VLOOKUP(D805,'Species Data'!A$2:E$252,4,FALSE)</f>
        <v>119</v>
      </c>
      <c r="I805" s="104">
        <f>VLOOKUP(D805,'Species Data'!A$2:E$252,5,FALSE)</f>
        <v>164</v>
      </c>
      <c r="J805" s="105">
        <f t="shared" si="1"/>
        <v>13120</v>
      </c>
      <c r="K805" s="36" t="s">
        <v>119</v>
      </c>
      <c r="L805" s="106">
        <f>VLOOKUP(K805,'Basic Moves'!B$2:J$60,3,FALSE)</f>
        <v>9</v>
      </c>
      <c r="M805" s="54" t="str">
        <f>VLOOKUP(K805,'Basic Moves'!B$2:C$60,2,FALSE)</f>
        <v>Poison</v>
      </c>
      <c r="N805" s="106">
        <f>IF(OR(VLOOKUP(K805,'Basic Moves'!B$2:C$60,2,FALSE)=E805,VLOOKUP(K805,'Basic Moves'!B$2:C$60,2,FALSE)=F805),1,0)</f>
        <v>1</v>
      </c>
      <c r="O805" s="106">
        <f>VLOOKUP(K805,'Basic Moves'!B$2:J$60,5,FALSE)</f>
        <v>800</v>
      </c>
      <c r="P805" s="54">
        <f>VLOOKUP(K805,'Basic Moves'!B$2:J$60,9,FALSE)</f>
        <v>8</v>
      </c>
      <c r="Q805" s="34">
        <f t="shared" si="229"/>
        <v>4</v>
      </c>
      <c r="R805" s="24">
        <f t="shared" si="2"/>
        <v>5</v>
      </c>
      <c r="S805" s="56">
        <f t="shared" si="230"/>
        <v>11.25</v>
      </c>
      <c r="T805" s="56">
        <f t="shared" si="231"/>
        <v>10</v>
      </c>
      <c r="U805" s="56">
        <f t="shared" si="232"/>
        <v>0.8888888889</v>
      </c>
      <c r="V805" s="36" t="s">
        <v>144</v>
      </c>
      <c r="W805" s="106">
        <f>VLOOKUP(V805,'Charged Moves'!B$2:K$119,3,FALSE)</f>
        <v>80</v>
      </c>
      <c r="X805" s="57" t="str">
        <f>VLOOKUP(V805,'Charged Moves'!B$2:C$119,2,FALSE)</f>
        <v>Poison</v>
      </c>
      <c r="Y805" s="106">
        <f>IF(OR(VLOOKUP(V805,'Charged Moves'!B$2:C$119,2,FALSE)=E805,VLOOKUP(V805,'Charged Moves'!B$2:C$119,2,FALSE)=F805),1,0)</f>
        <v>1</v>
      </c>
      <c r="Z805" s="54">
        <f>VLOOKUP(V805,'Charged Moves'!B$2:K$119,10,FALSE)*100</f>
        <v>5</v>
      </c>
      <c r="AA805" s="106">
        <f>VLOOKUP(V805,'Charged Moves'!B$2:K$119,6,FALSE)</f>
        <v>2300</v>
      </c>
      <c r="AB805" s="54">
        <f>VLOOKUP(V805,'Charged Moves'!B$2:L$119,11,FALSE)</f>
        <v>50</v>
      </c>
      <c r="AC805" s="62">
        <f t="shared" si="233"/>
        <v>32</v>
      </c>
      <c r="AD805" s="24">
        <f t="shared" si="3"/>
        <v>13.91304348</v>
      </c>
      <c r="AE805" s="63">
        <f t="shared" si="4"/>
        <v>7</v>
      </c>
      <c r="AF805" s="64">
        <f t="shared" si="5"/>
        <v>5600</v>
      </c>
      <c r="AG805" s="65">
        <f t="shared" si="6"/>
        <v>7.594936709</v>
      </c>
      <c r="AH805" s="15">
        <f t="shared" si="234"/>
        <v>0.4362399029</v>
      </c>
      <c r="AI805" s="15">
        <f t="shared" si="235"/>
        <v>0.08981083422</v>
      </c>
      <c r="AJ805" s="15">
        <f t="shared" si="236"/>
        <v>0.09024673618</v>
      </c>
      <c r="AK805" s="65">
        <f t="shared" si="7"/>
        <v>2.510460251</v>
      </c>
      <c r="AL805" s="65">
        <f t="shared" si="8"/>
        <v>99645.56962</v>
      </c>
      <c r="AM805" s="65">
        <f t="shared" si="9"/>
        <v>32937.23849</v>
      </c>
    </row>
    <row r="806" ht="14.25" customHeight="1">
      <c r="A806" s="11">
        <v>830.0</v>
      </c>
      <c r="B806" s="11">
        <f>VLOOKUP(D806,'Species Data'!A$2:E$252,2,FALSE)</f>
        <v>109</v>
      </c>
      <c r="C806" s="11"/>
      <c r="D806" s="11" t="s">
        <v>366</v>
      </c>
      <c r="E806" s="108" t="s">
        <v>473</v>
      </c>
      <c r="F806" s="109"/>
      <c r="G806" s="11">
        <f>VLOOKUP(D806,'Species Data'!A$2:E$252,3,FALSE)</f>
        <v>80</v>
      </c>
      <c r="H806" s="52">
        <f>VLOOKUP(D806,'Species Data'!A$2:E$252,4,FALSE)</f>
        <v>119</v>
      </c>
      <c r="I806" s="52">
        <f>VLOOKUP(D806,'Species Data'!A$2:E$252,5,FALSE)</f>
        <v>164</v>
      </c>
      <c r="J806" s="53">
        <f t="shared" si="1"/>
        <v>13120</v>
      </c>
      <c r="K806" s="12" t="s">
        <v>135</v>
      </c>
      <c r="L806" s="54">
        <f>VLOOKUP(K806,'Basic Moves'!B$2:J$60,3,FALSE)</f>
        <v>10</v>
      </c>
      <c r="M806" s="54" t="str">
        <f>VLOOKUP(K806,'Basic Moves'!B$2:C$60,2,FALSE)</f>
        <v>Bug</v>
      </c>
      <c r="N806" s="54">
        <f>IF(OR(VLOOKUP(K806,'Basic Moves'!B$2:C$60,2,FALSE)=E806,VLOOKUP(K806,'Basic Moves'!B$2:C$60,2,FALSE)=F806),1,0)</f>
        <v>0</v>
      </c>
      <c r="O806" s="54">
        <f>VLOOKUP(K806,'Basic Moves'!B$2:J$60,5,FALSE)</f>
        <v>1100</v>
      </c>
      <c r="P806" s="54">
        <f>VLOOKUP(K806,'Basic Moves'!B$2:J$60,9,FALSE)</f>
        <v>14</v>
      </c>
      <c r="Q806" s="34">
        <f t="shared" si="229"/>
        <v>4</v>
      </c>
      <c r="R806" s="24">
        <f t="shared" si="2"/>
        <v>3.636363636</v>
      </c>
      <c r="S806" s="56">
        <f t="shared" si="230"/>
        <v>9.090909091</v>
      </c>
      <c r="T806" s="56">
        <f t="shared" si="231"/>
        <v>12.72727273</v>
      </c>
      <c r="U806" s="56">
        <f t="shared" si="232"/>
        <v>1.4</v>
      </c>
      <c r="V806" s="48" t="s">
        <v>143</v>
      </c>
      <c r="W806" s="54">
        <f>VLOOKUP(V806,'Charged Moves'!B$2:K$119,3,FALSE)</f>
        <v>80</v>
      </c>
      <c r="X806" s="57" t="str">
        <f>VLOOKUP(V806,'Charged Moves'!B$2:C$119,2,FALSE)</f>
        <v>Dark</v>
      </c>
      <c r="Y806" s="54">
        <f>IF(OR(VLOOKUP(V806,'Charged Moves'!B$2:C$119,2,FALSE)=E806,VLOOKUP(V806,'Charged Moves'!B$2:C$119,2,FALSE)=F806),1,0)</f>
        <v>0</v>
      </c>
      <c r="Z806" s="54">
        <f>VLOOKUP(V806,'Charged Moves'!B$2:K$119,10,FALSE)*100</f>
        <v>5</v>
      </c>
      <c r="AA806" s="54">
        <f>VLOOKUP(V806,'Charged Moves'!B$2:K$119,6,FALSE)</f>
        <v>3000</v>
      </c>
      <c r="AB806" s="54">
        <f>VLOOKUP(V806,'Charged Moves'!B$2:L$119,11,FALSE)</f>
        <v>50</v>
      </c>
      <c r="AC806" s="62">
        <f t="shared" si="233"/>
        <v>27</v>
      </c>
      <c r="AD806" s="24">
        <f t="shared" si="3"/>
        <v>9</v>
      </c>
      <c r="AE806" s="63">
        <f t="shared" si="4"/>
        <v>4</v>
      </c>
      <c r="AF806" s="64">
        <f t="shared" si="5"/>
        <v>4400</v>
      </c>
      <c r="AG806" s="65">
        <f t="shared" si="6"/>
        <v>5.810810811</v>
      </c>
      <c r="AH806" s="15">
        <f t="shared" si="234"/>
        <v>0.3337628266</v>
      </c>
      <c r="AI806" s="15">
        <f t="shared" si="235"/>
        <v>0.06871337924</v>
      </c>
      <c r="AJ806" s="15">
        <f t="shared" si="236"/>
        <v>0.08883771146</v>
      </c>
      <c r="AK806" s="65">
        <f t="shared" si="7"/>
        <v>2.471264368</v>
      </c>
      <c r="AL806" s="65">
        <f t="shared" si="8"/>
        <v>76237.83784</v>
      </c>
      <c r="AM806" s="65">
        <f t="shared" si="9"/>
        <v>32422.98851</v>
      </c>
    </row>
    <row r="807" ht="14.25" customHeight="1">
      <c r="A807" s="11">
        <v>831.0</v>
      </c>
      <c r="B807" s="11">
        <f>VLOOKUP(D807,'Species Data'!A$2:E$252,2,FALSE)</f>
        <v>109</v>
      </c>
      <c r="C807" s="11"/>
      <c r="D807" s="11" t="s">
        <v>366</v>
      </c>
      <c r="E807" s="108" t="s">
        <v>473</v>
      </c>
      <c r="F807" s="109"/>
      <c r="G807" s="11">
        <f>VLOOKUP(D807,'Species Data'!A$2:E$252,3,FALSE)</f>
        <v>80</v>
      </c>
      <c r="H807" s="52">
        <f>VLOOKUP(D807,'Species Data'!A$2:E$252,4,FALSE)</f>
        <v>119</v>
      </c>
      <c r="I807" s="52">
        <f>VLOOKUP(D807,'Species Data'!A$2:E$252,5,FALSE)</f>
        <v>164</v>
      </c>
      <c r="J807" s="53">
        <f t="shared" si="1"/>
        <v>13120</v>
      </c>
      <c r="K807" s="12" t="s">
        <v>135</v>
      </c>
      <c r="L807" s="54">
        <f>VLOOKUP(K807,'Basic Moves'!B$2:J$60,3,FALSE)</f>
        <v>10</v>
      </c>
      <c r="M807" s="54" t="str">
        <f>VLOOKUP(K807,'Basic Moves'!B$2:C$60,2,FALSE)</f>
        <v>Bug</v>
      </c>
      <c r="N807" s="54">
        <f>IF(OR(VLOOKUP(K807,'Basic Moves'!B$2:C$60,2,FALSE)=E807,VLOOKUP(K807,'Basic Moves'!B$2:C$60,2,FALSE)=F807),1,0)</f>
        <v>0</v>
      </c>
      <c r="O807" s="54">
        <f>VLOOKUP(K807,'Basic Moves'!B$2:J$60,5,FALSE)</f>
        <v>1100</v>
      </c>
      <c r="P807" s="54">
        <f>VLOOKUP(K807,'Basic Moves'!B$2:J$60,9,FALSE)</f>
        <v>14</v>
      </c>
      <c r="Q807" s="34">
        <f t="shared" si="229"/>
        <v>4</v>
      </c>
      <c r="R807" s="24">
        <f t="shared" si="2"/>
        <v>3.636363636</v>
      </c>
      <c r="S807" s="56">
        <f t="shared" si="230"/>
        <v>9.090909091</v>
      </c>
      <c r="T807" s="56">
        <f t="shared" si="231"/>
        <v>12.72727273</v>
      </c>
      <c r="U807" s="56">
        <f t="shared" si="232"/>
        <v>1.4</v>
      </c>
      <c r="V807" s="48" t="s">
        <v>351</v>
      </c>
      <c r="W807" s="54">
        <f>VLOOKUP(V807,'Charged Moves'!B$2:K$119,3,FALSE)</f>
        <v>50</v>
      </c>
      <c r="X807" s="57" t="str">
        <f>VLOOKUP(V807,'Charged Moves'!B$2:C$119,2,FALSE)</f>
        <v>Poison</v>
      </c>
      <c r="Y807" s="54">
        <f>IF(OR(VLOOKUP(V807,'Charged Moves'!B$2:C$119,2,FALSE)=E807,VLOOKUP(V807,'Charged Moves'!B$2:C$119,2,FALSE)=F807),1,0)</f>
        <v>1</v>
      </c>
      <c r="Z807" s="54">
        <f>VLOOKUP(V807,'Charged Moves'!B$2:K$119,10,FALSE)*100</f>
        <v>5</v>
      </c>
      <c r="AA807" s="54">
        <f>VLOOKUP(V807,'Charged Moves'!B$2:K$119,6,FALSE)</f>
        <v>2100</v>
      </c>
      <c r="AB807" s="54">
        <f>VLOOKUP(V807,'Charged Moves'!B$2:L$119,11,FALSE)</f>
        <v>33</v>
      </c>
      <c r="AC807" s="62">
        <f t="shared" si="233"/>
        <v>20</v>
      </c>
      <c r="AD807" s="24">
        <f t="shared" si="3"/>
        <v>9.523809524</v>
      </c>
      <c r="AE807" s="63">
        <f t="shared" si="4"/>
        <v>3</v>
      </c>
      <c r="AF807" s="64">
        <f t="shared" si="5"/>
        <v>3300</v>
      </c>
      <c r="AG807" s="65">
        <f t="shared" si="6"/>
        <v>5.925925926</v>
      </c>
      <c r="AH807" s="15">
        <f t="shared" si="234"/>
        <v>0.3403748378</v>
      </c>
      <c r="AI807" s="15">
        <f t="shared" si="235"/>
        <v>0.07007462621</v>
      </c>
      <c r="AJ807" s="15">
        <f t="shared" si="236"/>
        <v>0.08584664655</v>
      </c>
      <c r="AK807" s="65">
        <f t="shared" si="7"/>
        <v>2.388059701</v>
      </c>
      <c r="AL807" s="65">
        <f t="shared" si="8"/>
        <v>77748.14815</v>
      </c>
      <c r="AM807" s="65">
        <f t="shared" si="9"/>
        <v>31331.34328</v>
      </c>
    </row>
    <row r="808" ht="14.25" customHeight="1">
      <c r="A808" s="11">
        <v>827.0</v>
      </c>
      <c r="B808" s="32">
        <f>VLOOKUP(D808,'Species Data'!A$2:E$252,2,FALSE)</f>
        <v>109</v>
      </c>
      <c r="C808" s="32"/>
      <c r="D808" s="32" t="s">
        <v>366</v>
      </c>
      <c r="E808" s="121" t="s">
        <v>473</v>
      </c>
      <c r="F808" s="139"/>
      <c r="G808" s="32">
        <f>VLOOKUP(D808,'Species Data'!A$2:E$252,3,FALSE)</f>
        <v>80</v>
      </c>
      <c r="H808" s="104">
        <f>VLOOKUP(D808,'Species Data'!A$2:E$252,4,FALSE)</f>
        <v>119</v>
      </c>
      <c r="I808" s="104">
        <f>VLOOKUP(D808,'Species Data'!A$2:E$252,5,FALSE)</f>
        <v>164</v>
      </c>
      <c r="J808" s="105">
        <f t="shared" si="1"/>
        <v>13120</v>
      </c>
      <c r="K808" s="36" t="s">
        <v>119</v>
      </c>
      <c r="L808" s="106">
        <f>VLOOKUP(K808,'Basic Moves'!B$2:J$60,3,FALSE)</f>
        <v>9</v>
      </c>
      <c r="M808" s="54" t="str">
        <f>VLOOKUP(K808,'Basic Moves'!B$2:C$60,2,FALSE)</f>
        <v>Poison</v>
      </c>
      <c r="N808" s="106">
        <f>IF(OR(VLOOKUP(K808,'Basic Moves'!B$2:C$60,2,FALSE)=E808,VLOOKUP(K808,'Basic Moves'!B$2:C$60,2,FALSE)=F808),1,0)</f>
        <v>1</v>
      </c>
      <c r="O808" s="106">
        <f>VLOOKUP(K808,'Basic Moves'!B$2:J$60,5,FALSE)</f>
        <v>800</v>
      </c>
      <c r="P808" s="54">
        <f>VLOOKUP(K808,'Basic Moves'!B$2:J$60,9,FALSE)</f>
        <v>8</v>
      </c>
      <c r="Q808" s="34">
        <f t="shared" si="229"/>
        <v>4</v>
      </c>
      <c r="R808" s="24">
        <f t="shared" si="2"/>
        <v>5</v>
      </c>
      <c r="S808" s="56">
        <f t="shared" si="230"/>
        <v>11.25</v>
      </c>
      <c r="T808" s="56">
        <f t="shared" si="231"/>
        <v>10</v>
      </c>
      <c r="U808" s="56">
        <f t="shared" si="232"/>
        <v>0.8888888889</v>
      </c>
      <c r="V808" s="36" t="s">
        <v>143</v>
      </c>
      <c r="W808" s="106">
        <f>VLOOKUP(V808,'Charged Moves'!B$2:K$119,3,FALSE)</f>
        <v>80</v>
      </c>
      <c r="X808" s="57" t="str">
        <f>VLOOKUP(V808,'Charged Moves'!B$2:C$119,2,FALSE)</f>
        <v>Dark</v>
      </c>
      <c r="Y808" s="106">
        <f>IF(OR(VLOOKUP(V808,'Charged Moves'!B$2:C$119,2,FALSE)=E808,VLOOKUP(V808,'Charged Moves'!B$2:C$119,2,FALSE)=F808),1,0)</f>
        <v>0</v>
      </c>
      <c r="Z808" s="54">
        <f>VLOOKUP(V808,'Charged Moves'!B$2:K$119,10,FALSE)*100</f>
        <v>5</v>
      </c>
      <c r="AA808" s="106">
        <f>VLOOKUP(V808,'Charged Moves'!B$2:K$119,6,FALSE)</f>
        <v>3000</v>
      </c>
      <c r="AB808" s="54">
        <f>VLOOKUP(V808,'Charged Moves'!B$2:L$119,11,FALSE)</f>
        <v>50</v>
      </c>
      <c r="AC808" s="62">
        <f t="shared" si="233"/>
        <v>27</v>
      </c>
      <c r="AD808" s="24">
        <f t="shared" si="3"/>
        <v>9</v>
      </c>
      <c r="AE808" s="63">
        <f t="shared" si="4"/>
        <v>7</v>
      </c>
      <c r="AF808" s="64">
        <f t="shared" si="5"/>
        <v>5600</v>
      </c>
      <c r="AG808" s="65">
        <f t="shared" si="6"/>
        <v>6.395348837</v>
      </c>
      <c r="AH808" s="15">
        <f t="shared" si="234"/>
        <v>0.3673376701</v>
      </c>
      <c r="AI808" s="15">
        <f t="shared" si="235"/>
        <v>0.07562559587</v>
      </c>
      <c r="AJ808" s="15">
        <f t="shared" si="236"/>
        <v>0.08037217798</v>
      </c>
      <c r="AK808" s="65">
        <f t="shared" si="7"/>
        <v>2.235772358</v>
      </c>
      <c r="AL808" s="65">
        <f t="shared" si="8"/>
        <v>83906.97674</v>
      </c>
      <c r="AM808" s="65">
        <f t="shared" si="9"/>
        <v>29333.33333</v>
      </c>
    </row>
    <row r="809" ht="14.25" customHeight="1">
      <c r="A809" s="11">
        <v>828.0</v>
      </c>
      <c r="B809" s="32">
        <f>VLOOKUP(D809,'Species Data'!A$2:E$252,2,FALSE)</f>
        <v>109</v>
      </c>
      <c r="C809" s="32"/>
      <c r="D809" s="32" t="s">
        <v>366</v>
      </c>
      <c r="E809" s="121" t="s">
        <v>473</v>
      </c>
      <c r="F809" s="139"/>
      <c r="G809" s="32">
        <f>VLOOKUP(D809,'Species Data'!A$2:E$252,3,FALSE)</f>
        <v>80</v>
      </c>
      <c r="H809" s="104">
        <f>VLOOKUP(D809,'Species Data'!A$2:E$252,4,FALSE)</f>
        <v>119</v>
      </c>
      <c r="I809" s="104">
        <f>VLOOKUP(D809,'Species Data'!A$2:E$252,5,FALSE)</f>
        <v>164</v>
      </c>
      <c r="J809" s="105">
        <f t="shared" si="1"/>
        <v>13120</v>
      </c>
      <c r="K809" s="36" t="s">
        <v>119</v>
      </c>
      <c r="L809" s="106">
        <f>VLOOKUP(K809,'Basic Moves'!B$2:J$60,3,FALSE)</f>
        <v>9</v>
      </c>
      <c r="M809" s="54" t="str">
        <f>VLOOKUP(K809,'Basic Moves'!B$2:C$60,2,FALSE)</f>
        <v>Poison</v>
      </c>
      <c r="N809" s="106">
        <f>IF(OR(VLOOKUP(K809,'Basic Moves'!B$2:C$60,2,FALSE)=E809,VLOOKUP(K809,'Basic Moves'!B$2:C$60,2,FALSE)=F809),1,0)</f>
        <v>1</v>
      </c>
      <c r="O809" s="106">
        <f>VLOOKUP(K809,'Basic Moves'!B$2:J$60,5,FALSE)</f>
        <v>800</v>
      </c>
      <c r="P809" s="54">
        <f>VLOOKUP(K809,'Basic Moves'!B$2:J$60,9,FALSE)</f>
        <v>8</v>
      </c>
      <c r="Q809" s="34">
        <f t="shared" si="229"/>
        <v>4</v>
      </c>
      <c r="R809" s="24">
        <f t="shared" si="2"/>
        <v>5</v>
      </c>
      <c r="S809" s="56">
        <f t="shared" si="230"/>
        <v>11.25</v>
      </c>
      <c r="T809" s="56">
        <f t="shared" si="231"/>
        <v>10</v>
      </c>
      <c r="U809" s="56">
        <f t="shared" si="232"/>
        <v>0.8888888889</v>
      </c>
      <c r="V809" s="36" t="s">
        <v>351</v>
      </c>
      <c r="W809" s="106">
        <f>VLOOKUP(V809,'Charged Moves'!B$2:K$119,3,FALSE)</f>
        <v>50</v>
      </c>
      <c r="X809" s="57" t="str">
        <f>VLOOKUP(V809,'Charged Moves'!B$2:C$119,2,FALSE)</f>
        <v>Poison</v>
      </c>
      <c r="Y809" s="106">
        <f>IF(OR(VLOOKUP(V809,'Charged Moves'!B$2:C$119,2,FALSE)=E809,VLOOKUP(V809,'Charged Moves'!B$2:C$119,2,FALSE)=F809),1,0)</f>
        <v>1</v>
      </c>
      <c r="Z809" s="54">
        <f>VLOOKUP(V809,'Charged Moves'!B$2:K$119,10,FALSE)*100</f>
        <v>5</v>
      </c>
      <c r="AA809" s="106">
        <f>VLOOKUP(V809,'Charged Moves'!B$2:K$119,6,FALSE)</f>
        <v>2100</v>
      </c>
      <c r="AB809" s="54">
        <f>VLOOKUP(V809,'Charged Moves'!B$2:L$119,11,FALSE)</f>
        <v>33</v>
      </c>
      <c r="AC809" s="62">
        <f t="shared" si="233"/>
        <v>20</v>
      </c>
      <c r="AD809" s="24">
        <f t="shared" si="3"/>
        <v>9.523809524</v>
      </c>
      <c r="AE809" s="63">
        <f t="shared" si="4"/>
        <v>5</v>
      </c>
      <c r="AF809" s="64">
        <f t="shared" si="5"/>
        <v>4000</v>
      </c>
      <c r="AG809" s="65">
        <f t="shared" si="6"/>
        <v>6.557377049</v>
      </c>
      <c r="AH809" s="15">
        <f t="shared" si="234"/>
        <v>0.3766442877</v>
      </c>
      <c r="AI809" s="15">
        <f t="shared" si="235"/>
        <v>0.07754159457</v>
      </c>
      <c r="AJ809" s="15">
        <f t="shared" si="236"/>
        <v>0.07944371987</v>
      </c>
      <c r="AK809" s="65">
        <f t="shared" si="7"/>
        <v>2.209944751</v>
      </c>
      <c r="AL809" s="65">
        <f t="shared" si="8"/>
        <v>86032.78689</v>
      </c>
      <c r="AM809" s="65">
        <f t="shared" si="9"/>
        <v>28994.47514</v>
      </c>
    </row>
    <row r="810" ht="14.25" customHeight="1">
      <c r="A810" s="11">
        <v>835.0</v>
      </c>
      <c r="B810" s="11">
        <f>VLOOKUP(D810,'Species Data'!A$2:E$252,2,FALSE)</f>
        <v>109</v>
      </c>
      <c r="C810" s="11"/>
      <c r="D810" s="11" t="s">
        <v>366</v>
      </c>
      <c r="E810" s="108" t="s">
        <v>473</v>
      </c>
      <c r="F810" s="109"/>
      <c r="G810" s="11">
        <f>VLOOKUP(D810,'Species Data'!A$2:E$252,3,FALSE)</f>
        <v>80</v>
      </c>
      <c r="H810" s="52">
        <f>VLOOKUP(D810,'Species Data'!A$2:E$252,4,FALSE)</f>
        <v>119</v>
      </c>
      <c r="I810" s="52">
        <f>VLOOKUP(D810,'Species Data'!A$2:E$252,5,FALSE)</f>
        <v>164</v>
      </c>
      <c r="J810" s="53">
        <f t="shared" si="1"/>
        <v>13120</v>
      </c>
      <c r="K810" s="48" t="s">
        <v>139</v>
      </c>
      <c r="L810" s="54">
        <f>VLOOKUP(K810,'Basic Moves'!B$2:J$60,3,FALSE)</f>
        <v>5</v>
      </c>
      <c r="M810" s="54" t="str">
        <f>VLOOKUP(K810,'Basic Moves'!B$2:C$60,2,FALSE)</f>
        <v>Normal</v>
      </c>
      <c r="N810" s="54">
        <f>IF(OR(VLOOKUP(K810,'Basic Moves'!B$2:C$60,2,FALSE)=E810,VLOOKUP(K810,'Basic Moves'!B$2:C$60,2,FALSE)=F810),1,0)</f>
        <v>0</v>
      </c>
      <c r="O810" s="54">
        <f>VLOOKUP(K810,'Basic Moves'!B$2:J$60,5,FALSE)</f>
        <v>500</v>
      </c>
      <c r="P810" s="54">
        <f>VLOOKUP(K810,'Basic Moves'!B$2:J$60,9,FALSE)</f>
        <v>5</v>
      </c>
      <c r="Q810" s="34">
        <f t="shared" si="229"/>
        <v>2</v>
      </c>
      <c r="R810" s="24">
        <f t="shared" si="2"/>
        <v>4</v>
      </c>
      <c r="S810" s="56">
        <f t="shared" si="230"/>
        <v>10</v>
      </c>
      <c r="T810" s="56">
        <f t="shared" si="231"/>
        <v>10</v>
      </c>
      <c r="U810" s="56">
        <f t="shared" si="232"/>
        <v>1</v>
      </c>
      <c r="V810" s="48" t="s">
        <v>144</v>
      </c>
      <c r="W810" s="54">
        <f>VLOOKUP(V810,'Charged Moves'!B$2:K$119,3,FALSE)</f>
        <v>80</v>
      </c>
      <c r="X810" s="57" t="str">
        <f>VLOOKUP(V810,'Charged Moves'!B$2:C$119,2,FALSE)</f>
        <v>Poison</v>
      </c>
      <c r="Y810" s="54">
        <f>IF(OR(VLOOKUP(V810,'Charged Moves'!B$2:C$119,2,FALSE)=E810,VLOOKUP(V810,'Charged Moves'!B$2:C$119,2,FALSE)=F810),1,0)</f>
        <v>1</v>
      </c>
      <c r="Z810" s="54">
        <f>VLOOKUP(V810,'Charged Moves'!B$2:K$119,10,FALSE)*100</f>
        <v>5</v>
      </c>
      <c r="AA810" s="54">
        <f>VLOOKUP(V810,'Charged Moves'!B$2:K$119,6,FALSE)</f>
        <v>2300</v>
      </c>
      <c r="AB810" s="54">
        <f>VLOOKUP(V810,'Charged Moves'!B$2:L$119,11,FALSE)</f>
        <v>50</v>
      </c>
      <c r="AC810" s="62">
        <f t="shared" si="233"/>
        <v>32</v>
      </c>
      <c r="AD810" s="24">
        <f t="shared" si="3"/>
        <v>13.91304348</v>
      </c>
      <c r="AE810" s="63">
        <f t="shared" si="4"/>
        <v>10</v>
      </c>
      <c r="AF810" s="64">
        <f t="shared" si="5"/>
        <v>5000</v>
      </c>
      <c r="AG810" s="65">
        <f t="shared" si="6"/>
        <v>7.123287671</v>
      </c>
      <c r="AH810" s="15">
        <f t="shared" si="234"/>
        <v>0.4091492057</v>
      </c>
      <c r="AI810" s="15">
        <f t="shared" si="235"/>
        <v>0.0842335404</v>
      </c>
      <c r="AJ810" s="15">
        <f t="shared" si="236"/>
        <v>0.06379900098</v>
      </c>
      <c r="AK810" s="65">
        <f t="shared" si="7"/>
        <v>1.774744027</v>
      </c>
      <c r="AL810" s="65">
        <f t="shared" si="8"/>
        <v>93457.53425</v>
      </c>
      <c r="AM810" s="65">
        <f t="shared" si="9"/>
        <v>23284.64164</v>
      </c>
    </row>
    <row r="811" ht="14.25" customHeight="1">
      <c r="A811" s="11">
        <v>834.0</v>
      </c>
      <c r="B811" s="11">
        <f>VLOOKUP(D811,'Species Data'!A$2:E$252,2,FALSE)</f>
        <v>109</v>
      </c>
      <c r="C811" s="11"/>
      <c r="D811" s="11" t="s">
        <v>366</v>
      </c>
      <c r="E811" s="108" t="s">
        <v>473</v>
      </c>
      <c r="F811" s="109"/>
      <c r="G811" s="11">
        <f>VLOOKUP(D811,'Species Data'!A$2:E$252,3,FALSE)</f>
        <v>80</v>
      </c>
      <c r="H811" s="52">
        <f>VLOOKUP(D811,'Species Data'!A$2:E$252,4,FALSE)</f>
        <v>119</v>
      </c>
      <c r="I811" s="52">
        <f>VLOOKUP(D811,'Species Data'!A$2:E$252,5,FALSE)</f>
        <v>164</v>
      </c>
      <c r="J811" s="53">
        <f t="shared" si="1"/>
        <v>13120</v>
      </c>
      <c r="K811" s="48" t="s">
        <v>139</v>
      </c>
      <c r="L811" s="54">
        <f>VLOOKUP(K811,'Basic Moves'!B$2:J$60,3,FALSE)</f>
        <v>5</v>
      </c>
      <c r="M811" s="54" t="str">
        <f>VLOOKUP(K811,'Basic Moves'!B$2:C$60,2,FALSE)</f>
        <v>Normal</v>
      </c>
      <c r="N811" s="54">
        <f>IF(OR(VLOOKUP(K811,'Basic Moves'!B$2:C$60,2,FALSE)=E811,VLOOKUP(K811,'Basic Moves'!B$2:C$60,2,FALSE)=F811),1,0)</f>
        <v>0</v>
      </c>
      <c r="O811" s="54">
        <f>VLOOKUP(K811,'Basic Moves'!B$2:J$60,5,FALSE)</f>
        <v>500</v>
      </c>
      <c r="P811" s="54">
        <f>VLOOKUP(K811,'Basic Moves'!B$2:J$60,9,FALSE)</f>
        <v>5</v>
      </c>
      <c r="Q811" s="34">
        <f t="shared" si="229"/>
        <v>2</v>
      </c>
      <c r="R811" s="24">
        <f t="shared" si="2"/>
        <v>4</v>
      </c>
      <c r="S811" s="56">
        <f t="shared" si="230"/>
        <v>10</v>
      </c>
      <c r="T811" s="56">
        <f t="shared" si="231"/>
        <v>10</v>
      </c>
      <c r="U811" s="56">
        <f t="shared" si="232"/>
        <v>1</v>
      </c>
      <c r="V811" s="48" t="s">
        <v>351</v>
      </c>
      <c r="W811" s="54">
        <f>VLOOKUP(V811,'Charged Moves'!B$2:K$119,3,FALSE)</f>
        <v>50</v>
      </c>
      <c r="X811" s="57" t="str">
        <f>VLOOKUP(V811,'Charged Moves'!B$2:C$119,2,FALSE)</f>
        <v>Poison</v>
      </c>
      <c r="Y811" s="54">
        <f>IF(OR(VLOOKUP(V811,'Charged Moves'!B$2:C$119,2,FALSE)=E811,VLOOKUP(V811,'Charged Moves'!B$2:C$119,2,FALSE)=F811),1,0)</f>
        <v>1</v>
      </c>
      <c r="Z811" s="54">
        <f>VLOOKUP(V811,'Charged Moves'!B$2:K$119,10,FALSE)*100</f>
        <v>5</v>
      </c>
      <c r="AA811" s="54">
        <f>VLOOKUP(V811,'Charged Moves'!B$2:K$119,6,FALSE)</f>
        <v>2100</v>
      </c>
      <c r="AB811" s="54">
        <f>VLOOKUP(V811,'Charged Moves'!B$2:L$119,11,FALSE)</f>
        <v>33</v>
      </c>
      <c r="AC811" s="62">
        <f t="shared" si="233"/>
        <v>20</v>
      </c>
      <c r="AD811" s="24">
        <f t="shared" si="3"/>
        <v>9.523809524</v>
      </c>
      <c r="AE811" s="63">
        <f t="shared" si="4"/>
        <v>7</v>
      </c>
      <c r="AF811" s="64">
        <f t="shared" si="5"/>
        <v>3500</v>
      </c>
      <c r="AG811" s="65">
        <f t="shared" si="6"/>
        <v>6.071428571</v>
      </c>
      <c r="AH811" s="15">
        <f t="shared" si="234"/>
        <v>0.3487322557</v>
      </c>
      <c r="AI811" s="15">
        <f t="shared" si="235"/>
        <v>0.07179520855</v>
      </c>
      <c r="AJ811" s="15">
        <f t="shared" si="236"/>
        <v>0.05658526066</v>
      </c>
      <c r="AK811" s="65">
        <f t="shared" si="7"/>
        <v>1.574074074</v>
      </c>
      <c r="AL811" s="65">
        <f t="shared" si="8"/>
        <v>79657.14286</v>
      </c>
      <c r="AM811" s="65">
        <f t="shared" si="9"/>
        <v>20651.85185</v>
      </c>
    </row>
    <row r="812" ht="14.25" customHeight="1">
      <c r="A812" s="11">
        <v>833.0</v>
      </c>
      <c r="B812" s="11">
        <f>VLOOKUP(D812,'Species Data'!A$2:E$252,2,FALSE)</f>
        <v>109</v>
      </c>
      <c r="C812" s="11"/>
      <c r="D812" s="11" t="s">
        <v>366</v>
      </c>
      <c r="E812" s="108" t="s">
        <v>473</v>
      </c>
      <c r="F812" s="109"/>
      <c r="G812" s="11">
        <f>VLOOKUP(D812,'Species Data'!A$2:E$252,3,FALSE)</f>
        <v>80</v>
      </c>
      <c r="H812" s="52">
        <f>VLOOKUP(D812,'Species Data'!A$2:E$252,4,FALSE)</f>
        <v>119</v>
      </c>
      <c r="I812" s="52">
        <f>VLOOKUP(D812,'Species Data'!A$2:E$252,5,FALSE)</f>
        <v>164</v>
      </c>
      <c r="J812" s="53">
        <f t="shared" si="1"/>
        <v>13120</v>
      </c>
      <c r="K812" s="48" t="s">
        <v>139</v>
      </c>
      <c r="L812" s="54">
        <f>VLOOKUP(K812,'Basic Moves'!B$2:J$60,3,FALSE)</f>
        <v>5</v>
      </c>
      <c r="M812" s="54" t="str">
        <f>VLOOKUP(K812,'Basic Moves'!B$2:C$60,2,FALSE)</f>
        <v>Normal</v>
      </c>
      <c r="N812" s="54">
        <f>IF(OR(VLOOKUP(K812,'Basic Moves'!B$2:C$60,2,FALSE)=E812,VLOOKUP(K812,'Basic Moves'!B$2:C$60,2,FALSE)=F812),1,0)</f>
        <v>0</v>
      </c>
      <c r="O812" s="54">
        <f>VLOOKUP(K812,'Basic Moves'!B$2:J$60,5,FALSE)</f>
        <v>500</v>
      </c>
      <c r="P812" s="54">
        <f>VLOOKUP(K812,'Basic Moves'!B$2:J$60,9,FALSE)</f>
        <v>5</v>
      </c>
      <c r="Q812" s="34">
        <f t="shared" si="229"/>
        <v>2</v>
      </c>
      <c r="R812" s="24">
        <f t="shared" si="2"/>
        <v>4</v>
      </c>
      <c r="S812" s="56">
        <f t="shared" si="230"/>
        <v>10</v>
      </c>
      <c r="T812" s="56">
        <f t="shared" si="231"/>
        <v>10</v>
      </c>
      <c r="U812" s="56">
        <f t="shared" si="232"/>
        <v>1</v>
      </c>
      <c r="V812" s="48" t="s">
        <v>143</v>
      </c>
      <c r="W812" s="54">
        <f>VLOOKUP(V812,'Charged Moves'!B$2:K$119,3,FALSE)</f>
        <v>80</v>
      </c>
      <c r="X812" s="57" t="str">
        <f>VLOOKUP(V812,'Charged Moves'!B$2:C$119,2,FALSE)</f>
        <v>Dark</v>
      </c>
      <c r="Y812" s="54">
        <f>IF(OR(VLOOKUP(V812,'Charged Moves'!B$2:C$119,2,FALSE)=E812,VLOOKUP(V812,'Charged Moves'!B$2:C$119,2,FALSE)=F812),1,0)</f>
        <v>0</v>
      </c>
      <c r="Z812" s="54">
        <f>VLOOKUP(V812,'Charged Moves'!B$2:K$119,10,FALSE)*100</f>
        <v>5</v>
      </c>
      <c r="AA812" s="54">
        <f>VLOOKUP(V812,'Charged Moves'!B$2:K$119,6,FALSE)</f>
        <v>3000</v>
      </c>
      <c r="AB812" s="54">
        <f>VLOOKUP(V812,'Charged Moves'!B$2:L$119,11,FALSE)</f>
        <v>50</v>
      </c>
      <c r="AC812" s="62">
        <f t="shared" si="233"/>
        <v>27</v>
      </c>
      <c r="AD812" s="24">
        <f t="shared" si="3"/>
        <v>9</v>
      </c>
      <c r="AE812" s="63">
        <f t="shared" si="4"/>
        <v>10</v>
      </c>
      <c r="AF812" s="64">
        <f t="shared" si="5"/>
        <v>5000</v>
      </c>
      <c r="AG812" s="65">
        <f t="shared" si="6"/>
        <v>5.875</v>
      </c>
      <c r="AH812" s="15">
        <f t="shared" si="234"/>
        <v>0.3374497415</v>
      </c>
      <c r="AI812" s="15">
        <f t="shared" si="235"/>
        <v>0.06947242239</v>
      </c>
      <c r="AJ812" s="15">
        <f t="shared" si="236"/>
        <v>0.05631897708</v>
      </c>
      <c r="AK812" s="65">
        <f t="shared" si="7"/>
        <v>1.566666667</v>
      </c>
      <c r="AL812" s="65">
        <f t="shared" si="8"/>
        <v>77080</v>
      </c>
      <c r="AM812" s="65">
        <f t="shared" si="9"/>
        <v>20554.66667</v>
      </c>
    </row>
    <row r="813" ht="14.25" customHeight="1">
      <c r="A813" s="11">
        <v>738.0</v>
      </c>
      <c r="B813" s="11">
        <f>VLOOKUP(D813,'Species Data'!A$2:E$252,2,FALSE)</f>
        <v>98</v>
      </c>
      <c r="C813" s="11"/>
      <c r="D813" s="11" t="s">
        <v>381</v>
      </c>
      <c r="E813" s="115" t="s">
        <v>476</v>
      </c>
      <c r="F813" s="122"/>
      <c r="G813" s="11">
        <f>VLOOKUP(D813,'Species Data'!A$2:E$252,3,FALSE)</f>
        <v>60</v>
      </c>
      <c r="H813" s="52">
        <f>VLOOKUP(D813,'Species Data'!A$2:E$252,4,FALSE)</f>
        <v>181</v>
      </c>
      <c r="I813" s="52">
        <f>VLOOKUP(D813,'Species Data'!A$2:E$252,5,FALSE)</f>
        <v>156</v>
      </c>
      <c r="J813" s="53">
        <f t="shared" si="1"/>
        <v>9360</v>
      </c>
      <c r="K813" s="48" t="s">
        <v>154</v>
      </c>
      <c r="L813" s="54">
        <f>VLOOKUP(K813,'Basic Moves'!B$2:J$60,3,FALSE)</f>
        <v>12</v>
      </c>
      <c r="M813" s="54" t="str">
        <f>VLOOKUP(K813,'Basic Moves'!B$2:C$60,2,FALSE)</f>
        <v>Water</v>
      </c>
      <c r="N813" s="54">
        <f>IF(OR(VLOOKUP(K813,'Basic Moves'!B$2:C$60,2,FALSE)=E813,VLOOKUP(K813,'Basic Moves'!B$2:C$60,2,FALSE)=F813),1,0)</f>
        <v>1</v>
      </c>
      <c r="O813" s="54">
        <f>VLOOKUP(K813,'Basic Moves'!B$2:J$60,5,FALSE)</f>
        <v>1200</v>
      </c>
      <c r="P813" s="54">
        <f>VLOOKUP(K813,'Basic Moves'!B$2:J$60,9,FALSE)</f>
        <v>14</v>
      </c>
      <c r="Q813" s="34">
        <f t="shared" si="229"/>
        <v>8</v>
      </c>
      <c r="R813" s="24">
        <f t="shared" si="2"/>
        <v>6.666666667</v>
      </c>
      <c r="S813" s="56">
        <f t="shared" si="230"/>
        <v>10</v>
      </c>
      <c r="T813" s="56">
        <f t="shared" si="231"/>
        <v>11.66666667</v>
      </c>
      <c r="U813" s="56">
        <f t="shared" si="232"/>
        <v>1.166666667</v>
      </c>
      <c r="V813" s="48" t="s">
        <v>107</v>
      </c>
      <c r="W813" s="54">
        <f>VLOOKUP(V813,'Charged Moves'!B$2:K$119,3,FALSE)</f>
        <v>70</v>
      </c>
      <c r="X813" s="57" t="str">
        <f>VLOOKUP(V813,'Charged Moves'!B$2:C$119,2,FALSE)</f>
        <v>Water</v>
      </c>
      <c r="Y813" s="54">
        <f>IF(OR(VLOOKUP(V813,'Charged Moves'!B$2:C$119,2,FALSE)=E813,VLOOKUP(V813,'Charged Moves'!B$2:C$119,2,FALSE)=F813),1,0)</f>
        <v>1</v>
      </c>
      <c r="Z813" s="54">
        <f>VLOOKUP(V813,'Charged Moves'!B$2:K$119,10,FALSE)*100</f>
        <v>5</v>
      </c>
      <c r="AA813" s="54">
        <f>VLOOKUP(V813,'Charged Moves'!B$2:K$119,6,FALSE)</f>
        <v>3200</v>
      </c>
      <c r="AB813" s="54">
        <f>VLOOKUP(V813,'Charged Moves'!B$2:L$119,11,FALSE)</f>
        <v>50</v>
      </c>
      <c r="AC813" s="62">
        <f t="shared" si="233"/>
        <v>43</v>
      </c>
      <c r="AD813" s="24">
        <f t="shared" si="3"/>
        <v>13.4375</v>
      </c>
      <c r="AE813" s="63">
        <f t="shared" si="4"/>
        <v>4</v>
      </c>
      <c r="AF813" s="64">
        <f t="shared" si="5"/>
        <v>4800</v>
      </c>
      <c r="AG813" s="65">
        <f t="shared" si="6"/>
        <v>9.375</v>
      </c>
      <c r="AH813" s="15">
        <f t="shared" si="234"/>
        <v>0.5384836301</v>
      </c>
      <c r="AI813" s="15">
        <f t="shared" si="235"/>
        <v>0.07908932362</v>
      </c>
      <c r="AJ813" s="15">
        <f t="shared" si="236"/>
        <v>0.1068584639</v>
      </c>
      <c r="AK813" s="65">
        <f t="shared" si="7"/>
        <v>4.166666667</v>
      </c>
      <c r="AL813" s="65">
        <f t="shared" si="8"/>
        <v>87750</v>
      </c>
      <c r="AM813" s="65">
        <f t="shared" si="9"/>
        <v>39000</v>
      </c>
    </row>
    <row r="814" ht="14.25" customHeight="1">
      <c r="A814" s="11">
        <v>736.0</v>
      </c>
      <c r="B814" s="11">
        <f>VLOOKUP(D814,'Species Data'!A$2:E$252,2,FALSE)</f>
        <v>98</v>
      </c>
      <c r="C814" s="11"/>
      <c r="D814" s="11" t="s">
        <v>381</v>
      </c>
      <c r="E814" s="115" t="s">
        <v>476</v>
      </c>
      <c r="F814" s="122"/>
      <c r="G814" s="11">
        <f>VLOOKUP(D814,'Species Data'!A$2:E$252,3,FALSE)</f>
        <v>60</v>
      </c>
      <c r="H814" s="52">
        <f>VLOOKUP(D814,'Species Data'!A$2:E$252,4,FALSE)</f>
        <v>181</v>
      </c>
      <c r="I814" s="52">
        <f>VLOOKUP(D814,'Species Data'!A$2:E$252,5,FALSE)</f>
        <v>156</v>
      </c>
      <c r="J814" s="53">
        <f t="shared" si="1"/>
        <v>9360</v>
      </c>
      <c r="K814" s="48" t="s">
        <v>154</v>
      </c>
      <c r="L814" s="54">
        <f>VLOOKUP(K814,'Basic Moves'!B$2:J$60,3,FALSE)</f>
        <v>12</v>
      </c>
      <c r="M814" s="54" t="str">
        <f>VLOOKUP(K814,'Basic Moves'!B$2:C$60,2,FALSE)</f>
        <v>Water</v>
      </c>
      <c r="N814" s="54">
        <f>IF(OR(VLOOKUP(K814,'Basic Moves'!B$2:C$60,2,FALSE)=E814,VLOOKUP(K814,'Basic Moves'!B$2:C$60,2,FALSE)=F814),1,0)</f>
        <v>1</v>
      </c>
      <c r="O814" s="54">
        <f>VLOOKUP(K814,'Basic Moves'!B$2:J$60,5,FALSE)</f>
        <v>1200</v>
      </c>
      <c r="P814" s="54">
        <f>VLOOKUP(K814,'Basic Moves'!B$2:J$60,9,FALSE)</f>
        <v>14</v>
      </c>
      <c r="Q814" s="34">
        <f t="shared" si="229"/>
        <v>8</v>
      </c>
      <c r="R814" s="24">
        <f t="shared" si="2"/>
        <v>6.666666667</v>
      </c>
      <c r="S814" s="56">
        <f t="shared" si="230"/>
        <v>10</v>
      </c>
      <c r="T814" s="56">
        <f t="shared" si="231"/>
        <v>11.66666667</v>
      </c>
      <c r="U814" s="56">
        <f t="shared" si="232"/>
        <v>1.166666667</v>
      </c>
      <c r="V814" s="48" t="s">
        <v>258</v>
      </c>
      <c r="W814" s="54">
        <f>VLOOKUP(V814,'Charged Moves'!B$2:K$119,3,FALSE)</f>
        <v>45</v>
      </c>
      <c r="X814" s="57" t="str">
        <f>VLOOKUP(V814,'Charged Moves'!B$2:C$119,2,FALSE)</f>
        <v>Water</v>
      </c>
      <c r="Y814" s="54">
        <f>IF(OR(VLOOKUP(V814,'Charged Moves'!B$2:C$119,2,FALSE)=E814,VLOOKUP(V814,'Charged Moves'!B$2:C$119,2,FALSE)=F814),1,0)</f>
        <v>1</v>
      </c>
      <c r="Z814" s="54">
        <f>VLOOKUP(V814,'Charged Moves'!B$2:K$119,10,FALSE)*100</f>
        <v>5</v>
      </c>
      <c r="AA814" s="54">
        <f>VLOOKUP(V814,'Charged Moves'!B$2:K$119,6,FALSE)</f>
        <v>1900</v>
      </c>
      <c r="AB814" s="54">
        <f>VLOOKUP(V814,'Charged Moves'!B$2:L$119,11,FALSE)</f>
        <v>33</v>
      </c>
      <c r="AC814" s="62">
        <f t="shared" si="233"/>
        <v>28</v>
      </c>
      <c r="AD814" s="24">
        <f t="shared" si="3"/>
        <v>14.73684211</v>
      </c>
      <c r="AE814" s="63">
        <f t="shared" si="4"/>
        <v>3</v>
      </c>
      <c r="AF814" s="64">
        <f t="shared" si="5"/>
        <v>3600</v>
      </c>
      <c r="AG814" s="65">
        <f t="shared" si="6"/>
        <v>9.454545455</v>
      </c>
      <c r="AH814" s="15">
        <f t="shared" si="234"/>
        <v>0.5430525821</v>
      </c>
      <c r="AI814" s="15">
        <f t="shared" si="235"/>
        <v>0.07976038454</v>
      </c>
      <c r="AJ814" s="15">
        <f t="shared" si="236"/>
        <v>0.0987847133</v>
      </c>
      <c r="AK814" s="65">
        <f t="shared" si="7"/>
        <v>3.851851852</v>
      </c>
      <c r="AL814" s="65">
        <f t="shared" si="8"/>
        <v>88494.54545</v>
      </c>
      <c r="AM814" s="65">
        <f t="shared" si="9"/>
        <v>36053.33333</v>
      </c>
    </row>
    <row r="815" ht="14.25" customHeight="1">
      <c r="A815" s="11">
        <v>737.0</v>
      </c>
      <c r="B815" s="11">
        <f>VLOOKUP(D815,'Species Data'!A$2:E$252,2,FALSE)</f>
        <v>98</v>
      </c>
      <c r="C815" s="11"/>
      <c r="D815" s="11" t="s">
        <v>381</v>
      </c>
      <c r="E815" s="115" t="s">
        <v>476</v>
      </c>
      <c r="F815" s="122"/>
      <c r="G815" s="11">
        <f>VLOOKUP(D815,'Species Data'!A$2:E$252,3,FALSE)</f>
        <v>60</v>
      </c>
      <c r="H815" s="52">
        <f>VLOOKUP(D815,'Species Data'!A$2:E$252,4,FALSE)</f>
        <v>181</v>
      </c>
      <c r="I815" s="52">
        <f>VLOOKUP(D815,'Species Data'!A$2:E$252,5,FALSE)</f>
        <v>156</v>
      </c>
      <c r="J815" s="53">
        <f t="shared" si="1"/>
        <v>9360</v>
      </c>
      <c r="K815" s="48" t="s">
        <v>154</v>
      </c>
      <c r="L815" s="54">
        <f>VLOOKUP(K815,'Basic Moves'!B$2:J$60,3,FALSE)</f>
        <v>12</v>
      </c>
      <c r="M815" s="54" t="str">
        <f>VLOOKUP(K815,'Basic Moves'!B$2:C$60,2,FALSE)</f>
        <v>Water</v>
      </c>
      <c r="N815" s="54">
        <f>IF(OR(VLOOKUP(K815,'Basic Moves'!B$2:C$60,2,FALSE)=E815,VLOOKUP(K815,'Basic Moves'!B$2:C$60,2,FALSE)=F815),1,0)</f>
        <v>1</v>
      </c>
      <c r="O815" s="54">
        <f>VLOOKUP(K815,'Basic Moves'!B$2:J$60,5,FALSE)</f>
        <v>1200</v>
      </c>
      <c r="P815" s="54">
        <f>VLOOKUP(K815,'Basic Moves'!B$2:J$60,9,FALSE)</f>
        <v>14</v>
      </c>
      <c r="Q815" s="34">
        <f t="shared" si="229"/>
        <v>8</v>
      </c>
      <c r="R815" s="24">
        <f t="shared" si="2"/>
        <v>6.666666667</v>
      </c>
      <c r="S815" s="56">
        <f t="shared" si="230"/>
        <v>10</v>
      </c>
      <c r="T815" s="56">
        <f t="shared" si="231"/>
        <v>11.66666667</v>
      </c>
      <c r="U815" s="56">
        <f t="shared" si="232"/>
        <v>1.166666667</v>
      </c>
      <c r="V815" s="48" t="s">
        <v>259</v>
      </c>
      <c r="W815" s="54">
        <f>VLOOKUP(V815,'Charged Moves'!B$2:K$119,3,FALSE)</f>
        <v>35</v>
      </c>
      <c r="X815" s="57" t="str">
        <f>VLOOKUP(V815,'Charged Moves'!B$2:C$119,2,FALSE)</f>
        <v>Normal</v>
      </c>
      <c r="Y815" s="54">
        <f>IF(OR(VLOOKUP(V815,'Charged Moves'!B$2:C$119,2,FALSE)=E815,VLOOKUP(V815,'Charged Moves'!B$2:C$119,2,FALSE)=F815),1,0)</f>
        <v>0</v>
      </c>
      <c r="Z815" s="54">
        <f>VLOOKUP(V815,'Charged Moves'!B$2:K$119,10,FALSE)*100</f>
        <v>5</v>
      </c>
      <c r="AA815" s="54">
        <f>VLOOKUP(V815,'Charged Moves'!B$2:K$119,6,FALSE)</f>
        <v>1900</v>
      </c>
      <c r="AB815" s="54">
        <f>VLOOKUP(V815,'Charged Moves'!B$2:L$119,11,FALSE)</f>
        <v>33</v>
      </c>
      <c r="AC815" s="62">
        <f t="shared" si="233"/>
        <v>18</v>
      </c>
      <c r="AD815" s="24">
        <f t="shared" si="3"/>
        <v>9.473684211</v>
      </c>
      <c r="AE815" s="63">
        <f t="shared" si="4"/>
        <v>3</v>
      </c>
      <c r="AF815" s="64">
        <f t="shared" si="5"/>
        <v>3600</v>
      </c>
      <c r="AG815" s="65">
        <f t="shared" si="6"/>
        <v>7.636363636</v>
      </c>
      <c r="AH815" s="15">
        <f t="shared" si="234"/>
        <v>0.4386193932</v>
      </c>
      <c r="AI815" s="15">
        <f t="shared" si="235"/>
        <v>0.06442184906</v>
      </c>
      <c r="AJ815" s="15">
        <f t="shared" si="236"/>
        <v>0.07978765305</v>
      </c>
      <c r="AK815" s="65">
        <f t="shared" si="7"/>
        <v>3.111111111</v>
      </c>
      <c r="AL815" s="65">
        <f t="shared" si="8"/>
        <v>71476.36364</v>
      </c>
      <c r="AM815" s="65">
        <f t="shared" si="9"/>
        <v>29120</v>
      </c>
    </row>
    <row r="816" ht="14.25" customHeight="1">
      <c r="A816" s="11">
        <v>741.0</v>
      </c>
      <c r="B816" s="11">
        <f>VLOOKUP(D816,'Species Data'!A$2:E$252,2,FALSE)</f>
        <v>98</v>
      </c>
      <c r="C816" s="11"/>
      <c r="D816" s="11" t="s">
        <v>381</v>
      </c>
      <c r="E816" s="115" t="s">
        <v>476</v>
      </c>
      <c r="F816" s="122"/>
      <c r="G816" s="11">
        <f>VLOOKUP(D816,'Species Data'!A$2:E$252,3,FALSE)</f>
        <v>60</v>
      </c>
      <c r="H816" s="52">
        <f>VLOOKUP(D816,'Species Data'!A$2:E$252,4,FALSE)</f>
        <v>181</v>
      </c>
      <c r="I816" s="52">
        <f>VLOOKUP(D816,'Species Data'!A$2:E$252,5,FALSE)</f>
        <v>156</v>
      </c>
      <c r="J816" s="53">
        <f t="shared" si="1"/>
        <v>9360</v>
      </c>
      <c r="K816" s="48" t="s">
        <v>136</v>
      </c>
      <c r="L816" s="54">
        <f>VLOOKUP(K816,'Basic Moves'!B$2:J$60,3,FALSE)</f>
        <v>5</v>
      </c>
      <c r="M816" s="54" t="str">
        <f>VLOOKUP(K816,'Basic Moves'!B$2:C$60,2,FALSE)</f>
        <v>Ground</v>
      </c>
      <c r="N816" s="54">
        <f>IF(OR(VLOOKUP(K816,'Basic Moves'!B$2:C$60,2,FALSE)=E816,VLOOKUP(K816,'Basic Moves'!B$2:C$60,2,FALSE)=F816),1,0)</f>
        <v>0</v>
      </c>
      <c r="O816" s="54">
        <f>VLOOKUP(K816,'Basic Moves'!B$2:J$60,5,FALSE)</f>
        <v>600</v>
      </c>
      <c r="P816" s="54">
        <f>VLOOKUP(K816,'Basic Moves'!B$2:J$60,9,FALSE)</f>
        <v>7</v>
      </c>
      <c r="Q816" s="34">
        <f t="shared" si="229"/>
        <v>3</v>
      </c>
      <c r="R816" s="24">
        <f t="shared" si="2"/>
        <v>5</v>
      </c>
      <c r="S816" s="56">
        <f t="shared" si="230"/>
        <v>8.333333333</v>
      </c>
      <c r="T816" s="56">
        <f t="shared" si="231"/>
        <v>11.66666667</v>
      </c>
      <c r="U816" s="56">
        <f t="shared" si="232"/>
        <v>1.4</v>
      </c>
      <c r="V816" s="48" t="s">
        <v>107</v>
      </c>
      <c r="W816" s="54">
        <f>VLOOKUP(V816,'Charged Moves'!B$2:K$119,3,FALSE)</f>
        <v>70</v>
      </c>
      <c r="X816" s="57" t="str">
        <f>VLOOKUP(V816,'Charged Moves'!B$2:C$119,2,FALSE)</f>
        <v>Water</v>
      </c>
      <c r="Y816" s="54">
        <f>IF(OR(VLOOKUP(V816,'Charged Moves'!B$2:C$119,2,FALSE)=E816,VLOOKUP(V816,'Charged Moves'!B$2:C$119,2,FALSE)=F816),1,0)</f>
        <v>1</v>
      </c>
      <c r="Z816" s="54">
        <f>VLOOKUP(V816,'Charged Moves'!B$2:K$119,10,FALSE)*100</f>
        <v>5</v>
      </c>
      <c r="AA816" s="54">
        <f>VLOOKUP(V816,'Charged Moves'!B$2:K$119,6,FALSE)</f>
        <v>3200</v>
      </c>
      <c r="AB816" s="54">
        <f>VLOOKUP(V816,'Charged Moves'!B$2:L$119,11,FALSE)</f>
        <v>50</v>
      </c>
      <c r="AC816" s="62">
        <f t="shared" si="233"/>
        <v>43</v>
      </c>
      <c r="AD816" s="24">
        <f t="shared" si="3"/>
        <v>13.4375</v>
      </c>
      <c r="AE816" s="63">
        <f t="shared" si="4"/>
        <v>8</v>
      </c>
      <c r="AF816" s="64">
        <f t="shared" si="5"/>
        <v>4800</v>
      </c>
      <c r="AG816" s="65">
        <f t="shared" si="6"/>
        <v>8.375</v>
      </c>
      <c r="AH816" s="15">
        <f t="shared" si="234"/>
        <v>0.4810453762</v>
      </c>
      <c r="AI816" s="15">
        <f t="shared" si="235"/>
        <v>0.0706531291</v>
      </c>
      <c r="AJ816" s="15">
        <f t="shared" si="236"/>
        <v>0.06608784999</v>
      </c>
      <c r="AK816" s="65">
        <f t="shared" si="7"/>
        <v>2.576923077</v>
      </c>
      <c r="AL816" s="65">
        <f t="shared" si="8"/>
        <v>78390</v>
      </c>
      <c r="AM816" s="65">
        <f t="shared" si="9"/>
        <v>24120</v>
      </c>
    </row>
    <row r="817" ht="14.25" customHeight="1">
      <c r="A817" s="11">
        <v>739.0</v>
      </c>
      <c r="B817" s="11">
        <f>VLOOKUP(D817,'Species Data'!A$2:E$252,2,FALSE)</f>
        <v>98</v>
      </c>
      <c r="C817" s="11"/>
      <c r="D817" s="11" t="s">
        <v>381</v>
      </c>
      <c r="E817" s="115" t="s">
        <v>476</v>
      </c>
      <c r="F817" s="122"/>
      <c r="G817" s="11">
        <f>VLOOKUP(D817,'Species Data'!A$2:E$252,3,FALSE)</f>
        <v>60</v>
      </c>
      <c r="H817" s="52">
        <f>VLOOKUP(D817,'Species Data'!A$2:E$252,4,FALSE)</f>
        <v>181</v>
      </c>
      <c r="I817" s="52">
        <f>VLOOKUP(D817,'Species Data'!A$2:E$252,5,FALSE)</f>
        <v>156</v>
      </c>
      <c r="J817" s="53">
        <f t="shared" si="1"/>
        <v>9360</v>
      </c>
      <c r="K817" s="48" t="s">
        <v>136</v>
      </c>
      <c r="L817" s="54">
        <f>VLOOKUP(K817,'Basic Moves'!B$2:J$60,3,FALSE)</f>
        <v>5</v>
      </c>
      <c r="M817" s="54" t="str">
        <f>VLOOKUP(K817,'Basic Moves'!B$2:C$60,2,FALSE)</f>
        <v>Ground</v>
      </c>
      <c r="N817" s="54">
        <f>IF(OR(VLOOKUP(K817,'Basic Moves'!B$2:C$60,2,FALSE)=E817,VLOOKUP(K817,'Basic Moves'!B$2:C$60,2,FALSE)=F817),1,0)</f>
        <v>0</v>
      </c>
      <c r="O817" s="54">
        <f>VLOOKUP(K817,'Basic Moves'!B$2:J$60,5,FALSE)</f>
        <v>600</v>
      </c>
      <c r="P817" s="54">
        <f>VLOOKUP(K817,'Basic Moves'!B$2:J$60,9,FALSE)</f>
        <v>7</v>
      </c>
      <c r="Q817" s="34">
        <f t="shared" si="229"/>
        <v>3</v>
      </c>
      <c r="R817" s="24">
        <f t="shared" si="2"/>
        <v>5</v>
      </c>
      <c r="S817" s="56">
        <f t="shared" si="230"/>
        <v>8.333333333</v>
      </c>
      <c r="T817" s="56">
        <f t="shared" si="231"/>
        <v>11.66666667</v>
      </c>
      <c r="U817" s="56">
        <f t="shared" si="232"/>
        <v>1.4</v>
      </c>
      <c r="V817" s="48" t="s">
        <v>258</v>
      </c>
      <c r="W817" s="54">
        <f>VLOOKUP(V817,'Charged Moves'!B$2:K$119,3,FALSE)</f>
        <v>45</v>
      </c>
      <c r="X817" s="57" t="str">
        <f>VLOOKUP(V817,'Charged Moves'!B$2:C$119,2,FALSE)</f>
        <v>Water</v>
      </c>
      <c r="Y817" s="54">
        <f>IF(OR(VLOOKUP(V817,'Charged Moves'!B$2:C$119,2,FALSE)=E817,VLOOKUP(V817,'Charged Moves'!B$2:C$119,2,FALSE)=F817),1,0)</f>
        <v>1</v>
      </c>
      <c r="Z817" s="54">
        <f>VLOOKUP(V817,'Charged Moves'!B$2:K$119,10,FALSE)*100</f>
        <v>5</v>
      </c>
      <c r="AA817" s="54">
        <f>VLOOKUP(V817,'Charged Moves'!B$2:K$119,6,FALSE)</f>
        <v>1900</v>
      </c>
      <c r="AB817" s="54">
        <f>VLOOKUP(V817,'Charged Moves'!B$2:L$119,11,FALSE)</f>
        <v>33</v>
      </c>
      <c r="AC817" s="62">
        <f t="shared" si="233"/>
        <v>28</v>
      </c>
      <c r="AD817" s="24">
        <f t="shared" si="3"/>
        <v>14.73684211</v>
      </c>
      <c r="AE817" s="63">
        <f t="shared" si="4"/>
        <v>5</v>
      </c>
      <c r="AF817" s="64">
        <f t="shared" si="5"/>
        <v>3000</v>
      </c>
      <c r="AG817" s="65">
        <f t="shared" si="6"/>
        <v>8.775510204</v>
      </c>
      <c r="AH817" s="15">
        <f t="shared" si="234"/>
        <v>0.504049983</v>
      </c>
      <c r="AI817" s="15">
        <f t="shared" si="235"/>
        <v>0.07403191109</v>
      </c>
      <c r="AJ817" s="15">
        <f t="shared" si="236"/>
        <v>0.06525321583</v>
      </c>
      <c r="AK817" s="65">
        <f t="shared" si="7"/>
        <v>2.544378698</v>
      </c>
      <c r="AL817" s="65">
        <f t="shared" si="8"/>
        <v>82138.77551</v>
      </c>
      <c r="AM817" s="65">
        <f t="shared" si="9"/>
        <v>23815.38462</v>
      </c>
    </row>
    <row r="818" ht="14.25" customHeight="1">
      <c r="A818" s="11">
        <v>740.0</v>
      </c>
      <c r="B818" s="11">
        <f>VLOOKUP(D818,'Species Data'!A$2:E$252,2,FALSE)</f>
        <v>98</v>
      </c>
      <c r="C818" s="11"/>
      <c r="D818" s="11" t="s">
        <v>381</v>
      </c>
      <c r="E818" s="115" t="s">
        <v>476</v>
      </c>
      <c r="F818" s="122"/>
      <c r="G818" s="11">
        <f>VLOOKUP(D818,'Species Data'!A$2:E$252,3,FALSE)</f>
        <v>60</v>
      </c>
      <c r="H818" s="52">
        <f>VLOOKUP(D818,'Species Data'!A$2:E$252,4,FALSE)</f>
        <v>181</v>
      </c>
      <c r="I818" s="52">
        <f>VLOOKUP(D818,'Species Data'!A$2:E$252,5,FALSE)</f>
        <v>156</v>
      </c>
      <c r="J818" s="53">
        <f t="shared" si="1"/>
        <v>9360</v>
      </c>
      <c r="K818" s="48" t="s">
        <v>136</v>
      </c>
      <c r="L818" s="54">
        <f>VLOOKUP(K818,'Basic Moves'!B$2:J$60,3,FALSE)</f>
        <v>5</v>
      </c>
      <c r="M818" s="54" t="str">
        <f>VLOOKUP(K818,'Basic Moves'!B$2:C$60,2,FALSE)</f>
        <v>Ground</v>
      </c>
      <c r="N818" s="54">
        <f>IF(OR(VLOOKUP(K818,'Basic Moves'!B$2:C$60,2,FALSE)=E818,VLOOKUP(K818,'Basic Moves'!B$2:C$60,2,FALSE)=F818),1,0)</f>
        <v>0</v>
      </c>
      <c r="O818" s="54">
        <f>VLOOKUP(K818,'Basic Moves'!B$2:J$60,5,FALSE)</f>
        <v>600</v>
      </c>
      <c r="P818" s="54">
        <f>VLOOKUP(K818,'Basic Moves'!B$2:J$60,9,FALSE)</f>
        <v>7</v>
      </c>
      <c r="Q818" s="34">
        <f t="shared" si="229"/>
        <v>3</v>
      </c>
      <c r="R818" s="24">
        <f t="shared" si="2"/>
        <v>5</v>
      </c>
      <c r="S818" s="56">
        <f t="shared" si="230"/>
        <v>8.333333333</v>
      </c>
      <c r="T818" s="56">
        <f t="shared" si="231"/>
        <v>11.66666667</v>
      </c>
      <c r="U818" s="56">
        <f t="shared" si="232"/>
        <v>1.4</v>
      </c>
      <c r="V818" s="48" t="s">
        <v>259</v>
      </c>
      <c r="W818" s="54">
        <f>VLOOKUP(V818,'Charged Moves'!B$2:K$119,3,FALSE)</f>
        <v>35</v>
      </c>
      <c r="X818" s="57" t="str">
        <f>VLOOKUP(V818,'Charged Moves'!B$2:C$119,2,FALSE)</f>
        <v>Normal</v>
      </c>
      <c r="Y818" s="54">
        <f>IF(OR(VLOOKUP(V818,'Charged Moves'!B$2:C$119,2,FALSE)=E818,VLOOKUP(V818,'Charged Moves'!B$2:C$119,2,FALSE)=F818),1,0)</f>
        <v>0</v>
      </c>
      <c r="Z818" s="54">
        <f>VLOOKUP(V818,'Charged Moves'!B$2:K$119,10,FALSE)*100</f>
        <v>5</v>
      </c>
      <c r="AA818" s="54">
        <f>VLOOKUP(V818,'Charged Moves'!B$2:K$119,6,FALSE)</f>
        <v>1900</v>
      </c>
      <c r="AB818" s="54">
        <f>VLOOKUP(V818,'Charged Moves'!B$2:L$119,11,FALSE)</f>
        <v>33</v>
      </c>
      <c r="AC818" s="62">
        <f t="shared" si="233"/>
        <v>18</v>
      </c>
      <c r="AD818" s="24">
        <f t="shared" si="3"/>
        <v>9.473684211</v>
      </c>
      <c r="AE818" s="63">
        <f t="shared" si="4"/>
        <v>5</v>
      </c>
      <c r="AF818" s="64">
        <f t="shared" si="5"/>
        <v>3000</v>
      </c>
      <c r="AG818" s="65">
        <f t="shared" si="6"/>
        <v>6.734693878</v>
      </c>
      <c r="AH818" s="15">
        <f t="shared" si="234"/>
        <v>0.3868290567</v>
      </c>
      <c r="AI818" s="15">
        <f t="shared" si="235"/>
        <v>0.05681518758</v>
      </c>
      <c r="AJ818" s="15">
        <f t="shared" si="236"/>
        <v>0.05007804936</v>
      </c>
      <c r="AK818" s="65">
        <f t="shared" si="7"/>
        <v>1.952662722</v>
      </c>
      <c r="AL818" s="65">
        <f t="shared" si="8"/>
        <v>63036.73469</v>
      </c>
      <c r="AM818" s="65">
        <f t="shared" si="9"/>
        <v>18276.92308</v>
      </c>
    </row>
    <row r="819" ht="14.25" customHeight="1">
      <c r="A819" s="11">
        <v>1269.0</v>
      </c>
      <c r="B819" s="11">
        <f>VLOOKUP(D819,'Species Data'!A$2:E$252,2,FALSE)</f>
        <v>171</v>
      </c>
      <c r="C819" s="11"/>
      <c r="D819" s="20" t="s">
        <v>199</v>
      </c>
      <c r="E819" s="115" t="s">
        <v>476</v>
      </c>
      <c r="F819" s="101" t="s">
        <v>480</v>
      </c>
      <c r="G819" s="11">
        <f>VLOOKUP(D819,'Species Data'!A$2:E$252,3,FALSE)</f>
        <v>250</v>
      </c>
      <c r="H819" s="52">
        <f>VLOOKUP(D819,'Species Data'!A$2:E$252,4,FALSE)</f>
        <v>146</v>
      </c>
      <c r="I819" s="52">
        <f>VLOOKUP(D819,'Species Data'!A$2:E$252,5,FALSE)</f>
        <v>146</v>
      </c>
      <c r="J819" s="53">
        <f t="shared" si="1"/>
        <v>36500</v>
      </c>
      <c r="K819" s="21" t="s">
        <v>94</v>
      </c>
      <c r="L819" s="54">
        <f>VLOOKUP(K819,'Basic Moves'!B$2:J$60,3,FALSE)</f>
        <v>8</v>
      </c>
      <c r="M819" s="54" t="str">
        <f>VLOOKUP(K819,'Basic Moves'!B$2:C$60,2,FALSE)</f>
        <v>Electric</v>
      </c>
      <c r="N819" s="54">
        <f>IF(OR(VLOOKUP(K819,'Basic Moves'!B$2:C$60,2,FALSE)=E819,VLOOKUP(K819,'Basic Moves'!B$2:C$60,2,FALSE)=F819),1,0)</f>
        <v>1</v>
      </c>
      <c r="O819" s="54">
        <f>VLOOKUP(K819,'Basic Moves'!B$2:J$60,5,FALSE)</f>
        <v>1100</v>
      </c>
      <c r="P819" s="54">
        <f>VLOOKUP(K819,'Basic Moves'!B$2:J$60,9,FALSE)</f>
        <v>15</v>
      </c>
      <c r="Q819" s="34">
        <f t="shared" si="229"/>
        <v>4</v>
      </c>
      <c r="R819" s="24">
        <f t="shared" si="2"/>
        <v>3.636363636</v>
      </c>
      <c r="S819" s="56">
        <f t="shared" si="230"/>
        <v>7.272727273</v>
      </c>
      <c r="T819" s="56">
        <f t="shared" si="231"/>
        <v>13.63636364</v>
      </c>
      <c r="U819" s="56">
        <f t="shared" si="232"/>
        <v>1.875</v>
      </c>
      <c r="V819" s="21" t="s">
        <v>76</v>
      </c>
      <c r="W819" s="54">
        <f>VLOOKUP(V819,'Charged Moves'!B$2:K$119,3,FALSE)</f>
        <v>130</v>
      </c>
      <c r="X819" s="57" t="str">
        <f>VLOOKUP(V819,'Charged Moves'!B$2:C$119,2,FALSE)</f>
        <v>Water</v>
      </c>
      <c r="Y819" s="54">
        <f>IF(OR(VLOOKUP(V819,'Charged Moves'!B$2:C$119,2,FALSE)=E819,VLOOKUP(V819,'Charged Moves'!B$2:C$119,2,FALSE)=F819),1,0)</f>
        <v>1</v>
      </c>
      <c r="Z819" s="54">
        <f>VLOOKUP(V819,'Charged Moves'!B$2:K$119,10,FALSE)*100</f>
        <v>5</v>
      </c>
      <c r="AA819" s="54">
        <f>VLOOKUP(V819,'Charged Moves'!B$2:K$119,6,FALSE)</f>
        <v>3300</v>
      </c>
      <c r="AB819" s="54">
        <f>VLOOKUP(V819,'Charged Moves'!B$2:L$119,11,FALSE)</f>
        <v>100</v>
      </c>
      <c r="AC819" s="62">
        <f t="shared" si="233"/>
        <v>64</v>
      </c>
      <c r="AD819" s="24">
        <f t="shared" si="3"/>
        <v>19.39393939</v>
      </c>
      <c r="AE819" s="63">
        <f t="shared" si="4"/>
        <v>7</v>
      </c>
      <c r="AF819" s="64">
        <f t="shared" si="5"/>
        <v>7700</v>
      </c>
      <c r="AG819" s="65">
        <f t="shared" si="6"/>
        <v>8.363636364</v>
      </c>
      <c r="AH819" s="15">
        <f t="shared" si="234"/>
        <v>0.4803926688</v>
      </c>
      <c r="AI819" s="15">
        <f t="shared" si="235"/>
        <v>0.275143174</v>
      </c>
      <c r="AJ819" s="15">
        <f t="shared" si="236"/>
        <v>0.3407699162</v>
      </c>
      <c r="AK819" s="65">
        <f t="shared" si="7"/>
        <v>3.407407407</v>
      </c>
      <c r="AL819" s="65">
        <f t="shared" si="8"/>
        <v>305272.7273</v>
      </c>
      <c r="AM819" s="65">
        <f t="shared" si="9"/>
        <v>124370.3704</v>
      </c>
    </row>
    <row r="820" ht="14.25" customHeight="1">
      <c r="A820" s="11">
        <v>1271.0</v>
      </c>
      <c r="B820" s="11">
        <f>VLOOKUP(D820,'Species Data'!A$2:E$252,2,FALSE)</f>
        <v>171</v>
      </c>
      <c r="C820" s="11"/>
      <c r="D820" s="20" t="s">
        <v>199</v>
      </c>
      <c r="E820" s="115" t="s">
        <v>476</v>
      </c>
      <c r="F820" s="101" t="s">
        <v>480</v>
      </c>
      <c r="G820" s="11">
        <f>VLOOKUP(D820,'Species Data'!A$2:E$252,3,FALSE)</f>
        <v>250</v>
      </c>
      <c r="H820" s="52">
        <f>VLOOKUP(D820,'Species Data'!A$2:E$252,4,FALSE)</f>
        <v>146</v>
      </c>
      <c r="I820" s="52">
        <f>VLOOKUP(D820,'Species Data'!A$2:E$252,5,FALSE)</f>
        <v>146</v>
      </c>
      <c r="J820" s="53">
        <f t="shared" si="1"/>
        <v>36500</v>
      </c>
      <c r="K820" s="21" t="s">
        <v>94</v>
      </c>
      <c r="L820" s="54">
        <f>VLOOKUP(K820,'Basic Moves'!B$2:J$60,3,FALSE)</f>
        <v>8</v>
      </c>
      <c r="M820" s="54" t="str">
        <f>VLOOKUP(K820,'Basic Moves'!B$2:C$60,2,FALSE)</f>
        <v>Electric</v>
      </c>
      <c r="N820" s="54">
        <f>IF(OR(VLOOKUP(K820,'Basic Moves'!B$2:C$60,2,FALSE)=E820,VLOOKUP(K820,'Basic Moves'!B$2:C$60,2,FALSE)=F820),1,0)</f>
        <v>1</v>
      </c>
      <c r="O820" s="54">
        <f>VLOOKUP(K820,'Basic Moves'!B$2:J$60,5,FALSE)</f>
        <v>1100</v>
      </c>
      <c r="P820" s="54">
        <f>VLOOKUP(K820,'Basic Moves'!B$2:J$60,9,FALSE)</f>
        <v>15</v>
      </c>
      <c r="Q820" s="34">
        <f t="shared" si="229"/>
        <v>4</v>
      </c>
      <c r="R820" s="24">
        <f t="shared" si="2"/>
        <v>3.636363636</v>
      </c>
      <c r="S820" s="56">
        <f t="shared" si="230"/>
        <v>7.272727273</v>
      </c>
      <c r="T820" s="56">
        <f t="shared" si="231"/>
        <v>13.63636364</v>
      </c>
      <c r="U820" s="56">
        <f t="shared" si="232"/>
        <v>1.875</v>
      </c>
      <c r="V820" s="21" t="s">
        <v>92</v>
      </c>
      <c r="W820" s="54">
        <f>VLOOKUP(V820,'Charged Moves'!B$2:K$119,3,FALSE)</f>
        <v>80</v>
      </c>
      <c r="X820" s="57" t="str">
        <f>VLOOKUP(V820,'Charged Moves'!B$2:C$119,2,FALSE)</f>
        <v>Electric</v>
      </c>
      <c r="Y820" s="54">
        <f>IF(OR(VLOOKUP(V820,'Charged Moves'!B$2:C$119,2,FALSE)=E820,VLOOKUP(V820,'Charged Moves'!B$2:C$119,2,FALSE)=F820),1,0)</f>
        <v>1</v>
      </c>
      <c r="Z820" s="54">
        <f>VLOOKUP(V820,'Charged Moves'!B$2:K$119,10,FALSE)*100</f>
        <v>5</v>
      </c>
      <c r="AA820" s="54">
        <f>VLOOKUP(V820,'Charged Moves'!B$2:K$119,6,FALSE)</f>
        <v>2500</v>
      </c>
      <c r="AB820" s="54">
        <f>VLOOKUP(V820,'Charged Moves'!B$2:L$119,11,FALSE)</f>
        <v>50</v>
      </c>
      <c r="AC820" s="62">
        <f t="shared" si="233"/>
        <v>39</v>
      </c>
      <c r="AD820" s="24">
        <f t="shared" si="3"/>
        <v>15.6</v>
      </c>
      <c r="AE820" s="63">
        <f t="shared" si="4"/>
        <v>4</v>
      </c>
      <c r="AF820" s="64">
        <f t="shared" si="5"/>
        <v>4400</v>
      </c>
      <c r="AG820" s="65">
        <f t="shared" si="6"/>
        <v>7.971014493</v>
      </c>
      <c r="AH820" s="15">
        <f t="shared" si="234"/>
        <v>0.4578411541</v>
      </c>
      <c r="AI820" s="15">
        <f t="shared" si="235"/>
        <v>0.262226875</v>
      </c>
      <c r="AJ820" s="15">
        <f t="shared" si="236"/>
        <v>0.3254716527</v>
      </c>
      <c r="AK820" s="65">
        <f t="shared" si="7"/>
        <v>3.25443787</v>
      </c>
      <c r="AL820" s="65">
        <f t="shared" si="8"/>
        <v>290942.029</v>
      </c>
      <c r="AM820" s="65">
        <f t="shared" si="9"/>
        <v>118786.9822</v>
      </c>
    </row>
    <row r="821" ht="14.25" customHeight="1">
      <c r="A821" s="11">
        <v>1270.0</v>
      </c>
      <c r="B821" s="11">
        <f>VLOOKUP(D821,'Species Data'!A$2:E$252,2,FALSE)</f>
        <v>171</v>
      </c>
      <c r="C821" s="11"/>
      <c r="D821" s="20" t="s">
        <v>199</v>
      </c>
      <c r="E821" s="115" t="s">
        <v>476</v>
      </c>
      <c r="F821" s="101" t="s">
        <v>480</v>
      </c>
      <c r="G821" s="11">
        <f>VLOOKUP(D821,'Species Data'!A$2:E$252,3,FALSE)</f>
        <v>250</v>
      </c>
      <c r="H821" s="52">
        <f>VLOOKUP(D821,'Species Data'!A$2:E$252,4,FALSE)</f>
        <v>146</v>
      </c>
      <c r="I821" s="52">
        <f>VLOOKUP(D821,'Species Data'!A$2:E$252,5,FALSE)</f>
        <v>146</v>
      </c>
      <c r="J821" s="53">
        <f t="shared" si="1"/>
        <v>36500</v>
      </c>
      <c r="K821" s="21" t="s">
        <v>94</v>
      </c>
      <c r="L821" s="54">
        <f>VLOOKUP(K821,'Basic Moves'!B$2:J$60,3,FALSE)</f>
        <v>8</v>
      </c>
      <c r="M821" s="54" t="str">
        <f>VLOOKUP(K821,'Basic Moves'!B$2:C$60,2,FALSE)</f>
        <v>Electric</v>
      </c>
      <c r="N821" s="54">
        <f>IF(OR(VLOOKUP(K821,'Basic Moves'!B$2:C$60,2,FALSE)=E821,VLOOKUP(K821,'Basic Moves'!B$2:C$60,2,FALSE)=F821),1,0)</f>
        <v>1</v>
      </c>
      <c r="O821" s="54">
        <f>VLOOKUP(K821,'Basic Moves'!B$2:J$60,5,FALSE)</f>
        <v>1100</v>
      </c>
      <c r="P821" s="54">
        <f>VLOOKUP(K821,'Basic Moves'!B$2:J$60,9,FALSE)</f>
        <v>15</v>
      </c>
      <c r="Q821" s="34">
        <f t="shared" si="229"/>
        <v>4</v>
      </c>
      <c r="R821" s="24">
        <f t="shared" si="2"/>
        <v>3.636363636</v>
      </c>
      <c r="S821" s="56">
        <f t="shared" si="230"/>
        <v>7.272727273</v>
      </c>
      <c r="T821" s="56">
        <f t="shared" si="231"/>
        <v>13.63636364</v>
      </c>
      <c r="U821" s="56">
        <f t="shared" si="232"/>
        <v>1.875</v>
      </c>
      <c r="V821" s="21" t="s">
        <v>109</v>
      </c>
      <c r="W821" s="54">
        <f>VLOOKUP(V821,'Charged Moves'!B$2:K$119,3,FALSE)</f>
        <v>100</v>
      </c>
      <c r="X821" s="57" t="str">
        <f>VLOOKUP(V821,'Charged Moves'!B$2:C$119,2,FALSE)</f>
        <v>Electric</v>
      </c>
      <c r="Y821" s="54">
        <f>IF(OR(VLOOKUP(V821,'Charged Moves'!B$2:C$119,2,FALSE)=E821,VLOOKUP(V821,'Charged Moves'!B$2:C$119,2,FALSE)=F821),1,0)</f>
        <v>1</v>
      </c>
      <c r="Z821" s="54">
        <f>VLOOKUP(V821,'Charged Moves'!B$2:K$119,10,FALSE)*100</f>
        <v>5</v>
      </c>
      <c r="AA821" s="54">
        <f>VLOOKUP(V821,'Charged Moves'!B$2:K$119,6,FALSE)</f>
        <v>2400</v>
      </c>
      <c r="AB821" s="54">
        <f>VLOOKUP(V821,'Charged Moves'!B$2:L$119,11,FALSE)</f>
        <v>100</v>
      </c>
      <c r="AC821" s="62">
        <f t="shared" si="233"/>
        <v>49</v>
      </c>
      <c r="AD821" s="24">
        <f t="shared" si="3"/>
        <v>20.41666667</v>
      </c>
      <c r="AE821" s="63">
        <f t="shared" si="4"/>
        <v>7</v>
      </c>
      <c r="AF821" s="64">
        <f t="shared" si="5"/>
        <v>7700</v>
      </c>
      <c r="AG821" s="65">
        <f t="shared" si="6"/>
        <v>7.623762376</v>
      </c>
      <c r="AH821" s="15">
        <f t="shared" si="234"/>
        <v>0.4378955989</v>
      </c>
      <c r="AI821" s="15">
        <f t="shared" si="235"/>
        <v>0.25080313</v>
      </c>
      <c r="AJ821" s="15">
        <f t="shared" si="236"/>
        <v>0.2950444177</v>
      </c>
      <c r="AK821" s="65">
        <f t="shared" si="7"/>
        <v>2.950191571</v>
      </c>
      <c r="AL821" s="65">
        <f t="shared" si="8"/>
        <v>278267.3267</v>
      </c>
      <c r="AM821" s="65">
        <f t="shared" si="9"/>
        <v>107681.9923</v>
      </c>
    </row>
    <row r="822" ht="14.25" customHeight="1">
      <c r="A822" s="11">
        <v>1274.0</v>
      </c>
      <c r="B822" s="11">
        <f>VLOOKUP(D822,'Species Data'!A$2:E$252,2,FALSE)</f>
        <v>171</v>
      </c>
      <c r="C822" s="11"/>
      <c r="D822" s="20" t="s">
        <v>199</v>
      </c>
      <c r="E822" s="115" t="s">
        <v>476</v>
      </c>
      <c r="F822" s="101" t="s">
        <v>480</v>
      </c>
      <c r="G822" s="11">
        <f>VLOOKUP(D822,'Species Data'!A$2:E$252,3,FALSE)</f>
        <v>250</v>
      </c>
      <c r="H822" s="52">
        <f>VLOOKUP(D822,'Species Data'!A$2:E$252,4,FALSE)</f>
        <v>146</v>
      </c>
      <c r="I822" s="52">
        <f>VLOOKUP(D822,'Species Data'!A$2:E$252,5,FALSE)</f>
        <v>146</v>
      </c>
      <c r="J822" s="53">
        <f t="shared" si="1"/>
        <v>36500</v>
      </c>
      <c r="K822" s="21" t="s">
        <v>74</v>
      </c>
      <c r="L822" s="54">
        <f>VLOOKUP(K822,'Basic Moves'!B$2:J$60,3,FALSE)</f>
        <v>5</v>
      </c>
      <c r="M822" s="54" t="str">
        <f>VLOOKUP(K822,'Basic Moves'!B$2:C$60,2,FALSE)</f>
        <v>Water</v>
      </c>
      <c r="N822" s="54">
        <f>IF(OR(VLOOKUP(K822,'Basic Moves'!B$2:C$60,2,FALSE)=E822,VLOOKUP(K822,'Basic Moves'!B$2:C$60,2,FALSE)=F822),1,0)</f>
        <v>1</v>
      </c>
      <c r="O822" s="54">
        <f>VLOOKUP(K822,'Basic Moves'!B$2:J$60,5,FALSE)</f>
        <v>500</v>
      </c>
      <c r="P822" s="54">
        <f>VLOOKUP(K822,'Basic Moves'!B$2:J$60,9,FALSE)</f>
        <v>5</v>
      </c>
      <c r="Q822" s="34">
        <f t="shared" si="229"/>
        <v>3</v>
      </c>
      <c r="R822" s="24">
        <f t="shared" si="2"/>
        <v>6</v>
      </c>
      <c r="S822" s="56">
        <f t="shared" si="230"/>
        <v>10</v>
      </c>
      <c r="T822" s="56">
        <f t="shared" si="231"/>
        <v>10</v>
      </c>
      <c r="U822" s="56">
        <f t="shared" si="232"/>
        <v>1</v>
      </c>
      <c r="V822" s="21" t="s">
        <v>92</v>
      </c>
      <c r="W822" s="54">
        <f>VLOOKUP(V822,'Charged Moves'!B$2:K$119,3,FALSE)</f>
        <v>80</v>
      </c>
      <c r="X822" s="57" t="str">
        <f>VLOOKUP(V822,'Charged Moves'!B$2:C$119,2,FALSE)</f>
        <v>Electric</v>
      </c>
      <c r="Y822" s="54">
        <f>IF(OR(VLOOKUP(V822,'Charged Moves'!B$2:C$119,2,FALSE)=E822,VLOOKUP(V822,'Charged Moves'!B$2:C$119,2,FALSE)=F822),1,0)</f>
        <v>1</v>
      </c>
      <c r="Z822" s="54">
        <f>VLOOKUP(V822,'Charged Moves'!B$2:K$119,10,FALSE)*100</f>
        <v>5</v>
      </c>
      <c r="AA822" s="54">
        <f>VLOOKUP(V822,'Charged Moves'!B$2:K$119,6,FALSE)</f>
        <v>2500</v>
      </c>
      <c r="AB822" s="54">
        <f>VLOOKUP(V822,'Charged Moves'!B$2:L$119,11,FALSE)</f>
        <v>50</v>
      </c>
      <c r="AC822" s="62">
        <f t="shared" si="233"/>
        <v>39</v>
      </c>
      <c r="AD822" s="24">
        <f t="shared" si="3"/>
        <v>15.6</v>
      </c>
      <c r="AE822" s="63">
        <f t="shared" si="4"/>
        <v>10</v>
      </c>
      <c r="AF822" s="64">
        <f t="shared" si="5"/>
        <v>5000</v>
      </c>
      <c r="AG822" s="65">
        <f t="shared" si="6"/>
        <v>9.2</v>
      </c>
      <c r="AH822" s="15">
        <f t="shared" si="234"/>
        <v>0.5284319357</v>
      </c>
      <c r="AI822" s="15">
        <f t="shared" si="235"/>
        <v>0.3026574914</v>
      </c>
      <c r="AJ822" s="15">
        <f t="shared" si="236"/>
        <v>0.2339183323</v>
      </c>
      <c r="AK822" s="65">
        <f t="shared" si="7"/>
        <v>2.338983051</v>
      </c>
      <c r="AL822" s="65">
        <f t="shared" si="8"/>
        <v>335800</v>
      </c>
      <c r="AM822" s="65">
        <f t="shared" si="9"/>
        <v>85372.88136</v>
      </c>
    </row>
    <row r="823" ht="14.25" customHeight="1">
      <c r="A823" s="11">
        <v>1272.0</v>
      </c>
      <c r="B823" s="11">
        <f>VLOOKUP(D823,'Species Data'!A$2:E$252,2,FALSE)</f>
        <v>171</v>
      </c>
      <c r="C823" s="11"/>
      <c r="D823" s="20" t="s">
        <v>199</v>
      </c>
      <c r="E823" s="115" t="s">
        <v>476</v>
      </c>
      <c r="F823" s="101" t="s">
        <v>480</v>
      </c>
      <c r="G823" s="11">
        <f>VLOOKUP(D823,'Species Data'!A$2:E$252,3,FALSE)</f>
        <v>250</v>
      </c>
      <c r="H823" s="52">
        <f>VLOOKUP(D823,'Species Data'!A$2:E$252,4,FALSE)</f>
        <v>146</v>
      </c>
      <c r="I823" s="52">
        <f>VLOOKUP(D823,'Species Data'!A$2:E$252,5,FALSE)</f>
        <v>146</v>
      </c>
      <c r="J823" s="53">
        <f t="shared" si="1"/>
        <v>36500</v>
      </c>
      <c r="K823" s="21" t="s">
        <v>74</v>
      </c>
      <c r="L823" s="54">
        <f>VLOOKUP(K823,'Basic Moves'!B$2:J$60,3,FALSE)</f>
        <v>5</v>
      </c>
      <c r="M823" s="54" t="str">
        <f>VLOOKUP(K823,'Basic Moves'!B$2:C$60,2,FALSE)</f>
        <v>Water</v>
      </c>
      <c r="N823" s="54">
        <f>IF(OR(VLOOKUP(K823,'Basic Moves'!B$2:C$60,2,FALSE)=E823,VLOOKUP(K823,'Basic Moves'!B$2:C$60,2,FALSE)=F823),1,0)</f>
        <v>1</v>
      </c>
      <c r="O823" s="54">
        <f>VLOOKUP(K823,'Basic Moves'!B$2:J$60,5,FALSE)</f>
        <v>500</v>
      </c>
      <c r="P823" s="54">
        <f>VLOOKUP(K823,'Basic Moves'!B$2:J$60,9,FALSE)</f>
        <v>5</v>
      </c>
      <c r="Q823" s="34">
        <f t="shared" si="229"/>
        <v>3</v>
      </c>
      <c r="R823" s="24">
        <f t="shared" si="2"/>
        <v>6</v>
      </c>
      <c r="S823" s="56">
        <f t="shared" si="230"/>
        <v>10</v>
      </c>
      <c r="T823" s="56">
        <f t="shared" si="231"/>
        <v>10</v>
      </c>
      <c r="U823" s="56">
        <f t="shared" si="232"/>
        <v>1</v>
      </c>
      <c r="V823" s="21" t="s">
        <v>76</v>
      </c>
      <c r="W823" s="54">
        <f>VLOOKUP(V823,'Charged Moves'!B$2:K$119,3,FALSE)</f>
        <v>130</v>
      </c>
      <c r="X823" s="57" t="str">
        <f>VLOOKUP(V823,'Charged Moves'!B$2:C$119,2,FALSE)</f>
        <v>Water</v>
      </c>
      <c r="Y823" s="54">
        <f>IF(OR(VLOOKUP(V823,'Charged Moves'!B$2:C$119,2,FALSE)=E823,VLOOKUP(V823,'Charged Moves'!B$2:C$119,2,FALSE)=F823),1,0)</f>
        <v>1</v>
      </c>
      <c r="Z823" s="54">
        <f>VLOOKUP(V823,'Charged Moves'!B$2:K$119,10,FALSE)*100</f>
        <v>5</v>
      </c>
      <c r="AA823" s="54">
        <f>VLOOKUP(V823,'Charged Moves'!B$2:K$119,6,FALSE)</f>
        <v>3300</v>
      </c>
      <c r="AB823" s="54">
        <f>VLOOKUP(V823,'Charged Moves'!B$2:L$119,11,FALSE)</f>
        <v>100</v>
      </c>
      <c r="AC823" s="62">
        <f t="shared" si="233"/>
        <v>64</v>
      </c>
      <c r="AD823" s="24">
        <f t="shared" si="3"/>
        <v>19.39393939</v>
      </c>
      <c r="AE823" s="63">
        <f t="shared" si="4"/>
        <v>20</v>
      </c>
      <c r="AF823" s="64">
        <f t="shared" si="5"/>
        <v>10000</v>
      </c>
      <c r="AG823" s="65">
        <f t="shared" si="6"/>
        <v>9.323308271</v>
      </c>
      <c r="AH823" s="15">
        <f t="shared" si="234"/>
        <v>0.5355145474</v>
      </c>
      <c r="AI823" s="15">
        <f t="shared" si="235"/>
        <v>0.3067140318</v>
      </c>
      <c r="AJ823" s="15">
        <f t="shared" si="236"/>
        <v>0.2242506643</v>
      </c>
      <c r="AK823" s="65">
        <f t="shared" si="7"/>
        <v>2.242314647</v>
      </c>
      <c r="AL823" s="65">
        <f t="shared" si="8"/>
        <v>340300.7519</v>
      </c>
      <c r="AM823" s="65">
        <f t="shared" si="9"/>
        <v>81844.48463</v>
      </c>
    </row>
    <row r="824" ht="14.25" customHeight="1">
      <c r="A824" s="11">
        <v>1273.0</v>
      </c>
      <c r="B824" s="11">
        <f>VLOOKUP(D824,'Species Data'!A$2:E$252,2,FALSE)</f>
        <v>171</v>
      </c>
      <c r="C824" s="11"/>
      <c r="D824" s="20" t="s">
        <v>199</v>
      </c>
      <c r="E824" s="115" t="s">
        <v>476</v>
      </c>
      <c r="F824" s="101" t="s">
        <v>480</v>
      </c>
      <c r="G824" s="11">
        <f>VLOOKUP(D824,'Species Data'!A$2:E$252,3,FALSE)</f>
        <v>250</v>
      </c>
      <c r="H824" s="52">
        <f>VLOOKUP(D824,'Species Data'!A$2:E$252,4,FALSE)</f>
        <v>146</v>
      </c>
      <c r="I824" s="52">
        <f>VLOOKUP(D824,'Species Data'!A$2:E$252,5,FALSE)</f>
        <v>146</v>
      </c>
      <c r="J824" s="53">
        <f t="shared" si="1"/>
        <v>36500</v>
      </c>
      <c r="K824" s="21" t="s">
        <v>74</v>
      </c>
      <c r="L824" s="54">
        <f>VLOOKUP(K824,'Basic Moves'!B$2:J$60,3,FALSE)</f>
        <v>5</v>
      </c>
      <c r="M824" s="54" t="str">
        <f>VLOOKUP(K824,'Basic Moves'!B$2:C$60,2,FALSE)</f>
        <v>Water</v>
      </c>
      <c r="N824" s="54">
        <f>IF(OR(VLOOKUP(K824,'Basic Moves'!B$2:C$60,2,FALSE)=E824,VLOOKUP(K824,'Basic Moves'!B$2:C$60,2,FALSE)=F824),1,0)</f>
        <v>1</v>
      </c>
      <c r="O824" s="54">
        <f>VLOOKUP(K824,'Basic Moves'!B$2:J$60,5,FALSE)</f>
        <v>500</v>
      </c>
      <c r="P824" s="54">
        <f>VLOOKUP(K824,'Basic Moves'!B$2:J$60,9,FALSE)</f>
        <v>5</v>
      </c>
      <c r="Q824" s="34">
        <f t="shared" si="229"/>
        <v>3</v>
      </c>
      <c r="R824" s="24">
        <f t="shared" si="2"/>
        <v>6</v>
      </c>
      <c r="S824" s="56">
        <f t="shared" si="230"/>
        <v>10</v>
      </c>
      <c r="T824" s="56">
        <f t="shared" si="231"/>
        <v>10</v>
      </c>
      <c r="U824" s="56">
        <f t="shared" si="232"/>
        <v>1</v>
      </c>
      <c r="V824" s="21" t="s">
        <v>109</v>
      </c>
      <c r="W824" s="54">
        <f>VLOOKUP(V824,'Charged Moves'!B$2:K$119,3,FALSE)</f>
        <v>100</v>
      </c>
      <c r="X824" s="57" t="str">
        <f>VLOOKUP(V824,'Charged Moves'!B$2:C$119,2,FALSE)</f>
        <v>Electric</v>
      </c>
      <c r="Y824" s="54">
        <f>IF(OR(VLOOKUP(V824,'Charged Moves'!B$2:C$119,2,FALSE)=E824,VLOOKUP(V824,'Charged Moves'!B$2:C$119,2,FALSE)=F824),1,0)</f>
        <v>1</v>
      </c>
      <c r="Z824" s="54">
        <f>VLOOKUP(V824,'Charged Moves'!B$2:K$119,10,FALSE)*100</f>
        <v>5</v>
      </c>
      <c r="AA824" s="54">
        <f>VLOOKUP(V824,'Charged Moves'!B$2:K$119,6,FALSE)</f>
        <v>2400</v>
      </c>
      <c r="AB824" s="54">
        <f>VLOOKUP(V824,'Charged Moves'!B$2:L$119,11,FALSE)</f>
        <v>100</v>
      </c>
      <c r="AC824" s="62">
        <f t="shared" si="233"/>
        <v>49</v>
      </c>
      <c r="AD824" s="24">
        <f t="shared" si="3"/>
        <v>20.41666667</v>
      </c>
      <c r="AE824" s="63">
        <f t="shared" si="4"/>
        <v>20</v>
      </c>
      <c r="AF824" s="64">
        <f t="shared" si="5"/>
        <v>10000</v>
      </c>
      <c r="AG824" s="65">
        <f t="shared" si="6"/>
        <v>8.790322581</v>
      </c>
      <c r="AH824" s="15">
        <f t="shared" si="234"/>
        <v>0.50490078</v>
      </c>
      <c r="AI824" s="15">
        <f t="shared" si="235"/>
        <v>0.2891801066</v>
      </c>
      <c r="AJ824" s="15">
        <f t="shared" si="236"/>
        <v>0.2003848033</v>
      </c>
      <c r="AK824" s="65">
        <f t="shared" si="7"/>
        <v>2.003676471</v>
      </c>
      <c r="AL824" s="65">
        <f t="shared" si="8"/>
        <v>320846.7742</v>
      </c>
      <c r="AM824" s="65">
        <f t="shared" si="9"/>
        <v>73134.19118</v>
      </c>
    </row>
    <row r="825" ht="14.25" customHeight="1">
      <c r="A825" s="11">
        <v>1004.0</v>
      </c>
      <c r="B825" s="32">
        <f>VLOOKUP(D825,'Species Data'!A$2:E$252,2,FALSE)</f>
        <v>131</v>
      </c>
      <c r="C825" s="32"/>
      <c r="D825" s="32" t="s">
        <v>73</v>
      </c>
      <c r="E825" s="130" t="s">
        <v>476</v>
      </c>
      <c r="F825" s="131" t="s">
        <v>484</v>
      </c>
      <c r="G825" s="32">
        <f>VLOOKUP(D825,'Species Data'!A$2:E$252,3,FALSE)</f>
        <v>260</v>
      </c>
      <c r="H825" s="104">
        <f>VLOOKUP(D825,'Species Data'!A$2:E$252,4,FALSE)</f>
        <v>186</v>
      </c>
      <c r="I825" s="104">
        <f>VLOOKUP(D825,'Species Data'!A$2:E$252,5,FALSE)</f>
        <v>190</v>
      </c>
      <c r="J825" s="105">
        <f t="shared" si="1"/>
        <v>49400</v>
      </c>
      <c r="K825" s="36" t="s">
        <v>97</v>
      </c>
      <c r="L825" s="106">
        <f>VLOOKUP(K825,'Basic Moves'!B$2:J$60,3,FALSE)</f>
        <v>12</v>
      </c>
      <c r="M825" s="106" t="str">
        <f>VLOOKUP(K825,'Basic Moves'!B$2:C$60,2,FALSE)</f>
        <v>Ice</v>
      </c>
      <c r="N825" s="106">
        <f>IF(OR(VLOOKUP(K825,'Basic Moves'!B$2:C$60,2,FALSE)=E825,VLOOKUP(K825,'Basic Moves'!B$2:C$60,2,FALSE)=F825),1,0)</f>
        <v>1</v>
      </c>
      <c r="O825" s="106">
        <f>VLOOKUP(K825,'Basic Moves'!B$2:J$60,5,FALSE)</f>
        <v>1200</v>
      </c>
      <c r="P825" s="106">
        <f>VLOOKUP(K825,'Basic Moves'!B$2:J$60,9,FALSE)</f>
        <v>12</v>
      </c>
      <c r="Q825" s="34">
        <f t="shared" si="229"/>
        <v>8</v>
      </c>
      <c r="R825" s="24">
        <f t="shared" si="2"/>
        <v>6.666666667</v>
      </c>
      <c r="S825" s="56">
        <f t="shared" si="230"/>
        <v>10</v>
      </c>
      <c r="T825" s="56">
        <f t="shared" si="231"/>
        <v>10</v>
      </c>
      <c r="U825" s="56">
        <f t="shared" si="232"/>
        <v>1</v>
      </c>
      <c r="V825" s="36" t="s">
        <v>75</v>
      </c>
      <c r="W825" s="106">
        <f>VLOOKUP(V825,'Charged Moves'!B$2:K$119,3,FALSE)</f>
        <v>130</v>
      </c>
      <c r="X825" s="107" t="str">
        <f>VLOOKUP(V825,'Charged Moves'!B$2:C$119,2,FALSE)</f>
        <v>Ice</v>
      </c>
      <c r="Y825" s="106">
        <f>IF(OR(VLOOKUP(V825,'Charged Moves'!B$2:C$119,2,FALSE)=E825,VLOOKUP(V825,'Charged Moves'!B$2:C$119,2,FALSE)=F825),1,0)</f>
        <v>1</v>
      </c>
      <c r="Z825" s="106">
        <f>VLOOKUP(V825,'Charged Moves'!B$2:K$119,10,FALSE)*100</f>
        <v>5</v>
      </c>
      <c r="AA825" s="106">
        <f>VLOOKUP(V825,'Charged Moves'!B$2:K$119,6,FALSE)</f>
        <v>3100</v>
      </c>
      <c r="AB825" s="106">
        <f>VLOOKUP(V825,'Charged Moves'!B$2:L$119,11,FALSE)</f>
        <v>100</v>
      </c>
      <c r="AC825" s="62">
        <f t="shared" si="233"/>
        <v>81</v>
      </c>
      <c r="AD825" s="24">
        <f t="shared" si="3"/>
        <v>26.12903226</v>
      </c>
      <c r="AE825" s="63">
        <f t="shared" si="4"/>
        <v>9</v>
      </c>
      <c r="AF825" s="64">
        <f t="shared" si="5"/>
        <v>10800</v>
      </c>
      <c r="AG825" s="65">
        <f t="shared" si="6"/>
        <v>11.00719424</v>
      </c>
      <c r="AH825" s="15">
        <f t="shared" si="234"/>
        <v>0.6322340175</v>
      </c>
      <c r="AI825" s="15">
        <f t="shared" si="235"/>
        <v>0.4900882787</v>
      </c>
      <c r="AJ825" s="15">
        <f t="shared" si="236"/>
        <v>0.6108899795</v>
      </c>
      <c r="AK825" s="65">
        <f t="shared" si="7"/>
        <v>4.513274336</v>
      </c>
      <c r="AL825" s="65">
        <f t="shared" si="8"/>
        <v>543755.3957</v>
      </c>
      <c r="AM825" s="65">
        <f t="shared" si="9"/>
        <v>222955.7522</v>
      </c>
    </row>
    <row r="826" ht="14.25" customHeight="1">
      <c r="A826" s="11">
        <v>1006.0</v>
      </c>
      <c r="B826" s="32">
        <f>VLOOKUP(D826,'Species Data'!A$2:E$252,2,FALSE)</f>
        <v>131</v>
      </c>
      <c r="C826" s="32"/>
      <c r="D826" s="32" t="s">
        <v>73</v>
      </c>
      <c r="E826" s="130" t="s">
        <v>476</v>
      </c>
      <c r="F826" s="131" t="s">
        <v>484</v>
      </c>
      <c r="G826" s="32">
        <f>VLOOKUP(D826,'Species Data'!A$2:E$252,3,FALSE)</f>
        <v>260</v>
      </c>
      <c r="H826" s="104">
        <f>VLOOKUP(D826,'Species Data'!A$2:E$252,4,FALSE)</f>
        <v>186</v>
      </c>
      <c r="I826" s="104">
        <f>VLOOKUP(D826,'Species Data'!A$2:E$252,5,FALSE)</f>
        <v>190</v>
      </c>
      <c r="J826" s="105">
        <f t="shared" si="1"/>
        <v>49400</v>
      </c>
      <c r="K826" s="36" t="s">
        <v>97</v>
      </c>
      <c r="L826" s="106">
        <f>VLOOKUP(K826,'Basic Moves'!B$2:J$60,3,FALSE)</f>
        <v>12</v>
      </c>
      <c r="M826" s="106" t="str">
        <f>VLOOKUP(K826,'Basic Moves'!B$2:C$60,2,FALSE)</f>
        <v>Ice</v>
      </c>
      <c r="N826" s="106">
        <f>IF(OR(VLOOKUP(K826,'Basic Moves'!B$2:C$60,2,FALSE)=E826,VLOOKUP(K826,'Basic Moves'!B$2:C$60,2,FALSE)=F826),1,0)</f>
        <v>1</v>
      </c>
      <c r="O826" s="106">
        <f>VLOOKUP(K826,'Basic Moves'!B$2:J$60,5,FALSE)</f>
        <v>1200</v>
      </c>
      <c r="P826" s="106">
        <f>VLOOKUP(K826,'Basic Moves'!B$2:J$60,9,FALSE)</f>
        <v>12</v>
      </c>
      <c r="Q826" s="34">
        <f t="shared" si="229"/>
        <v>8</v>
      </c>
      <c r="R826" s="24">
        <f t="shared" si="2"/>
        <v>6.666666667</v>
      </c>
      <c r="S826" s="56">
        <f t="shared" si="230"/>
        <v>10</v>
      </c>
      <c r="T826" s="56">
        <f t="shared" si="231"/>
        <v>10</v>
      </c>
      <c r="U826" s="56">
        <f t="shared" si="232"/>
        <v>1</v>
      </c>
      <c r="V826" s="36" t="s">
        <v>88</v>
      </c>
      <c r="W826" s="106">
        <f>VLOOKUP(V826,'Charged Moves'!B$2:K$119,3,FALSE)</f>
        <v>90</v>
      </c>
      <c r="X826" s="107" t="str">
        <f>VLOOKUP(V826,'Charged Moves'!B$2:C$119,2,FALSE)</f>
        <v>Ice</v>
      </c>
      <c r="Y826" s="106">
        <f>IF(OR(VLOOKUP(V826,'Charged Moves'!B$2:C$119,2,FALSE)=E826,VLOOKUP(V826,'Charged Moves'!B$2:C$119,2,FALSE)=F826),1,0)</f>
        <v>1</v>
      </c>
      <c r="Z826" s="106">
        <f>VLOOKUP(V826,'Charged Moves'!B$2:K$119,10,FALSE)*100</f>
        <v>5</v>
      </c>
      <c r="AA826" s="106">
        <f>VLOOKUP(V826,'Charged Moves'!B$2:K$119,6,FALSE)</f>
        <v>3300</v>
      </c>
      <c r="AB826" s="106">
        <f>VLOOKUP(V826,'Charged Moves'!B$2:L$119,11,FALSE)</f>
        <v>50</v>
      </c>
      <c r="AC826" s="62">
        <f t="shared" si="233"/>
        <v>56</v>
      </c>
      <c r="AD826" s="24">
        <f t="shared" si="3"/>
        <v>16.96969697</v>
      </c>
      <c r="AE826" s="63">
        <f t="shared" si="4"/>
        <v>5</v>
      </c>
      <c r="AF826" s="64">
        <f t="shared" si="5"/>
        <v>6000</v>
      </c>
      <c r="AG826" s="65">
        <f t="shared" si="6"/>
        <v>10.32258065</v>
      </c>
      <c r="AH826" s="15">
        <f t="shared" si="234"/>
        <v>0.5929110078</v>
      </c>
      <c r="AI826" s="15">
        <f t="shared" si="235"/>
        <v>0.4596062964</v>
      </c>
      <c r="AJ826" s="15">
        <f t="shared" si="236"/>
        <v>0.6100464419</v>
      </c>
      <c r="AK826" s="65">
        <f t="shared" si="7"/>
        <v>4.507042254</v>
      </c>
      <c r="AL826" s="65">
        <f t="shared" si="8"/>
        <v>509935.4839</v>
      </c>
      <c r="AM826" s="65">
        <f t="shared" si="9"/>
        <v>222647.8873</v>
      </c>
    </row>
    <row r="827" ht="14.25" customHeight="1">
      <c r="A827" s="11">
        <v>1003.0</v>
      </c>
      <c r="B827" s="11">
        <f>VLOOKUP(D827,'Species Data'!A$2:E$252,2,FALSE)</f>
        <v>131</v>
      </c>
      <c r="C827" s="11"/>
      <c r="D827" s="11" t="s">
        <v>73</v>
      </c>
      <c r="E827" s="115" t="s">
        <v>476</v>
      </c>
      <c r="F827" s="111" t="s">
        <v>484</v>
      </c>
      <c r="G827" s="11">
        <f>VLOOKUP(D827,'Species Data'!A$2:E$252,3,FALSE)</f>
        <v>260</v>
      </c>
      <c r="H827" s="52">
        <f>VLOOKUP(D827,'Species Data'!A$2:E$252,4,FALSE)</f>
        <v>186</v>
      </c>
      <c r="I827" s="52">
        <f>VLOOKUP(D827,'Species Data'!A$2:E$252,5,FALSE)</f>
        <v>190</v>
      </c>
      <c r="J827" s="53">
        <f t="shared" si="1"/>
        <v>49400</v>
      </c>
      <c r="K827" s="48" t="s">
        <v>86</v>
      </c>
      <c r="L827" s="54">
        <f>VLOOKUP(K827,'Basic Moves'!B$2:J$60,3,FALSE)</f>
        <v>10</v>
      </c>
      <c r="M827" s="54" t="str">
        <f>VLOOKUP(K827,'Basic Moves'!B$2:C$60,2,FALSE)</f>
        <v>Ice</v>
      </c>
      <c r="N827" s="54">
        <f>IF(OR(VLOOKUP(K827,'Basic Moves'!B$2:C$60,2,FALSE)=E827,VLOOKUP(K827,'Basic Moves'!B$2:C$60,2,FALSE)=F827),1,0)</f>
        <v>1</v>
      </c>
      <c r="O827" s="54">
        <f>VLOOKUP(K827,'Basic Moves'!B$2:J$60,5,FALSE)</f>
        <v>900</v>
      </c>
      <c r="P827" s="54">
        <f>VLOOKUP(K827,'Basic Moves'!B$2:J$60,9,FALSE)</f>
        <v>8</v>
      </c>
      <c r="Q827" s="34">
        <f t="shared" si="229"/>
        <v>7</v>
      </c>
      <c r="R827" s="24">
        <f t="shared" si="2"/>
        <v>7.777777778</v>
      </c>
      <c r="S827" s="56">
        <f t="shared" si="230"/>
        <v>11.11111111</v>
      </c>
      <c r="T827" s="56">
        <f t="shared" si="231"/>
        <v>8.888888889</v>
      </c>
      <c r="U827" s="56">
        <f t="shared" si="232"/>
        <v>0.8</v>
      </c>
      <c r="V827" s="48" t="s">
        <v>88</v>
      </c>
      <c r="W827" s="54">
        <f>VLOOKUP(V827,'Charged Moves'!B$2:K$119,3,FALSE)</f>
        <v>90</v>
      </c>
      <c r="X827" s="57" t="str">
        <f>VLOOKUP(V827,'Charged Moves'!B$2:C$119,2,FALSE)</f>
        <v>Ice</v>
      </c>
      <c r="Y827" s="54">
        <f>IF(OR(VLOOKUP(V827,'Charged Moves'!B$2:C$119,2,FALSE)=E827,VLOOKUP(V827,'Charged Moves'!B$2:C$119,2,FALSE)=F827),1,0)</f>
        <v>1</v>
      </c>
      <c r="Z827" s="54">
        <f>VLOOKUP(V827,'Charged Moves'!B$2:K$119,10,FALSE)*100</f>
        <v>5</v>
      </c>
      <c r="AA827" s="54">
        <f>VLOOKUP(V827,'Charged Moves'!B$2:K$119,6,FALSE)</f>
        <v>3300</v>
      </c>
      <c r="AB827" s="54">
        <f>VLOOKUP(V827,'Charged Moves'!B$2:L$119,11,FALSE)</f>
        <v>50</v>
      </c>
      <c r="AC827" s="62">
        <f t="shared" si="233"/>
        <v>56</v>
      </c>
      <c r="AD827" s="24">
        <f t="shared" si="3"/>
        <v>16.96969697</v>
      </c>
      <c r="AE827" s="63">
        <f t="shared" si="4"/>
        <v>7</v>
      </c>
      <c r="AF827" s="64">
        <f t="shared" si="5"/>
        <v>6300</v>
      </c>
      <c r="AG827" s="65">
        <f t="shared" si="6"/>
        <v>10.9375</v>
      </c>
      <c r="AH827" s="15">
        <f t="shared" si="234"/>
        <v>0.6282309018</v>
      </c>
      <c r="AI827" s="15">
        <f t="shared" si="235"/>
        <v>0.4869851871</v>
      </c>
      <c r="AJ827" s="15">
        <f t="shared" si="236"/>
        <v>0.5551631133</v>
      </c>
      <c r="AK827" s="65">
        <f t="shared" si="7"/>
        <v>4.1015625</v>
      </c>
      <c r="AL827" s="65">
        <f t="shared" si="8"/>
        <v>540312.5</v>
      </c>
      <c r="AM827" s="65">
        <f t="shared" si="9"/>
        <v>202617.1875</v>
      </c>
    </row>
    <row r="828" ht="14.25" customHeight="1">
      <c r="A828" s="11">
        <v>1005.0</v>
      </c>
      <c r="B828" s="32">
        <f>VLOOKUP(D828,'Species Data'!A$2:E$252,2,FALSE)</f>
        <v>131</v>
      </c>
      <c r="C828" s="32"/>
      <c r="D828" s="32" t="s">
        <v>73</v>
      </c>
      <c r="E828" s="130" t="s">
        <v>476</v>
      </c>
      <c r="F828" s="131" t="s">
        <v>484</v>
      </c>
      <c r="G828" s="32">
        <f>VLOOKUP(D828,'Species Data'!A$2:E$252,3,FALSE)</f>
        <v>260</v>
      </c>
      <c r="H828" s="104">
        <f>VLOOKUP(D828,'Species Data'!A$2:E$252,4,FALSE)</f>
        <v>186</v>
      </c>
      <c r="I828" s="104">
        <f>VLOOKUP(D828,'Species Data'!A$2:E$252,5,FALSE)</f>
        <v>190</v>
      </c>
      <c r="J828" s="105">
        <f t="shared" si="1"/>
        <v>49400</v>
      </c>
      <c r="K828" s="36" t="s">
        <v>97</v>
      </c>
      <c r="L828" s="106">
        <f>VLOOKUP(K828,'Basic Moves'!B$2:J$60,3,FALSE)</f>
        <v>12</v>
      </c>
      <c r="M828" s="106" t="str">
        <f>VLOOKUP(K828,'Basic Moves'!B$2:C$60,2,FALSE)</f>
        <v>Ice</v>
      </c>
      <c r="N828" s="106">
        <f>IF(OR(VLOOKUP(K828,'Basic Moves'!B$2:C$60,2,FALSE)=E828,VLOOKUP(K828,'Basic Moves'!B$2:C$60,2,FALSE)=F828),1,0)</f>
        <v>1</v>
      </c>
      <c r="O828" s="106">
        <f>VLOOKUP(K828,'Basic Moves'!B$2:J$60,5,FALSE)</f>
        <v>1200</v>
      </c>
      <c r="P828" s="106">
        <f>VLOOKUP(K828,'Basic Moves'!B$2:J$60,9,FALSE)</f>
        <v>12</v>
      </c>
      <c r="Q828" s="34">
        <f t="shared" si="229"/>
        <v>8</v>
      </c>
      <c r="R828" s="24">
        <f t="shared" si="2"/>
        <v>6.666666667</v>
      </c>
      <c r="S828" s="56">
        <f t="shared" si="230"/>
        <v>10</v>
      </c>
      <c r="T828" s="56">
        <f t="shared" si="231"/>
        <v>10</v>
      </c>
      <c r="U828" s="56">
        <f t="shared" si="232"/>
        <v>1</v>
      </c>
      <c r="V828" s="36" t="s">
        <v>89</v>
      </c>
      <c r="W828" s="106">
        <f>VLOOKUP(V828,'Charged Moves'!B$2:K$119,3,FALSE)</f>
        <v>90</v>
      </c>
      <c r="X828" s="107" t="str">
        <f>VLOOKUP(V828,'Charged Moves'!B$2:C$119,2,FALSE)</f>
        <v>Dragon</v>
      </c>
      <c r="Y828" s="106">
        <f>IF(OR(VLOOKUP(V828,'Charged Moves'!B$2:C$119,2,FALSE)=E828,VLOOKUP(V828,'Charged Moves'!B$2:C$119,2,FALSE)=F828),1,0)</f>
        <v>0</v>
      </c>
      <c r="Z828" s="106">
        <f>VLOOKUP(V828,'Charged Moves'!B$2:K$119,10,FALSE)*100</f>
        <v>5</v>
      </c>
      <c r="AA828" s="106">
        <f>VLOOKUP(V828,'Charged Moves'!B$2:K$119,6,FALSE)</f>
        <v>3600</v>
      </c>
      <c r="AB828" s="106">
        <f>VLOOKUP(V828,'Charged Moves'!B$2:L$119,11,FALSE)</f>
        <v>50</v>
      </c>
      <c r="AC828" s="62">
        <f t="shared" si="233"/>
        <v>47</v>
      </c>
      <c r="AD828" s="24">
        <f t="shared" si="3"/>
        <v>13.05555556</v>
      </c>
      <c r="AE828" s="63">
        <f t="shared" si="4"/>
        <v>5</v>
      </c>
      <c r="AF828" s="64">
        <f t="shared" si="5"/>
        <v>6000</v>
      </c>
      <c r="AG828" s="65">
        <f t="shared" si="6"/>
        <v>9.0625</v>
      </c>
      <c r="AH828" s="15">
        <f t="shared" si="234"/>
        <v>0.5205341758</v>
      </c>
      <c r="AI828" s="15">
        <f t="shared" si="235"/>
        <v>0.4035020122</v>
      </c>
      <c r="AJ828" s="15">
        <f t="shared" si="236"/>
        <v>0.545176052</v>
      </c>
      <c r="AK828" s="65">
        <f t="shared" si="7"/>
        <v>4.027777778</v>
      </c>
      <c r="AL828" s="65">
        <f t="shared" si="8"/>
        <v>447687.5</v>
      </c>
      <c r="AM828" s="65">
        <f t="shared" si="9"/>
        <v>198972.2222</v>
      </c>
    </row>
    <row r="829" ht="14.25" customHeight="1">
      <c r="A829" s="11">
        <v>1000.0</v>
      </c>
      <c r="B829" s="11">
        <f>VLOOKUP(D829,'Species Data'!A$2:E$252,2,FALSE)</f>
        <v>131</v>
      </c>
      <c r="C829" s="11"/>
      <c r="D829" s="11" t="s">
        <v>73</v>
      </c>
      <c r="E829" s="115" t="s">
        <v>476</v>
      </c>
      <c r="F829" s="111" t="s">
        <v>484</v>
      </c>
      <c r="G829" s="11">
        <f>VLOOKUP(D829,'Species Data'!A$2:E$252,3,FALSE)</f>
        <v>260</v>
      </c>
      <c r="H829" s="52">
        <f>VLOOKUP(D829,'Species Data'!A$2:E$252,4,FALSE)</f>
        <v>186</v>
      </c>
      <c r="I829" s="52">
        <f>VLOOKUP(D829,'Species Data'!A$2:E$252,5,FALSE)</f>
        <v>190</v>
      </c>
      <c r="J829" s="53">
        <f t="shared" si="1"/>
        <v>49400</v>
      </c>
      <c r="K829" s="48" t="s">
        <v>86</v>
      </c>
      <c r="L829" s="54">
        <f>VLOOKUP(K829,'Basic Moves'!B$2:J$60,3,FALSE)</f>
        <v>10</v>
      </c>
      <c r="M829" s="54" t="str">
        <f>VLOOKUP(K829,'Basic Moves'!B$2:C$60,2,FALSE)</f>
        <v>Ice</v>
      </c>
      <c r="N829" s="54">
        <f>IF(OR(VLOOKUP(K829,'Basic Moves'!B$2:C$60,2,FALSE)=E829,VLOOKUP(K829,'Basic Moves'!B$2:C$60,2,FALSE)=F829),1,0)</f>
        <v>1</v>
      </c>
      <c r="O829" s="54">
        <f>VLOOKUP(K829,'Basic Moves'!B$2:J$60,5,FALSE)</f>
        <v>900</v>
      </c>
      <c r="P829" s="54">
        <f>VLOOKUP(K829,'Basic Moves'!B$2:J$60,9,FALSE)</f>
        <v>8</v>
      </c>
      <c r="Q829" s="34">
        <f t="shared" si="229"/>
        <v>7</v>
      </c>
      <c r="R829" s="24">
        <f t="shared" si="2"/>
        <v>7.777777778</v>
      </c>
      <c r="S829" s="56">
        <f t="shared" si="230"/>
        <v>11.11111111</v>
      </c>
      <c r="T829" s="56">
        <f t="shared" si="231"/>
        <v>8.888888889</v>
      </c>
      <c r="U829" s="56">
        <f t="shared" si="232"/>
        <v>0.8</v>
      </c>
      <c r="V829" s="48" t="s">
        <v>75</v>
      </c>
      <c r="W829" s="54">
        <f>VLOOKUP(V829,'Charged Moves'!B$2:K$119,3,FALSE)</f>
        <v>130</v>
      </c>
      <c r="X829" s="57" t="str">
        <f>VLOOKUP(V829,'Charged Moves'!B$2:C$119,2,FALSE)</f>
        <v>Ice</v>
      </c>
      <c r="Y829" s="54">
        <f>IF(OR(VLOOKUP(V829,'Charged Moves'!B$2:C$119,2,FALSE)=E829,VLOOKUP(V829,'Charged Moves'!B$2:C$119,2,FALSE)=F829),1,0)</f>
        <v>1</v>
      </c>
      <c r="Z829" s="54">
        <f>VLOOKUP(V829,'Charged Moves'!B$2:K$119,10,FALSE)*100</f>
        <v>5</v>
      </c>
      <c r="AA829" s="54">
        <f>VLOOKUP(V829,'Charged Moves'!B$2:K$119,6,FALSE)</f>
        <v>3100</v>
      </c>
      <c r="AB829" s="54">
        <f>VLOOKUP(V829,'Charged Moves'!B$2:L$119,11,FALSE)</f>
        <v>100</v>
      </c>
      <c r="AC829" s="62">
        <f t="shared" si="233"/>
        <v>81</v>
      </c>
      <c r="AD829" s="24">
        <f t="shared" si="3"/>
        <v>26.12903226</v>
      </c>
      <c r="AE829" s="63">
        <f t="shared" si="4"/>
        <v>13</v>
      </c>
      <c r="AF829" s="64">
        <f t="shared" si="5"/>
        <v>11700</v>
      </c>
      <c r="AG829" s="65">
        <f t="shared" si="6"/>
        <v>11.62162162</v>
      </c>
      <c r="AH829" s="15">
        <f t="shared" si="234"/>
        <v>0.6675256532</v>
      </c>
      <c r="AI829" s="15">
        <f t="shared" si="235"/>
        <v>0.5174452644</v>
      </c>
      <c r="AJ829" s="15">
        <f t="shared" si="236"/>
        <v>0.5439461995</v>
      </c>
      <c r="AK829" s="65">
        <f t="shared" si="7"/>
        <v>4.018691589</v>
      </c>
      <c r="AL829" s="65">
        <f t="shared" si="8"/>
        <v>574108.1081</v>
      </c>
      <c r="AM829" s="65">
        <f t="shared" si="9"/>
        <v>198523.3645</v>
      </c>
    </row>
    <row r="830" ht="14.25" customHeight="1">
      <c r="A830" s="11">
        <v>1002.0</v>
      </c>
      <c r="B830" s="11">
        <f>VLOOKUP(D830,'Species Data'!A$2:E$252,2,FALSE)</f>
        <v>131</v>
      </c>
      <c r="C830" s="11"/>
      <c r="D830" s="11" t="s">
        <v>73</v>
      </c>
      <c r="E830" s="115" t="s">
        <v>476</v>
      </c>
      <c r="F830" s="111" t="s">
        <v>484</v>
      </c>
      <c r="G830" s="11">
        <f>VLOOKUP(D830,'Species Data'!A$2:E$252,3,FALSE)</f>
        <v>260</v>
      </c>
      <c r="H830" s="52">
        <f>VLOOKUP(D830,'Species Data'!A$2:E$252,4,FALSE)</f>
        <v>186</v>
      </c>
      <c r="I830" s="52">
        <f>VLOOKUP(D830,'Species Data'!A$2:E$252,5,FALSE)</f>
        <v>190</v>
      </c>
      <c r="J830" s="53">
        <f t="shared" si="1"/>
        <v>49400</v>
      </c>
      <c r="K830" s="48" t="s">
        <v>86</v>
      </c>
      <c r="L830" s="54">
        <f>VLOOKUP(K830,'Basic Moves'!B$2:J$60,3,FALSE)</f>
        <v>10</v>
      </c>
      <c r="M830" s="54" t="str">
        <f>VLOOKUP(K830,'Basic Moves'!B$2:C$60,2,FALSE)</f>
        <v>Ice</v>
      </c>
      <c r="N830" s="54">
        <f>IF(OR(VLOOKUP(K830,'Basic Moves'!B$2:C$60,2,FALSE)=E830,VLOOKUP(K830,'Basic Moves'!B$2:C$60,2,FALSE)=F830),1,0)</f>
        <v>1</v>
      </c>
      <c r="O830" s="54">
        <f>VLOOKUP(K830,'Basic Moves'!B$2:J$60,5,FALSE)</f>
        <v>900</v>
      </c>
      <c r="P830" s="54">
        <f>VLOOKUP(K830,'Basic Moves'!B$2:J$60,9,FALSE)</f>
        <v>8</v>
      </c>
      <c r="Q830" s="34">
        <f t="shared" si="229"/>
        <v>7</v>
      </c>
      <c r="R830" s="24">
        <f t="shared" si="2"/>
        <v>7.777777778</v>
      </c>
      <c r="S830" s="56">
        <f t="shared" si="230"/>
        <v>11.11111111</v>
      </c>
      <c r="T830" s="56">
        <f t="shared" si="231"/>
        <v>8.888888889</v>
      </c>
      <c r="U830" s="56">
        <f t="shared" si="232"/>
        <v>0.8</v>
      </c>
      <c r="V830" s="12" t="s">
        <v>76</v>
      </c>
      <c r="W830" s="54">
        <f>VLOOKUP(V830,'Charged Moves'!B$2:K$119,3,FALSE)</f>
        <v>130</v>
      </c>
      <c r="X830" s="57" t="str">
        <f>VLOOKUP(V830,'Charged Moves'!B$2:C$119,2,FALSE)</f>
        <v>Water</v>
      </c>
      <c r="Y830" s="54">
        <f>IF(OR(VLOOKUP(V830,'Charged Moves'!B$2:C$119,2,FALSE)=E830,VLOOKUP(V830,'Charged Moves'!B$2:C$119,2,FALSE)=F830),1,0)</f>
        <v>1</v>
      </c>
      <c r="Z830" s="54">
        <f>VLOOKUP(V830,'Charged Moves'!B$2:K$119,10,FALSE)*100</f>
        <v>5</v>
      </c>
      <c r="AA830" s="54">
        <f>VLOOKUP(V830,'Charged Moves'!B$2:K$119,6,FALSE)</f>
        <v>3300</v>
      </c>
      <c r="AB830" s="54">
        <f>VLOOKUP(V830,'Charged Moves'!B$2:L$119,11,FALSE)</f>
        <v>100</v>
      </c>
      <c r="AC830" s="62">
        <f t="shared" si="233"/>
        <v>81</v>
      </c>
      <c r="AD830" s="24">
        <f t="shared" si="3"/>
        <v>24.54545455</v>
      </c>
      <c r="AE830" s="63">
        <f t="shared" si="4"/>
        <v>13</v>
      </c>
      <c r="AF830" s="64">
        <f t="shared" si="5"/>
        <v>11700</v>
      </c>
      <c r="AG830" s="65">
        <f t="shared" si="6"/>
        <v>11.46666667</v>
      </c>
      <c r="AH830" s="15">
        <f t="shared" si="234"/>
        <v>0.6586253111</v>
      </c>
      <c r="AI830" s="15">
        <f t="shared" si="235"/>
        <v>0.5105459942</v>
      </c>
      <c r="AJ830" s="15">
        <f t="shared" si="236"/>
        <v>0.5414162171</v>
      </c>
      <c r="AK830" s="65">
        <f t="shared" si="7"/>
        <v>4</v>
      </c>
      <c r="AL830" s="65">
        <f t="shared" si="8"/>
        <v>566453.3333</v>
      </c>
      <c r="AM830" s="65">
        <f t="shared" si="9"/>
        <v>197600</v>
      </c>
    </row>
    <row r="831" ht="14.25" customHeight="1">
      <c r="A831" s="11">
        <v>1001.0</v>
      </c>
      <c r="B831" s="32">
        <f>VLOOKUP(D831,'Species Data'!A$2:E$252,2,FALSE)</f>
        <v>131</v>
      </c>
      <c r="C831" s="32"/>
      <c r="D831" s="32" t="s">
        <v>73</v>
      </c>
      <c r="E831" s="130" t="s">
        <v>476</v>
      </c>
      <c r="F831" s="131" t="s">
        <v>484</v>
      </c>
      <c r="G831" s="32">
        <f>VLOOKUP(D831,'Species Data'!A$2:E$252,3,FALSE)</f>
        <v>260</v>
      </c>
      <c r="H831" s="104">
        <f>VLOOKUP(D831,'Species Data'!A$2:E$252,4,FALSE)</f>
        <v>186</v>
      </c>
      <c r="I831" s="104">
        <f>VLOOKUP(D831,'Species Data'!A$2:E$252,5,FALSE)</f>
        <v>190</v>
      </c>
      <c r="J831" s="105">
        <f t="shared" si="1"/>
        <v>49400</v>
      </c>
      <c r="K831" s="36" t="s">
        <v>86</v>
      </c>
      <c r="L831" s="106">
        <f>VLOOKUP(K831,'Basic Moves'!B$2:J$60,3,FALSE)</f>
        <v>10</v>
      </c>
      <c r="M831" s="106" t="str">
        <f>VLOOKUP(K831,'Basic Moves'!B$2:C$60,2,FALSE)</f>
        <v>Ice</v>
      </c>
      <c r="N831" s="106">
        <f>IF(OR(VLOOKUP(K831,'Basic Moves'!B$2:C$60,2,FALSE)=E831,VLOOKUP(K831,'Basic Moves'!B$2:C$60,2,FALSE)=F831),1,0)</f>
        <v>1</v>
      </c>
      <c r="O831" s="106">
        <f>VLOOKUP(K831,'Basic Moves'!B$2:J$60,5,FALSE)</f>
        <v>900</v>
      </c>
      <c r="P831" s="106">
        <f>VLOOKUP(K831,'Basic Moves'!B$2:J$60,9,FALSE)</f>
        <v>8</v>
      </c>
      <c r="Q831" s="34">
        <f t="shared" si="229"/>
        <v>7</v>
      </c>
      <c r="R831" s="24">
        <f t="shared" si="2"/>
        <v>7.777777778</v>
      </c>
      <c r="S831" s="56">
        <f t="shared" si="230"/>
        <v>11.11111111</v>
      </c>
      <c r="T831" s="56">
        <f t="shared" si="231"/>
        <v>8.888888889</v>
      </c>
      <c r="U831" s="56">
        <f t="shared" si="232"/>
        <v>0.8</v>
      </c>
      <c r="V831" s="36" t="s">
        <v>89</v>
      </c>
      <c r="W831" s="106">
        <f>VLOOKUP(V831,'Charged Moves'!B$2:K$119,3,FALSE)</f>
        <v>90</v>
      </c>
      <c r="X831" s="107" t="str">
        <f>VLOOKUP(V831,'Charged Moves'!B$2:C$119,2,FALSE)</f>
        <v>Dragon</v>
      </c>
      <c r="Y831" s="106">
        <f>IF(OR(VLOOKUP(V831,'Charged Moves'!B$2:C$119,2,FALSE)=E831,VLOOKUP(V831,'Charged Moves'!B$2:C$119,2,FALSE)=F831),1,0)</f>
        <v>0</v>
      </c>
      <c r="Z831" s="106">
        <f>VLOOKUP(V831,'Charged Moves'!B$2:K$119,10,FALSE)*100</f>
        <v>5</v>
      </c>
      <c r="AA831" s="106">
        <f>VLOOKUP(V831,'Charged Moves'!B$2:K$119,6,FALSE)</f>
        <v>3600</v>
      </c>
      <c r="AB831" s="106">
        <f>VLOOKUP(V831,'Charged Moves'!B$2:L$119,11,FALSE)</f>
        <v>50</v>
      </c>
      <c r="AC831" s="62">
        <f t="shared" si="233"/>
        <v>47</v>
      </c>
      <c r="AD831" s="24">
        <f t="shared" si="3"/>
        <v>13.05555556</v>
      </c>
      <c r="AE831" s="63">
        <f t="shared" si="4"/>
        <v>7</v>
      </c>
      <c r="AF831" s="64">
        <f t="shared" si="5"/>
        <v>6300</v>
      </c>
      <c r="AG831" s="65">
        <f t="shared" si="6"/>
        <v>9.696969697</v>
      </c>
      <c r="AH831" s="15">
        <f t="shared" si="234"/>
        <v>0.5569770073</v>
      </c>
      <c r="AI831" s="15">
        <f t="shared" si="235"/>
        <v>0.4317513693</v>
      </c>
      <c r="AJ831" s="15">
        <f t="shared" si="236"/>
        <v>0.5016984252</v>
      </c>
      <c r="AK831" s="65">
        <f t="shared" si="7"/>
        <v>3.706563707</v>
      </c>
      <c r="AL831" s="65">
        <f t="shared" si="8"/>
        <v>479030.303</v>
      </c>
      <c r="AM831" s="65">
        <f t="shared" si="9"/>
        <v>183104.2471</v>
      </c>
    </row>
    <row r="832" ht="14.25" customHeight="1">
      <c r="A832" s="11">
        <v>1009.0</v>
      </c>
      <c r="B832" s="11">
        <f>VLOOKUP(D832,'Species Data'!A$2:E$252,2,FALSE)</f>
        <v>131</v>
      </c>
      <c r="C832" s="11"/>
      <c r="D832" s="11" t="s">
        <v>73</v>
      </c>
      <c r="E832" s="115" t="s">
        <v>476</v>
      </c>
      <c r="F832" s="111" t="s">
        <v>484</v>
      </c>
      <c r="G832" s="11">
        <f>VLOOKUP(D832,'Species Data'!A$2:E$252,3,FALSE)</f>
        <v>260</v>
      </c>
      <c r="H832" s="52">
        <f>VLOOKUP(D832,'Species Data'!A$2:E$252,4,FALSE)</f>
        <v>186</v>
      </c>
      <c r="I832" s="52">
        <f>VLOOKUP(D832,'Species Data'!A$2:E$252,5,FALSE)</f>
        <v>190</v>
      </c>
      <c r="J832" s="53">
        <f t="shared" si="1"/>
        <v>49400</v>
      </c>
      <c r="K832" s="12" t="s">
        <v>74</v>
      </c>
      <c r="L832" s="54">
        <f>VLOOKUP(K832,'Basic Moves'!B$2:J$60,3,FALSE)</f>
        <v>5</v>
      </c>
      <c r="M832" s="54" t="str">
        <f>VLOOKUP(K832,'Basic Moves'!B$2:C$60,2,FALSE)</f>
        <v>Water</v>
      </c>
      <c r="N832" s="54">
        <f>IF(OR(VLOOKUP(K832,'Basic Moves'!B$2:C$60,2,FALSE)=E832,VLOOKUP(K832,'Basic Moves'!B$2:C$60,2,FALSE)=F832),1,0)</f>
        <v>1</v>
      </c>
      <c r="O832" s="54">
        <f>VLOOKUP(K832,'Basic Moves'!B$2:J$60,5,FALSE)</f>
        <v>500</v>
      </c>
      <c r="P832" s="54">
        <f>VLOOKUP(K832,'Basic Moves'!B$2:J$60,9,FALSE)</f>
        <v>5</v>
      </c>
      <c r="Q832" s="34">
        <f t="shared" si="229"/>
        <v>4</v>
      </c>
      <c r="R832" s="24">
        <f t="shared" si="2"/>
        <v>8</v>
      </c>
      <c r="S832" s="56">
        <f t="shared" si="230"/>
        <v>10</v>
      </c>
      <c r="T832" s="56">
        <f t="shared" si="231"/>
        <v>10</v>
      </c>
      <c r="U832" s="56">
        <f t="shared" si="232"/>
        <v>1</v>
      </c>
      <c r="V832" s="48" t="s">
        <v>88</v>
      </c>
      <c r="W832" s="54">
        <f>VLOOKUP(V832,'Charged Moves'!B$2:K$119,3,FALSE)</f>
        <v>90</v>
      </c>
      <c r="X832" s="57" t="str">
        <f>VLOOKUP(V832,'Charged Moves'!B$2:C$119,2,FALSE)</f>
        <v>Ice</v>
      </c>
      <c r="Y832" s="54">
        <f>IF(OR(VLOOKUP(V832,'Charged Moves'!B$2:C$119,2,FALSE)=E832,VLOOKUP(V832,'Charged Moves'!B$2:C$119,2,FALSE)=F832),1,0)</f>
        <v>1</v>
      </c>
      <c r="Z832" s="54">
        <f>VLOOKUP(V832,'Charged Moves'!B$2:K$119,10,FALSE)*100</f>
        <v>5</v>
      </c>
      <c r="AA832" s="54">
        <f>VLOOKUP(V832,'Charged Moves'!B$2:K$119,6,FALSE)</f>
        <v>3300</v>
      </c>
      <c r="AB832" s="54">
        <f>VLOOKUP(V832,'Charged Moves'!B$2:L$119,11,FALSE)</f>
        <v>50</v>
      </c>
      <c r="AC832" s="62">
        <f t="shared" si="233"/>
        <v>56</v>
      </c>
      <c r="AD832" s="24">
        <f t="shared" si="3"/>
        <v>16.96969697</v>
      </c>
      <c r="AE832" s="63">
        <f t="shared" si="4"/>
        <v>10</v>
      </c>
      <c r="AF832" s="64">
        <f t="shared" si="5"/>
        <v>5000</v>
      </c>
      <c r="AG832" s="65">
        <f t="shared" si="6"/>
        <v>11.56626506</v>
      </c>
      <c r="AH832" s="15">
        <f t="shared" si="234"/>
        <v>0.6643460689</v>
      </c>
      <c r="AI832" s="15">
        <f t="shared" si="235"/>
        <v>0.514980549</v>
      </c>
      <c r="AJ832" s="15">
        <f t="shared" si="236"/>
        <v>0.4288445284</v>
      </c>
      <c r="AK832" s="65">
        <f t="shared" si="7"/>
        <v>3.168316832</v>
      </c>
      <c r="AL832" s="65">
        <f t="shared" si="8"/>
        <v>571373.494</v>
      </c>
      <c r="AM832" s="65">
        <f t="shared" si="9"/>
        <v>156514.8515</v>
      </c>
    </row>
    <row r="833" ht="14.25" customHeight="1">
      <c r="A833" s="11">
        <v>1007.0</v>
      </c>
      <c r="B833" s="11">
        <f>VLOOKUP(D833,'Species Data'!A$2:E$252,2,FALSE)</f>
        <v>131</v>
      </c>
      <c r="C833" s="11"/>
      <c r="D833" s="11" t="s">
        <v>73</v>
      </c>
      <c r="E833" s="115" t="s">
        <v>476</v>
      </c>
      <c r="F833" s="111" t="s">
        <v>484</v>
      </c>
      <c r="G833" s="11">
        <f>VLOOKUP(D833,'Species Data'!A$2:E$252,3,FALSE)</f>
        <v>260</v>
      </c>
      <c r="H833" s="52">
        <f>VLOOKUP(D833,'Species Data'!A$2:E$252,4,FALSE)</f>
        <v>186</v>
      </c>
      <c r="I833" s="52">
        <f>VLOOKUP(D833,'Species Data'!A$2:E$252,5,FALSE)</f>
        <v>190</v>
      </c>
      <c r="J833" s="53">
        <f t="shared" si="1"/>
        <v>49400</v>
      </c>
      <c r="K833" s="12" t="s">
        <v>74</v>
      </c>
      <c r="L833" s="54">
        <f>VLOOKUP(K833,'Basic Moves'!B$2:J$60,3,FALSE)</f>
        <v>5</v>
      </c>
      <c r="M833" s="54" t="str">
        <f>VLOOKUP(K833,'Basic Moves'!B$2:C$60,2,FALSE)</f>
        <v>Water</v>
      </c>
      <c r="N833" s="54">
        <f>IF(OR(VLOOKUP(K833,'Basic Moves'!B$2:C$60,2,FALSE)=E833,VLOOKUP(K833,'Basic Moves'!B$2:C$60,2,FALSE)=F833),1,0)</f>
        <v>1</v>
      </c>
      <c r="O833" s="54">
        <f>VLOOKUP(K833,'Basic Moves'!B$2:J$60,5,FALSE)</f>
        <v>500</v>
      </c>
      <c r="P833" s="54">
        <f>VLOOKUP(K833,'Basic Moves'!B$2:J$60,9,FALSE)</f>
        <v>5</v>
      </c>
      <c r="Q833" s="34">
        <f t="shared" si="229"/>
        <v>4</v>
      </c>
      <c r="R833" s="24">
        <f t="shared" si="2"/>
        <v>8</v>
      </c>
      <c r="S833" s="56">
        <f t="shared" si="230"/>
        <v>10</v>
      </c>
      <c r="T833" s="56">
        <f t="shared" si="231"/>
        <v>10</v>
      </c>
      <c r="U833" s="56">
        <f t="shared" si="232"/>
        <v>1</v>
      </c>
      <c r="V833" s="48" t="s">
        <v>75</v>
      </c>
      <c r="W833" s="54">
        <f>VLOOKUP(V833,'Charged Moves'!B$2:K$119,3,FALSE)</f>
        <v>130</v>
      </c>
      <c r="X833" s="57" t="str">
        <f>VLOOKUP(V833,'Charged Moves'!B$2:C$119,2,FALSE)</f>
        <v>Ice</v>
      </c>
      <c r="Y833" s="54">
        <f>IF(OR(VLOOKUP(V833,'Charged Moves'!B$2:C$119,2,FALSE)=E833,VLOOKUP(V833,'Charged Moves'!B$2:C$119,2,FALSE)=F833),1,0)</f>
        <v>1</v>
      </c>
      <c r="Z833" s="54">
        <f>VLOOKUP(V833,'Charged Moves'!B$2:K$119,10,FALSE)*100</f>
        <v>5</v>
      </c>
      <c r="AA833" s="54">
        <f>VLOOKUP(V833,'Charged Moves'!B$2:K$119,6,FALSE)</f>
        <v>3100</v>
      </c>
      <c r="AB833" s="54">
        <f>VLOOKUP(V833,'Charged Moves'!B$2:L$119,11,FALSE)</f>
        <v>100</v>
      </c>
      <c r="AC833" s="62">
        <f t="shared" si="233"/>
        <v>81</v>
      </c>
      <c r="AD833" s="24">
        <f t="shared" si="3"/>
        <v>26.12903226</v>
      </c>
      <c r="AE833" s="63">
        <f t="shared" si="4"/>
        <v>20</v>
      </c>
      <c r="AF833" s="64">
        <f t="shared" si="5"/>
        <v>10000</v>
      </c>
      <c r="AG833" s="65">
        <f t="shared" si="6"/>
        <v>12.29007634</v>
      </c>
      <c r="AH833" s="15">
        <f t="shared" si="234"/>
        <v>0.7059205247</v>
      </c>
      <c r="AI833" s="15">
        <f t="shared" si="235"/>
        <v>0.5472077827</v>
      </c>
      <c r="AJ833" s="15">
        <f t="shared" si="236"/>
        <v>0.3954991423</v>
      </c>
      <c r="AK833" s="65">
        <f t="shared" si="7"/>
        <v>2.921960073</v>
      </c>
      <c r="AL833" s="65">
        <f t="shared" si="8"/>
        <v>607129.771</v>
      </c>
      <c r="AM833" s="65">
        <f t="shared" si="9"/>
        <v>144344.8276</v>
      </c>
    </row>
    <row r="834" ht="14.25" customHeight="1">
      <c r="A834" s="11">
        <v>1008.0</v>
      </c>
      <c r="B834" s="11">
        <f>VLOOKUP(D834,'Species Data'!A$2:E$252,2,FALSE)</f>
        <v>131</v>
      </c>
      <c r="C834" s="11"/>
      <c r="D834" s="11" t="s">
        <v>73</v>
      </c>
      <c r="E834" s="115" t="s">
        <v>476</v>
      </c>
      <c r="F834" s="111" t="s">
        <v>484</v>
      </c>
      <c r="G834" s="11">
        <f>VLOOKUP(D834,'Species Data'!A$2:E$252,3,FALSE)</f>
        <v>260</v>
      </c>
      <c r="H834" s="52">
        <f>VLOOKUP(D834,'Species Data'!A$2:E$252,4,FALSE)</f>
        <v>186</v>
      </c>
      <c r="I834" s="52">
        <f>VLOOKUP(D834,'Species Data'!A$2:E$252,5,FALSE)</f>
        <v>190</v>
      </c>
      <c r="J834" s="53">
        <f t="shared" si="1"/>
        <v>49400</v>
      </c>
      <c r="K834" s="12" t="s">
        <v>74</v>
      </c>
      <c r="L834" s="54">
        <f>VLOOKUP(K834,'Basic Moves'!B$2:J$60,3,FALSE)</f>
        <v>5</v>
      </c>
      <c r="M834" s="54" t="str">
        <f>VLOOKUP(K834,'Basic Moves'!B$2:C$60,2,FALSE)</f>
        <v>Water</v>
      </c>
      <c r="N834" s="54">
        <f>IF(OR(VLOOKUP(K834,'Basic Moves'!B$2:C$60,2,FALSE)=E834,VLOOKUP(K834,'Basic Moves'!B$2:C$60,2,FALSE)=F834),1,0)</f>
        <v>1</v>
      </c>
      <c r="O834" s="54">
        <f>VLOOKUP(K834,'Basic Moves'!B$2:J$60,5,FALSE)</f>
        <v>500</v>
      </c>
      <c r="P834" s="54">
        <f>VLOOKUP(K834,'Basic Moves'!B$2:J$60,9,FALSE)</f>
        <v>5</v>
      </c>
      <c r="Q834" s="34">
        <f t="shared" si="229"/>
        <v>4</v>
      </c>
      <c r="R834" s="24">
        <f t="shared" si="2"/>
        <v>8</v>
      </c>
      <c r="S834" s="56">
        <f t="shared" si="230"/>
        <v>10</v>
      </c>
      <c r="T834" s="56">
        <f t="shared" si="231"/>
        <v>10</v>
      </c>
      <c r="U834" s="56">
        <f t="shared" si="232"/>
        <v>1</v>
      </c>
      <c r="V834" s="12" t="s">
        <v>76</v>
      </c>
      <c r="W834" s="54">
        <f>VLOOKUP(V834,'Charged Moves'!B$2:K$119,3,FALSE)</f>
        <v>130</v>
      </c>
      <c r="X834" s="57" t="str">
        <f>VLOOKUP(V834,'Charged Moves'!B$2:C$119,2,FALSE)</f>
        <v>Water</v>
      </c>
      <c r="Y834" s="54">
        <f>IF(OR(VLOOKUP(V834,'Charged Moves'!B$2:C$119,2,FALSE)=E834,VLOOKUP(V834,'Charged Moves'!B$2:C$119,2,FALSE)=F834),1,0)</f>
        <v>1</v>
      </c>
      <c r="Z834" s="54">
        <f>VLOOKUP(V834,'Charged Moves'!B$2:K$119,10,FALSE)*100</f>
        <v>5</v>
      </c>
      <c r="AA834" s="54">
        <f>VLOOKUP(V834,'Charged Moves'!B$2:K$119,6,FALSE)</f>
        <v>3300</v>
      </c>
      <c r="AB834" s="54">
        <f>VLOOKUP(V834,'Charged Moves'!B$2:L$119,11,FALSE)</f>
        <v>100</v>
      </c>
      <c r="AC834" s="62">
        <f t="shared" si="233"/>
        <v>81</v>
      </c>
      <c r="AD834" s="24">
        <f t="shared" si="3"/>
        <v>24.54545455</v>
      </c>
      <c r="AE834" s="63">
        <f t="shared" si="4"/>
        <v>20</v>
      </c>
      <c r="AF834" s="64">
        <f t="shared" si="5"/>
        <v>10000</v>
      </c>
      <c r="AG834" s="65">
        <f t="shared" si="6"/>
        <v>12.10526316</v>
      </c>
      <c r="AH834" s="15">
        <f t="shared" si="234"/>
        <v>0.6953051785</v>
      </c>
      <c r="AI834" s="15">
        <f t="shared" si="235"/>
        <v>0.5389790943</v>
      </c>
      <c r="AJ834" s="15">
        <f t="shared" si="236"/>
        <v>0.3940687656</v>
      </c>
      <c r="AK834" s="65">
        <f t="shared" si="7"/>
        <v>2.911392405</v>
      </c>
      <c r="AL834" s="65">
        <f t="shared" si="8"/>
        <v>598000</v>
      </c>
      <c r="AM834" s="65">
        <f t="shared" si="9"/>
        <v>143822.7848</v>
      </c>
    </row>
    <row r="835" ht="14.25" customHeight="1">
      <c r="A835" s="11">
        <v>1714.0</v>
      </c>
      <c r="B835" s="11">
        <f>VLOOKUP(D835,'Species Data'!A$2:E$252,2,FALSE)</f>
        <v>246</v>
      </c>
      <c r="C835" s="11"/>
      <c r="D835" s="20" t="s">
        <v>420</v>
      </c>
      <c r="E835" s="81" t="s">
        <v>455</v>
      </c>
      <c r="F835" s="132" t="s">
        <v>485</v>
      </c>
      <c r="G835" s="11">
        <f>VLOOKUP(D835,'Species Data'!A$2:E$252,3,FALSE)</f>
        <v>100</v>
      </c>
      <c r="H835" s="52">
        <f>VLOOKUP(D835,'Species Data'!A$2:E$252,4,FALSE)</f>
        <v>115</v>
      </c>
      <c r="I835" s="52">
        <f>VLOOKUP(D835,'Species Data'!A$2:E$252,5,FALSE)</f>
        <v>93</v>
      </c>
      <c r="J835" s="53">
        <f t="shared" si="1"/>
        <v>9300</v>
      </c>
      <c r="K835" s="21" t="s">
        <v>106</v>
      </c>
      <c r="L835" s="54">
        <f>VLOOKUP(K835,'Basic Moves'!B$2:J$60,3,FALSE)</f>
        <v>15</v>
      </c>
      <c r="M835" s="54" t="str">
        <f>VLOOKUP(K835,'Basic Moves'!B$2:C$60,2,FALSE)</f>
        <v>Fighting</v>
      </c>
      <c r="N835" s="54">
        <f>IF(OR(VLOOKUP(K835,'Basic Moves'!B$2:C$60,2,FALSE)=E835,VLOOKUP(K835,'Basic Moves'!B$2:C$60,2,FALSE)=F835),1,0)</f>
        <v>0</v>
      </c>
      <c r="O835" s="54">
        <f>VLOOKUP(K835,'Basic Moves'!B$2:J$60,5,FALSE)</f>
        <v>1300</v>
      </c>
      <c r="P835" s="54">
        <f>VLOOKUP(K835,'Basic Moves'!B$2:J$60,9,FALSE)</f>
        <v>10</v>
      </c>
      <c r="Q835" s="34">
        <f t="shared" si="229"/>
        <v>5</v>
      </c>
      <c r="R835" s="24">
        <f t="shared" si="2"/>
        <v>3.846153846</v>
      </c>
      <c r="S835" s="56">
        <f t="shared" si="230"/>
        <v>11.53846154</v>
      </c>
      <c r="T835" s="56">
        <f t="shared" si="231"/>
        <v>7.692307692</v>
      </c>
      <c r="U835" s="56">
        <f t="shared" si="232"/>
        <v>0.6666666667</v>
      </c>
      <c r="V835" s="21" t="s">
        <v>128</v>
      </c>
      <c r="W835" s="54">
        <f>VLOOKUP(V835,'Charged Moves'!B$2:K$119,3,FALSE)</f>
        <v>70</v>
      </c>
      <c r="X835" s="57" t="str">
        <f>VLOOKUP(V835,'Charged Moves'!B$2:C$119,2,FALSE)</f>
        <v>Rock</v>
      </c>
      <c r="Y835" s="54">
        <f>IF(OR(VLOOKUP(V835,'Charged Moves'!B$2:C$119,2,FALSE)=E835,VLOOKUP(V835,'Charged Moves'!B$2:C$119,2,FALSE)=F835),1,0)</f>
        <v>1</v>
      </c>
      <c r="Z835" s="54">
        <f>VLOOKUP(V835,'Charged Moves'!B$2:K$119,10,FALSE)*100</f>
        <v>5</v>
      </c>
      <c r="AA835" s="54">
        <f>VLOOKUP(V835,'Charged Moves'!B$2:K$119,6,FALSE)</f>
        <v>3500</v>
      </c>
      <c r="AB835" s="54">
        <f>VLOOKUP(V835,'Charged Moves'!B$2:L$119,11,FALSE)</f>
        <v>33</v>
      </c>
      <c r="AC835" s="62">
        <f t="shared" si="233"/>
        <v>27</v>
      </c>
      <c r="AD835" s="24">
        <f t="shared" si="3"/>
        <v>7.714285714</v>
      </c>
      <c r="AE835" s="63">
        <f t="shared" si="4"/>
        <v>4</v>
      </c>
      <c r="AF835" s="64">
        <f t="shared" si="5"/>
        <v>5200</v>
      </c>
      <c r="AG835" s="65">
        <f t="shared" si="6"/>
        <v>5.402298851</v>
      </c>
      <c r="AH835" s="15">
        <f t="shared" si="234"/>
        <v>0.3102986129</v>
      </c>
      <c r="AI835" s="15">
        <f t="shared" si="235"/>
        <v>0.04528269752</v>
      </c>
      <c r="AJ835" s="15">
        <f t="shared" si="236"/>
        <v>0.06404474781</v>
      </c>
      <c r="AK835" s="65">
        <f t="shared" si="7"/>
        <v>2.513368984</v>
      </c>
      <c r="AL835" s="65">
        <f t="shared" si="8"/>
        <v>50241.37931</v>
      </c>
      <c r="AM835" s="65">
        <f t="shared" si="9"/>
        <v>23374.33155</v>
      </c>
    </row>
    <row r="836" ht="14.25" customHeight="1">
      <c r="A836" s="11">
        <v>1715.0</v>
      </c>
      <c r="B836" s="11">
        <f>VLOOKUP(D836,'Species Data'!A$2:E$252,2,FALSE)</f>
        <v>246</v>
      </c>
      <c r="C836" s="11"/>
      <c r="D836" s="20" t="s">
        <v>420</v>
      </c>
      <c r="E836" s="81" t="s">
        <v>455</v>
      </c>
      <c r="F836" s="132" t="s">
        <v>485</v>
      </c>
      <c r="G836" s="11">
        <f>VLOOKUP(D836,'Species Data'!A$2:E$252,3,FALSE)</f>
        <v>100</v>
      </c>
      <c r="H836" s="52">
        <f>VLOOKUP(D836,'Species Data'!A$2:E$252,4,FALSE)</f>
        <v>115</v>
      </c>
      <c r="I836" s="52">
        <f>VLOOKUP(D836,'Species Data'!A$2:E$252,5,FALSE)</f>
        <v>93</v>
      </c>
      <c r="J836" s="53">
        <f t="shared" si="1"/>
        <v>9300</v>
      </c>
      <c r="K836" s="21" t="s">
        <v>106</v>
      </c>
      <c r="L836" s="54">
        <f>VLOOKUP(K836,'Basic Moves'!B$2:J$60,3,FALSE)</f>
        <v>15</v>
      </c>
      <c r="M836" s="54" t="str">
        <f>VLOOKUP(K836,'Basic Moves'!B$2:C$60,2,FALSE)</f>
        <v>Fighting</v>
      </c>
      <c r="N836" s="54">
        <f>IF(OR(VLOOKUP(K836,'Basic Moves'!B$2:C$60,2,FALSE)=E836,VLOOKUP(K836,'Basic Moves'!B$2:C$60,2,FALSE)=F836),1,0)</f>
        <v>0</v>
      </c>
      <c r="O836" s="54">
        <f>VLOOKUP(K836,'Basic Moves'!B$2:J$60,5,FALSE)</f>
        <v>1300</v>
      </c>
      <c r="P836" s="54">
        <f>VLOOKUP(K836,'Basic Moves'!B$2:J$60,9,FALSE)</f>
        <v>10</v>
      </c>
      <c r="Q836" s="34">
        <f t="shared" si="229"/>
        <v>5</v>
      </c>
      <c r="R836" s="24">
        <f t="shared" si="2"/>
        <v>3.846153846</v>
      </c>
      <c r="S836" s="56">
        <f t="shared" si="230"/>
        <v>11.53846154</v>
      </c>
      <c r="T836" s="56">
        <f t="shared" si="231"/>
        <v>7.692307692</v>
      </c>
      <c r="U836" s="56">
        <f t="shared" si="232"/>
        <v>0.6666666667</v>
      </c>
      <c r="V836" s="21" t="s">
        <v>65</v>
      </c>
      <c r="W836" s="54">
        <f>VLOOKUP(V836,'Charged Moves'!B$2:K$119,3,FALSE)</f>
        <v>70</v>
      </c>
      <c r="X836" s="57" t="str">
        <f>VLOOKUP(V836,'Charged Moves'!B$2:C$119,2,FALSE)</f>
        <v>Dark</v>
      </c>
      <c r="Y836" s="54">
        <f>IF(OR(VLOOKUP(V836,'Charged Moves'!B$2:C$119,2,FALSE)=E836,VLOOKUP(V836,'Charged Moves'!B$2:C$119,2,FALSE)=F836),1,0)</f>
        <v>0</v>
      </c>
      <c r="Z836" s="54">
        <f>VLOOKUP(V836,'Charged Moves'!B$2:K$119,10,FALSE)*100</f>
        <v>5</v>
      </c>
      <c r="AA836" s="54">
        <f>VLOOKUP(V836,'Charged Moves'!B$2:K$119,6,FALSE)</f>
        <v>3200</v>
      </c>
      <c r="AB836" s="54">
        <f>VLOOKUP(V836,'Charged Moves'!B$2:L$119,11,FALSE)</f>
        <v>33</v>
      </c>
      <c r="AC836" s="62">
        <f t="shared" si="233"/>
        <v>23</v>
      </c>
      <c r="AD836" s="24">
        <f t="shared" si="3"/>
        <v>7.1875</v>
      </c>
      <c r="AE836" s="63">
        <f t="shared" si="4"/>
        <v>4</v>
      </c>
      <c r="AF836" s="64">
        <f t="shared" si="5"/>
        <v>5200</v>
      </c>
      <c r="AG836" s="65">
        <f t="shared" si="6"/>
        <v>5.119047619</v>
      </c>
      <c r="AH836" s="15">
        <f t="shared" si="234"/>
        <v>0.2940291568</v>
      </c>
      <c r="AI836" s="15">
        <f t="shared" si="235"/>
        <v>0.04290845274</v>
      </c>
      <c r="AJ836" s="15">
        <f t="shared" si="236"/>
        <v>0.05954947006</v>
      </c>
      <c r="AK836" s="65">
        <f t="shared" si="7"/>
        <v>2.336956522</v>
      </c>
      <c r="AL836" s="65">
        <f t="shared" si="8"/>
        <v>47607.14286</v>
      </c>
      <c r="AM836" s="65">
        <f t="shared" si="9"/>
        <v>21733.69565</v>
      </c>
    </row>
    <row r="837" ht="14.25" customHeight="1">
      <c r="A837" s="11">
        <v>1716.0</v>
      </c>
      <c r="B837" s="11">
        <f>VLOOKUP(D837,'Species Data'!A$2:E$252,2,FALSE)</f>
        <v>246</v>
      </c>
      <c r="C837" s="11"/>
      <c r="D837" s="20" t="s">
        <v>420</v>
      </c>
      <c r="E837" s="81" t="s">
        <v>455</v>
      </c>
      <c r="F837" s="132" t="s">
        <v>485</v>
      </c>
      <c r="G837" s="11">
        <f>VLOOKUP(D837,'Species Data'!A$2:E$252,3,FALSE)</f>
        <v>100</v>
      </c>
      <c r="H837" s="52">
        <f>VLOOKUP(D837,'Species Data'!A$2:E$252,4,FALSE)</f>
        <v>115</v>
      </c>
      <c r="I837" s="52">
        <f>VLOOKUP(D837,'Species Data'!A$2:E$252,5,FALSE)</f>
        <v>93</v>
      </c>
      <c r="J837" s="53">
        <f t="shared" si="1"/>
        <v>9300</v>
      </c>
      <c r="K837" s="21" t="s">
        <v>106</v>
      </c>
      <c r="L837" s="54">
        <f>VLOOKUP(K837,'Basic Moves'!B$2:J$60,3,FALSE)</f>
        <v>15</v>
      </c>
      <c r="M837" s="54" t="str">
        <f>VLOOKUP(K837,'Basic Moves'!B$2:C$60,2,FALSE)</f>
        <v>Fighting</v>
      </c>
      <c r="N837" s="54">
        <f>IF(OR(VLOOKUP(K837,'Basic Moves'!B$2:C$60,2,FALSE)=E837,VLOOKUP(K837,'Basic Moves'!B$2:C$60,2,FALSE)=F837),1,0)</f>
        <v>0</v>
      </c>
      <c r="O837" s="54">
        <f>VLOOKUP(K837,'Basic Moves'!B$2:J$60,5,FALSE)</f>
        <v>1300</v>
      </c>
      <c r="P837" s="54">
        <f>VLOOKUP(K837,'Basic Moves'!B$2:J$60,9,FALSE)</f>
        <v>10</v>
      </c>
      <c r="Q837" s="34">
        <f t="shared" si="229"/>
        <v>5</v>
      </c>
      <c r="R837" s="24">
        <f t="shared" si="2"/>
        <v>3.846153846</v>
      </c>
      <c r="S837" s="56">
        <f t="shared" si="230"/>
        <v>11.53846154</v>
      </c>
      <c r="T837" s="56">
        <f t="shared" si="231"/>
        <v>7.692307692</v>
      </c>
      <c r="U837" s="56">
        <f t="shared" si="232"/>
        <v>0.6666666667</v>
      </c>
      <c r="V837" s="21" t="s">
        <v>189</v>
      </c>
      <c r="W837" s="54">
        <f>VLOOKUP(V837,'Charged Moves'!B$2:K$119,3,FALSE)</f>
        <v>55</v>
      </c>
      <c r="X837" s="57" t="str">
        <f>VLOOKUP(V837,'Charged Moves'!B$2:C$119,2,FALSE)</f>
        <v>Normal</v>
      </c>
      <c r="Y837" s="54">
        <f>IF(OR(VLOOKUP(V837,'Charged Moves'!B$2:C$119,2,FALSE)=E837,VLOOKUP(V837,'Charged Moves'!B$2:C$119,2,FALSE)=F837),1,0)</f>
        <v>0</v>
      </c>
      <c r="Z837" s="54">
        <f>VLOOKUP(V837,'Charged Moves'!B$2:K$119,10,FALSE)*100</f>
        <v>5</v>
      </c>
      <c r="AA837" s="54">
        <f>VLOOKUP(V837,'Charged Moves'!B$2:K$119,6,FALSE)</f>
        <v>1700</v>
      </c>
      <c r="AB837" s="54">
        <f>VLOOKUP(V837,'Charged Moves'!B$2:L$119,11,FALSE)</f>
        <v>50</v>
      </c>
      <c r="AC837" s="62">
        <f t="shared" si="233"/>
        <v>18</v>
      </c>
      <c r="AD837" s="24">
        <f t="shared" si="3"/>
        <v>10.58823529</v>
      </c>
      <c r="AE837" s="63">
        <f t="shared" si="4"/>
        <v>5</v>
      </c>
      <c r="AF837" s="64">
        <f t="shared" si="5"/>
        <v>6500</v>
      </c>
      <c r="AG837" s="65">
        <f t="shared" si="6"/>
        <v>5.243902439</v>
      </c>
      <c r="AH837" s="15">
        <f t="shared" si="234"/>
        <v>0.3012005996</v>
      </c>
      <c r="AI837" s="15">
        <f t="shared" si="235"/>
        <v>0.04395500037</v>
      </c>
      <c r="AJ837" s="15">
        <f t="shared" si="236"/>
        <v>0.05424308164</v>
      </c>
      <c r="AK837" s="65">
        <f t="shared" si="7"/>
        <v>2.128712871</v>
      </c>
      <c r="AL837" s="65">
        <f t="shared" si="8"/>
        <v>48768.29268</v>
      </c>
      <c r="AM837" s="65">
        <f t="shared" si="9"/>
        <v>19797.0297</v>
      </c>
    </row>
    <row r="838" ht="14.25" customHeight="1">
      <c r="A838" s="11">
        <v>1711.0</v>
      </c>
      <c r="B838" s="11">
        <f>VLOOKUP(D838,'Species Data'!A$2:E$252,2,FALSE)</f>
        <v>246</v>
      </c>
      <c r="C838" s="11"/>
      <c r="D838" s="20" t="s">
        <v>420</v>
      </c>
      <c r="E838" s="81" t="s">
        <v>455</v>
      </c>
      <c r="F838" s="132" t="s">
        <v>485</v>
      </c>
      <c r="G838" s="11">
        <f>VLOOKUP(D838,'Species Data'!A$2:E$252,3,FALSE)</f>
        <v>100</v>
      </c>
      <c r="H838" s="52">
        <f>VLOOKUP(D838,'Species Data'!A$2:E$252,4,FALSE)</f>
        <v>115</v>
      </c>
      <c r="I838" s="52">
        <f>VLOOKUP(D838,'Species Data'!A$2:E$252,5,FALSE)</f>
        <v>93</v>
      </c>
      <c r="J838" s="53">
        <f t="shared" si="1"/>
        <v>9300</v>
      </c>
      <c r="K838" s="21" t="s">
        <v>60</v>
      </c>
      <c r="L838" s="54">
        <f>VLOOKUP(K838,'Basic Moves'!B$2:J$60,3,FALSE)</f>
        <v>6</v>
      </c>
      <c r="M838" s="54" t="str">
        <f>VLOOKUP(K838,'Basic Moves'!B$2:C$60,2,FALSE)</f>
        <v>Dark</v>
      </c>
      <c r="N838" s="54">
        <f>IF(OR(VLOOKUP(K838,'Basic Moves'!B$2:C$60,2,FALSE)=E838,VLOOKUP(K838,'Basic Moves'!B$2:C$60,2,FALSE)=F838),1,0)</f>
        <v>0</v>
      </c>
      <c r="O838" s="54">
        <f>VLOOKUP(K838,'Basic Moves'!B$2:J$60,5,FALSE)</f>
        <v>500</v>
      </c>
      <c r="P838" s="54">
        <f>VLOOKUP(K838,'Basic Moves'!B$2:J$60,9,FALSE)</f>
        <v>4</v>
      </c>
      <c r="Q838" s="34">
        <f t="shared" si="229"/>
        <v>2</v>
      </c>
      <c r="R838" s="24">
        <f t="shared" si="2"/>
        <v>4</v>
      </c>
      <c r="S838" s="56">
        <f t="shared" si="230"/>
        <v>12</v>
      </c>
      <c r="T838" s="56">
        <f t="shared" si="231"/>
        <v>8</v>
      </c>
      <c r="U838" s="56">
        <f t="shared" si="232"/>
        <v>0.6666666667</v>
      </c>
      <c r="V838" s="21" t="s">
        <v>128</v>
      </c>
      <c r="W838" s="54">
        <f>VLOOKUP(V838,'Charged Moves'!B$2:K$119,3,FALSE)</f>
        <v>70</v>
      </c>
      <c r="X838" s="57" t="str">
        <f>VLOOKUP(V838,'Charged Moves'!B$2:C$119,2,FALSE)</f>
        <v>Rock</v>
      </c>
      <c r="Y838" s="54">
        <f>IF(OR(VLOOKUP(V838,'Charged Moves'!B$2:C$119,2,FALSE)=E838,VLOOKUP(V838,'Charged Moves'!B$2:C$119,2,FALSE)=F838),1,0)</f>
        <v>1</v>
      </c>
      <c r="Z838" s="54">
        <f>VLOOKUP(V838,'Charged Moves'!B$2:K$119,10,FALSE)*100</f>
        <v>5</v>
      </c>
      <c r="AA838" s="54">
        <f>VLOOKUP(V838,'Charged Moves'!B$2:K$119,6,FALSE)</f>
        <v>3500</v>
      </c>
      <c r="AB838" s="54">
        <f>VLOOKUP(V838,'Charged Moves'!B$2:L$119,11,FALSE)</f>
        <v>33</v>
      </c>
      <c r="AC838" s="62">
        <f t="shared" si="233"/>
        <v>27</v>
      </c>
      <c r="AD838" s="24">
        <f t="shared" si="3"/>
        <v>7.714285714</v>
      </c>
      <c r="AE838" s="63">
        <f t="shared" si="4"/>
        <v>9</v>
      </c>
      <c r="AF838" s="64">
        <f t="shared" si="5"/>
        <v>4500</v>
      </c>
      <c r="AG838" s="65">
        <f t="shared" si="6"/>
        <v>5.625</v>
      </c>
      <c r="AH838" s="15">
        <f t="shared" si="234"/>
        <v>0.3230901781</v>
      </c>
      <c r="AI838" s="15">
        <f t="shared" si="235"/>
        <v>0.04714940446</v>
      </c>
      <c r="AJ838" s="15">
        <f t="shared" si="236"/>
        <v>0.04095262559</v>
      </c>
      <c r="AK838" s="65">
        <f t="shared" si="7"/>
        <v>1.607142857</v>
      </c>
      <c r="AL838" s="65">
        <f t="shared" si="8"/>
        <v>52312.5</v>
      </c>
      <c r="AM838" s="65">
        <f t="shared" si="9"/>
        <v>14946.42857</v>
      </c>
    </row>
    <row r="839" ht="14.25" customHeight="1">
      <c r="A839" s="11">
        <v>1712.0</v>
      </c>
      <c r="B839" s="11">
        <f>VLOOKUP(D839,'Species Data'!A$2:E$252,2,FALSE)</f>
        <v>246</v>
      </c>
      <c r="C839" s="11"/>
      <c r="D839" s="20" t="s">
        <v>420</v>
      </c>
      <c r="E839" s="81" t="s">
        <v>455</v>
      </c>
      <c r="F839" s="132" t="s">
        <v>485</v>
      </c>
      <c r="G839" s="11">
        <f>VLOOKUP(D839,'Species Data'!A$2:E$252,3,FALSE)</f>
        <v>100</v>
      </c>
      <c r="H839" s="52">
        <f>VLOOKUP(D839,'Species Data'!A$2:E$252,4,FALSE)</f>
        <v>115</v>
      </c>
      <c r="I839" s="52">
        <f>VLOOKUP(D839,'Species Data'!A$2:E$252,5,FALSE)</f>
        <v>93</v>
      </c>
      <c r="J839" s="53">
        <f t="shared" si="1"/>
        <v>9300</v>
      </c>
      <c r="K839" s="21" t="s">
        <v>60</v>
      </c>
      <c r="L839" s="54">
        <f>VLOOKUP(K839,'Basic Moves'!B$2:J$60,3,FALSE)</f>
        <v>6</v>
      </c>
      <c r="M839" s="54" t="str">
        <f>VLOOKUP(K839,'Basic Moves'!B$2:C$60,2,FALSE)</f>
        <v>Dark</v>
      </c>
      <c r="N839" s="54">
        <f>IF(OR(VLOOKUP(K839,'Basic Moves'!B$2:C$60,2,FALSE)=E839,VLOOKUP(K839,'Basic Moves'!B$2:C$60,2,FALSE)=F839),1,0)</f>
        <v>0</v>
      </c>
      <c r="O839" s="54">
        <f>VLOOKUP(K839,'Basic Moves'!B$2:J$60,5,FALSE)</f>
        <v>500</v>
      </c>
      <c r="P839" s="54">
        <f>VLOOKUP(K839,'Basic Moves'!B$2:J$60,9,FALSE)</f>
        <v>4</v>
      </c>
      <c r="Q839" s="34">
        <f t="shared" si="229"/>
        <v>2</v>
      </c>
      <c r="R839" s="24">
        <f t="shared" si="2"/>
        <v>4</v>
      </c>
      <c r="S839" s="56">
        <f t="shared" si="230"/>
        <v>12</v>
      </c>
      <c r="T839" s="56">
        <f t="shared" si="231"/>
        <v>8</v>
      </c>
      <c r="U839" s="56">
        <f t="shared" si="232"/>
        <v>0.6666666667</v>
      </c>
      <c r="V839" s="21" t="s">
        <v>65</v>
      </c>
      <c r="W839" s="54">
        <f>VLOOKUP(V839,'Charged Moves'!B$2:K$119,3,FALSE)</f>
        <v>70</v>
      </c>
      <c r="X839" s="57" t="str">
        <f>VLOOKUP(V839,'Charged Moves'!B$2:C$119,2,FALSE)</f>
        <v>Dark</v>
      </c>
      <c r="Y839" s="54">
        <f>IF(OR(VLOOKUP(V839,'Charged Moves'!B$2:C$119,2,FALSE)=E839,VLOOKUP(V839,'Charged Moves'!B$2:C$119,2,FALSE)=F839),1,0)</f>
        <v>0</v>
      </c>
      <c r="Z839" s="54">
        <f>VLOOKUP(V839,'Charged Moves'!B$2:K$119,10,FALSE)*100</f>
        <v>5</v>
      </c>
      <c r="AA839" s="54">
        <f>VLOOKUP(V839,'Charged Moves'!B$2:K$119,6,FALSE)</f>
        <v>3200</v>
      </c>
      <c r="AB839" s="54">
        <f>VLOOKUP(V839,'Charged Moves'!B$2:L$119,11,FALSE)</f>
        <v>33</v>
      </c>
      <c r="AC839" s="62">
        <f t="shared" si="233"/>
        <v>23</v>
      </c>
      <c r="AD839" s="24">
        <f t="shared" si="3"/>
        <v>7.1875</v>
      </c>
      <c r="AE839" s="63">
        <f t="shared" si="4"/>
        <v>9</v>
      </c>
      <c r="AF839" s="64">
        <f t="shared" si="5"/>
        <v>4500</v>
      </c>
      <c r="AG839" s="65">
        <f t="shared" si="6"/>
        <v>5.324675325</v>
      </c>
      <c r="AH839" s="15">
        <f t="shared" si="234"/>
        <v>0.3058400531</v>
      </c>
      <c r="AI839" s="15">
        <f t="shared" si="235"/>
        <v>0.04463204809</v>
      </c>
      <c r="AJ839" s="15">
        <f t="shared" si="236"/>
        <v>0.03771649754</v>
      </c>
      <c r="AK839" s="65">
        <f t="shared" si="7"/>
        <v>1.480144404</v>
      </c>
      <c r="AL839" s="65">
        <f t="shared" si="8"/>
        <v>49519.48052</v>
      </c>
      <c r="AM839" s="65">
        <f t="shared" si="9"/>
        <v>13765.34296</v>
      </c>
    </row>
    <row r="840" ht="14.25" customHeight="1">
      <c r="A840" s="11">
        <v>1713.0</v>
      </c>
      <c r="B840" s="11">
        <f>VLOOKUP(D840,'Species Data'!A$2:E$252,2,FALSE)</f>
        <v>246</v>
      </c>
      <c r="C840" s="11"/>
      <c r="D840" s="20" t="s">
        <v>420</v>
      </c>
      <c r="E840" s="81" t="s">
        <v>455</v>
      </c>
      <c r="F840" s="132" t="s">
        <v>485</v>
      </c>
      <c r="G840" s="11">
        <f>VLOOKUP(D840,'Species Data'!A$2:E$252,3,FALSE)</f>
        <v>100</v>
      </c>
      <c r="H840" s="52">
        <f>VLOOKUP(D840,'Species Data'!A$2:E$252,4,FALSE)</f>
        <v>115</v>
      </c>
      <c r="I840" s="52">
        <f>VLOOKUP(D840,'Species Data'!A$2:E$252,5,FALSE)</f>
        <v>93</v>
      </c>
      <c r="J840" s="53">
        <f t="shared" si="1"/>
        <v>9300</v>
      </c>
      <c r="K840" s="21" t="s">
        <v>60</v>
      </c>
      <c r="L840" s="54">
        <f>VLOOKUP(K840,'Basic Moves'!B$2:J$60,3,FALSE)</f>
        <v>6</v>
      </c>
      <c r="M840" s="54" t="str">
        <f>VLOOKUP(K840,'Basic Moves'!B$2:C$60,2,FALSE)</f>
        <v>Dark</v>
      </c>
      <c r="N840" s="54">
        <f>IF(OR(VLOOKUP(K840,'Basic Moves'!B$2:C$60,2,FALSE)=E840,VLOOKUP(K840,'Basic Moves'!B$2:C$60,2,FALSE)=F840),1,0)</f>
        <v>0</v>
      </c>
      <c r="O840" s="54">
        <f>VLOOKUP(K840,'Basic Moves'!B$2:J$60,5,FALSE)</f>
        <v>500</v>
      </c>
      <c r="P840" s="54">
        <f>VLOOKUP(K840,'Basic Moves'!B$2:J$60,9,FALSE)</f>
        <v>4</v>
      </c>
      <c r="Q840" s="34">
        <f t="shared" si="229"/>
        <v>2</v>
      </c>
      <c r="R840" s="24">
        <f t="shared" si="2"/>
        <v>4</v>
      </c>
      <c r="S840" s="56">
        <f t="shared" si="230"/>
        <v>12</v>
      </c>
      <c r="T840" s="56">
        <f t="shared" si="231"/>
        <v>8</v>
      </c>
      <c r="U840" s="56">
        <f t="shared" si="232"/>
        <v>0.6666666667</v>
      </c>
      <c r="V840" s="21" t="s">
        <v>189</v>
      </c>
      <c r="W840" s="54">
        <f>VLOOKUP(V840,'Charged Moves'!B$2:K$119,3,FALSE)</f>
        <v>55</v>
      </c>
      <c r="X840" s="57" t="str">
        <f>VLOOKUP(V840,'Charged Moves'!B$2:C$119,2,FALSE)</f>
        <v>Normal</v>
      </c>
      <c r="Y840" s="54">
        <f>IF(OR(VLOOKUP(V840,'Charged Moves'!B$2:C$119,2,FALSE)=E840,VLOOKUP(V840,'Charged Moves'!B$2:C$119,2,FALSE)=F840),1,0)</f>
        <v>0</v>
      </c>
      <c r="Z840" s="54">
        <f>VLOOKUP(V840,'Charged Moves'!B$2:K$119,10,FALSE)*100</f>
        <v>5</v>
      </c>
      <c r="AA840" s="54">
        <f>VLOOKUP(V840,'Charged Moves'!B$2:K$119,6,FALSE)</f>
        <v>1700</v>
      </c>
      <c r="AB840" s="54">
        <f>VLOOKUP(V840,'Charged Moves'!B$2:L$119,11,FALSE)</f>
        <v>50</v>
      </c>
      <c r="AC840" s="62">
        <f t="shared" si="233"/>
        <v>18</v>
      </c>
      <c r="AD840" s="24">
        <f t="shared" si="3"/>
        <v>10.58823529</v>
      </c>
      <c r="AE840" s="63">
        <f t="shared" si="4"/>
        <v>13</v>
      </c>
      <c r="AF840" s="64">
        <f t="shared" si="5"/>
        <v>6500</v>
      </c>
      <c r="AG840" s="65">
        <f t="shared" si="6"/>
        <v>5.365853659</v>
      </c>
      <c r="AH840" s="15">
        <f t="shared" si="234"/>
        <v>0.3082052647</v>
      </c>
      <c r="AI840" s="15">
        <f t="shared" si="235"/>
        <v>0.04497720968</v>
      </c>
      <c r="AJ840" s="15">
        <f t="shared" si="236"/>
        <v>0.03097215146</v>
      </c>
      <c r="AK840" s="65">
        <f t="shared" si="7"/>
        <v>1.215469613</v>
      </c>
      <c r="AL840" s="65">
        <f t="shared" si="8"/>
        <v>49902.43902</v>
      </c>
      <c r="AM840" s="65">
        <f t="shared" si="9"/>
        <v>11303.8674</v>
      </c>
    </row>
    <row r="841" ht="14.25" customHeight="1">
      <c r="A841" s="11">
        <v>1243.0</v>
      </c>
      <c r="B841" s="11">
        <f>VLOOKUP(D841,'Species Data'!A$2:E$252,2,FALSE)</f>
        <v>166</v>
      </c>
      <c r="C841" s="11"/>
      <c r="D841" s="47" t="s">
        <v>336</v>
      </c>
      <c r="E841" s="118" t="s">
        <v>477</v>
      </c>
      <c r="F841" s="67" t="s">
        <v>174</v>
      </c>
      <c r="G841" s="11">
        <f>VLOOKUP(D841,'Species Data'!A$2:E$252,3,FALSE)</f>
        <v>110</v>
      </c>
      <c r="H841" s="52">
        <f>VLOOKUP(D841,'Species Data'!A$2:E$252,4,FALSE)</f>
        <v>107</v>
      </c>
      <c r="I841" s="52">
        <f>VLOOKUP(D841,'Species Data'!A$2:E$252,5,FALSE)</f>
        <v>209</v>
      </c>
      <c r="J841" s="53">
        <f t="shared" si="1"/>
        <v>22990</v>
      </c>
      <c r="K841" s="21" t="s">
        <v>160</v>
      </c>
      <c r="L841" s="54">
        <f>VLOOKUP(K841,'Basic Moves'!B$2:J$60,3,FALSE)</f>
        <v>15</v>
      </c>
      <c r="M841" s="54" t="str">
        <f>VLOOKUP(K841,'Basic Moves'!B$2:C$60,2,FALSE)</f>
        <v>Bug</v>
      </c>
      <c r="N841" s="54">
        <f>IF(OR(VLOOKUP(K841,'Basic Moves'!B$2:C$60,2,FALSE)=E841,VLOOKUP(K841,'Basic Moves'!B$2:C$60,2,FALSE)=F841),1,0)</f>
        <v>1</v>
      </c>
      <c r="O841" s="54">
        <f>VLOOKUP(K841,'Basic Moves'!B$2:J$60,5,FALSE)</f>
        <v>1500</v>
      </c>
      <c r="P841" s="54">
        <f>VLOOKUP(K841,'Basic Moves'!B$2:J$60,9,FALSE)</f>
        <v>15</v>
      </c>
      <c r="Q841" s="34">
        <f t="shared" si="229"/>
        <v>6</v>
      </c>
      <c r="R841" s="24">
        <f t="shared" si="2"/>
        <v>4</v>
      </c>
      <c r="S841" s="56">
        <f t="shared" si="230"/>
        <v>10</v>
      </c>
      <c r="T841" s="56">
        <f t="shared" si="231"/>
        <v>10</v>
      </c>
      <c r="U841" s="56">
        <f t="shared" si="232"/>
        <v>1</v>
      </c>
      <c r="V841" s="21" t="s">
        <v>231</v>
      </c>
      <c r="W841" s="54">
        <f>VLOOKUP(V841,'Charged Moves'!B$2:K$119,3,FALSE)</f>
        <v>90</v>
      </c>
      <c r="X841" s="57" t="str">
        <f>VLOOKUP(V841,'Charged Moves'!B$2:C$119,2,FALSE)</f>
        <v>Bug</v>
      </c>
      <c r="Y841" s="54">
        <f>IF(OR(VLOOKUP(V841,'Charged Moves'!B$2:C$119,2,FALSE)=E841,VLOOKUP(V841,'Charged Moves'!B$2:C$119,2,FALSE)=F841),1,0)</f>
        <v>1</v>
      </c>
      <c r="Z841" s="54">
        <f>VLOOKUP(V841,'Charged Moves'!B$2:K$119,10,FALSE)*100</f>
        <v>5</v>
      </c>
      <c r="AA841" s="54">
        <f>VLOOKUP(V841,'Charged Moves'!B$2:K$119,6,FALSE)</f>
        <v>3700</v>
      </c>
      <c r="AB841" s="54">
        <f>VLOOKUP(V841,'Charged Moves'!B$2:L$119,11,FALSE)</f>
        <v>50</v>
      </c>
      <c r="AC841" s="62">
        <f t="shared" si="233"/>
        <v>33</v>
      </c>
      <c r="AD841" s="24">
        <f t="shared" si="3"/>
        <v>8.918918919</v>
      </c>
      <c r="AE841" s="63">
        <f t="shared" si="4"/>
        <v>4</v>
      </c>
      <c r="AF841" s="64">
        <f t="shared" si="5"/>
        <v>6000</v>
      </c>
      <c r="AG841" s="65">
        <f t="shared" si="6"/>
        <v>5.87628866</v>
      </c>
      <c r="AH841" s="15">
        <f t="shared" si="234"/>
        <v>0.3375237599</v>
      </c>
      <c r="AI841" s="15">
        <f t="shared" si="235"/>
        <v>0.1217622961</v>
      </c>
      <c r="AJ841" s="15">
        <f t="shared" si="236"/>
        <v>0.1822602328</v>
      </c>
      <c r="AK841" s="65">
        <f t="shared" si="7"/>
        <v>2.893401015</v>
      </c>
      <c r="AL841" s="65">
        <f t="shared" si="8"/>
        <v>135095.8763</v>
      </c>
      <c r="AM841" s="65">
        <f t="shared" si="9"/>
        <v>66519.28934</v>
      </c>
    </row>
    <row r="842" ht="14.25" customHeight="1">
      <c r="A842" s="11">
        <v>1244.0</v>
      </c>
      <c r="B842" s="11">
        <f>VLOOKUP(D842,'Species Data'!A$2:E$252,2,FALSE)</f>
        <v>166</v>
      </c>
      <c r="C842" s="11"/>
      <c r="D842" s="47" t="s">
        <v>336</v>
      </c>
      <c r="E842" s="118" t="s">
        <v>477</v>
      </c>
      <c r="F842" s="67" t="s">
        <v>174</v>
      </c>
      <c r="G842" s="11">
        <f>VLOOKUP(D842,'Species Data'!A$2:E$252,3,FALSE)</f>
        <v>110</v>
      </c>
      <c r="H842" s="52">
        <f>VLOOKUP(D842,'Species Data'!A$2:E$252,4,FALSE)</f>
        <v>107</v>
      </c>
      <c r="I842" s="52">
        <f>VLOOKUP(D842,'Species Data'!A$2:E$252,5,FALSE)</f>
        <v>209</v>
      </c>
      <c r="J842" s="53">
        <f t="shared" si="1"/>
        <v>22990</v>
      </c>
      <c r="K842" s="21" t="s">
        <v>160</v>
      </c>
      <c r="L842" s="54">
        <f>VLOOKUP(K842,'Basic Moves'!B$2:J$60,3,FALSE)</f>
        <v>15</v>
      </c>
      <c r="M842" s="54" t="str">
        <f>VLOOKUP(K842,'Basic Moves'!B$2:C$60,2,FALSE)</f>
        <v>Bug</v>
      </c>
      <c r="N842" s="54">
        <f>IF(OR(VLOOKUP(K842,'Basic Moves'!B$2:C$60,2,FALSE)=E842,VLOOKUP(K842,'Basic Moves'!B$2:C$60,2,FALSE)=F842),1,0)</f>
        <v>1</v>
      </c>
      <c r="O842" s="54">
        <f>VLOOKUP(K842,'Basic Moves'!B$2:J$60,5,FALSE)</f>
        <v>1500</v>
      </c>
      <c r="P842" s="54">
        <f>VLOOKUP(K842,'Basic Moves'!B$2:J$60,9,FALSE)</f>
        <v>15</v>
      </c>
      <c r="Q842" s="34">
        <f t="shared" si="229"/>
        <v>6</v>
      </c>
      <c r="R842" s="24">
        <f t="shared" si="2"/>
        <v>4</v>
      </c>
      <c r="S842" s="56">
        <f t="shared" si="230"/>
        <v>10</v>
      </c>
      <c r="T842" s="56">
        <f t="shared" si="231"/>
        <v>10</v>
      </c>
      <c r="U842" s="56">
        <f t="shared" si="232"/>
        <v>1</v>
      </c>
      <c r="V842" s="21" t="s">
        <v>312</v>
      </c>
      <c r="W842" s="54">
        <f>VLOOKUP(V842,'Charged Moves'!B$2:K$119,3,FALSE)</f>
        <v>70</v>
      </c>
      <c r="X842" s="57" t="str">
        <f>VLOOKUP(V842,'Charged Moves'!B$2:C$119,2,FALSE)</f>
        <v>Bug</v>
      </c>
      <c r="Y842" s="54">
        <f>IF(OR(VLOOKUP(V842,'Charged Moves'!B$2:C$119,2,FALSE)=E842,VLOOKUP(V842,'Charged Moves'!B$2:C$119,2,FALSE)=F842),1,0)</f>
        <v>1</v>
      </c>
      <c r="Z842" s="54">
        <f>VLOOKUP(V842,'Charged Moves'!B$2:K$119,10,FALSE)*100</f>
        <v>5</v>
      </c>
      <c r="AA842" s="54">
        <f>VLOOKUP(V842,'Charged Moves'!B$2:K$119,6,FALSE)</f>
        <v>3700</v>
      </c>
      <c r="AB842" s="54">
        <f>VLOOKUP(V842,'Charged Moves'!B$2:L$119,11,FALSE)</f>
        <v>33</v>
      </c>
      <c r="AC842" s="62">
        <f t="shared" si="233"/>
        <v>25</v>
      </c>
      <c r="AD842" s="24">
        <f t="shared" si="3"/>
        <v>6.756756757</v>
      </c>
      <c r="AE842" s="63">
        <f t="shared" si="4"/>
        <v>3</v>
      </c>
      <c r="AF842" s="64">
        <f t="shared" si="5"/>
        <v>4500</v>
      </c>
      <c r="AG842" s="65">
        <f t="shared" si="6"/>
        <v>5.243902439</v>
      </c>
      <c r="AH842" s="15">
        <f t="shared" si="234"/>
        <v>0.3012005996</v>
      </c>
      <c r="AI842" s="15">
        <f t="shared" si="235"/>
        <v>0.1086586514</v>
      </c>
      <c r="AJ842" s="15">
        <f t="shared" si="236"/>
        <v>0.1672001767</v>
      </c>
      <c r="AK842" s="65">
        <f t="shared" si="7"/>
        <v>2.654320988</v>
      </c>
      <c r="AL842" s="65">
        <f t="shared" si="8"/>
        <v>120557.3171</v>
      </c>
      <c r="AM842" s="65">
        <f t="shared" si="9"/>
        <v>61022.83951</v>
      </c>
    </row>
    <row r="843" ht="14.25" customHeight="1">
      <c r="A843" s="11">
        <v>1242.0</v>
      </c>
      <c r="B843" s="11">
        <f>VLOOKUP(D843,'Species Data'!A$2:E$252,2,FALSE)</f>
        <v>166</v>
      </c>
      <c r="C843" s="11"/>
      <c r="D843" s="47" t="s">
        <v>336</v>
      </c>
      <c r="E843" s="118" t="s">
        <v>477</v>
      </c>
      <c r="F843" s="67" t="s">
        <v>174</v>
      </c>
      <c r="G843" s="11">
        <f>VLOOKUP(D843,'Species Data'!A$2:E$252,3,FALSE)</f>
        <v>110</v>
      </c>
      <c r="H843" s="52">
        <f>VLOOKUP(D843,'Species Data'!A$2:E$252,4,FALSE)</f>
        <v>107</v>
      </c>
      <c r="I843" s="52">
        <f>VLOOKUP(D843,'Species Data'!A$2:E$252,5,FALSE)</f>
        <v>209</v>
      </c>
      <c r="J843" s="53">
        <f t="shared" si="1"/>
        <v>22990</v>
      </c>
      <c r="K843" s="21" t="s">
        <v>160</v>
      </c>
      <c r="L843" s="54">
        <f>VLOOKUP(K843,'Basic Moves'!B$2:J$60,3,FALSE)</f>
        <v>15</v>
      </c>
      <c r="M843" s="54" t="str">
        <f>VLOOKUP(K843,'Basic Moves'!B$2:C$60,2,FALSE)</f>
        <v>Bug</v>
      </c>
      <c r="N843" s="54">
        <f>IF(OR(VLOOKUP(K843,'Basic Moves'!B$2:C$60,2,FALSE)=E843,VLOOKUP(K843,'Basic Moves'!B$2:C$60,2,FALSE)=F843),1,0)</f>
        <v>1</v>
      </c>
      <c r="O843" s="54">
        <f>VLOOKUP(K843,'Basic Moves'!B$2:J$60,5,FALSE)</f>
        <v>1500</v>
      </c>
      <c r="P843" s="54">
        <f>VLOOKUP(K843,'Basic Moves'!B$2:J$60,9,FALSE)</f>
        <v>15</v>
      </c>
      <c r="Q843" s="34">
        <f t="shared" si="229"/>
        <v>6</v>
      </c>
      <c r="R843" s="24">
        <f t="shared" si="2"/>
        <v>4</v>
      </c>
      <c r="S843" s="56">
        <f t="shared" si="230"/>
        <v>10</v>
      </c>
      <c r="T843" s="56">
        <f t="shared" si="231"/>
        <v>10</v>
      </c>
      <c r="U843" s="56">
        <f t="shared" si="232"/>
        <v>1</v>
      </c>
      <c r="V843" s="21" t="s">
        <v>239</v>
      </c>
      <c r="W843" s="54">
        <f>VLOOKUP(V843,'Charged Moves'!B$2:K$119,3,FALSE)</f>
        <v>55</v>
      </c>
      <c r="X843" s="57" t="str">
        <f>VLOOKUP(V843,'Charged Moves'!B$2:C$119,2,FALSE)</f>
        <v>Flying</v>
      </c>
      <c r="Y843" s="54">
        <f>IF(OR(VLOOKUP(V843,'Charged Moves'!B$2:C$119,2,FALSE)=E843,VLOOKUP(V843,'Charged Moves'!B$2:C$119,2,FALSE)=F843),1,0)</f>
        <v>1</v>
      </c>
      <c r="Z843" s="54">
        <f>VLOOKUP(V843,'Charged Moves'!B$2:K$119,10,FALSE)*100</f>
        <v>5</v>
      </c>
      <c r="AA843" s="54">
        <f>VLOOKUP(V843,'Charged Moves'!B$2:K$119,6,FALSE)</f>
        <v>2400</v>
      </c>
      <c r="AB843" s="54">
        <f>VLOOKUP(V843,'Charged Moves'!B$2:L$119,11,FALSE)</f>
        <v>33</v>
      </c>
      <c r="AC843" s="62">
        <f t="shared" si="233"/>
        <v>20</v>
      </c>
      <c r="AD843" s="24">
        <f t="shared" si="3"/>
        <v>8.333333333</v>
      </c>
      <c r="AE843" s="63">
        <f t="shared" si="4"/>
        <v>3</v>
      </c>
      <c r="AF843" s="64">
        <f t="shared" si="5"/>
        <v>4500</v>
      </c>
      <c r="AG843" s="65">
        <f t="shared" si="6"/>
        <v>5.507246377</v>
      </c>
      <c r="AH843" s="15">
        <f t="shared" si="234"/>
        <v>0.3163266156</v>
      </c>
      <c r="AI843" s="15">
        <f t="shared" si="235"/>
        <v>0.1141153886</v>
      </c>
      <c r="AJ843" s="15">
        <f t="shared" si="236"/>
        <v>0.1606499591</v>
      </c>
      <c r="AK843" s="65">
        <f t="shared" si="7"/>
        <v>2.55033557</v>
      </c>
      <c r="AL843" s="65">
        <f t="shared" si="8"/>
        <v>126611.5942</v>
      </c>
      <c r="AM843" s="65">
        <f t="shared" si="9"/>
        <v>58632.21477</v>
      </c>
    </row>
    <row r="844" ht="14.25" customHeight="1">
      <c r="A844" s="11">
        <v>1240.0</v>
      </c>
      <c r="B844" s="11">
        <f>VLOOKUP(D844,'Species Data'!A$2:E$252,2,FALSE)</f>
        <v>166</v>
      </c>
      <c r="C844" s="11"/>
      <c r="D844" s="47" t="s">
        <v>336</v>
      </c>
      <c r="E844" s="118" t="s">
        <v>477</v>
      </c>
      <c r="F844" s="67" t="s">
        <v>174</v>
      </c>
      <c r="G844" s="11">
        <f>VLOOKUP(D844,'Species Data'!A$2:E$252,3,FALSE)</f>
        <v>110</v>
      </c>
      <c r="H844" s="52">
        <f>VLOOKUP(D844,'Species Data'!A$2:E$252,4,FALSE)</f>
        <v>107</v>
      </c>
      <c r="I844" s="52">
        <f>VLOOKUP(D844,'Species Data'!A$2:E$252,5,FALSE)</f>
        <v>209</v>
      </c>
      <c r="J844" s="53">
        <f t="shared" si="1"/>
        <v>22990</v>
      </c>
      <c r="K844" s="21" t="s">
        <v>184</v>
      </c>
      <c r="L844" s="54">
        <f>VLOOKUP(K844,'Basic Moves'!B$2:J$60,3,FALSE)</f>
        <v>5</v>
      </c>
      <c r="M844" s="54" t="str">
        <f>VLOOKUP(K844,'Basic Moves'!B$2:C$60,2,FALSE)</f>
        <v>Bug</v>
      </c>
      <c r="N844" s="54">
        <f>IF(OR(VLOOKUP(K844,'Basic Moves'!B$2:C$60,2,FALSE)=E844,VLOOKUP(K844,'Basic Moves'!B$2:C$60,2,FALSE)=F844),1,0)</f>
        <v>1</v>
      </c>
      <c r="O844" s="54">
        <f>VLOOKUP(K844,'Basic Moves'!B$2:J$60,5,FALSE)</f>
        <v>500</v>
      </c>
      <c r="P844" s="54">
        <f>VLOOKUP(K844,'Basic Moves'!B$2:J$60,9,FALSE)</f>
        <v>6</v>
      </c>
      <c r="Q844" s="34">
        <f t="shared" si="229"/>
        <v>2</v>
      </c>
      <c r="R844" s="24">
        <f t="shared" si="2"/>
        <v>4</v>
      </c>
      <c r="S844" s="56">
        <f t="shared" si="230"/>
        <v>10</v>
      </c>
      <c r="T844" s="56">
        <f t="shared" si="231"/>
        <v>12</v>
      </c>
      <c r="U844" s="56">
        <f t="shared" si="232"/>
        <v>1.2</v>
      </c>
      <c r="V844" s="21" t="s">
        <v>231</v>
      </c>
      <c r="W844" s="54">
        <f>VLOOKUP(V844,'Charged Moves'!B$2:K$119,3,FALSE)</f>
        <v>90</v>
      </c>
      <c r="X844" s="57" t="str">
        <f>VLOOKUP(V844,'Charged Moves'!B$2:C$119,2,FALSE)</f>
        <v>Bug</v>
      </c>
      <c r="Y844" s="54">
        <f>IF(OR(VLOOKUP(V844,'Charged Moves'!B$2:C$119,2,FALSE)=E844,VLOOKUP(V844,'Charged Moves'!B$2:C$119,2,FALSE)=F844),1,0)</f>
        <v>1</v>
      </c>
      <c r="Z844" s="54">
        <f>VLOOKUP(V844,'Charged Moves'!B$2:K$119,10,FALSE)*100</f>
        <v>5</v>
      </c>
      <c r="AA844" s="54">
        <f>VLOOKUP(V844,'Charged Moves'!B$2:K$119,6,FALSE)</f>
        <v>3700</v>
      </c>
      <c r="AB844" s="54">
        <f>VLOOKUP(V844,'Charged Moves'!B$2:L$119,11,FALSE)</f>
        <v>50</v>
      </c>
      <c r="AC844" s="62">
        <f t="shared" si="233"/>
        <v>33</v>
      </c>
      <c r="AD844" s="24">
        <f t="shared" si="3"/>
        <v>8.918918919</v>
      </c>
      <c r="AE844" s="63">
        <f t="shared" si="4"/>
        <v>9</v>
      </c>
      <c r="AF844" s="64">
        <f t="shared" si="5"/>
        <v>4500</v>
      </c>
      <c r="AG844" s="65">
        <f t="shared" si="6"/>
        <v>6.219512195</v>
      </c>
      <c r="AH844" s="15">
        <f t="shared" si="234"/>
        <v>0.3572379205</v>
      </c>
      <c r="AI844" s="15">
        <f t="shared" si="235"/>
        <v>0.1288742145</v>
      </c>
      <c r="AJ844" s="15">
        <f t="shared" si="236"/>
        <v>0.1139211496</v>
      </c>
      <c r="AK844" s="65">
        <f t="shared" si="7"/>
        <v>1.808510638</v>
      </c>
      <c r="AL844" s="65">
        <f t="shared" si="8"/>
        <v>142986.5854</v>
      </c>
      <c r="AM844" s="65">
        <f t="shared" si="9"/>
        <v>41577.65957</v>
      </c>
    </row>
    <row r="845" ht="14.25" customHeight="1">
      <c r="A845" s="11">
        <v>1241.0</v>
      </c>
      <c r="B845" s="11">
        <f>VLOOKUP(D845,'Species Data'!A$2:E$252,2,FALSE)</f>
        <v>166</v>
      </c>
      <c r="C845" s="11"/>
      <c r="D845" s="47" t="s">
        <v>336</v>
      </c>
      <c r="E845" s="118" t="s">
        <v>477</v>
      </c>
      <c r="F845" s="67" t="s">
        <v>174</v>
      </c>
      <c r="G845" s="11">
        <f>VLOOKUP(D845,'Species Data'!A$2:E$252,3,FALSE)</f>
        <v>110</v>
      </c>
      <c r="H845" s="52">
        <f>VLOOKUP(D845,'Species Data'!A$2:E$252,4,FALSE)</f>
        <v>107</v>
      </c>
      <c r="I845" s="52">
        <f>VLOOKUP(D845,'Species Data'!A$2:E$252,5,FALSE)</f>
        <v>209</v>
      </c>
      <c r="J845" s="53">
        <f t="shared" si="1"/>
        <v>22990</v>
      </c>
      <c r="K845" s="21" t="s">
        <v>184</v>
      </c>
      <c r="L845" s="54">
        <f>VLOOKUP(K845,'Basic Moves'!B$2:J$60,3,FALSE)</f>
        <v>5</v>
      </c>
      <c r="M845" s="54" t="str">
        <f>VLOOKUP(K845,'Basic Moves'!B$2:C$60,2,FALSE)</f>
        <v>Bug</v>
      </c>
      <c r="N845" s="54">
        <f>IF(OR(VLOOKUP(K845,'Basic Moves'!B$2:C$60,2,FALSE)=E845,VLOOKUP(K845,'Basic Moves'!B$2:C$60,2,FALSE)=F845),1,0)</f>
        <v>1</v>
      </c>
      <c r="O845" s="54">
        <f>VLOOKUP(K845,'Basic Moves'!B$2:J$60,5,FALSE)</f>
        <v>500</v>
      </c>
      <c r="P845" s="54">
        <f>VLOOKUP(K845,'Basic Moves'!B$2:J$60,9,FALSE)</f>
        <v>6</v>
      </c>
      <c r="Q845" s="34">
        <f t="shared" si="229"/>
        <v>2</v>
      </c>
      <c r="R845" s="24">
        <f t="shared" si="2"/>
        <v>4</v>
      </c>
      <c r="S845" s="56">
        <f t="shared" si="230"/>
        <v>10</v>
      </c>
      <c r="T845" s="56">
        <f t="shared" si="231"/>
        <v>12</v>
      </c>
      <c r="U845" s="56">
        <f t="shared" si="232"/>
        <v>1.2</v>
      </c>
      <c r="V845" s="21" t="s">
        <v>312</v>
      </c>
      <c r="W845" s="54">
        <f>VLOOKUP(V845,'Charged Moves'!B$2:K$119,3,FALSE)</f>
        <v>70</v>
      </c>
      <c r="X845" s="57" t="str">
        <f>VLOOKUP(V845,'Charged Moves'!B$2:C$119,2,FALSE)</f>
        <v>Bug</v>
      </c>
      <c r="Y845" s="54">
        <f>IF(OR(VLOOKUP(V845,'Charged Moves'!B$2:C$119,2,FALSE)=E845,VLOOKUP(V845,'Charged Moves'!B$2:C$119,2,FALSE)=F845),1,0)</f>
        <v>1</v>
      </c>
      <c r="Z845" s="54">
        <f>VLOOKUP(V845,'Charged Moves'!B$2:K$119,10,FALSE)*100</f>
        <v>5</v>
      </c>
      <c r="AA845" s="54">
        <f>VLOOKUP(V845,'Charged Moves'!B$2:K$119,6,FALSE)</f>
        <v>3700</v>
      </c>
      <c r="AB845" s="54">
        <f>VLOOKUP(V845,'Charged Moves'!B$2:L$119,11,FALSE)</f>
        <v>33</v>
      </c>
      <c r="AC845" s="62">
        <f t="shared" si="233"/>
        <v>25</v>
      </c>
      <c r="AD845" s="24">
        <f t="shared" si="3"/>
        <v>6.756756757</v>
      </c>
      <c r="AE845" s="63">
        <f t="shared" si="4"/>
        <v>6</v>
      </c>
      <c r="AF845" s="64">
        <f t="shared" si="5"/>
        <v>3000</v>
      </c>
      <c r="AG845" s="65">
        <f t="shared" si="6"/>
        <v>5.52238806</v>
      </c>
      <c r="AH845" s="15">
        <f t="shared" si="234"/>
        <v>0.3171963274</v>
      </c>
      <c r="AI845" s="15">
        <f t="shared" si="235"/>
        <v>0.1144291387</v>
      </c>
      <c r="AJ845" s="15">
        <f t="shared" si="236"/>
        <v>0.1125938501</v>
      </c>
      <c r="AK845" s="65">
        <f t="shared" si="7"/>
        <v>1.787439614</v>
      </c>
      <c r="AL845" s="65">
        <f t="shared" si="8"/>
        <v>126959.7015</v>
      </c>
      <c r="AM845" s="65">
        <f t="shared" si="9"/>
        <v>41093.23671</v>
      </c>
    </row>
    <row r="846" ht="14.25" customHeight="1">
      <c r="A846" s="11">
        <v>1239.0</v>
      </c>
      <c r="B846" s="11">
        <f>VLOOKUP(D846,'Species Data'!A$2:E$252,2,FALSE)</f>
        <v>166</v>
      </c>
      <c r="C846" s="11"/>
      <c r="D846" s="47" t="s">
        <v>336</v>
      </c>
      <c r="E846" s="118" t="s">
        <v>477</v>
      </c>
      <c r="F846" s="67" t="s">
        <v>174</v>
      </c>
      <c r="G846" s="11">
        <f>VLOOKUP(D846,'Species Data'!A$2:E$252,3,FALSE)</f>
        <v>110</v>
      </c>
      <c r="H846" s="52">
        <f>VLOOKUP(D846,'Species Data'!A$2:E$252,4,FALSE)</f>
        <v>107</v>
      </c>
      <c r="I846" s="52">
        <f>VLOOKUP(D846,'Species Data'!A$2:E$252,5,FALSE)</f>
        <v>209</v>
      </c>
      <c r="J846" s="53">
        <f t="shared" si="1"/>
        <v>22990</v>
      </c>
      <c r="K846" s="21" t="s">
        <v>184</v>
      </c>
      <c r="L846" s="54">
        <f>VLOOKUP(K846,'Basic Moves'!B$2:J$60,3,FALSE)</f>
        <v>5</v>
      </c>
      <c r="M846" s="54" t="str">
        <f>VLOOKUP(K846,'Basic Moves'!B$2:C$60,2,FALSE)</f>
        <v>Bug</v>
      </c>
      <c r="N846" s="54">
        <f>IF(OR(VLOOKUP(K846,'Basic Moves'!B$2:C$60,2,FALSE)=E846,VLOOKUP(K846,'Basic Moves'!B$2:C$60,2,FALSE)=F846),1,0)</f>
        <v>1</v>
      </c>
      <c r="O846" s="54">
        <f>VLOOKUP(K846,'Basic Moves'!B$2:J$60,5,FALSE)</f>
        <v>500</v>
      </c>
      <c r="P846" s="54">
        <f>VLOOKUP(K846,'Basic Moves'!B$2:J$60,9,FALSE)</f>
        <v>6</v>
      </c>
      <c r="Q846" s="34">
        <f t="shared" si="229"/>
        <v>2</v>
      </c>
      <c r="R846" s="24">
        <f t="shared" si="2"/>
        <v>4</v>
      </c>
      <c r="S846" s="56">
        <f t="shared" si="230"/>
        <v>10</v>
      </c>
      <c r="T846" s="56">
        <f t="shared" si="231"/>
        <v>12</v>
      </c>
      <c r="U846" s="56">
        <f t="shared" si="232"/>
        <v>1.2</v>
      </c>
      <c r="V846" s="21" t="s">
        <v>239</v>
      </c>
      <c r="W846" s="54">
        <f>VLOOKUP(V846,'Charged Moves'!B$2:K$119,3,FALSE)</f>
        <v>55</v>
      </c>
      <c r="X846" s="57" t="str">
        <f>VLOOKUP(V846,'Charged Moves'!B$2:C$119,2,FALSE)</f>
        <v>Flying</v>
      </c>
      <c r="Y846" s="54">
        <f>IF(OR(VLOOKUP(V846,'Charged Moves'!B$2:C$119,2,FALSE)=E846,VLOOKUP(V846,'Charged Moves'!B$2:C$119,2,FALSE)=F846),1,0)</f>
        <v>1</v>
      </c>
      <c r="Z846" s="54">
        <f>VLOOKUP(V846,'Charged Moves'!B$2:K$119,10,FALSE)*100</f>
        <v>5</v>
      </c>
      <c r="AA846" s="54">
        <f>VLOOKUP(V846,'Charged Moves'!B$2:K$119,6,FALSE)</f>
        <v>2400</v>
      </c>
      <c r="AB846" s="54">
        <f>VLOOKUP(V846,'Charged Moves'!B$2:L$119,11,FALSE)</f>
        <v>33</v>
      </c>
      <c r="AC846" s="62">
        <f t="shared" si="233"/>
        <v>20</v>
      </c>
      <c r="AD846" s="24">
        <f t="shared" si="3"/>
        <v>8.333333333</v>
      </c>
      <c r="AE846" s="63">
        <f t="shared" si="4"/>
        <v>6</v>
      </c>
      <c r="AF846" s="64">
        <f t="shared" si="5"/>
        <v>3000</v>
      </c>
      <c r="AG846" s="65">
        <f t="shared" si="6"/>
        <v>5.925925926</v>
      </c>
      <c r="AH846" s="15">
        <f t="shared" si="234"/>
        <v>0.3403748378</v>
      </c>
      <c r="AI846" s="15">
        <f t="shared" si="235"/>
        <v>0.1227908275</v>
      </c>
      <c r="AJ846" s="15">
        <f t="shared" si="236"/>
        <v>0.103903826</v>
      </c>
      <c r="AK846" s="65">
        <f t="shared" si="7"/>
        <v>1.649484536</v>
      </c>
      <c r="AL846" s="65">
        <f t="shared" si="8"/>
        <v>136237.037</v>
      </c>
      <c r="AM846" s="65">
        <f t="shared" si="9"/>
        <v>37921.64948</v>
      </c>
    </row>
    <row r="847" ht="14.25" customHeight="1">
      <c r="A847" s="11">
        <v>1234.0</v>
      </c>
      <c r="B847" s="11">
        <f>VLOOKUP(D847,'Species Data'!A$2:E$252,2,FALSE)</f>
        <v>165</v>
      </c>
      <c r="C847" s="11"/>
      <c r="D847" s="47" t="s">
        <v>413</v>
      </c>
      <c r="E847" s="118" t="s">
        <v>477</v>
      </c>
      <c r="F847" s="67" t="s">
        <v>174</v>
      </c>
      <c r="G847" s="11">
        <f>VLOOKUP(D847,'Species Data'!A$2:E$252,3,FALSE)</f>
        <v>80</v>
      </c>
      <c r="H847" s="52">
        <f>VLOOKUP(D847,'Species Data'!A$2:E$252,4,FALSE)</f>
        <v>72</v>
      </c>
      <c r="I847" s="52">
        <f>VLOOKUP(D847,'Species Data'!A$2:E$252,5,FALSE)</f>
        <v>142</v>
      </c>
      <c r="J847" s="53">
        <f t="shared" si="1"/>
        <v>11360</v>
      </c>
      <c r="K847" s="21" t="s">
        <v>184</v>
      </c>
      <c r="L847" s="54">
        <f>VLOOKUP(K847,'Basic Moves'!B$2:J$60,3,FALSE)</f>
        <v>5</v>
      </c>
      <c r="M847" s="54" t="str">
        <f>VLOOKUP(K847,'Basic Moves'!B$2:C$60,2,FALSE)</f>
        <v>Bug</v>
      </c>
      <c r="N847" s="54">
        <f>IF(OR(VLOOKUP(K847,'Basic Moves'!B$2:C$60,2,FALSE)=E847,VLOOKUP(K847,'Basic Moves'!B$2:C$60,2,FALSE)=F847),1,0)</f>
        <v>1</v>
      </c>
      <c r="O847" s="54">
        <f>VLOOKUP(K847,'Basic Moves'!B$2:J$60,5,FALSE)</f>
        <v>500</v>
      </c>
      <c r="P847" s="54">
        <f>VLOOKUP(K847,'Basic Moves'!B$2:J$60,9,FALSE)</f>
        <v>6</v>
      </c>
      <c r="Q847" s="34">
        <f t="shared" si="229"/>
        <v>2</v>
      </c>
      <c r="R847" s="24">
        <f t="shared" si="2"/>
        <v>4</v>
      </c>
      <c r="S847" s="56">
        <f t="shared" si="230"/>
        <v>10</v>
      </c>
      <c r="T847" s="56">
        <f t="shared" si="231"/>
        <v>12</v>
      </c>
      <c r="U847" s="56">
        <f t="shared" si="232"/>
        <v>1.2</v>
      </c>
      <c r="V847" s="21" t="s">
        <v>312</v>
      </c>
      <c r="W847" s="54">
        <f>VLOOKUP(V847,'Charged Moves'!B$2:K$119,3,FALSE)</f>
        <v>70</v>
      </c>
      <c r="X847" s="57" t="str">
        <f>VLOOKUP(V847,'Charged Moves'!B$2:C$119,2,FALSE)</f>
        <v>Bug</v>
      </c>
      <c r="Y847" s="54">
        <f>IF(OR(VLOOKUP(V847,'Charged Moves'!B$2:C$119,2,FALSE)=E847,VLOOKUP(V847,'Charged Moves'!B$2:C$119,2,FALSE)=F847),1,0)</f>
        <v>1</v>
      </c>
      <c r="Z847" s="54">
        <f>VLOOKUP(V847,'Charged Moves'!B$2:K$119,10,FALSE)*100</f>
        <v>5</v>
      </c>
      <c r="AA847" s="54">
        <f>VLOOKUP(V847,'Charged Moves'!B$2:K$119,6,FALSE)</f>
        <v>3700</v>
      </c>
      <c r="AB847" s="54">
        <f>VLOOKUP(V847,'Charged Moves'!B$2:L$119,11,FALSE)</f>
        <v>33</v>
      </c>
      <c r="AC847" s="62">
        <f t="shared" si="233"/>
        <v>17</v>
      </c>
      <c r="AD847" s="24">
        <f t="shared" si="3"/>
        <v>4.594594595</v>
      </c>
      <c r="AE847" s="63">
        <f t="shared" si="4"/>
        <v>6</v>
      </c>
      <c r="AF847" s="64">
        <f t="shared" si="5"/>
        <v>3000</v>
      </c>
      <c r="AG847" s="65">
        <f t="shared" si="6"/>
        <v>4.328358209</v>
      </c>
      <c r="AH847" s="15">
        <f t="shared" si="234"/>
        <v>0.2486133377</v>
      </c>
      <c r="AI847" s="15">
        <f t="shared" si="235"/>
        <v>0.04431719483</v>
      </c>
      <c r="AJ847" s="15">
        <f t="shared" si="236"/>
        <v>0.04360640697</v>
      </c>
      <c r="AK847" s="65">
        <f t="shared" si="7"/>
        <v>1.400966184</v>
      </c>
      <c r="AL847" s="65">
        <f t="shared" si="8"/>
        <v>49170.14925</v>
      </c>
      <c r="AM847" s="65">
        <f t="shared" si="9"/>
        <v>15914.97585</v>
      </c>
    </row>
    <row r="848" ht="14.25" customHeight="1">
      <c r="A848" s="11">
        <v>1233.0</v>
      </c>
      <c r="B848" s="11">
        <f>VLOOKUP(D848,'Species Data'!A$2:E$252,2,FALSE)</f>
        <v>165</v>
      </c>
      <c r="C848" s="11"/>
      <c r="D848" s="47" t="s">
        <v>413</v>
      </c>
      <c r="E848" s="118" t="s">
        <v>477</v>
      </c>
      <c r="F848" s="67" t="s">
        <v>174</v>
      </c>
      <c r="G848" s="11">
        <f>VLOOKUP(D848,'Species Data'!A$2:E$252,3,FALSE)</f>
        <v>80</v>
      </c>
      <c r="H848" s="52">
        <f>VLOOKUP(D848,'Species Data'!A$2:E$252,4,FALSE)</f>
        <v>72</v>
      </c>
      <c r="I848" s="52">
        <f>VLOOKUP(D848,'Species Data'!A$2:E$252,5,FALSE)</f>
        <v>142</v>
      </c>
      <c r="J848" s="53">
        <f t="shared" si="1"/>
        <v>11360</v>
      </c>
      <c r="K848" s="21" t="s">
        <v>184</v>
      </c>
      <c r="L848" s="54">
        <f>VLOOKUP(K848,'Basic Moves'!B$2:J$60,3,FALSE)</f>
        <v>5</v>
      </c>
      <c r="M848" s="54" t="str">
        <f>VLOOKUP(K848,'Basic Moves'!B$2:C$60,2,FALSE)</f>
        <v>Bug</v>
      </c>
      <c r="N848" s="54">
        <f>IF(OR(VLOOKUP(K848,'Basic Moves'!B$2:C$60,2,FALSE)=E848,VLOOKUP(K848,'Basic Moves'!B$2:C$60,2,FALSE)=F848),1,0)</f>
        <v>1</v>
      </c>
      <c r="O848" s="54">
        <f>VLOOKUP(K848,'Basic Moves'!B$2:J$60,5,FALSE)</f>
        <v>500</v>
      </c>
      <c r="P848" s="54">
        <f>VLOOKUP(K848,'Basic Moves'!B$2:J$60,9,FALSE)</f>
        <v>6</v>
      </c>
      <c r="Q848" s="34">
        <f t="shared" si="229"/>
        <v>2</v>
      </c>
      <c r="R848" s="24">
        <f t="shared" si="2"/>
        <v>4</v>
      </c>
      <c r="S848" s="56">
        <f t="shared" si="230"/>
        <v>10</v>
      </c>
      <c r="T848" s="56">
        <f t="shared" si="231"/>
        <v>12</v>
      </c>
      <c r="U848" s="56">
        <f t="shared" si="232"/>
        <v>1.2</v>
      </c>
      <c r="V848" s="21" t="s">
        <v>239</v>
      </c>
      <c r="W848" s="54">
        <f>VLOOKUP(V848,'Charged Moves'!B$2:K$119,3,FALSE)</f>
        <v>55</v>
      </c>
      <c r="X848" s="57" t="str">
        <f>VLOOKUP(V848,'Charged Moves'!B$2:C$119,2,FALSE)</f>
        <v>Flying</v>
      </c>
      <c r="Y848" s="54">
        <f>IF(OR(VLOOKUP(V848,'Charged Moves'!B$2:C$119,2,FALSE)=E848,VLOOKUP(V848,'Charged Moves'!B$2:C$119,2,FALSE)=F848),1,0)</f>
        <v>1</v>
      </c>
      <c r="Z848" s="54">
        <f>VLOOKUP(V848,'Charged Moves'!B$2:K$119,10,FALSE)*100</f>
        <v>5</v>
      </c>
      <c r="AA848" s="54">
        <f>VLOOKUP(V848,'Charged Moves'!B$2:K$119,6,FALSE)</f>
        <v>2400</v>
      </c>
      <c r="AB848" s="54">
        <f>VLOOKUP(V848,'Charged Moves'!B$2:L$119,11,FALSE)</f>
        <v>33</v>
      </c>
      <c r="AC848" s="62">
        <f t="shared" si="233"/>
        <v>14</v>
      </c>
      <c r="AD848" s="24">
        <f t="shared" si="3"/>
        <v>5.833333333</v>
      </c>
      <c r="AE848" s="63">
        <f t="shared" si="4"/>
        <v>6</v>
      </c>
      <c r="AF848" s="64">
        <f t="shared" si="5"/>
        <v>3000</v>
      </c>
      <c r="AG848" s="65">
        <f t="shared" si="6"/>
        <v>4.814814815</v>
      </c>
      <c r="AH848" s="15">
        <f t="shared" si="234"/>
        <v>0.2765545557</v>
      </c>
      <c r="AI848" s="15">
        <f t="shared" si="235"/>
        <v>0.04929792682</v>
      </c>
      <c r="AJ848" s="15">
        <f t="shared" si="236"/>
        <v>0.04171519416</v>
      </c>
      <c r="AK848" s="65">
        <f t="shared" si="7"/>
        <v>1.340206186</v>
      </c>
      <c r="AL848" s="65">
        <f t="shared" si="8"/>
        <v>54696.2963</v>
      </c>
      <c r="AM848" s="65">
        <f t="shared" si="9"/>
        <v>15224.74227</v>
      </c>
    </row>
    <row r="849" ht="14.25" customHeight="1">
      <c r="A849" s="11">
        <v>1237.0</v>
      </c>
      <c r="B849" s="11">
        <f>VLOOKUP(D849,'Species Data'!A$2:E$252,2,FALSE)</f>
        <v>165</v>
      </c>
      <c r="C849" s="11"/>
      <c r="D849" s="47" t="s">
        <v>413</v>
      </c>
      <c r="E849" s="118" t="s">
        <v>477</v>
      </c>
      <c r="F849" s="67" t="s">
        <v>174</v>
      </c>
      <c r="G849" s="11">
        <f>VLOOKUP(D849,'Species Data'!A$2:E$252,3,FALSE)</f>
        <v>80</v>
      </c>
      <c r="H849" s="52">
        <f>VLOOKUP(D849,'Species Data'!A$2:E$252,4,FALSE)</f>
        <v>72</v>
      </c>
      <c r="I849" s="52">
        <f>VLOOKUP(D849,'Species Data'!A$2:E$252,5,FALSE)</f>
        <v>142</v>
      </c>
      <c r="J849" s="53">
        <f t="shared" si="1"/>
        <v>11360</v>
      </c>
      <c r="K849" s="21" t="s">
        <v>139</v>
      </c>
      <c r="L849" s="54">
        <f>VLOOKUP(K849,'Basic Moves'!B$2:J$60,3,FALSE)</f>
        <v>5</v>
      </c>
      <c r="M849" s="54" t="str">
        <f>VLOOKUP(K849,'Basic Moves'!B$2:C$60,2,FALSE)</f>
        <v>Normal</v>
      </c>
      <c r="N849" s="54">
        <f>IF(OR(VLOOKUP(K849,'Basic Moves'!B$2:C$60,2,FALSE)=E849,VLOOKUP(K849,'Basic Moves'!B$2:C$60,2,FALSE)=F849),1,0)</f>
        <v>0</v>
      </c>
      <c r="O849" s="54">
        <f>VLOOKUP(K849,'Basic Moves'!B$2:J$60,5,FALSE)</f>
        <v>500</v>
      </c>
      <c r="P849" s="54">
        <f>VLOOKUP(K849,'Basic Moves'!B$2:J$60,9,FALSE)</f>
        <v>5</v>
      </c>
      <c r="Q849" s="34">
        <f t="shared" si="229"/>
        <v>2</v>
      </c>
      <c r="R849" s="24">
        <f t="shared" si="2"/>
        <v>4</v>
      </c>
      <c r="S849" s="56">
        <f t="shared" si="230"/>
        <v>10</v>
      </c>
      <c r="T849" s="56">
        <f t="shared" si="231"/>
        <v>10</v>
      </c>
      <c r="U849" s="56">
        <f t="shared" si="232"/>
        <v>1</v>
      </c>
      <c r="V849" s="21" t="s">
        <v>312</v>
      </c>
      <c r="W849" s="54">
        <f>VLOOKUP(V849,'Charged Moves'!B$2:K$119,3,FALSE)</f>
        <v>70</v>
      </c>
      <c r="X849" s="57" t="str">
        <f>VLOOKUP(V849,'Charged Moves'!B$2:C$119,2,FALSE)</f>
        <v>Bug</v>
      </c>
      <c r="Y849" s="54">
        <f>IF(OR(VLOOKUP(V849,'Charged Moves'!B$2:C$119,2,FALSE)=E849,VLOOKUP(V849,'Charged Moves'!B$2:C$119,2,FALSE)=F849),1,0)</f>
        <v>1</v>
      </c>
      <c r="Z849" s="54">
        <f>VLOOKUP(V849,'Charged Moves'!B$2:K$119,10,FALSE)*100</f>
        <v>5</v>
      </c>
      <c r="AA849" s="54">
        <f>VLOOKUP(V849,'Charged Moves'!B$2:K$119,6,FALSE)</f>
        <v>3700</v>
      </c>
      <c r="AB849" s="54">
        <f>VLOOKUP(V849,'Charged Moves'!B$2:L$119,11,FALSE)</f>
        <v>33</v>
      </c>
      <c r="AC849" s="62">
        <f t="shared" si="233"/>
        <v>17</v>
      </c>
      <c r="AD849" s="24">
        <f t="shared" si="3"/>
        <v>4.594594595</v>
      </c>
      <c r="AE849" s="63">
        <f t="shared" si="4"/>
        <v>7</v>
      </c>
      <c r="AF849" s="64">
        <f t="shared" si="5"/>
        <v>3500</v>
      </c>
      <c r="AG849" s="65">
        <f t="shared" si="6"/>
        <v>4.305555556</v>
      </c>
      <c r="AH849" s="15">
        <f t="shared" si="234"/>
        <v>0.2473035931</v>
      </c>
      <c r="AI849" s="15">
        <f t="shared" si="235"/>
        <v>0.04408372302</v>
      </c>
      <c r="AJ849" s="15">
        <f t="shared" si="236"/>
        <v>0.04159071248</v>
      </c>
      <c r="AK849" s="65">
        <f t="shared" si="7"/>
        <v>1.336206897</v>
      </c>
      <c r="AL849" s="65">
        <f t="shared" si="8"/>
        <v>48911.11111</v>
      </c>
      <c r="AM849" s="65">
        <f t="shared" si="9"/>
        <v>15179.31034</v>
      </c>
    </row>
    <row r="850" ht="14.25" customHeight="1">
      <c r="A850" s="11">
        <v>1236.0</v>
      </c>
      <c r="B850" s="11">
        <f>VLOOKUP(D850,'Species Data'!A$2:E$252,2,FALSE)</f>
        <v>165</v>
      </c>
      <c r="C850" s="11"/>
      <c r="D850" s="47" t="s">
        <v>413</v>
      </c>
      <c r="E850" s="118" t="s">
        <v>477</v>
      </c>
      <c r="F850" s="67" t="s">
        <v>174</v>
      </c>
      <c r="G850" s="11">
        <f>VLOOKUP(D850,'Species Data'!A$2:E$252,3,FALSE)</f>
        <v>80</v>
      </c>
      <c r="H850" s="52">
        <f>VLOOKUP(D850,'Species Data'!A$2:E$252,4,FALSE)</f>
        <v>72</v>
      </c>
      <c r="I850" s="52">
        <f>VLOOKUP(D850,'Species Data'!A$2:E$252,5,FALSE)</f>
        <v>142</v>
      </c>
      <c r="J850" s="53">
        <f t="shared" si="1"/>
        <v>11360</v>
      </c>
      <c r="K850" s="21" t="s">
        <v>139</v>
      </c>
      <c r="L850" s="54">
        <f>VLOOKUP(K850,'Basic Moves'!B$2:J$60,3,FALSE)</f>
        <v>5</v>
      </c>
      <c r="M850" s="54" t="str">
        <f>VLOOKUP(K850,'Basic Moves'!B$2:C$60,2,FALSE)</f>
        <v>Normal</v>
      </c>
      <c r="N850" s="54">
        <f>IF(OR(VLOOKUP(K850,'Basic Moves'!B$2:C$60,2,FALSE)=E850,VLOOKUP(K850,'Basic Moves'!B$2:C$60,2,FALSE)=F850),1,0)</f>
        <v>0</v>
      </c>
      <c r="O850" s="54">
        <f>VLOOKUP(K850,'Basic Moves'!B$2:J$60,5,FALSE)</f>
        <v>500</v>
      </c>
      <c r="P850" s="54">
        <f>VLOOKUP(K850,'Basic Moves'!B$2:J$60,9,FALSE)</f>
        <v>5</v>
      </c>
      <c r="Q850" s="34">
        <f t="shared" si="229"/>
        <v>2</v>
      </c>
      <c r="R850" s="24">
        <f t="shared" si="2"/>
        <v>4</v>
      </c>
      <c r="S850" s="56">
        <f t="shared" si="230"/>
        <v>10</v>
      </c>
      <c r="T850" s="56">
        <f t="shared" si="231"/>
        <v>10</v>
      </c>
      <c r="U850" s="56">
        <f t="shared" si="232"/>
        <v>1</v>
      </c>
      <c r="V850" s="21" t="s">
        <v>239</v>
      </c>
      <c r="W850" s="54">
        <f>VLOOKUP(V850,'Charged Moves'!B$2:K$119,3,FALSE)</f>
        <v>55</v>
      </c>
      <c r="X850" s="57" t="str">
        <f>VLOOKUP(V850,'Charged Moves'!B$2:C$119,2,FALSE)</f>
        <v>Flying</v>
      </c>
      <c r="Y850" s="54">
        <f>IF(OR(VLOOKUP(V850,'Charged Moves'!B$2:C$119,2,FALSE)=E850,VLOOKUP(V850,'Charged Moves'!B$2:C$119,2,FALSE)=F850),1,0)</f>
        <v>1</v>
      </c>
      <c r="Z850" s="54">
        <f>VLOOKUP(V850,'Charged Moves'!B$2:K$119,10,FALSE)*100</f>
        <v>5</v>
      </c>
      <c r="AA850" s="54">
        <f>VLOOKUP(V850,'Charged Moves'!B$2:K$119,6,FALSE)</f>
        <v>2400</v>
      </c>
      <c r="AB850" s="54">
        <f>VLOOKUP(V850,'Charged Moves'!B$2:L$119,11,FALSE)</f>
        <v>33</v>
      </c>
      <c r="AC850" s="62">
        <f t="shared" si="233"/>
        <v>14</v>
      </c>
      <c r="AD850" s="24">
        <f t="shared" si="3"/>
        <v>5.833333333</v>
      </c>
      <c r="AE850" s="63">
        <f t="shared" si="4"/>
        <v>7</v>
      </c>
      <c r="AF850" s="64">
        <f t="shared" si="5"/>
        <v>3500</v>
      </c>
      <c r="AG850" s="65">
        <f t="shared" si="6"/>
        <v>4.745762712</v>
      </c>
      <c r="AH850" s="15">
        <f t="shared" si="234"/>
        <v>0.2725883235</v>
      </c>
      <c r="AI850" s="15">
        <f t="shared" si="235"/>
        <v>0.04859091614</v>
      </c>
      <c r="AJ850" s="15">
        <f t="shared" si="236"/>
        <v>0.03979573844</v>
      </c>
      <c r="AK850" s="65">
        <f t="shared" si="7"/>
        <v>1.278538813</v>
      </c>
      <c r="AL850" s="65">
        <f t="shared" si="8"/>
        <v>53911.86441</v>
      </c>
      <c r="AM850" s="65">
        <f t="shared" si="9"/>
        <v>14524.20091</v>
      </c>
    </row>
    <row r="851" ht="14.25" customHeight="1">
      <c r="A851" s="11">
        <v>1235.0</v>
      </c>
      <c r="B851" s="11">
        <f>VLOOKUP(D851,'Species Data'!A$2:E$252,2,FALSE)</f>
        <v>165</v>
      </c>
      <c r="C851" s="11"/>
      <c r="D851" s="47" t="s">
        <v>413</v>
      </c>
      <c r="E851" s="118" t="s">
        <v>477</v>
      </c>
      <c r="F851" s="67" t="s">
        <v>174</v>
      </c>
      <c r="G851" s="11">
        <f>VLOOKUP(D851,'Species Data'!A$2:E$252,3,FALSE)</f>
        <v>80</v>
      </c>
      <c r="H851" s="52">
        <f>VLOOKUP(D851,'Species Data'!A$2:E$252,4,FALSE)</f>
        <v>72</v>
      </c>
      <c r="I851" s="52">
        <f>VLOOKUP(D851,'Species Data'!A$2:E$252,5,FALSE)</f>
        <v>142</v>
      </c>
      <c r="J851" s="53">
        <f t="shared" si="1"/>
        <v>11360</v>
      </c>
      <c r="K851" s="21" t="s">
        <v>184</v>
      </c>
      <c r="L851" s="54">
        <f>VLOOKUP(K851,'Basic Moves'!B$2:J$60,3,FALSE)</f>
        <v>5</v>
      </c>
      <c r="M851" s="54" t="str">
        <f>VLOOKUP(K851,'Basic Moves'!B$2:C$60,2,FALSE)</f>
        <v>Bug</v>
      </c>
      <c r="N851" s="54">
        <f>IF(OR(VLOOKUP(K851,'Basic Moves'!B$2:C$60,2,FALSE)=E851,VLOOKUP(K851,'Basic Moves'!B$2:C$60,2,FALSE)=F851),1,0)</f>
        <v>1</v>
      </c>
      <c r="O851" s="54">
        <f>VLOOKUP(K851,'Basic Moves'!B$2:J$60,5,FALSE)</f>
        <v>500</v>
      </c>
      <c r="P851" s="54">
        <f>VLOOKUP(K851,'Basic Moves'!B$2:J$60,9,FALSE)</f>
        <v>6</v>
      </c>
      <c r="Q851" s="34">
        <f t="shared" si="229"/>
        <v>2</v>
      </c>
      <c r="R851" s="24">
        <f t="shared" si="2"/>
        <v>4</v>
      </c>
      <c r="S851" s="56">
        <f t="shared" si="230"/>
        <v>10</v>
      </c>
      <c r="T851" s="56">
        <f t="shared" si="231"/>
        <v>12</v>
      </c>
      <c r="U851" s="56">
        <f t="shared" si="232"/>
        <v>1.2</v>
      </c>
      <c r="V851" s="21" t="s">
        <v>379</v>
      </c>
      <c r="W851" s="54">
        <f>VLOOKUP(V851,'Charged Moves'!B$2:K$119,3,FALSE)</f>
        <v>60</v>
      </c>
      <c r="X851" s="57" t="str">
        <f>VLOOKUP(V851,'Charged Moves'!B$2:C$119,2,FALSE)</f>
        <v>Normal</v>
      </c>
      <c r="Y851" s="54">
        <f>IF(OR(VLOOKUP(V851,'Charged Moves'!B$2:C$119,2,FALSE)=E851,VLOOKUP(V851,'Charged Moves'!B$2:C$119,2,FALSE)=F851),1,0)</f>
        <v>0</v>
      </c>
      <c r="Z851" s="54">
        <f>VLOOKUP(V851,'Charged Moves'!B$2:K$119,10,FALSE)*100</f>
        <v>5</v>
      </c>
      <c r="AA851" s="54">
        <f>VLOOKUP(V851,'Charged Moves'!B$2:K$119,6,FALSE)</f>
        <v>2800</v>
      </c>
      <c r="AB851" s="54">
        <f>VLOOKUP(V851,'Charged Moves'!B$2:L$119,11,FALSE)</f>
        <v>50</v>
      </c>
      <c r="AC851" s="62">
        <f t="shared" si="233"/>
        <v>13</v>
      </c>
      <c r="AD851" s="24">
        <f t="shared" si="3"/>
        <v>4.642857143</v>
      </c>
      <c r="AE851" s="63">
        <f t="shared" si="4"/>
        <v>9</v>
      </c>
      <c r="AF851" s="64">
        <f t="shared" si="5"/>
        <v>4500</v>
      </c>
      <c r="AG851" s="65">
        <f t="shared" si="6"/>
        <v>4.246575342</v>
      </c>
      <c r="AH851" s="15">
        <f t="shared" si="234"/>
        <v>0.2439158726</v>
      </c>
      <c r="AI851" s="15">
        <f t="shared" si="235"/>
        <v>0.0434798364</v>
      </c>
      <c r="AJ851" s="15">
        <f t="shared" si="236"/>
        <v>0.03534448826</v>
      </c>
      <c r="AK851" s="65">
        <f t="shared" si="7"/>
        <v>1.135531136</v>
      </c>
      <c r="AL851" s="65">
        <f t="shared" si="8"/>
        <v>48241.09589</v>
      </c>
      <c r="AM851" s="65">
        <f t="shared" si="9"/>
        <v>12899.6337</v>
      </c>
    </row>
    <row r="852" ht="14.25" customHeight="1">
      <c r="A852" s="11">
        <v>1238.0</v>
      </c>
      <c r="B852" s="11">
        <f>VLOOKUP(D852,'Species Data'!A$2:E$252,2,FALSE)</f>
        <v>165</v>
      </c>
      <c r="C852" s="11"/>
      <c r="D852" s="47" t="s">
        <v>413</v>
      </c>
      <c r="E852" s="118" t="s">
        <v>477</v>
      </c>
      <c r="F852" s="67" t="s">
        <v>174</v>
      </c>
      <c r="G852" s="11">
        <f>VLOOKUP(D852,'Species Data'!A$2:E$252,3,FALSE)</f>
        <v>80</v>
      </c>
      <c r="H852" s="52">
        <f>VLOOKUP(D852,'Species Data'!A$2:E$252,4,FALSE)</f>
        <v>72</v>
      </c>
      <c r="I852" s="52">
        <f>VLOOKUP(D852,'Species Data'!A$2:E$252,5,FALSE)</f>
        <v>142</v>
      </c>
      <c r="J852" s="53">
        <f t="shared" si="1"/>
        <v>11360</v>
      </c>
      <c r="K852" s="21" t="s">
        <v>139</v>
      </c>
      <c r="L852" s="54">
        <f>VLOOKUP(K852,'Basic Moves'!B$2:J$60,3,FALSE)</f>
        <v>5</v>
      </c>
      <c r="M852" s="54" t="str">
        <f>VLOOKUP(K852,'Basic Moves'!B$2:C$60,2,FALSE)</f>
        <v>Normal</v>
      </c>
      <c r="N852" s="54">
        <f>IF(OR(VLOOKUP(K852,'Basic Moves'!B$2:C$60,2,FALSE)=E852,VLOOKUP(K852,'Basic Moves'!B$2:C$60,2,FALSE)=F852),1,0)</f>
        <v>0</v>
      </c>
      <c r="O852" s="54">
        <f>VLOOKUP(K852,'Basic Moves'!B$2:J$60,5,FALSE)</f>
        <v>500</v>
      </c>
      <c r="P852" s="54">
        <f>VLOOKUP(K852,'Basic Moves'!B$2:J$60,9,FALSE)</f>
        <v>5</v>
      </c>
      <c r="Q852" s="34">
        <f t="shared" si="229"/>
        <v>2</v>
      </c>
      <c r="R852" s="24">
        <f t="shared" si="2"/>
        <v>4</v>
      </c>
      <c r="S852" s="56">
        <f t="shared" si="230"/>
        <v>10</v>
      </c>
      <c r="T852" s="56">
        <f t="shared" si="231"/>
        <v>10</v>
      </c>
      <c r="U852" s="56">
        <f t="shared" si="232"/>
        <v>1</v>
      </c>
      <c r="V852" s="21" t="s">
        <v>379</v>
      </c>
      <c r="W852" s="54">
        <f>VLOOKUP(V852,'Charged Moves'!B$2:K$119,3,FALSE)</f>
        <v>60</v>
      </c>
      <c r="X852" s="57" t="str">
        <f>VLOOKUP(V852,'Charged Moves'!B$2:C$119,2,FALSE)</f>
        <v>Normal</v>
      </c>
      <c r="Y852" s="54">
        <f>IF(OR(VLOOKUP(V852,'Charged Moves'!B$2:C$119,2,FALSE)=E852,VLOOKUP(V852,'Charged Moves'!B$2:C$119,2,FALSE)=F852),1,0)</f>
        <v>0</v>
      </c>
      <c r="Z852" s="54">
        <f>VLOOKUP(V852,'Charged Moves'!B$2:K$119,10,FALSE)*100</f>
        <v>5</v>
      </c>
      <c r="AA852" s="54">
        <f>VLOOKUP(V852,'Charged Moves'!B$2:K$119,6,FALSE)</f>
        <v>2800</v>
      </c>
      <c r="AB852" s="54">
        <f>VLOOKUP(V852,'Charged Moves'!B$2:L$119,11,FALSE)</f>
        <v>50</v>
      </c>
      <c r="AC852" s="62">
        <f t="shared" si="233"/>
        <v>13</v>
      </c>
      <c r="AD852" s="24">
        <f t="shared" si="3"/>
        <v>4.642857143</v>
      </c>
      <c r="AE852" s="63">
        <f t="shared" si="4"/>
        <v>10</v>
      </c>
      <c r="AF852" s="64">
        <f t="shared" si="5"/>
        <v>5000</v>
      </c>
      <c r="AG852" s="65">
        <f t="shared" si="6"/>
        <v>4.230769231</v>
      </c>
      <c r="AH852" s="15">
        <f t="shared" si="234"/>
        <v>0.2430079972</v>
      </c>
      <c r="AI852" s="15">
        <f t="shared" si="235"/>
        <v>0.04331800079</v>
      </c>
      <c r="AJ852" s="15">
        <f t="shared" si="236"/>
        <v>0.03446833673</v>
      </c>
      <c r="AK852" s="65">
        <f t="shared" si="7"/>
        <v>1.10738255</v>
      </c>
      <c r="AL852" s="65">
        <f t="shared" si="8"/>
        <v>48061.53846</v>
      </c>
      <c r="AM852" s="65">
        <f t="shared" si="9"/>
        <v>12579.86577</v>
      </c>
    </row>
    <row r="853" ht="14.25" customHeight="1">
      <c r="A853" s="11">
        <v>824.0</v>
      </c>
      <c r="B853" s="11">
        <f>VLOOKUP(D853,'Species Data'!A$2:E$252,2,FALSE)</f>
        <v>108</v>
      </c>
      <c r="C853" s="11"/>
      <c r="D853" s="11" t="s">
        <v>314</v>
      </c>
      <c r="E853" s="98" t="s">
        <v>481</v>
      </c>
      <c r="F853" s="124"/>
      <c r="G853" s="11">
        <f>VLOOKUP(D853,'Species Data'!A$2:E$252,3,FALSE)</f>
        <v>180</v>
      </c>
      <c r="H853" s="52">
        <f>VLOOKUP(D853,'Species Data'!A$2:E$252,4,FALSE)</f>
        <v>108</v>
      </c>
      <c r="I853" s="52">
        <f>VLOOKUP(D853,'Species Data'!A$2:E$252,5,FALSE)</f>
        <v>137</v>
      </c>
      <c r="J853" s="53">
        <f t="shared" si="1"/>
        <v>24660</v>
      </c>
      <c r="K853" s="48" t="s">
        <v>54</v>
      </c>
      <c r="L853" s="54">
        <f>VLOOKUP(K853,'Basic Moves'!B$2:J$60,3,FALSE)</f>
        <v>12</v>
      </c>
      <c r="M853" s="54" t="str">
        <f>VLOOKUP(K853,'Basic Moves'!B$2:C$60,2,FALSE)</f>
        <v>Psychic</v>
      </c>
      <c r="N853" s="54">
        <f>IF(OR(VLOOKUP(K853,'Basic Moves'!B$2:C$60,2,FALSE)=E853,VLOOKUP(K853,'Basic Moves'!B$2:C$60,2,FALSE)=F853),1,0)</f>
        <v>0</v>
      </c>
      <c r="O853" s="54">
        <f>VLOOKUP(K853,'Basic Moves'!B$2:J$60,5,FALSE)</f>
        <v>1100</v>
      </c>
      <c r="P853" s="54">
        <f>VLOOKUP(K853,'Basic Moves'!B$2:J$60,9,FALSE)</f>
        <v>10</v>
      </c>
      <c r="Q853" s="34">
        <f t="shared" si="229"/>
        <v>4</v>
      </c>
      <c r="R853" s="24">
        <f t="shared" si="2"/>
        <v>3.636363636</v>
      </c>
      <c r="S853" s="56">
        <f t="shared" si="230"/>
        <v>10.90909091</v>
      </c>
      <c r="T853" s="56">
        <f t="shared" si="231"/>
        <v>9.090909091</v>
      </c>
      <c r="U853" s="56">
        <f t="shared" si="232"/>
        <v>0.8333333333</v>
      </c>
      <c r="V853" s="48" t="s">
        <v>29</v>
      </c>
      <c r="W853" s="54">
        <f>VLOOKUP(V853,'Charged Moves'!B$2:K$119,3,FALSE)</f>
        <v>150</v>
      </c>
      <c r="X853" s="57" t="str">
        <f>VLOOKUP(V853,'Charged Moves'!B$2:C$119,2,FALSE)</f>
        <v>Normal</v>
      </c>
      <c r="Y853" s="54">
        <f>IF(OR(VLOOKUP(V853,'Charged Moves'!B$2:C$119,2,FALSE)=E853,VLOOKUP(V853,'Charged Moves'!B$2:C$119,2,FALSE)=F853),1,0)</f>
        <v>1</v>
      </c>
      <c r="Z853" s="54">
        <f>VLOOKUP(V853,'Charged Moves'!B$2:K$119,10,FALSE)*100</f>
        <v>5</v>
      </c>
      <c r="AA853" s="54">
        <f>VLOOKUP(V853,'Charged Moves'!B$2:K$119,6,FALSE)</f>
        <v>3800</v>
      </c>
      <c r="AB853" s="54">
        <f>VLOOKUP(V853,'Charged Moves'!B$2:L$119,11,FALSE)</f>
        <v>100</v>
      </c>
      <c r="AC853" s="62">
        <f t="shared" si="233"/>
        <v>55</v>
      </c>
      <c r="AD853" s="24">
        <f t="shared" si="3"/>
        <v>14.47368421</v>
      </c>
      <c r="AE853" s="63">
        <f t="shared" si="4"/>
        <v>10</v>
      </c>
      <c r="AF853" s="64">
        <f t="shared" si="5"/>
        <v>11000</v>
      </c>
      <c r="AG853" s="65">
        <f t="shared" si="6"/>
        <v>6.418918919</v>
      </c>
      <c r="AH853" s="15">
        <f t="shared" si="234"/>
        <v>0.3686914945</v>
      </c>
      <c r="AI853" s="15">
        <f t="shared" si="235"/>
        <v>0.1426677127</v>
      </c>
      <c r="AJ853" s="15">
        <f t="shared" si="236"/>
        <v>0.1744267861</v>
      </c>
      <c r="AK853" s="65">
        <f t="shared" si="7"/>
        <v>2.581521739</v>
      </c>
      <c r="AL853" s="65">
        <f t="shared" si="8"/>
        <v>158290.5405</v>
      </c>
      <c r="AM853" s="65">
        <f t="shared" si="9"/>
        <v>63660.32609</v>
      </c>
    </row>
    <row r="854" ht="14.25" customHeight="1">
      <c r="A854" s="11">
        <v>825.0</v>
      </c>
      <c r="B854" s="11">
        <f>VLOOKUP(D854,'Species Data'!A$2:E$252,2,FALSE)</f>
        <v>108</v>
      </c>
      <c r="C854" s="11"/>
      <c r="D854" s="11" t="s">
        <v>314</v>
      </c>
      <c r="E854" s="98" t="s">
        <v>481</v>
      </c>
      <c r="F854" s="124"/>
      <c r="G854" s="11">
        <f>VLOOKUP(D854,'Species Data'!A$2:E$252,3,FALSE)</f>
        <v>180</v>
      </c>
      <c r="H854" s="52">
        <f>VLOOKUP(D854,'Species Data'!A$2:E$252,4,FALSE)</f>
        <v>108</v>
      </c>
      <c r="I854" s="52">
        <f>VLOOKUP(D854,'Species Data'!A$2:E$252,5,FALSE)</f>
        <v>137</v>
      </c>
      <c r="J854" s="53">
        <f t="shared" si="1"/>
        <v>24660</v>
      </c>
      <c r="K854" s="48" t="s">
        <v>54</v>
      </c>
      <c r="L854" s="54">
        <f>VLOOKUP(K854,'Basic Moves'!B$2:J$60,3,FALSE)</f>
        <v>12</v>
      </c>
      <c r="M854" s="54" t="str">
        <f>VLOOKUP(K854,'Basic Moves'!B$2:C$60,2,FALSE)</f>
        <v>Psychic</v>
      </c>
      <c r="N854" s="54">
        <f>IF(OR(VLOOKUP(K854,'Basic Moves'!B$2:C$60,2,FALSE)=E854,VLOOKUP(K854,'Basic Moves'!B$2:C$60,2,FALSE)=F854),1,0)</f>
        <v>0</v>
      </c>
      <c r="O854" s="54">
        <f>VLOOKUP(K854,'Basic Moves'!B$2:J$60,5,FALSE)</f>
        <v>1100</v>
      </c>
      <c r="P854" s="54">
        <f>VLOOKUP(K854,'Basic Moves'!B$2:J$60,9,FALSE)</f>
        <v>10</v>
      </c>
      <c r="Q854" s="34">
        <f t="shared" si="229"/>
        <v>4</v>
      </c>
      <c r="R854" s="24">
        <f t="shared" si="2"/>
        <v>3.636363636</v>
      </c>
      <c r="S854" s="56">
        <f t="shared" si="230"/>
        <v>10.90909091</v>
      </c>
      <c r="T854" s="56">
        <f t="shared" si="231"/>
        <v>9.090909091</v>
      </c>
      <c r="U854" s="56">
        <f t="shared" si="232"/>
        <v>0.8333333333</v>
      </c>
      <c r="V854" s="48" t="s">
        <v>208</v>
      </c>
      <c r="W854" s="54">
        <f>VLOOKUP(V854,'Charged Moves'!B$2:K$119,3,FALSE)</f>
        <v>90</v>
      </c>
      <c r="X854" s="57" t="str">
        <f>VLOOKUP(V854,'Charged Moves'!B$2:C$119,2,FALSE)</f>
        <v>Grass</v>
      </c>
      <c r="Y854" s="54">
        <f>IF(OR(VLOOKUP(V854,'Charged Moves'!B$2:C$119,2,FALSE)=E854,VLOOKUP(V854,'Charged Moves'!B$2:C$119,2,FALSE)=F854),1,0)</f>
        <v>0</v>
      </c>
      <c r="Z854" s="54">
        <f>VLOOKUP(V854,'Charged Moves'!B$2:K$119,10,FALSE)*100</f>
        <v>0</v>
      </c>
      <c r="AA854" s="54">
        <f>VLOOKUP(V854,'Charged Moves'!B$2:K$119,6,FALSE)</f>
        <v>2600</v>
      </c>
      <c r="AB854" s="54">
        <f>VLOOKUP(V854,'Charged Moves'!B$2:L$119,11,FALSE)</f>
        <v>50</v>
      </c>
      <c r="AC854" s="62">
        <f t="shared" si="233"/>
        <v>28</v>
      </c>
      <c r="AD854" s="24">
        <f t="shared" si="3"/>
        <v>10.76923077</v>
      </c>
      <c r="AE854" s="63">
        <f t="shared" si="4"/>
        <v>5</v>
      </c>
      <c r="AF854" s="64">
        <f t="shared" si="5"/>
        <v>5500</v>
      </c>
      <c r="AG854" s="65">
        <f t="shared" si="6"/>
        <v>5.925925926</v>
      </c>
      <c r="AH854" s="15">
        <f t="shared" si="234"/>
        <v>0.3403748378</v>
      </c>
      <c r="AI854" s="15">
        <f t="shared" si="235"/>
        <v>0.1317103874</v>
      </c>
      <c r="AJ854" s="15">
        <f t="shared" si="236"/>
        <v>0.1613550537</v>
      </c>
      <c r="AK854" s="65">
        <f t="shared" si="7"/>
        <v>2.388059701</v>
      </c>
      <c r="AL854" s="65">
        <f t="shared" si="8"/>
        <v>146133.3333</v>
      </c>
      <c r="AM854" s="65">
        <f t="shared" si="9"/>
        <v>58889.55224</v>
      </c>
    </row>
    <row r="855" ht="14.25" customHeight="1">
      <c r="A855" s="11">
        <v>826.0</v>
      </c>
      <c r="B855" s="11">
        <f>VLOOKUP(D855,'Species Data'!A$2:E$252,2,FALSE)</f>
        <v>108</v>
      </c>
      <c r="C855" s="11"/>
      <c r="D855" s="11" t="s">
        <v>314</v>
      </c>
      <c r="E855" s="98" t="s">
        <v>481</v>
      </c>
      <c r="F855" s="124"/>
      <c r="G855" s="11">
        <f>VLOOKUP(D855,'Species Data'!A$2:E$252,3,FALSE)</f>
        <v>180</v>
      </c>
      <c r="H855" s="52">
        <f>VLOOKUP(D855,'Species Data'!A$2:E$252,4,FALSE)</f>
        <v>108</v>
      </c>
      <c r="I855" s="52">
        <f>VLOOKUP(D855,'Species Data'!A$2:E$252,5,FALSE)</f>
        <v>137</v>
      </c>
      <c r="J855" s="53">
        <f t="shared" si="1"/>
        <v>24660</v>
      </c>
      <c r="K855" s="48" t="s">
        <v>54</v>
      </c>
      <c r="L855" s="54">
        <f>VLOOKUP(K855,'Basic Moves'!B$2:J$60,3,FALSE)</f>
        <v>12</v>
      </c>
      <c r="M855" s="54" t="str">
        <f>VLOOKUP(K855,'Basic Moves'!B$2:C$60,2,FALSE)</f>
        <v>Psychic</v>
      </c>
      <c r="N855" s="54">
        <f>IF(OR(VLOOKUP(K855,'Basic Moves'!B$2:C$60,2,FALSE)=E855,VLOOKUP(K855,'Basic Moves'!B$2:C$60,2,FALSE)=F855),1,0)</f>
        <v>0</v>
      </c>
      <c r="O855" s="54">
        <f>VLOOKUP(K855,'Basic Moves'!B$2:J$60,5,FALSE)</f>
        <v>1100</v>
      </c>
      <c r="P855" s="54">
        <f>VLOOKUP(K855,'Basic Moves'!B$2:J$60,9,FALSE)</f>
        <v>10</v>
      </c>
      <c r="Q855" s="34">
        <f t="shared" si="229"/>
        <v>4</v>
      </c>
      <c r="R855" s="24">
        <f t="shared" si="2"/>
        <v>3.636363636</v>
      </c>
      <c r="S855" s="56">
        <f t="shared" si="230"/>
        <v>10.90909091</v>
      </c>
      <c r="T855" s="56">
        <f t="shared" si="231"/>
        <v>9.090909091</v>
      </c>
      <c r="U855" s="56">
        <f t="shared" si="232"/>
        <v>0.8333333333</v>
      </c>
      <c r="V855" s="48" t="s">
        <v>189</v>
      </c>
      <c r="W855" s="54">
        <f>VLOOKUP(V855,'Charged Moves'!B$2:K$119,3,FALSE)</f>
        <v>55</v>
      </c>
      <c r="X855" s="57" t="str">
        <f>VLOOKUP(V855,'Charged Moves'!B$2:C$119,2,FALSE)</f>
        <v>Normal</v>
      </c>
      <c r="Y855" s="54">
        <f>IF(OR(VLOOKUP(V855,'Charged Moves'!B$2:C$119,2,FALSE)=E855,VLOOKUP(V855,'Charged Moves'!B$2:C$119,2,FALSE)=F855),1,0)</f>
        <v>1</v>
      </c>
      <c r="Z855" s="54">
        <f>VLOOKUP(V855,'Charged Moves'!B$2:K$119,10,FALSE)*100</f>
        <v>5</v>
      </c>
      <c r="AA855" s="54">
        <f>VLOOKUP(V855,'Charged Moves'!B$2:K$119,6,FALSE)</f>
        <v>1700</v>
      </c>
      <c r="AB855" s="54">
        <f>VLOOKUP(V855,'Charged Moves'!B$2:L$119,11,FALSE)</f>
        <v>50</v>
      </c>
      <c r="AC855" s="62">
        <f t="shared" si="233"/>
        <v>20</v>
      </c>
      <c r="AD855" s="24">
        <f t="shared" si="3"/>
        <v>11.76470588</v>
      </c>
      <c r="AE855" s="63">
        <f t="shared" si="4"/>
        <v>5</v>
      </c>
      <c r="AF855" s="64">
        <f t="shared" si="5"/>
        <v>5500</v>
      </c>
      <c r="AG855" s="65">
        <f t="shared" si="6"/>
        <v>5.555555556</v>
      </c>
      <c r="AH855" s="15">
        <f t="shared" si="234"/>
        <v>0.3191014104</v>
      </c>
      <c r="AI855" s="15">
        <f t="shared" si="235"/>
        <v>0.1234784882</v>
      </c>
      <c r="AJ855" s="15">
        <f t="shared" si="236"/>
        <v>0.1407654765</v>
      </c>
      <c r="AK855" s="65">
        <f t="shared" si="7"/>
        <v>2.083333333</v>
      </c>
      <c r="AL855" s="65">
        <f t="shared" si="8"/>
        <v>137000</v>
      </c>
      <c r="AM855" s="65">
        <f t="shared" si="9"/>
        <v>51375</v>
      </c>
    </row>
    <row r="856" ht="14.25" customHeight="1">
      <c r="A856" s="11">
        <v>821.0</v>
      </c>
      <c r="B856" s="11">
        <f>VLOOKUP(D856,'Species Data'!A$2:E$252,2,FALSE)</f>
        <v>108</v>
      </c>
      <c r="C856" s="11"/>
      <c r="D856" s="11" t="s">
        <v>314</v>
      </c>
      <c r="E856" s="98" t="s">
        <v>481</v>
      </c>
      <c r="F856" s="124"/>
      <c r="G856" s="11">
        <f>VLOOKUP(D856,'Species Data'!A$2:E$252,3,FALSE)</f>
        <v>180</v>
      </c>
      <c r="H856" s="52">
        <f>VLOOKUP(D856,'Species Data'!A$2:E$252,4,FALSE)</f>
        <v>108</v>
      </c>
      <c r="I856" s="52">
        <f>VLOOKUP(D856,'Species Data'!A$2:E$252,5,FALSE)</f>
        <v>137</v>
      </c>
      <c r="J856" s="53">
        <f t="shared" si="1"/>
        <v>24660</v>
      </c>
      <c r="K856" s="48" t="s">
        <v>58</v>
      </c>
      <c r="L856" s="54">
        <f>VLOOKUP(K856,'Basic Moves'!B$2:J$60,3,FALSE)</f>
        <v>5</v>
      </c>
      <c r="M856" s="54" t="str">
        <f>VLOOKUP(K856,'Basic Moves'!B$2:C$60,2,FALSE)</f>
        <v>Ghost</v>
      </c>
      <c r="N856" s="54">
        <f>IF(OR(VLOOKUP(K856,'Basic Moves'!B$2:C$60,2,FALSE)=E856,VLOOKUP(K856,'Basic Moves'!B$2:C$60,2,FALSE)=F856),1,0)</f>
        <v>0</v>
      </c>
      <c r="O856" s="54">
        <f>VLOOKUP(K856,'Basic Moves'!B$2:J$60,5,FALSE)</f>
        <v>500</v>
      </c>
      <c r="P856" s="54">
        <f>VLOOKUP(K856,'Basic Moves'!B$2:J$60,9,FALSE)</f>
        <v>6</v>
      </c>
      <c r="Q856" s="34">
        <f t="shared" si="229"/>
        <v>2</v>
      </c>
      <c r="R856" s="24">
        <f t="shared" si="2"/>
        <v>4</v>
      </c>
      <c r="S856" s="56">
        <f t="shared" si="230"/>
        <v>10</v>
      </c>
      <c r="T856" s="56">
        <f t="shared" si="231"/>
        <v>12</v>
      </c>
      <c r="U856" s="56">
        <f t="shared" si="232"/>
        <v>1.2</v>
      </c>
      <c r="V856" s="48" t="s">
        <v>29</v>
      </c>
      <c r="W856" s="54">
        <f>VLOOKUP(V856,'Charged Moves'!B$2:K$119,3,FALSE)</f>
        <v>150</v>
      </c>
      <c r="X856" s="57" t="str">
        <f>VLOOKUP(V856,'Charged Moves'!B$2:C$119,2,FALSE)</f>
        <v>Normal</v>
      </c>
      <c r="Y856" s="54">
        <f>IF(OR(VLOOKUP(V856,'Charged Moves'!B$2:C$119,2,FALSE)=E856,VLOOKUP(V856,'Charged Moves'!B$2:C$119,2,FALSE)=F856),1,0)</f>
        <v>1</v>
      </c>
      <c r="Z856" s="54">
        <f>VLOOKUP(V856,'Charged Moves'!B$2:K$119,10,FALSE)*100</f>
        <v>5</v>
      </c>
      <c r="AA856" s="54">
        <f>VLOOKUP(V856,'Charged Moves'!B$2:K$119,6,FALSE)</f>
        <v>3800</v>
      </c>
      <c r="AB856" s="54">
        <f>VLOOKUP(V856,'Charged Moves'!B$2:L$119,11,FALSE)</f>
        <v>100</v>
      </c>
      <c r="AC856" s="62">
        <f t="shared" si="233"/>
        <v>55</v>
      </c>
      <c r="AD856" s="24">
        <f t="shared" si="3"/>
        <v>14.47368421</v>
      </c>
      <c r="AE856" s="63">
        <f t="shared" si="4"/>
        <v>17</v>
      </c>
      <c r="AF856" s="64">
        <f t="shared" si="5"/>
        <v>8500</v>
      </c>
      <c r="AG856" s="65">
        <f t="shared" si="6"/>
        <v>7.235772358</v>
      </c>
      <c r="AH856" s="15">
        <f t="shared" si="234"/>
        <v>0.4156101297</v>
      </c>
      <c r="AI856" s="15">
        <f t="shared" si="235"/>
        <v>0.1608232016</v>
      </c>
      <c r="AJ856" s="15">
        <f t="shared" si="236"/>
        <v>0.1245031295</v>
      </c>
      <c r="AK856" s="65">
        <f t="shared" si="7"/>
        <v>1.842650104</v>
      </c>
      <c r="AL856" s="65">
        <f t="shared" si="8"/>
        <v>178434.1463</v>
      </c>
      <c r="AM856" s="65">
        <f t="shared" si="9"/>
        <v>45439.75155</v>
      </c>
    </row>
    <row r="857" ht="14.25" customHeight="1">
      <c r="A857" s="11">
        <v>822.0</v>
      </c>
      <c r="B857" s="11">
        <f>VLOOKUP(D857,'Species Data'!A$2:E$252,2,FALSE)</f>
        <v>108</v>
      </c>
      <c r="C857" s="11"/>
      <c r="D857" s="11" t="s">
        <v>314</v>
      </c>
      <c r="E857" s="98" t="s">
        <v>481</v>
      </c>
      <c r="F857" s="124"/>
      <c r="G857" s="11">
        <f>VLOOKUP(D857,'Species Data'!A$2:E$252,3,FALSE)</f>
        <v>180</v>
      </c>
      <c r="H857" s="52">
        <f>VLOOKUP(D857,'Species Data'!A$2:E$252,4,FALSE)</f>
        <v>108</v>
      </c>
      <c r="I857" s="52">
        <f>VLOOKUP(D857,'Species Data'!A$2:E$252,5,FALSE)</f>
        <v>137</v>
      </c>
      <c r="J857" s="53">
        <f t="shared" si="1"/>
        <v>24660</v>
      </c>
      <c r="K857" s="48" t="s">
        <v>58</v>
      </c>
      <c r="L857" s="54">
        <f>VLOOKUP(K857,'Basic Moves'!B$2:J$60,3,FALSE)</f>
        <v>5</v>
      </c>
      <c r="M857" s="54" t="str">
        <f>VLOOKUP(K857,'Basic Moves'!B$2:C$60,2,FALSE)</f>
        <v>Ghost</v>
      </c>
      <c r="N857" s="54">
        <f>IF(OR(VLOOKUP(K857,'Basic Moves'!B$2:C$60,2,FALSE)=E857,VLOOKUP(K857,'Basic Moves'!B$2:C$60,2,FALSE)=F857),1,0)</f>
        <v>0</v>
      </c>
      <c r="O857" s="54">
        <f>VLOOKUP(K857,'Basic Moves'!B$2:J$60,5,FALSE)</f>
        <v>500</v>
      </c>
      <c r="P857" s="54">
        <f>VLOOKUP(K857,'Basic Moves'!B$2:J$60,9,FALSE)</f>
        <v>6</v>
      </c>
      <c r="Q857" s="34">
        <f t="shared" si="229"/>
        <v>2</v>
      </c>
      <c r="R857" s="24">
        <f t="shared" si="2"/>
        <v>4</v>
      </c>
      <c r="S857" s="56">
        <f t="shared" si="230"/>
        <v>10</v>
      </c>
      <c r="T857" s="56">
        <f t="shared" si="231"/>
        <v>12</v>
      </c>
      <c r="U857" s="56">
        <f t="shared" si="232"/>
        <v>1.2</v>
      </c>
      <c r="V857" s="48" t="s">
        <v>208</v>
      </c>
      <c r="W857" s="54">
        <f>VLOOKUP(V857,'Charged Moves'!B$2:K$119,3,FALSE)</f>
        <v>90</v>
      </c>
      <c r="X857" s="57" t="str">
        <f>VLOOKUP(V857,'Charged Moves'!B$2:C$119,2,FALSE)</f>
        <v>Grass</v>
      </c>
      <c r="Y857" s="54">
        <f>IF(OR(VLOOKUP(V857,'Charged Moves'!B$2:C$119,2,FALSE)=E857,VLOOKUP(V857,'Charged Moves'!B$2:C$119,2,FALSE)=F857),1,0)</f>
        <v>0</v>
      </c>
      <c r="Z857" s="54">
        <f>VLOOKUP(V857,'Charged Moves'!B$2:K$119,10,FALSE)*100</f>
        <v>0</v>
      </c>
      <c r="AA857" s="54">
        <f>VLOOKUP(V857,'Charged Moves'!B$2:K$119,6,FALSE)</f>
        <v>2600</v>
      </c>
      <c r="AB857" s="54">
        <f>VLOOKUP(V857,'Charged Moves'!B$2:L$119,11,FALSE)</f>
        <v>50</v>
      </c>
      <c r="AC857" s="62">
        <f t="shared" si="233"/>
        <v>28</v>
      </c>
      <c r="AD857" s="24">
        <f t="shared" si="3"/>
        <v>10.76923077</v>
      </c>
      <c r="AE857" s="63">
        <f t="shared" si="4"/>
        <v>9</v>
      </c>
      <c r="AF857" s="64">
        <f t="shared" si="5"/>
        <v>4500</v>
      </c>
      <c r="AG857" s="65">
        <f t="shared" si="6"/>
        <v>6.478873239</v>
      </c>
      <c r="AH857" s="15">
        <f t="shared" si="234"/>
        <v>0.372135166</v>
      </c>
      <c r="AI857" s="15">
        <f t="shared" si="235"/>
        <v>0.1440002651</v>
      </c>
      <c r="AJ857" s="15">
        <f t="shared" si="236"/>
        <v>0.1146901004</v>
      </c>
      <c r="AK857" s="65">
        <f t="shared" si="7"/>
        <v>1.697416974</v>
      </c>
      <c r="AL857" s="65">
        <f t="shared" si="8"/>
        <v>159769.0141</v>
      </c>
      <c r="AM857" s="65">
        <f t="shared" si="9"/>
        <v>41858.30258</v>
      </c>
    </row>
    <row r="858" ht="14.25" customHeight="1">
      <c r="A858" s="11">
        <v>823.0</v>
      </c>
      <c r="B858" s="11">
        <f>VLOOKUP(D858,'Species Data'!A$2:E$252,2,FALSE)</f>
        <v>108</v>
      </c>
      <c r="C858" s="11"/>
      <c r="D858" s="11" t="s">
        <v>314</v>
      </c>
      <c r="E858" s="98" t="s">
        <v>481</v>
      </c>
      <c r="F858" s="124"/>
      <c r="G858" s="11">
        <f>VLOOKUP(D858,'Species Data'!A$2:E$252,3,FALSE)</f>
        <v>180</v>
      </c>
      <c r="H858" s="52">
        <f>VLOOKUP(D858,'Species Data'!A$2:E$252,4,FALSE)</f>
        <v>108</v>
      </c>
      <c r="I858" s="52">
        <f>VLOOKUP(D858,'Species Data'!A$2:E$252,5,FALSE)</f>
        <v>137</v>
      </c>
      <c r="J858" s="53">
        <f t="shared" si="1"/>
        <v>24660</v>
      </c>
      <c r="K858" s="48" t="s">
        <v>58</v>
      </c>
      <c r="L858" s="54">
        <f>VLOOKUP(K858,'Basic Moves'!B$2:J$60,3,FALSE)</f>
        <v>5</v>
      </c>
      <c r="M858" s="54" t="str">
        <f>VLOOKUP(K858,'Basic Moves'!B$2:C$60,2,FALSE)</f>
        <v>Ghost</v>
      </c>
      <c r="N858" s="54">
        <f>IF(OR(VLOOKUP(K858,'Basic Moves'!B$2:C$60,2,FALSE)=E858,VLOOKUP(K858,'Basic Moves'!B$2:C$60,2,FALSE)=F858),1,0)</f>
        <v>0</v>
      </c>
      <c r="O858" s="54">
        <f>VLOOKUP(K858,'Basic Moves'!B$2:J$60,5,FALSE)</f>
        <v>500</v>
      </c>
      <c r="P858" s="54">
        <f>VLOOKUP(K858,'Basic Moves'!B$2:J$60,9,FALSE)</f>
        <v>6</v>
      </c>
      <c r="Q858" s="34">
        <f t="shared" si="229"/>
        <v>2</v>
      </c>
      <c r="R858" s="24">
        <f t="shared" si="2"/>
        <v>4</v>
      </c>
      <c r="S858" s="56">
        <f t="shared" si="230"/>
        <v>10</v>
      </c>
      <c r="T858" s="56">
        <f t="shared" si="231"/>
        <v>12</v>
      </c>
      <c r="U858" s="56">
        <f t="shared" si="232"/>
        <v>1.2</v>
      </c>
      <c r="V858" s="48" t="s">
        <v>189</v>
      </c>
      <c r="W858" s="54">
        <f>VLOOKUP(V858,'Charged Moves'!B$2:K$119,3,FALSE)</f>
        <v>55</v>
      </c>
      <c r="X858" s="57" t="str">
        <f>VLOOKUP(V858,'Charged Moves'!B$2:C$119,2,FALSE)</f>
        <v>Normal</v>
      </c>
      <c r="Y858" s="54">
        <f>IF(OR(VLOOKUP(V858,'Charged Moves'!B$2:C$119,2,FALSE)=E858,VLOOKUP(V858,'Charged Moves'!B$2:C$119,2,FALSE)=F858),1,0)</f>
        <v>1</v>
      </c>
      <c r="Z858" s="54">
        <f>VLOOKUP(V858,'Charged Moves'!B$2:K$119,10,FALSE)*100</f>
        <v>5</v>
      </c>
      <c r="AA858" s="54">
        <f>VLOOKUP(V858,'Charged Moves'!B$2:K$119,6,FALSE)</f>
        <v>1700</v>
      </c>
      <c r="AB858" s="54">
        <f>VLOOKUP(V858,'Charged Moves'!B$2:L$119,11,FALSE)</f>
        <v>50</v>
      </c>
      <c r="AC858" s="62">
        <f t="shared" si="233"/>
        <v>20</v>
      </c>
      <c r="AD858" s="24">
        <f t="shared" si="3"/>
        <v>11.76470588</v>
      </c>
      <c r="AE858" s="63">
        <f t="shared" si="4"/>
        <v>9</v>
      </c>
      <c r="AF858" s="64">
        <f t="shared" si="5"/>
        <v>4500</v>
      </c>
      <c r="AG858" s="65">
        <f t="shared" si="6"/>
        <v>6.129032258</v>
      </c>
      <c r="AH858" s="15">
        <f t="shared" si="234"/>
        <v>0.3520409109</v>
      </c>
      <c r="AI858" s="15">
        <f t="shared" si="235"/>
        <v>0.1362246547</v>
      </c>
      <c r="AJ858" s="15">
        <f t="shared" si="236"/>
        <v>0.09799856074</v>
      </c>
      <c r="AK858" s="65">
        <f t="shared" si="7"/>
        <v>1.450381679</v>
      </c>
      <c r="AL858" s="65">
        <f t="shared" si="8"/>
        <v>151141.9355</v>
      </c>
      <c r="AM858" s="65">
        <f t="shared" si="9"/>
        <v>35766.41221</v>
      </c>
    </row>
    <row r="859" ht="14.25" customHeight="1">
      <c r="A859" s="11">
        <v>483.0</v>
      </c>
      <c r="B859" s="11">
        <f>VLOOKUP(D859,'Species Data'!A$2:E$252,2,FALSE)</f>
        <v>68</v>
      </c>
      <c r="C859" s="11"/>
      <c r="D859" s="11" t="s">
        <v>121</v>
      </c>
      <c r="E859" s="152" t="s">
        <v>482</v>
      </c>
      <c r="F859" s="153"/>
      <c r="G859" s="11">
        <f>VLOOKUP(D859,'Species Data'!A$2:E$252,3,FALSE)</f>
        <v>180</v>
      </c>
      <c r="H859" s="52">
        <f>VLOOKUP(D859,'Species Data'!A$2:E$252,4,FALSE)</f>
        <v>234</v>
      </c>
      <c r="I859" s="52">
        <f>VLOOKUP(D859,'Species Data'!A$2:E$252,5,FALSE)</f>
        <v>162</v>
      </c>
      <c r="J859" s="53">
        <f t="shared" si="1"/>
        <v>29160</v>
      </c>
      <c r="K859" s="12" t="s">
        <v>115</v>
      </c>
      <c r="L859" s="54">
        <f>VLOOKUP(K859,'Basic Moves'!B$2:J$60,3,FALSE)</f>
        <v>12</v>
      </c>
      <c r="M859" s="54" t="str">
        <f>VLOOKUP(K859,'Basic Moves'!B$2:C$60,2,FALSE)</f>
        <v>Fighting</v>
      </c>
      <c r="N859" s="54">
        <f>IF(OR(VLOOKUP(K859,'Basic Moves'!B$2:C$60,2,FALSE)=E859,VLOOKUP(K859,'Basic Moves'!B$2:C$60,2,FALSE)=F859),1,0)</f>
        <v>1</v>
      </c>
      <c r="O859" s="54">
        <f>VLOOKUP(K859,'Basic Moves'!B$2:J$60,5,FALSE)</f>
        <v>900</v>
      </c>
      <c r="P859" s="54">
        <f>VLOOKUP(K859,'Basic Moves'!B$2:J$60,9,FALSE)</f>
        <v>8</v>
      </c>
      <c r="Q859" s="34">
        <f t="shared" si="229"/>
        <v>10</v>
      </c>
      <c r="R859" s="24">
        <f t="shared" si="2"/>
        <v>11.11111111</v>
      </c>
      <c r="S859" s="56">
        <f t="shared" si="230"/>
        <v>13.33333333</v>
      </c>
      <c r="T859" s="56">
        <f t="shared" si="231"/>
        <v>8.888888889</v>
      </c>
      <c r="U859" s="56">
        <f t="shared" si="232"/>
        <v>0.6666666667</v>
      </c>
      <c r="V859" s="12" t="s">
        <v>122</v>
      </c>
      <c r="W859" s="54">
        <f>VLOOKUP(V859,'Charged Moves'!B$2:K$119,3,FALSE)</f>
        <v>90</v>
      </c>
      <c r="X859" s="57" t="str">
        <f>VLOOKUP(V859,'Charged Moves'!B$2:C$119,2,FALSE)</f>
        <v>Fighting</v>
      </c>
      <c r="Y859" s="54">
        <f>IF(OR(VLOOKUP(V859,'Charged Moves'!B$2:C$119,2,FALSE)=E859,VLOOKUP(V859,'Charged Moves'!B$2:C$119,2,FALSE)=F859),1,0)</f>
        <v>1</v>
      </c>
      <c r="Z859" s="54">
        <f>VLOOKUP(V859,'Charged Moves'!B$2:K$119,10,FALSE)*100</f>
        <v>5</v>
      </c>
      <c r="AA859" s="54">
        <f>VLOOKUP(V859,'Charged Moves'!B$2:K$119,6,FALSE)</f>
        <v>2700</v>
      </c>
      <c r="AB859" s="54">
        <f>VLOOKUP(V859,'Charged Moves'!B$2:L$119,11,FALSE)</f>
        <v>50</v>
      </c>
      <c r="AC859" s="62">
        <f t="shared" si="233"/>
        <v>71</v>
      </c>
      <c r="AD859" s="24">
        <f t="shared" si="3"/>
        <v>26.2962963</v>
      </c>
      <c r="AE859" s="63">
        <f t="shared" si="4"/>
        <v>7</v>
      </c>
      <c r="AF859" s="64">
        <f t="shared" si="5"/>
        <v>6300</v>
      </c>
      <c r="AG859" s="65">
        <f t="shared" si="6"/>
        <v>15.66666667</v>
      </c>
      <c r="AH859" s="15">
        <f t="shared" si="234"/>
        <v>0.8998659774</v>
      </c>
      <c r="AI859" s="15">
        <f t="shared" si="235"/>
        <v>0.4117511863</v>
      </c>
      <c r="AJ859" s="15">
        <f t="shared" si="236"/>
        <v>0.4506204983</v>
      </c>
      <c r="AK859" s="65">
        <f t="shared" si="7"/>
        <v>5.64</v>
      </c>
      <c r="AL859" s="65">
        <f t="shared" si="8"/>
        <v>456840</v>
      </c>
      <c r="AM859" s="65">
        <f t="shared" si="9"/>
        <v>164462.4</v>
      </c>
    </row>
    <row r="860" ht="14.25" customHeight="1">
      <c r="A860" s="11">
        <v>483.0</v>
      </c>
      <c r="B860" s="11">
        <f>VLOOKUP(D860,'Species Data'!A$2:E$252,2,FALSE)</f>
        <v>68</v>
      </c>
      <c r="C860" s="11"/>
      <c r="D860" s="11" t="s">
        <v>121</v>
      </c>
      <c r="E860" s="152" t="s">
        <v>482</v>
      </c>
      <c r="F860" s="153"/>
      <c r="G860" s="11">
        <f>VLOOKUP(D860,'Species Data'!A$2:E$252,3,FALSE)</f>
        <v>180</v>
      </c>
      <c r="H860" s="52">
        <f>VLOOKUP(D860,'Species Data'!A$2:E$252,4,FALSE)</f>
        <v>234</v>
      </c>
      <c r="I860" s="52">
        <f>VLOOKUP(D860,'Species Data'!A$2:E$252,5,FALSE)</f>
        <v>162</v>
      </c>
      <c r="J860" s="53">
        <f t="shared" si="1"/>
        <v>29160</v>
      </c>
      <c r="K860" s="162" t="s">
        <v>149</v>
      </c>
      <c r="L860" s="106">
        <f>VLOOKUP(K860,'Basic Moves'!B$2:J$60,3,FALSE)</f>
        <v>8</v>
      </c>
      <c r="M860" s="106" t="str">
        <f>VLOOKUP(K860,'Basic Moves'!B$2:C$60,2,FALSE)</f>
        <v>Fighting</v>
      </c>
      <c r="N860" s="106">
        <f>IF(OR(VLOOKUP(K860,'Basic Moves'!B$2:C$60,2,FALSE)=E860,VLOOKUP(K860,'Basic Moves'!B$2:C$60,2,FALSE)=F860),1,0)</f>
        <v>1</v>
      </c>
      <c r="O860" s="106">
        <f>VLOOKUP(K860,'Basic Moves'!B$2:J$60,5,FALSE)</f>
        <v>800</v>
      </c>
      <c r="P860" s="106">
        <f>VLOOKUP(K860,'Basic Moves'!B$2:J$60,9,FALSE)</f>
        <v>10</v>
      </c>
      <c r="Q860" s="34">
        <f t="shared" si="229"/>
        <v>7</v>
      </c>
      <c r="R860" s="24">
        <f t="shared" si="2"/>
        <v>8.75</v>
      </c>
      <c r="S860" s="56">
        <f t="shared" si="230"/>
        <v>10</v>
      </c>
      <c r="T860" s="56">
        <f t="shared" si="231"/>
        <v>12.5</v>
      </c>
      <c r="U860" s="56">
        <f t="shared" si="232"/>
        <v>1.25</v>
      </c>
      <c r="V860" s="12" t="s">
        <v>122</v>
      </c>
      <c r="W860" s="54">
        <f>VLOOKUP(V860,'Charged Moves'!B$2:K$119,3,FALSE)</f>
        <v>90</v>
      </c>
      <c r="X860" s="57" t="str">
        <f>VLOOKUP(V860,'Charged Moves'!B$2:C$119,2,FALSE)</f>
        <v>Fighting</v>
      </c>
      <c r="Y860" s="54">
        <f>IF(OR(VLOOKUP(V860,'Charged Moves'!B$2:C$119,2,FALSE)=E860,VLOOKUP(V860,'Charged Moves'!B$2:C$119,2,FALSE)=F860),1,0)</f>
        <v>1</v>
      </c>
      <c r="Z860" s="54">
        <f>VLOOKUP(V860,'Charged Moves'!B$2:K$119,10,FALSE)*100</f>
        <v>5</v>
      </c>
      <c r="AA860" s="54">
        <f>VLOOKUP(V860,'Charged Moves'!B$2:K$119,6,FALSE)</f>
        <v>2700</v>
      </c>
      <c r="AB860" s="54">
        <f>VLOOKUP(V860,'Charged Moves'!B$2:L$119,11,FALSE)</f>
        <v>50</v>
      </c>
      <c r="AC860" s="62">
        <f t="shared" si="233"/>
        <v>71</v>
      </c>
      <c r="AD860" s="24">
        <f t="shared" si="3"/>
        <v>26.2962963</v>
      </c>
      <c r="AE860" s="63">
        <f t="shared" si="4"/>
        <v>5</v>
      </c>
      <c r="AF860" s="64">
        <f t="shared" si="5"/>
        <v>4000</v>
      </c>
      <c r="AG860" s="65">
        <f t="shared" si="6"/>
        <v>15.82089552</v>
      </c>
      <c r="AH860" s="15">
        <f t="shared" si="234"/>
        <v>0.9087246136</v>
      </c>
      <c r="AI860" s="15">
        <f t="shared" si="235"/>
        <v>0.4158046277</v>
      </c>
      <c r="AJ860" s="15">
        <f t="shared" si="236"/>
        <v>0.452893511</v>
      </c>
      <c r="AK860" s="65">
        <f t="shared" si="7"/>
        <v>5.668449198</v>
      </c>
      <c r="AL860" s="65">
        <f t="shared" si="8"/>
        <v>461337.3134</v>
      </c>
      <c r="AM860" s="65">
        <f t="shared" si="9"/>
        <v>165291.9786</v>
      </c>
    </row>
    <row r="861" ht="14.25" customHeight="1">
      <c r="A861" s="11">
        <v>478.0</v>
      </c>
      <c r="B861" s="11">
        <f>VLOOKUP(D861,'Species Data'!A$2:E$252,2,FALSE)</f>
        <v>68</v>
      </c>
      <c r="C861" s="11"/>
      <c r="D861" s="11" t="s">
        <v>121</v>
      </c>
      <c r="E861" s="152" t="s">
        <v>482</v>
      </c>
      <c r="F861" s="153"/>
      <c r="G861" s="11">
        <f>VLOOKUP(D861,'Species Data'!A$2:E$252,3,FALSE)</f>
        <v>180</v>
      </c>
      <c r="H861" s="52">
        <f>VLOOKUP(D861,'Species Data'!A$2:E$252,4,FALSE)</f>
        <v>234</v>
      </c>
      <c r="I861" s="52">
        <f>VLOOKUP(D861,'Species Data'!A$2:E$252,5,FALSE)</f>
        <v>162</v>
      </c>
      <c r="J861" s="53">
        <f t="shared" si="1"/>
        <v>29160</v>
      </c>
      <c r="K861" s="12" t="s">
        <v>141</v>
      </c>
      <c r="L861" s="54">
        <f>VLOOKUP(K861,'Basic Moves'!B$2:J$60,3,FALSE)</f>
        <v>9</v>
      </c>
      <c r="M861" s="54" t="str">
        <f>VLOOKUP(K861,'Basic Moves'!B$2:C$60,2,FALSE)</f>
        <v>Steel</v>
      </c>
      <c r="N861" s="54">
        <f>IF(OR(VLOOKUP(K861,'Basic Moves'!B$2:C$60,2,FALSE)=E861,VLOOKUP(K861,'Basic Moves'!B$2:C$60,2,FALSE)=F861),1,0)</f>
        <v>0</v>
      </c>
      <c r="O861" s="54">
        <f>VLOOKUP(K861,'Basic Moves'!B$2:J$60,5,FALSE)</f>
        <v>900</v>
      </c>
      <c r="P861" s="54">
        <f>VLOOKUP(K861,'Basic Moves'!B$2:J$60,9,FALSE)</f>
        <v>10</v>
      </c>
      <c r="Q861" s="34">
        <f t="shared" si="229"/>
        <v>6</v>
      </c>
      <c r="R861" s="24">
        <f t="shared" si="2"/>
        <v>6.666666667</v>
      </c>
      <c r="S861" s="56">
        <f t="shared" si="230"/>
        <v>10</v>
      </c>
      <c r="T861" s="56">
        <f t="shared" si="231"/>
        <v>11.11111111</v>
      </c>
      <c r="U861" s="56">
        <f t="shared" si="232"/>
        <v>1.111111111</v>
      </c>
      <c r="V861" s="12" t="s">
        <v>122</v>
      </c>
      <c r="W861" s="54">
        <f>VLOOKUP(V861,'Charged Moves'!B$2:K$119,3,FALSE)</f>
        <v>90</v>
      </c>
      <c r="X861" s="57" t="str">
        <f>VLOOKUP(V861,'Charged Moves'!B$2:C$119,2,FALSE)</f>
        <v>Fighting</v>
      </c>
      <c r="Y861" s="54">
        <f>IF(OR(VLOOKUP(V861,'Charged Moves'!B$2:C$119,2,FALSE)=E861,VLOOKUP(V861,'Charged Moves'!B$2:C$119,2,FALSE)=F861),1,0)</f>
        <v>1</v>
      </c>
      <c r="Z861" s="54">
        <f>VLOOKUP(V861,'Charged Moves'!B$2:K$119,10,FALSE)*100</f>
        <v>5</v>
      </c>
      <c r="AA861" s="54">
        <f>VLOOKUP(V861,'Charged Moves'!B$2:K$119,6,FALSE)</f>
        <v>2700</v>
      </c>
      <c r="AB861" s="54">
        <f>VLOOKUP(V861,'Charged Moves'!B$2:L$119,11,FALSE)</f>
        <v>50</v>
      </c>
      <c r="AC861" s="62">
        <f t="shared" si="233"/>
        <v>71</v>
      </c>
      <c r="AD861" s="24">
        <f t="shared" si="3"/>
        <v>26.2962963</v>
      </c>
      <c r="AE861" s="63">
        <f t="shared" si="4"/>
        <v>5</v>
      </c>
      <c r="AF861" s="64">
        <f t="shared" si="5"/>
        <v>4500</v>
      </c>
      <c r="AG861" s="65">
        <f t="shared" si="6"/>
        <v>14.02777778</v>
      </c>
      <c r="AH861" s="15">
        <f t="shared" si="234"/>
        <v>0.8057310613</v>
      </c>
      <c r="AI861" s="15">
        <f t="shared" si="235"/>
        <v>0.3686779239</v>
      </c>
      <c r="AJ861" s="15">
        <f t="shared" si="236"/>
        <v>0.4202928333</v>
      </c>
      <c r="AK861" s="65">
        <f t="shared" si="7"/>
        <v>5.260416667</v>
      </c>
      <c r="AL861" s="65">
        <f t="shared" si="8"/>
        <v>409050</v>
      </c>
      <c r="AM861" s="65">
        <f t="shared" si="9"/>
        <v>153393.75</v>
      </c>
    </row>
    <row r="862" ht="14.25" customHeight="1">
      <c r="A862" s="11">
        <v>482.0</v>
      </c>
      <c r="B862" s="11">
        <f>VLOOKUP(D862,'Species Data'!A$2:E$252,2,FALSE)</f>
        <v>68</v>
      </c>
      <c r="C862" s="11"/>
      <c r="D862" s="11" t="s">
        <v>121</v>
      </c>
      <c r="E862" s="152" t="s">
        <v>482</v>
      </c>
      <c r="F862" s="153"/>
      <c r="G862" s="11">
        <f>VLOOKUP(D862,'Species Data'!A$2:E$252,3,FALSE)</f>
        <v>180</v>
      </c>
      <c r="H862" s="52">
        <f>VLOOKUP(D862,'Species Data'!A$2:E$252,4,FALSE)</f>
        <v>234</v>
      </c>
      <c r="I862" s="52">
        <f>VLOOKUP(D862,'Species Data'!A$2:E$252,5,FALSE)</f>
        <v>162</v>
      </c>
      <c r="J862" s="53">
        <f t="shared" si="1"/>
        <v>29160</v>
      </c>
      <c r="K862" s="12" t="s">
        <v>115</v>
      </c>
      <c r="L862" s="54">
        <f>VLOOKUP(K862,'Basic Moves'!B$2:J$60,3,FALSE)</f>
        <v>12</v>
      </c>
      <c r="M862" s="54" t="str">
        <f>VLOOKUP(K862,'Basic Moves'!B$2:C$60,2,FALSE)</f>
        <v>Fighting</v>
      </c>
      <c r="N862" s="54">
        <f>IF(OR(VLOOKUP(K862,'Basic Moves'!B$2:C$60,2,FALSE)=E862,VLOOKUP(K862,'Basic Moves'!B$2:C$60,2,FALSE)=F862),1,0)</f>
        <v>1</v>
      </c>
      <c r="O862" s="54">
        <f>VLOOKUP(K862,'Basic Moves'!B$2:J$60,5,FALSE)</f>
        <v>900</v>
      </c>
      <c r="P862" s="54">
        <f>VLOOKUP(K862,'Basic Moves'!B$2:J$60,9,FALSE)</f>
        <v>8</v>
      </c>
      <c r="Q862" s="34">
        <f t="shared" si="229"/>
        <v>10</v>
      </c>
      <c r="R862" s="24">
        <f t="shared" si="2"/>
        <v>11.11111111</v>
      </c>
      <c r="S862" s="56">
        <f t="shared" si="230"/>
        <v>13.33333333</v>
      </c>
      <c r="T862" s="56">
        <f t="shared" si="231"/>
        <v>8.888888889</v>
      </c>
      <c r="U862" s="56">
        <f t="shared" si="232"/>
        <v>0.6666666667</v>
      </c>
      <c r="V862" s="12" t="s">
        <v>125</v>
      </c>
      <c r="W862" s="54">
        <f>VLOOKUP(V862,'Charged Moves'!B$2:K$119,3,FALSE)</f>
        <v>100</v>
      </c>
      <c r="X862" s="57" t="str">
        <f>VLOOKUP(V862,'Charged Moves'!B$2:C$119,2,FALSE)</f>
        <v>Fighting</v>
      </c>
      <c r="Y862" s="54">
        <f>IF(OR(VLOOKUP(V862,'Charged Moves'!B$2:C$119,2,FALSE)=E862,VLOOKUP(V862,'Charged Moves'!B$2:C$119,2,FALSE)=F862),1,0)</f>
        <v>1</v>
      </c>
      <c r="Z862" s="54">
        <f>VLOOKUP(V862,'Charged Moves'!B$2:K$119,10,FALSE)*100</f>
        <v>5</v>
      </c>
      <c r="AA862" s="54">
        <f>VLOOKUP(V862,'Charged Moves'!B$2:K$119,6,FALSE)</f>
        <v>2300</v>
      </c>
      <c r="AB862" s="54">
        <f>VLOOKUP(V862,'Charged Moves'!B$2:L$119,11,FALSE)</f>
        <v>100</v>
      </c>
      <c r="AC862" s="62">
        <f t="shared" si="233"/>
        <v>79</v>
      </c>
      <c r="AD862" s="24">
        <f t="shared" si="3"/>
        <v>34.34782609</v>
      </c>
      <c r="AE862" s="63">
        <f t="shared" si="4"/>
        <v>13</v>
      </c>
      <c r="AF862" s="64">
        <f t="shared" si="5"/>
        <v>11700</v>
      </c>
      <c r="AG862" s="65">
        <f t="shared" si="6"/>
        <v>14.92857143</v>
      </c>
      <c r="AH862" s="15">
        <f t="shared" si="234"/>
        <v>0.8574710757</v>
      </c>
      <c r="AI862" s="15">
        <f t="shared" si="235"/>
        <v>0.3923525742</v>
      </c>
      <c r="AJ862" s="15">
        <f t="shared" si="236"/>
        <v>0.3975839419</v>
      </c>
      <c r="AK862" s="65">
        <f t="shared" si="7"/>
        <v>4.976190476</v>
      </c>
      <c r="AL862" s="65">
        <f t="shared" si="8"/>
        <v>435317.1429</v>
      </c>
      <c r="AM862" s="65">
        <f t="shared" si="9"/>
        <v>145105.7143</v>
      </c>
    </row>
    <row r="863" ht="14.25" customHeight="1">
      <c r="A863" s="11">
        <v>484.0</v>
      </c>
      <c r="B863" s="11">
        <f>VLOOKUP(D863,'Species Data'!A$2:E$252,2,FALSE)</f>
        <v>68</v>
      </c>
      <c r="C863" s="11"/>
      <c r="D863" s="11" t="s">
        <v>121</v>
      </c>
      <c r="E863" s="152" t="s">
        <v>482</v>
      </c>
      <c r="F863" s="153"/>
      <c r="G863" s="11">
        <f>VLOOKUP(D863,'Species Data'!A$2:E$252,3,FALSE)</f>
        <v>180</v>
      </c>
      <c r="H863" s="52">
        <f>VLOOKUP(D863,'Species Data'!A$2:E$252,4,FALSE)</f>
        <v>234</v>
      </c>
      <c r="I863" s="52">
        <f>VLOOKUP(D863,'Species Data'!A$2:E$252,5,FALSE)</f>
        <v>162</v>
      </c>
      <c r="J863" s="53">
        <f t="shared" si="1"/>
        <v>29160</v>
      </c>
      <c r="K863" s="12" t="s">
        <v>115</v>
      </c>
      <c r="L863" s="54">
        <f>VLOOKUP(K863,'Basic Moves'!B$2:J$60,3,FALSE)</f>
        <v>12</v>
      </c>
      <c r="M863" s="54" t="str">
        <f>VLOOKUP(K863,'Basic Moves'!B$2:C$60,2,FALSE)</f>
        <v>Fighting</v>
      </c>
      <c r="N863" s="54">
        <f>IF(OR(VLOOKUP(K863,'Basic Moves'!B$2:C$60,2,FALSE)=E863,VLOOKUP(K863,'Basic Moves'!B$2:C$60,2,FALSE)=F863),1,0)</f>
        <v>1</v>
      </c>
      <c r="O863" s="54">
        <f>VLOOKUP(K863,'Basic Moves'!B$2:J$60,5,FALSE)</f>
        <v>900</v>
      </c>
      <c r="P863" s="54">
        <f>VLOOKUP(K863,'Basic Moves'!B$2:J$60,9,FALSE)</f>
        <v>8</v>
      </c>
      <c r="Q863" s="34">
        <f t="shared" si="229"/>
        <v>10</v>
      </c>
      <c r="R863" s="24">
        <f t="shared" si="2"/>
        <v>11.11111111</v>
      </c>
      <c r="S863" s="56">
        <f t="shared" si="230"/>
        <v>13.33333333</v>
      </c>
      <c r="T863" s="56">
        <f t="shared" si="231"/>
        <v>8.888888889</v>
      </c>
      <c r="U863" s="56">
        <f t="shared" si="232"/>
        <v>0.6666666667</v>
      </c>
      <c r="V863" s="12" t="s">
        <v>77</v>
      </c>
      <c r="W863" s="54">
        <f>VLOOKUP(V863,'Charged Moves'!B$2:K$119,3,FALSE)</f>
        <v>70</v>
      </c>
      <c r="X863" s="57" t="str">
        <f>VLOOKUP(V863,'Charged Moves'!B$2:C$119,2,FALSE)</f>
        <v>Steel</v>
      </c>
      <c r="Y863" s="54">
        <f>IF(OR(VLOOKUP(V863,'Charged Moves'!B$2:C$119,2,FALSE)=E863,VLOOKUP(V863,'Charged Moves'!B$2:C$119,2,FALSE)=F863),1,0)</f>
        <v>0</v>
      </c>
      <c r="Z863" s="54">
        <f>VLOOKUP(V863,'Charged Moves'!B$2:K$119,10,FALSE)*100</f>
        <v>5</v>
      </c>
      <c r="AA863" s="54">
        <f>VLOOKUP(V863,'Charged Moves'!B$2:K$119,6,FALSE)</f>
        <v>2100</v>
      </c>
      <c r="AB863" s="54">
        <f>VLOOKUP(V863,'Charged Moves'!B$2:L$119,11,FALSE)</f>
        <v>50</v>
      </c>
      <c r="AC863" s="62">
        <f t="shared" si="233"/>
        <v>46</v>
      </c>
      <c r="AD863" s="24">
        <f t="shared" si="3"/>
        <v>21.9047619</v>
      </c>
      <c r="AE863" s="63">
        <f t="shared" si="4"/>
        <v>7</v>
      </c>
      <c r="AF863" s="64">
        <f t="shared" si="5"/>
        <v>6300</v>
      </c>
      <c r="AG863" s="65">
        <f t="shared" si="6"/>
        <v>13.80952381</v>
      </c>
      <c r="AH863" s="15">
        <f t="shared" si="234"/>
        <v>0.7931949345</v>
      </c>
      <c r="AI863" s="15">
        <f t="shared" si="235"/>
        <v>0.3629417752</v>
      </c>
      <c r="AJ863" s="15">
        <f t="shared" si="236"/>
        <v>0.3798393923</v>
      </c>
      <c r="AK863" s="65">
        <f t="shared" si="7"/>
        <v>4.754098361</v>
      </c>
      <c r="AL863" s="65">
        <f t="shared" si="8"/>
        <v>402685.7143</v>
      </c>
      <c r="AM863" s="65">
        <f t="shared" si="9"/>
        <v>138629.5082</v>
      </c>
    </row>
    <row r="864" ht="14.25" customHeight="1">
      <c r="A864" s="11">
        <v>487.0</v>
      </c>
      <c r="B864" s="32">
        <f>VLOOKUP(D864,'Species Data'!A$2:E$252,2,FALSE)</f>
        <v>68</v>
      </c>
      <c r="C864" s="32"/>
      <c r="D864" s="32" t="s">
        <v>121</v>
      </c>
      <c r="E864" s="154" t="s">
        <v>482</v>
      </c>
      <c r="F864" s="155"/>
      <c r="G864" s="32">
        <f>VLOOKUP(D864,'Species Data'!A$2:E$252,3,FALSE)</f>
        <v>180</v>
      </c>
      <c r="H864" s="104">
        <f>VLOOKUP(D864,'Species Data'!A$2:E$252,4,FALSE)</f>
        <v>234</v>
      </c>
      <c r="I864" s="104">
        <f>VLOOKUP(D864,'Species Data'!A$2:E$252,5,FALSE)</f>
        <v>162</v>
      </c>
      <c r="J864" s="105">
        <f t="shared" si="1"/>
        <v>29160</v>
      </c>
      <c r="K864" s="36" t="s">
        <v>149</v>
      </c>
      <c r="L864" s="106">
        <f>VLOOKUP(K864,'Basic Moves'!B$2:J$60,3,FALSE)</f>
        <v>8</v>
      </c>
      <c r="M864" s="106" t="str">
        <f>VLOOKUP(K864,'Basic Moves'!B$2:C$60,2,FALSE)</f>
        <v>Fighting</v>
      </c>
      <c r="N864" s="106">
        <f>IF(OR(VLOOKUP(K864,'Basic Moves'!B$2:C$60,2,FALSE)=E864,VLOOKUP(K864,'Basic Moves'!B$2:C$60,2,FALSE)=F864),1,0)</f>
        <v>1</v>
      </c>
      <c r="O864" s="106">
        <f>VLOOKUP(K864,'Basic Moves'!B$2:J$60,5,FALSE)</f>
        <v>800</v>
      </c>
      <c r="P864" s="106">
        <f>VLOOKUP(K864,'Basic Moves'!B$2:J$60,9,FALSE)</f>
        <v>10</v>
      </c>
      <c r="Q864" s="34">
        <f t="shared" si="229"/>
        <v>7</v>
      </c>
      <c r="R864" s="24">
        <f t="shared" si="2"/>
        <v>8.75</v>
      </c>
      <c r="S864" s="56">
        <f t="shared" si="230"/>
        <v>10</v>
      </c>
      <c r="T864" s="56">
        <f t="shared" si="231"/>
        <v>12.5</v>
      </c>
      <c r="U864" s="56">
        <f t="shared" si="232"/>
        <v>1.25</v>
      </c>
      <c r="V864" s="36" t="s">
        <v>156</v>
      </c>
      <c r="W864" s="106">
        <f>VLOOKUP(V864,'Charged Moves'!B$2:K$119,3,FALSE)</f>
        <v>60</v>
      </c>
      <c r="X864" s="107" t="str">
        <f>VLOOKUP(V864,'Charged Moves'!B$2:C$119,2,FALSE)</f>
        <v>Fighting</v>
      </c>
      <c r="Y864" s="106">
        <f>IF(OR(VLOOKUP(V864,'Charged Moves'!B$2:C$119,2,FALSE)=E864,VLOOKUP(V864,'Charged Moves'!B$2:C$119,2,FALSE)=F864),1,0)</f>
        <v>1</v>
      </c>
      <c r="Z864" s="106">
        <f>VLOOKUP(V864,'Charged Moves'!B$2:K$119,10,FALSE)*100</f>
        <v>5</v>
      </c>
      <c r="AA864" s="106">
        <f>VLOOKUP(V864,'Charged Moves'!B$2:K$119,6,FALSE)</f>
        <v>2200</v>
      </c>
      <c r="AB864" s="106">
        <f>VLOOKUP(V864,'Charged Moves'!B$2:L$119,11,FALSE)</f>
        <v>50</v>
      </c>
      <c r="AC864" s="62">
        <f t="shared" si="233"/>
        <v>47</v>
      </c>
      <c r="AD864" s="24">
        <f t="shared" si="3"/>
        <v>21.36363636</v>
      </c>
      <c r="AE864" s="63">
        <f t="shared" si="4"/>
        <v>5</v>
      </c>
      <c r="AF864" s="64">
        <f t="shared" si="5"/>
        <v>4000</v>
      </c>
      <c r="AG864" s="65">
        <f t="shared" si="6"/>
        <v>13.22580645</v>
      </c>
      <c r="AH864" s="15">
        <f t="shared" si="234"/>
        <v>0.7596672287</v>
      </c>
      <c r="AI864" s="15">
        <f t="shared" si="235"/>
        <v>0.3476005211</v>
      </c>
      <c r="AJ864" s="15">
        <f t="shared" si="236"/>
        <v>0.3599766275</v>
      </c>
      <c r="AK864" s="65">
        <f t="shared" si="7"/>
        <v>4.505494505</v>
      </c>
      <c r="AL864" s="65">
        <f t="shared" si="8"/>
        <v>385664.5161</v>
      </c>
      <c r="AM864" s="65">
        <f t="shared" si="9"/>
        <v>131380.2198</v>
      </c>
    </row>
    <row r="865" ht="14.25" customHeight="1">
      <c r="A865" s="11">
        <v>485.0</v>
      </c>
      <c r="B865" s="32">
        <f>VLOOKUP(D865,'Species Data'!A$2:E$252,2,FALSE)</f>
        <v>68</v>
      </c>
      <c r="C865" s="32"/>
      <c r="D865" s="32" t="s">
        <v>121</v>
      </c>
      <c r="E865" s="154" t="s">
        <v>482</v>
      </c>
      <c r="F865" s="155"/>
      <c r="G865" s="32">
        <f>VLOOKUP(D865,'Species Data'!A$2:E$252,3,FALSE)</f>
        <v>180</v>
      </c>
      <c r="H865" s="104">
        <f>VLOOKUP(D865,'Species Data'!A$2:E$252,4,FALSE)</f>
        <v>234</v>
      </c>
      <c r="I865" s="104">
        <f>VLOOKUP(D865,'Species Data'!A$2:E$252,5,FALSE)</f>
        <v>162</v>
      </c>
      <c r="J865" s="105">
        <f t="shared" si="1"/>
        <v>29160</v>
      </c>
      <c r="K865" s="36" t="s">
        <v>149</v>
      </c>
      <c r="L865" s="106">
        <f>VLOOKUP(K865,'Basic Moves'!B$2:J$60,3,FALSE)</f>
        <v>8</v>
      </c>
      <c r="M865" s="106" t="str">
        <f>VLOOKUP(K865,'Basic Moves'!B$2:C$60,2,FALSE)</f>
        <v>Fighting</v>
      </c>
      <c r="N865" s="106">
        <f>IF(OR(VLOOKUP(K865,'Basic Moves'!B$2:C$60,2,FALSE)=E865,VLOOKUP(K865,'Basic Moves'!B$2:C$60,2,FALSE)=F865),1,0)</f>
        <v>1</v>
      </c>
      <c r="O865" s="106">
        <f>VLOOKUP(K865,'Basic Moves'!B$2:J$60,5,FALSE)</f>
        <v>800</v>
      </c>
      <c r="P865" s="106">
        <f>VLOOKUP(K865,'Basic Moves'!B$2:J$60,9,FALSE)</f>
        <v>10</v>
      </c>
      <c r="Q865" s="34">
        <f t="shared" si="229"/>
        <v>7</v>
      </c>
      <c r="R865" s="24">
        <f t="shared" si="2"/>
        <v>8.75</v>
      </c>
      <c r="S865" s="56">
        <f t="shared" si="230"/>
        <v>10</v>
      </c>
      <c r="T865" s="56">
        <f t="shared" si="231"/>
        <v>12.5</v>
      </c>
      <c r="U865" s="56">
        <f t="shared" si="232"/>
        <v>1.25</v>
      </c>
      <c r="V865" s="36" t="s">
        <v>150</v>
      </c>
      <c r="W865" s="106">
        <f>VLOOKUP(V865,'Charged Moves'!B$2:K$119,3,FALSE)</f>
        <v>50</v>
      </c>
      <c r="X865" s="107" t="str">
        <f>VLOOKUP(V865,'Charged Moves'!B$2:C$119,2,FALSE)</f>
        <v>Fighting</v>
      </c>
      <c r="Y865" s="106">
        <f>IF(OR(VLOOKUP(V865,'Charged Moves'!B$2:C$119,2,FALSE)=E865,VLOOKUP(V865,'Charged Moves'!B$2:C$119,2,FALSE)=F865),1,0)</f>
        <v>1</v>
      </c>
      <c r="Z865" s="106">
        <f>VLOOKUP(V865,'Charged Moves'!B$2:K$119,10,FALSE)*100</f>
        <v>25</v>
      </c>
      <c r="AA865" s="106">
        <f>VLOOKUP(V865,'Charged Moves'!B$2:K$119,6,FALSE)</f>
        <v>1500</v>
      </c>
      <c r="AB865" s="106">
        <f>VLOOKUP(V865,'Charged Moves'!B$2:L$119,11,FALSE)</f>
        <v>50</v>
      </c>
      <c r="AC865" s="62">
        <f t="shared" si="233"/>
        <v>40</v>
      </c>
      <c r="AD865" s="24">
        <f t="shared" si="3"/>
        <v>26.66666667</v>
      </c>
      <c r="AE865" s="63">
        <f t="shared" si="4"/>
        <v>5</v>
      </c>
      <c r="AF865" s="64">
        <f t="shared" si="5"/>
        <v>4000</v>
      </c>
      <c r="AG865" s="65">
        <f t="shared" si="6"/>
        <v>13.63636364</v>
      </c>
      <c r="AH865" s="15">
        <f t="shared" si="234"/>
        <v>0.7832489165</v>
      </c>
      <c r="AI865" s="15">
        <f t="shared" si="235"/>
        <v>0.3583907811</v>
      </c>
      <c r="AJ865" s="15">
        <f t="shared" si="236"/>
        <v>0.342416792</v>
      </c>
      <c r="AK865" s="65">
        <f t="shared" si="7"/>
        <v>4.285714286</v>
      </c>
      <c r="AL865" s="65">
        <f t="shared" si="8"/>
        <v>397636.3636</v>
      </c>
      <c r="AM865" s="65">
        <f t="shared" si="9"/>
        <v>124971.4286</v>
      </c>
    </row>
    <row r="866" ht="14.25" customHeight="1">
      <c r="A866" s="11">
        <v>486.0</v>
      </c>
      <c r="B866" s="32">
        <f>VLOOKUP(D866,'Species Data'!A$2:E$252,2,FALSE)</f>
        <v>68</v>
      </c>
      <c r="C866" s="32"/>
      <c r="D866" s="32" t="s">
        <v>121</v>
      </c>
      <c r="E866" s="154" t="s">
        <v>482</v>
      </c>
      <c r="F866" s="155"/>
      <c r="G866" s="32">
        <f>VLOOKUP(D866,'Species Data'!A$2:E$252,3,FALSE)</f>
        <v>180</v>
      </c>
      <c r="H866" s="104">
        <f>VLOOKUP(D866,'Species Data'!A$2:E$252,4,FALSE)</f>
        <v>234</v>
      </c>
      <c r="I866" s="104">
        <f>VLOOKUP(D866,'Species Data'!A$2:E$252,5,FALSE)</f>
        <v>162</v>
      </c>
      <c r="J866" s="105">
        <f t="shared" si="1"/>
        <v>29160</v>
      </c>
      <c r="K866" s="36" t="s">
        <v>149</v>
      </c>
      <c r="L866" s="106">
        <f>VLOOKUP(K866,'Basic Moves'!B$2:J$60,3,FALSE)</f>
        <v>8</v>
      </c>
      <c r="M866" s="106" t="str">
        <f>VLOOKUP(K866,'Basic Moves'!B$2:C$60,2,FALSE)</f>
        <v>Fighting</v>
      </c>
      <c r="N866" s="106">
        <f>IF(OR(VLOOKUP(K866,'Basic Moves'!B$2:C$60,2,FALSE)=E866,VLOOKUP(K866,'Basic Moves'!B$2:C$60,2,FALSE)=F866),1,0)</f>
        <v>1</v>
      </c>
      <c r="O866" s="106">
        <f>VLOOKUP(K866,'Basic Moves'!B$2:J$60,5,FALSE)</f>
        <v>800</v>
      </c>
      <c r="P866" s="106">
        <f>VLOOKUP(K866,'Basic Moves'!B$2:J$60,9,FALSE)</f>
        <v>10</v>
      </c>
      <c r="Q866" s="34">
        <f t="shared" si="229"/>
        <v>7</v>
      </c>
      <c r="R866" s="24">
        <f t="shared" si="2"/>
        <v>8.75</v>
      </c>
      <c r="S866" s="56">
        <f t="shared" si="230"/>
        <v>10</v>
      </c>
      <c r="T866" s="56">
        <f t="shared" si="231"/>
        <v>12.5</v>
      </c>
      <c r="U866" s="56">
        <f t="shared" si="232"/>
        <v>1.25</v>
      </c>
      <c r="V866" s="36" t="s">
        <v>61</v>
      </c>
      <c r="W866" s="106">
        <f>VLOOKUP(V866,'Charged Moves'!B$2:K$119,3,FALSE)</f>
        <v>100</v>
      </c>
      <c r="X866" s="107" t="str">
        <f>VLOOKUP(V866,'Charged Moves'!B$2:C$119,2,FALSE)</f>
        <v>Rock</v>
      </c>
      <c r="Y866" s="106">
        <f>IF(OR(VLOOKUP(V866,'Charged Moves'!B$2:C$119,2,FALSE)=E866,VLOOKUP(V866,'Charged Moves'!B$2:C$119,2,FALSE)=F866),1,0)</f>
        <v>0</v>
      </c>
      <c r="Z866" s="106">
        <f>VLOOKUP(V866,'Charged Moves'!B$2:K$119,10,FALSE)*100</f>
        <v>50</v>
      </c>
      <c r="AA866" s="106">
        <f>VLOOKUP(V866,'Charged Moves'!B$2:K$119,6,FALSE)</f>
        <v>2300</v>
      </c>
      <c r="AB866" s="106">
        <f>VLOOKUP(V866,'Charged Moves'!B$2:L$119,11,FALSE)</f>
        <v>100</v>
      </c>
      <c r="AC866" s="62">
        <f t="shared" si="233"/>
        <v>66</v>
      </c>
      <c r="AD866" s="24">
        <f t="shared" si="3"/>
        <v>28.69565217</v>
      </c>
      <c r="AE866" s="63">
        <f t="shared" si="4"/>
        <v>10</v>
      </c>
      <c r="AF866" s="64">
        <f t="shared" si="5"/>
        <v>8000</v>
      </c>
      <c r="AG866" s="65">
        <f t="shared" si="6"/>
        <v>13.2038835</v>
      </c>
      <c r="AH866" s="15">
        <f t="shared" si="234"/>
        <v>0.7584080124</v>
      </c>
      <c r="AI866" s="15">
        <f t="shared" si="235"/>
        <v>0.3470243421</v>
      </c>
      <c r="AJ866" s="15">
        <f t="shared" si="236"/>
        <v>0.3364094799</v>
      </c>
      <c r="AK866" s="65">
        <f t="shared" si="7"/>
        <v>4.210526316</v>
      </c>
      <c r="AL866" s="65">
        <f t="shared" si="8"/>
        <v>385025.2427</v>
      </c>
      <c r="AM866" s="65">
        <f t="shared" si="9"/>
        <v>122778.9474</v>
      </c>
    </row>
    <row r="867" ht="14.25" customHeight="1">
      <c r="A867" s="11">
        <v>476.0</v>
      </c>
      <c r="B867" s="11">
        <f>VLOOKUP(D867,'Species Data'!A$2:E$252,2,FALSE)</f>
        <v>68</v>
      </c>
      <c r="C867" s="11"/>
      <c r="D867" s="11" t="s">
        <v>121</v>
      </c>
      <c r="E867" s="152" t="s">
        <v>482</v>
      </c>
      <c r="F867" s="153"/>
      <c r="G867" s="11">
        <f>VLOOKUP(D867,'Species Data'!A$2:E$252,3,FALSE)</f>
        <v>180</v>
      </c>
      <c r="H867" s="52">
        <f>VLOOKUP(D867,'Species Data'!A$2:E$252,4,FALSE)</f>
        <v>234</v>
      </c>
      <c r="I867" s="52">
        <f>VLOOKUP(D867,'Species Data'!A$2:E$252,5,FALSE)</f>
        <v>162</v>
      </c>
      <c r="J867" s="53">
        <f t="shared" si="1"/>
        <v>29160</v>
      </c>
      <c r="K867" s="12" t="s">
        <v>141</v>
      </c>
      <c r="L867" s="54">
        <f>VLOOKUP(K867,'Basic Moves'!B$2:J$60,3,FALSE)</f>
        <v>9</v>
      </c>
      <c r="M867" s="54" t="str">
        <f>VLOOKUP(K867,'Basic Moves'!B$2:C$60,2,FALSE)</f>
        <v>Steel</v>
      </c>
      <c r="N867" s="54">
        <f>IF(OR(VLOOKUP(K867,'Basic Moves'!B$2:C$60,2,FALSE)=E867,VLOOKUP(K867,'Basic Moves'!B$2:C$60,2,FALSE)=F867),1,0)</f>
        <v>0</v>
      </c>
      <c r="O867" s="54">
        <f>VLOOKUP(K867,'Basic Moves'!B$2:J$60,5,FALSE)</f>
        <v>900</v>
      </c>
      <c r="P867" s="54">
        <f>VLOOKUP(K867,'Basic Moves'!B$2:J$60,9,FALSE)</f>
        <v>10</v>
      </c>
      <c r="Q867" s="34">
        <f t="shared" si="229"/>
        <v>6</v>
      </c>
      <c r="R867" s="24">
        <f t="shared" si="2"/>
        <v>6.666666667</v>
      </c>
      <c r="S867" s="56">
        <f t="shared" si="230"/>
        <v>10</v>
      </c>
      <c r="T867" s="56">
        <f t="shared" si="231"/>
        <v>11.11111111</v>
      </c>
      <c r="U867" s="56">
        <f t="shared" si="232"/>
        <v>1.111111111</v>
      </c>
      <c r="V867" s="12" t="s">
        <v>125</v>
      </c>
      <c r="W867" s="54">
        <f>VLOOKUP(V867,'Charged Moves'!B$2:K$119,3,FALSE)</f>
        <v>100</v>
      </c>
      <c r="X867" s="57" t="str">
        <f>VLOOKUP(V867,'Charged Moves'!B$2:C$119,2,FALSE)</f>
        <v>Fighting</v>
      </c>
      <c r="Y867" s="54">
        <f>IF(OR(VLOOKUP(V867,'Charged Moves'!B$2:C$119,2,FALSE)=E867,VLOOKUP(V867,'Charged Moves'!B$2:C$119,2,FALSE)=F867),1,0)</f>
        <v>1</v>
      </c>
      <c r="Z867" s="54">
        <f>VLOOKUP(V867,'Charged Moves'!B$2:K$119,10,FALSE)*100</f>
        <v>5</v>
      </c>
      <c r="AA867" s="54">
        <f>VLOOKUP(V867,'Charged Moves'!B$2:K$119,6,FALSE)</f>
        <v>2300</v>
      </c>
      <c r="AB867" s="54">
        <f>VLOOKUP(V867,'Charged Moves'!B$2:L$119,11,FALSE)</f>
        <v>100</v>
      </c>
      <c r="AC867" s="62">
        <f t="shared" si="233"/>
        <v>79</v>
      </c>
      <c r="AD867" s="24">
        <f t="shared" si="3"/>
        <v>34.34782609</v>
      </c>
      <c r="AE867" s="63">
        <f t="shared" si="4"/>
        <v>10</v>
      </c>
      <c r="AF867" s="64">
        <f t="shared" si="5"/>
        <v>9000</v>
      </c>
      <c r="AG867" s="65">
        <f t="shared" si="6"/>
        <v>12.30088496</v>
      </c>
      <c r="AH867" s="15">
        <f t="shared" si="234"/>
        <v>0.706541353</v>
      </c>
      <c r="AI867" s="15">
        <f t="shared" si="235"/>
        <v>0.323291743</v>
      </c>
      <c r="AJ867" s="15">
        <f t="shared" si="236"/>
        <v>0.3335050437</v>
      </c>
      <c r="AK867" s="65">
        <f t="shared" si="7"/>
        <v>4.174174174</v>
      </c>
      <c r="AL867" s="65">
        <f t="shared" si="8"/>
        <v>358693.8053</v>
      </c>
      <c r="AM867" s="65">
        <f t="shared" si="9"/>
        <v>121718.9189</v>
      </c>
    </row>
    <row r="868" ht="14.25" customHeight="1">
      <c r="A868" s="11">
        <v>481.0</v>
      </c>
      <c r="B868" s="32">
        <f>VLOOKUP(D868,'Species Data'!A$2:E$252,2,FALSE)</f>
        <v>68</v>
      </c>
      <c r="C868" s="32"/>
      <c r="D868" s="32" t="s">
        <v>121</v>
      </c>
      <c r="E868" s="154" t="s">
        <v>482</v>
      </c>
      <c r="F868" s="155"/>
      <c r="G868" s="32">
        <f>VLOOKUP(D868,'Species Data'!A$2:E$252,3,FALSE)</f>
        <v>180</v>
      </c>
      <c r="H868" s="104">
        <f>VLOOKUP(D868,'Species Data'!A$2:E$252,4,FALSE)</f>
        <v>234</v>
      </c>
      <c r="I868" s="104">
        <f>VLOOKUP(D868,'Species Data'!A$2:E$252,5,FALSE)</f>
        <v>162</v>
      </c>
      <c r="J868" s="105">
        <f t="shared" si="1"/>
        <v>29160</v>
      </c>
      <c r="K868" s="36" t="s">
        <v>141</v>
      </c>
      <c r="L868" s="106">
        <f>VLOOKUP(K868,'Basic Moves'!B$2:J$60,3,FALSE)</f>
        <v>9</v>
      </c>
      <c r="M868" s="106" t="str">
        <f>VLOOKUP(K868,'Basic Moves'!B$2:C$60,2,FALSE)</f>
        <v>Steel</v>
      </c>
      <c r="N868" s="106">
        <f>IF(OR(VLOOKUP(K868,'Basic Moves'!B$2:C$60,2,FALSE)=E868,VLOOKUP(K868,'Basic Moves'!B$2:C$60,2,FALSE)=F868),1,0)</f>
        <v>0</v>
      </c>
      <c r="O868" s="106">
        <f>VLOOKUP(K868,'Basic Moves'!B$2:J$60,5,FALSE)</f>
        <v>900</v>
      </c>
      <c r="P868" s="106">
        <f>VLOOKUP(K868,'Basic Moves'!B$2:J$60,9,FALSE)</f>
        <v>10</v>
      </c>
      <c r="Q868" s="34">
        <f t="shared" si="229"/>
        <v>6</v>
      </c>
      <c r="R868" s="24">
        <f t="shared" si="2"/>
        <v>6.666666667</v>
      </c>
      <c r="S868" s="56">
        <f t="shared" si="230"/>
        <v>10</v>
      </c>
      <c r="T868" s="56">
        <f t="shared" si="231"/>
        <v>11.11111111</v>
      </c>
      <c r="U868" s="56">
        <f t="shared" si="232"/>
        <v>1.111111111</v>
      </c>
      <c r="V868" s="36" t="s">
        <v>156</v>
      </c>
      <c r="W868" s="106">
        <f>VLOOKUP(V868,'Charged Moves'!B$2:K$119,3,FALSE)</f>
        <v>60</v>
      </c>
      <c r="X868" s="107" t="str">
        <f>VLOOKUP(V868,'Charged Moves'!B$2:C$119,2,FALSE)</f>
        <v>Fighting</v>
      </c>
      <c r="Y868" s="106">
        <f>IF(OR(VLOOKUP(V868,'Charged Moves'!B$2:C$119,2,FALSE)=E868,VLOOKUP(V868,'Charged Moves'!B$2:C$119,2,FALSE)=F868),1,0)</f>
        <v>1</v>
      </c>
      <c r="Z868" s="106">
        <f>VLOOKUP(V868,'Charged Moves'!B$2:K$119,10,FALSE)*100</f>
        <v>5</v>
      </c>
      <c r="AA868" s="106">
        <f>VLOOKUP(V868,'Charged Moves'!B$2:K$119,6,FALSE)</f>
        <v>2200</v>
      </c>
      <c r="AB868" s="106">
        <f>VLOOKUP(V868,'Charged Moves'!B$2:L$119,11,FALSE)</f>
        <v>50</v>
      </c>
      <c r="AC868" s="62">
        <f t="shared" si="233"/>
        <v>47</v>
      </c>
      <c r="AD868" s="24">
        <f t="shared" si="3"/>
        <v>21.36363636</v>
      </c>
      <c r="AE868" s="63">
        <f t="shared" si="4"/>
        <v>5</v>
      </c>
      <c r="AF868" s="64">
        <f t="shared" si="5"/>
        <v>4500</v>
      </c>
      <c r="AG868" s="65">
        <f t="shared" si="6"/>
        <v>11.49253731</v>
      </c>
      <c r="AH868" s="15">
        <f t="shared" si="234"/>
        <v>0.6601112759</v>
      </c>
      <c r="AI868" s="15">
        <f t="shared" si="235"/>
        <v>0.3020467578</v>
      </c>
      <c r="AJ868" s="15">
        <f t="shared" si="236"/>
        <v>0.3289886826</v>
      </c>
      <c r="AK868" s="65">
        <f t="shared" si="7"/>
        <v>4.117647059</v>
      </c>
      <c r="AL868" s="65">
        <f t="shared" si="8"/>
        <v>335122.3881</v>
      </c>
      <c r="AM868" s="65">
        <f t="shared" si="9"/>
        <v>120070.5882</v>
      </c>
    </row>
    <row r="869" ht="14.25" customHeight="1">
      <c r="A869" s="11">
        <v>479.0</v>
      </c>
      <c r="B869" s="11">
        <f>VLOOKUP(D869,'Species Data'!A$2:E$252,2,FALSE)</f>
        <v>68</v>
      </c>
      <c r="C869" s="11"/>
      <c r="D869" s="11" t="s">
        <v>121</v>
      </c>
      <c r="E869" s="152" t="s">
        <v>482</v>
      </c>
      <c r="F869" s="153"/>
      <c r="G869" s="11">
        <f>VLOOKUP(D869,'Species Data'!A$2:E$252,3,FALSE)</f>
        <v>180</v>
      </c>
      <c r="H869" s="52">
        <f>VLOOKUP(D869,'Species Data'!A$2:E$252,4,FALSE)</f>
        <v>234</v>
      </c>
      <c r="I869" s="52">
        <f>VLOOKUP(D869,'Species Data'!A$2:E$252,5,FALSE)</f>
        <v>162</v>
      </c>
      <c r="J869" s="53">
        <f t="shared" si="1"/>
        <v>29160</v>
      </c>
      <c r="K869" s="12" t="s">
        <v>141</v>
      </c>
      <c r="L869" s="54">
        <f>VLOOKUP(K869,'Basic Moves'!B$2:J$60,3,FALSE)</f>
        <v>9</v>
      </c>
      <c r="M869" s="54" t="str">
        <f>VLOOKUP(K869,'Basic Moves'!B$2:C$60,2,FALSE)</f>
        <v>Steel</v>
      </c>
      <c r="N869" s="54">
        <f>IF(OR(VLOOKUP(K869,'Basic Moves'!B$2:C$60,2,FALSE)=E869,VLOOKUP(K869,'Basic Moves'!B$2:C$60,2,FALSE)=F869),1,0)</f>
        <v>0</v>
      </c>
      <c r="O869" s="54">
        <f>VLOOKUP(K869,'Basic Moves'!B$2:J$60,5,FALSE)</f>
        <v>900</v>
      </c>
      <c r="P869" s="54">
        <f>VLOOKUP(K869,'Basic Moves'!B$2:J$60,9,FALSE)</f>
        <v>10</v>
      </c>
      <c r="Q869" s="34">
        <f t="shared" si="229"/>
        <v>6</v>
      </c>
      <c r="R869" s="24">
        <f t="shared" si="2"/>
        <v>6.666666667</v>
      </c>
      <c r="S869" s="56">
        <f t="shared" si="230"/>
        <v>10</v>
      </c>
      <c r="T869" s="56">
        <f t="shared" si="231"/>
        <v>11.11111111</v>
      </c>
      <c r="U869" s="56">
        <f t="shared" si="232"/>
        <v>1.111111111</v>
      </c>
      <c r="V869" s="12" t="s">
        <v>77</v>
      </c>
      <c r="W869" s="54">
        <f>VLOOKUP(V869,'Charged Moves'!B$2:K$119,3,FALSE)</f>
        <v>70</v>
      </c>
      <c r="X869" s="57" t="str">
        <f>VLOOKUP(V869,'Charged Moves'!B$2:C$119,2,FALSE)</f>
        <v>Steel</v>
      </c>
      <c r="Y869" s="54">
        <f>IF(OR(VLOOKUP(V869,'Charged Moves'!B$2:C$119,2,FALSE)=E869,VLOOKUP(V869,'Charged Moves'!B$2:C$119,2,FALSE)=F869),1,0)</f>
        <v>0</v>
      </c>
      <c r="Z869" s="54">
        <f>VLOOKUP(V869,'Charged Moves'!B$2:K$119,10,FALSE)*100</f>
        <v>5</v>
      </c>
      <c r="AA869" s="54">
        <f>VLOOKUP(V869,'Charged Moves'!B$2:K$119,6,FALSE)</f>
        <v>2100</v>
      </c>
      <c r="AB869" s="54">
        <f>VLOOKUP(V869,'Charged Moves'!B$2:L$119,11,FALSE)</f>
        <v>50</v>
      </c>
      <c r="AC869" s="62">
        <f t="shared" si="233"/>
        <v>46</v>
      </c>
      <c r="AD869" s="24">
        <f t="shared" si="3"/>
        <v>21.9047619</v>
      </c>
      <c r="AE869" s="63">
        <f t="shared" si="4"/>
        <v>5</v>
      </c>
      <c r="AF869" s="64">
        <f t="shared" si="5"/>
        <v>4500</v>
      </c>
      <c r="AG869" s="65">
        <f t="shared" si="6"/>
        <v>11.51515152</v>
      </c>
      <c r="AH869" s="15">
        <f t="shared" si="234"/>
        <v>0.6614101962</v>
      </c>
      <c r="AI869" s="15">
        <f t="shared" si="235"/>
        <v>0.3026411041</v>
      </c>
      <c r="AJ869" s="15">
        <f t="shared" si="236"/>
        <v>0.3264618878</v>
      </c>
      <c r="AK869" s="65">
        <f t="shared" si="7"/>
        <v>4.086021505</v>
      </c>
      <c r="AL869" s="65">
        <f t="shared" si="8"/>
        <v>335781.8182</v>
      </c>
      <c r="AM869" s="65">
        <f t="shared" si="9"/>
        <v>119148.3871</v>
      </c>
    </row>
    <row r="870" ht="14.25" customHeight="1">
      <c r="A870" s="11">
        <v>477.0</v>
      </c>
      <c r="B870" s="32">
        <f>VLOOKUP(D870,'Species Data'!A$2:E$252,2,FALSE)</f>
        <v>68</v>
      </c>
      <c r="C870" s="32"/>
      <c r="D870" s="32" t="s">
        <v>121</v>
      </c>
      <c r="E870" s="154" t="s">
        <v>482</v>
      </c>
      <c r="F870" s="155"/>
      <c r="G870" s="32">
        <f>VLOOKUP(D870,'Species Data'!A$2:E$252,3,FALSE)</f>
        <v>180</v>
      </c>
      <c r="H870" s="104">
        <f>VLOOKUP(D870,'Species Data'!A$2:E$252,4,FALSE)</f>
        <v>234</v>
      </c>
      <c r="I870" s="104">
        <f>VLOOKUP(D870,'Species Data'!A$2:E$252,5,FALSE)</f>
        <v>162</v>
      </c>
      <c r="J870" s="105">
        <f t="shared" si="1"/>
        <v>29160</v>
      </c>
      <c r="K870" s="36" t="s">
        <v>141</v>
      </c>
      <c r="L870" s="106">
        <f>VLOOKUP(K870,'Basic Moves'!B$2:J$60,3,FALSE)</f>
        <v>9</v>
      </c>
      <c r="M870" s="106" t="str">
        <f>VLOOKUP(K870,'Basic Moves'!B$2:C$60,2,FALSE)</f>
        <v>Steel</v>
      </c>
      <c r="N870" s="106">
        <f>IF(OR(VLOOKUP(K870,'Basic Moves'!B$2:C$60,2,FALSE)=E870,VLOOKUP(K870,'Basic Moves'!B$2:C$60,2,FALSE)=F870),1,0)</f>
        <v>0</v>
      </c>
      <c r="O870" s="106">
        <f>VLOOKUP(K870,'Basic Moves'!B$2:J$60,5,FALSE)</f>
        <v>900</v>
      </c>
      <c r="P870" s="106">
        <f>VLOOKUP(K870,'Basic Moves'!B$2:J$60,9,FALSE)</f>
        <v>10</v>
      </c>
      <c r="Q870" s="34">
        <f t="shared" si="229"/>
        <v>6</v>
      </c>
      <c r="R870" s="24">
        <f t="shared" si="2"/>
        <v>6.666666667</v>
      </c>
      <c r="S870" s="56">
        <f t="shared" si="230"/>
        <v>10</v>
      </c>
      <c r="T870" s="56">
        <f t="shared" si="231"/>
        <v>11.11111111</v>
      </c>
      <c r="U870" s="56">
        <f t="shared" si="232"/>
        <v>1.111111111</v>
      </c>
      <c r="V870" s="36" t="s">
        <v>150</v>
      </c>
      <c r="W870" s="106">
        <f>VLOOKUP(V870,'Charged Moves'!B$2:K$119,3,FALSE)</f>
        <v>50</v>
      </c>
      <c r="X870" s="107" t="str">
        <f>VLOOKUP(V870,'Charged Moves'!B$2:C$119,2,FALSE)</f>
        <v>Fighting</v>
      </c>
      <c r="Y870" s="106">
        <f>IF(OR(VLOOKUP(V870,'Charged Moves'!B$2:C$119,2,FALSE)=E870,VLOOKUP(V870,'Charged Moves'!B$2:C$119,2,FALSE)=F870),1,0)</f>
        <v>1</v>
      </c>
      <c r="Z870" s="106">
        <f>VLOOKUP(V870,'Charged Moves'!B$2:K$119,10,FALSE)*100</f>
        <v>25</v>
      </c>
      <c r="AA870" s="106">
        <f>VLOOKUP(V870,'Charged Moves'!B$2:K$119,6,FALSE)</f>
        <v>1500</v>
      </c>
      <c r="AB870" s="106">
        <f>VLOOKUP(V870,'Charged Moves'!B$2:L$119,11,FALSE)</f>
        <v>50</v>
      </c>
      <c r="AC870" s="62">
        <f t="shared" si="233"/>
        <v>40</v>
      </c>
      <c r="AD870" s="24">
        <f t="shared" si="3"/>
        <v>26.66666667</v>
      </c>
      <c r="AE870" s="63">
        <f t="shared" si="4"/>
        <v>5</v>
      </c>
      <c r="AF870" s="64">
        <f t="shared" si="5"/>
        <v>4500</v>
      </c>
      <c r="AG870" s="65">
        <f t="shared" si="6"/>
        <v>11.66666667</v>
      </c>
      <c r="AH870" s="15">
        <f t="shared" si="234"/>
        <v>0.6701129619</v>
      </c>
      <c r="AI870" s="15">
        <f t="shared" si="235"/>
        <v>0.3066232239</v>
      </c>
      <c r="AJ870" s="15">
        <f t="shared" si="236"/>
        <v>0.3107115335</v>
      </c>
      <c r="AK870" s="65">
        <f t="shared" si="7"/>
        <v>3.888888889</v>
      </c>
      <c r="AL870" s="65">
        <f t="shared" si="8"/>
        <v>340200</v>
      </c>
      <c r="AM870" s="65">
        <f t="shared" si="9"/>
        <v>113400</v>
      </c>
    </row>
    <row r="871" ht="14.25" customHeight="1">
      <c r="A871" s="11">
        <v>480.0</v>
      </c>
      <c r="B871" s="32">
        <f>VLOOKUP(D871,'Species Data'!A$2:E$252,2,FALSE)</f>
        <v>68</v>
      </c>
      <c r="C871" s="32"/>
      <c r="D871" s="32" t="s">
        <v>121</v>
      </c>
      <c r="E871" s="154" t="s">
        <v>482</v>
      </c>
      <c r="F871" s="155"/>
      <c r="G871" s="32">
        <f>VLOOKUP(D871,'Species Data'!A$2:E$252,3,FALSE)</f>
        <v>180</v>
      </c>
      <c r="H871" s="104">
        <f>VLOOKUP(D871,'Species Data'!A$2:E$252,4,FALSE)</f>
        <v>234</v>
      </c>
      <c r="I871" s="104">
        <f>VLOOKUP(D871,'Species Data'!A$2:E$252,5,FALSE)</f>
        <v>162</v>
      </c>
      <c r="J871" s="105">
        <f t="shared" si="1"/>
        <v>29160</v>
      </c>
      <c r="K871" s="36" t="s">
        <v>141</v>
      </c>
      <c r="L871" s="106">
        <f>VLOOKUP(K871,'Basic Moves'!B$2:J$60,3,FALSE)</f>
        <v>9</v>
      </c>
      <c r="M871" s="106" t="str">
        <f>VLOOKUP(K871,'Basic Moves'!B$2:C$60,2,FALSE)</f>
        <v>Steel</v>
      </c>
      <c r="N871" s="106">
        <f>IF(OR(VLOOKUP(K871,'Basic Moves'!B$2:C$60,2,FALSE)=E871,VLOOKUP(K871,'Basic Moves'!B$2:C$60,2,FALSE)=F871),1,0)</f>
        <v>0</v>
      </c>
      <c r="O871" s="106">
        <f>VLOOKUP(K871,'Basic Moves'!B$2:J$60,5,FALSE)</f>
        <v>900</v>
      </c>
      <c r="P871" s="106">
        <f>VLOOKUP(K871,'Basic Moves'!B$2:J$60,9,FALSE)</f>
        <v>10</v>
      </c>
      <c r="Q871" s="34">
        <f t="shared" si="229"/>
        <v>6</v>
      </c>
      <c r="R871" s="24">
        <f t="shared" si="2"/>
        <v>6.666666667</v>
      </c>
      <c r="S871" s="56">
        <f t="shared" si="230"/>
        <v>10</v>
      </c>
      <c r="T871" s="56">
        <f t="shared" si="231"/>
        <v>11.11111111</v>
      </c>
      <c r="U871" s="56">
        <f t="shared" si="232"/>
        <v>1.111111111</v>
      </c>
      <c r="V871" s="36" t="s">
        <v>61</v>
      </c>
      <c r="W871" s="106">
        <f>VLOOKUP(V871,'Charged Moves'!B$2:K$119,3,FALSE)</f>
        <v>100</v>
      </c>
      <c r="X871" s="107" t="str">
        <f>VLOOKUP(V871,'Charged Moves'!B$2:C$119,2,FALSE)</f>
        <v>Rock</v>
      </c>
      <c r="Y871" s="106">
        <f>IF(OR(VLOOKUP(V871,'Charged Moves'!B$2:C$119,2,FALSE)=E871,VLOOKUP(V871,'Charged Moves'!B$2:C$119,2,FALSE)=F871),1,0)</f>
        <v>0</v>
      </c>
      <c r="Z871" s="106">
        <f>VLOOKUP(V871,'Charged Moves'!B$2:K$119,10,FALSE)*100</f>
        <v>50</v>
      </c>
      <c r="AA871" s="106">
        <f>VLOOKUP(V871,'Charged Moves'!B$2:K$119,6,FALSE)</f>
        <v>2300</v>
      </c>
      <c r="AB871" s="106">
        <f>VLOOKUP(V871,'Charged Moves'!B$2:L$119,11,FALSE)</f>
        <v>100</v>
      </c>
      <c r="AC871" s="62">
        <f t="shared" si="233"/>
        <v>66</v>
      </c>
      <c r="AD871" s="24">
        <f t="shared" si="3"/>
        <v>28.69565217</v>
      </c>
      <c r="AE871" s="63">
        <f t="shared" si="4"/>
        <v>10</v>
      </c>
      <c r="AF871" s="64">
        <f t="shared" si="5"/>
        <v>9000</v>
      </c>
      <c r="AG871" s="65">
        <f t="shared" si="6"/>
        <v>11.15044248</v>
      </c>
      <c r="AH871" s="15">
        <f t="shared" si="234"/>
        <v>0.6404619459</v>
      </c>
      <c r="AI871" s="15">
        <f t="shared" si="235"/>
        <v>0.2930558246</v>
      </c>
      <c r="AJ871" s="15">
        <f t="shared" si="236"/>
        <v>0.3023139245</v>
      </c>
      <c r="AK871" s="65">
        <f t="shared" si="7"/>
        <v>3.783783784</v>
      </c>
      <c r="AL871" s="65">
        <f t="shared" si="8"/>
        <v>325146.9027</v>
      </c>
      <c r="AM871" s="65">
        <f t="shared" si="9"/>
        <v>110335.1351</v>
      </c>
    </row>
    <row r="872" ht="14.25" customHeight="1">
      <c r="A872" s="11">
        <v>470.0</v>
      </c>
      <c r="B872" s="11">
        <f>VLOOKUP(D872,'Species Data'!A$2:E$252,2,FALSE)</f>
        <v>67</v>
      </c>
      <c r="C872" s="11"/>
      <c r="D872" s="11" t="s">
        <v>264</v>
      </c>
      <c r="E872" s="152" t="s">
        <v>482</v>
      </c>
      <c r="F872" s="153"/>
      <c r="G872" s="11">
        <f>VLOOKUP(D872,'Species Data'!A$2:E$252,3,FALSE)</f>
        <v>160</v>
      </c>
      <c r="H872" s="52">
        <f>VLOOKUP(D872,'Species Data'!A$2:E$252,4,FALSE)</f>
        <v>177</v>
      </c>
      <c r="I872" s="52">
        <f>VLOOKUP(D872,'Species Data'!A$2:E$252,5,FALSE)</f>
        <v>130</v>
      </c>
      <c r="J872" s="53">
        <f t="shared" si="1"/>
        <v>20800</v>
      </c>
      <c r="K872" s="48" t="s">
        <v>149</v>
      </c>
      <c r="L872" s="54">
        <f>VLOOKUP(K872,'Basic Moves'!B$2:J$60,3,FALSE)</f>
        <v>8</v>
      </c>
      <c r="M872" s="54" t="str">
        <f>VLOOKUP(K872,'Basic Moves'!B$2:C$60,2,FALSE)</f>
        <v>Fighting</v>
      </c>
      <c r="N872" s="54">
        <f>IF(OR(VLOOKUP(K872,'Basic Moves'!B$2:C$60,2,FALSE)=E872,VLOOKUP(K872,'Basic Moves'!B$2:C$60,2,FALSE)=F872),1,0)</f>
        <v>1</v>
      </c>
      <c r="O872" s="54">
        <f>VLOOKUP(K872,'Basic Moves'!B$2:J$60,5,FALSE)</f>
        <v>800</v>
      </c>
      <c r="P872" s="54">
        <f>VLOOKUP(K872,'Basic Moves'!B$2:J$60,9,FALSE)</f>
        <v>10</v>
      </c>
      <c r="Q872" s="34">
        <f t="shared" si="229"/>
        <v>5</v>
      </c>
      <c r="R872" s="24">
        <f t="shared" si="2"/>
        <v>6.25</v>
      </c>
      <c r="S872" s="56">
        <f t="shared" si="230"/>
        <v>10</v>
      </c>
      <c r="T872" s="56">
        <f t="shared" si="231"/>
        <v>12.5</v>
      </c>
      <c r="U872" s="56">
        <f t="shared" si="232"/>
        <v>1.25</v>
      </c>
      <c r="V872" s="12" t="s">
        <v>122</v>
      </c>
      <c r="W872" s="54">
        <f>VLOOKUP(V872,'Charged Moves'!B$2:K$119,3,FALSE)</f>
        <v>90</v>
      </c>
      <c r="X872" s="57" t="str">
        <f>VLOOKUP(V872,'Charged Moves'!B$2:C$119,2,FALSE)</f>
        <v>Fighting</v>
      </c>
      <c r="Y872" s="54">
        <f>IF(OR(VLOOKUP(V872,'Charged Moves'!B$2:C$119,2,FALSE)=E872,VLOOKUP(V872,'Charged Moves'!B$2:C$119,2,FALSE)=F872),1,0)</f>
        <v>1</v>
      </c>
      <c r="Z872" s="54">
        <f>VLOOKUP(V872,'Charged Moves'!B$2:K$119,10,FALSE)*100</f>
        <v>5</v>
      </c>
      <c r="AA872" s="54">
        <f>VLOOKUP(V872,'Charged Moves'!B$2:K$119,6,FALSE)</f>
        <v>2700</v>
      </c>
      <c r="AB872" s="54">
        <f>VLOOKUP(V872,'Charged Moves'!B$2:L$119,11,FALSE)</f>
        <v>50</v>
      </c>
      <c r="AC872" s="62">
        <f t="shared" si="233"/>
        <v>54</v>
      </c>
      <c r="AD872" s="24">
        <f t="shared" si="3"/>
        <v>20</v>
      </c>
      <c r="AE872" s="63">
        <f t="shared" si="4"/>
        <v>5</v>
      </c>
      <c r="AF872" s="64">
        <f t="shared" si="5"/>
        <v>4000</v>
      </c>
      <c r="AG872" s="65">
        <f t="shared" si="6"/>
        <v>11.79104478</v>
      </c>
      <c r="AH872" s="15">
        <f t="shared" si="234"/>
        <v>0.6772570233</v>
      </c>
      <c r="AI872" s="15">
        <f t="shared" si="235"/>
        <v>0.2210478829</v>
      </c>
      <c r="AJ872" s="15">
        <f t="shared" si="236"/>
        <v>0.2407648813</v>
      </c>
      <c r="AK872" s="65">
        <f t="shared" si="7"/>
        <v>4.22459893</v>
      </c>
      <c r="AL872" s="65">
        <f t="shared" si="8"/>
        <v>245253.7313</v>
      </c>
      <c r="AM872" s="65">
        <f t="shared" si="9"/>
        <v>87871.65775</v>
      </c>
    </row>
    <row r="873" ht="14.25" customHeight="1">
      <c r="A873" s="11">
        <v>471.0</v>
      </c>
      <c r="B873" s="11">
        <f>VLOOKUP(D873,'Species Data'!A$2:E$252,2,FALSE)</f>
        <v>67</v>
      </c>
      <c r="C873" s="11"/>
      <c r="D873" s="11" t="s">
        <v>264</v>
      </c>
      <c r="E873" s="152" t="s">
        <v>482</v>
      </c>
      <c r="F873" s="153"/>
      <c r="G873" s="11">
        <f>VLOOKUP(D873,'Species Data'!A$2:E$252,3,FALSE)</f>
        <v>160</v>
      </c>
      <c r="H873" s="52">
        <f>VLOOKUP(D873,'Species Data'!A$2:E$252,4,FALSE)</f>
        <v>177</v>
      </c>
      <c r="I873" s="52">
        <f>VLOOKUP(D873,'Species Data'!A$2:E$252,5,FALSE)</f>
        <v>130</v>
      </c>
      <c r="J873" s="53">
        <f t="shared" si="1"/>
        <v>20800</v>
      </c>
      <c r="K873" s="48" t="s">
        <v>149</v>
      </c>
      <c r="L873" s="54">
        <f>VLOOKUP(K873,'Basic Moves'!B$2:J$60,3,FALSE)</f>
        <v>8</v>
      </c>
      <c r="M873" s="54" t="str">
        <f>VLOOKUP(K873,'Basic Moves'!B$2:C$60,2,FALSE)</f>
        <v>Fighting</v>
      </c>
      <c r="N873" s="54">
        <f>IF(OR(VLOOKUP(K873,'Basic Moves'!B$2:C$60,2,FALSE)=E873,VLOOKUP(K873,'Basic Moves'!B$2:C$60,2,FALSE)=F873),1,0)</f>
        <v>1</v>
      </c>
      <c r="O873" s="54">
        <f>VLOOKUP(K873,'Basic Moves'!B$2:J$60,5,FALSE)</f>
        <v>800</v>
      </c>
      <c r="P873" s="54">
        <f>VLOOKUP(K873,'Basic Moves'!B$2:J$60,9,FALSE)</f>
        <v>10</v>
      </c>
      <c r="Q873" s="34">
        <f t="shared" si="229"/>
        <v>5</v>
      </c>
      <c r="R873" s="24">
        <f t="shared" si="2"/>
        <v>6.25</v>
      </c>
      <c r="S873" s="56">
        <f t="shared" si="230"/>
        <v>10</v>
      </c>
      <c r="T873" s="56">
        <f t="shared" si="231"/>
        <v>12.5</v>
      </c>
      <c r="U873" s="56">
        <f t="shared" si="232"/>
        <v>1.25</v>
      </c>
      <c r="V873" s="48" t="s">
        <v>156</v>
      </c>
      <c r="W873" s="54">
        <f>VLOOKUP(V873,'Charged Moves'!B$2:K$119,3,FALSE)</f>
        <v>60</v>
      </c>
      <c r="X873" s="57" t="str">
        <f>VLOOKUP(V873,'Charged Moves'!B$2:C$119,2,FALSE)</f>
        <v>Fighting</v>
      </c>
      <c r="Y873" s="54">
        <f>IF(OR(VLOOKUP(V873,'Charged Moves'!B$2:C$119,2,FALSE)=E873,VLOOKUP(V873,'Charged Moves'!B$2:C$119,2,FALSE)=F873),1,0)</f>
        <v>1</v>
      </c>
      <c r="Z873" s="54">
        <f>VLOOKUP(V873,'Charged Moves'!B$2:K$119,10,FALSE)*100</f>
        <v>5</v>
      </c>
      <c r="AA873" s="54">
        <f>VLOOKUP(V873,'Charged Moves'!B$2:K$119,6,FALSE)</f>
        <v>2200</v>
      </c>
      <c r="AB873" s="54">
        <f>VLOOKUP(V873,'Charged Moves'!B$2:L$119,11,FALSE)</f>
        <v>50</v>
      </c>
      <c r="AC873" s="62">
        <f t="shared" si="233"/>
        <v>36</v>
      </c>
      <c r="AD873" s="24">
        <f t="shared" si="3"/>
        <v>16.36363636</v>
      </c>
      <c r="AE873" s="63">
        <f t="shared" si="4"/>
        <v>5</v>
      </c>
      <c r="AF873" s="64">
        <f t="shared" si="5"/>
        <v>4000</v>
      </c>
      <c r="AG873" s="65">
        <f t="shared" si="6"/>
        <v>9.838709677</v>
      </c>
      <c r="AH873" s="15">
        <f t="shared" si="234"/>
        <v>0.5651183043</v>
      </c>
      <c r="AI873" s="15">
        <f t="shared" si="235"/>
        <v>0.1844472637</v>
      </c>
      <c r="AJ873" s="15">
        <f t="shared" si="236"/>
        <v>0.191014397</v>
      </c>
      <c r="AK873" s="65">
        <f t="shared" si="7"/>
        <v>3.351648352</v>
      </c>
      <c r="AL873" s="65">
        <f t="shared" si="8"/>
        <v>204645.1613</v>
      </c>
      <c r="AM873" s="65">
        <f t="shared" si="9"/>
        <v>69714.28571</v>
      </c>
    </row>
    <row r="874" ht="14.25" customHeight="1">
      <c r="A874" s="11">
        <v>474.0</v>
      </c>
      <c r="B874" s="11">
        <f>VLOOKUP(D874,'Species Data'!A$2:E$252,2,FALSE)</f>
        <v>67</v>
      </c>
      <c r="C874" s="11"/>
      <c r="D874" s="11" t="s">
        <v>264</v>
      </c>
      <c r="E874" s="152" t="s">
        <v>482</v>
      </c>
      <c r="F874" s="153"/>
      <c r="G874" s="11">
        <f>VLOOKUP(D874,'Species Data'!A$2:E$252,3,FALSE)</f>
        <v>160</v>
      </c>
      <c r="H874" s="52">
        <f>VLOOKUP(D874,'Species Data'!A$2:E$252,4,FALSE)</f>
        <v>177</v>
      </c>
      <c r="I874" s="52">
        <f>VLOOKUP(D874,'Species Data'!A$2:E$252,5,FALSE)</f>
        <v>130</v>
      </c>
      <c r="J874" s="53">
        <f t="shared" si="1"/>
        <v>20800</v>
      </c>
      <c r="K874" s="12" t="s">
        <v>198</v>
      </c>
      <c r="L874" s="54">
        <f>VLOOKUP(K874,'Basic Moves'!B$2:J$60,3,FALSE)</f>
        <v>6</v>
      </c>
      <c r="M874" s="54" t="str">
        <f>VLOOKUP(K874,'Basic Moves'!B$2:C$60,2,FALSE)</f>
        <v>Fighting</v>
      </c>
      <c r="N874" s="54">
        <f>IF(OR(VLOOKUP(K874,'Basic Moves'!B$2:C$60,2,FALSE)=E874,VLOOKUP(K874,'Basic Moves'!B$2:C$60,2,FALSE)=F874),1,0)</f>
        <v>1</v>
      </c>
      <c r="O874" s="54">
        <f>VLOOKUP(K874,'Basic Moves'!B$2:J$60,5,FALSE)</f>
        <v>600</v>
      </c>
      <c r="P874" s="54">
        <f>VLOOKUP(K874,'Basic Moves'!B$2:J$60,9,FALSE)</f>
        <v>6</v>
      </c>
      <c r="Q874" s="34">
        <f t="shared" si="229"/>
        <v>4</v>
      </c>
      <c r="R874" s="24">
        <f t="shared" si="2"/>
        <v>6.666666667</v>
      </c>
      <c r="S874" s="56">
        <f t="shared" si="230"/>
        <v>10</v>
      </c>
      <c r="T874" s="56">
        <f t="shared" si="231"/>
        <v>10</v>
      </c>
      <c r="U874" s="56">
        <f t="shared" si="232"/>
        <v>1</v>
      </c>
      <c r="V874" s="12" t="s">
        <v>122</v>
      </c>
      <c r="W874" s="54">
        <f>VLOOKUP(V874,'Charged Moves'!B$2:K$119,3,FALSE)</f>
        <v>90</v>
      </c>
      <c r="X874" s="57" t="str">
        <f>VLOOKUP(V874,'Charged Moves'!B$2:C$119,2,FALSE)</f>
        <v>Fighting</v>
      </c>
      <c r="Y874" s="54">
        <f>IF(OR(VLOOKUP(V874,'Charged Moves'!B$2:C$119,2,FALSE)=E874,VLOOKUP(V874,'Charged Moves'!B$2:C$119,2,FALSE)=F874),1,0)</f>
        <v>1</v>
      </c>
      <c r="Z874" s="54">
        <f>VLOOKUP(V874,'Charged Moves'!B$2:K$119,10,FALSE)*100</f>
        <v>5</v>
      </c>
      <c r="AA874" s="54">
        <f>VLOOKUP(V874,'Charged Moves'!B$2:K$119,6,FALSE)</f>
        <v>2700</v>
      </c>
      <c r="AB874" s="54">
        <f>VLOOKUP(V874,'Charged Moves'!B$2:L$119,11,FALSE)</f>
        <v>50</v>
      </c>
      <c r="AC874" s="62">
        <f t="shared" si="233"/>
        <v>54</v>
      </c>
      <c r="AD874" s="24">
        <f t="shared" si="3"/>
        <v>20</v>
      </c>
      <c r="AE874" s="63">
        <f t="shared" si="4"/>
        <v>9</v>
      </c>
      <c r="AF874" s="64">
        <f t="shared" si="5"/>
        <v>5400</v>
      </c>
      <c r="AG874" s="65">
        <f t="shared" si="6"/>
        <v>11.11111111</v>
      </c>
      <c r="AH874" s="15">
        <f t="shared" si="234"/>
        <v>0.6382028209</v>
      </c>
      <c r="AI874" s="15">
        <f t="shared" si="235"/>
        <v>0.2083010992</v>
      </c>
      <c r="AJ874" s="15">
        <f t="shared" si="236"/>
        <v>0.1825340309</v>
      </c>
      <c r="AK874" s="65">
        <f t="shared" si="7"/>
        <v>3.202846975</v>
      </c>
      <c r="AL874" s="65">
        <f t="shared" si="8"/>
        <v>231111.1111</v>
      </c>
      <c r="AM874" s="65">
        <f t="shared" si="9"/>
        <v>66619.21708</v>
      </c>
    </row>
    <row r="875" ht="14.25" customHeight="1">
      <c r="A875" s="11">
        <v>469.0</v>
      </c>
      <c r="B875" s="32">
        <f>VLOOKUP(D875,'Species Data'!A$2:E$252,2,FALSE)</f>
        <v>67</v>
      </c>
      <c r="C875" s="32"/>
      <c r="D875" s="32" t="s">
        <v>264</v>
      </c>
      <c r="E875" s="154" t="s">
        <v>482</v>
      </c>
      <c r="F875" s="155"/>
      <c r="G875" s="32">
        <f>VLOOKUP(D875,'Species Data'!A$2:E$252,3,FALSE)</f>
        <v>160</v>
      </c>
      <c r="H875" s="104">
        <f>VLOOKUP(D875,'Species Data'!A$2:E$252,4,FALSE)</f>
        <v>177</v>
      </c>
      <c r="I875" s="104">
        <f>VLOOKUP(D875,'Species Data'!A$2:E$252,5,FALSE)</f>
        <v>130</v>
      </c>
      <c r="J875" s="105">
        <f t="shared" si="1"/>
        <v>20800</v>
      </c>
      <c r="K875" s="36" t="s">
        <v>149</v>
      </c>
      <c r="L875" s="106">
        <f>VLOOKUP(K875,'Basic Moves'!B$2:J$60,3,FALSE)</f>
        <v>8</v>
      </c>
      <c r="M875" s="106" t="str">
        <f>VLOOKUP(K875,'Basic Moves'!B$2:C$60,2,FALSE)</f>
        <v>Fighting</v>
      </c>
      <c r="N875" s="106">
        <f>IF(OR(VLOOKUP(K875,'Basic Moves'!B$2:C$60,2,FALSE)=E875,VLOOKUP(K875,'Basic Moves'!B$2:C$60,2,FALSE)=F875),1,0)</f>
        <v>1</v>
      </c>
      <c r="O875" s="106">
        <f>VLOOKUP(K875,'Basic Moves'!B$2:J$60,5,FALSE)</f>
        <v>800</v>
      </c>
      <c r="P875" s="106">
        <f>VLOOKUP(K875,'Basic Moves'!B$2:J$60,9,FALSE)</f>
        <v>10</v>
      </c>
      <c r="Q875" s="34">
        <f t="shared" si="229"/>
        <v>5</v>
      </c>
      <c r="R875" s="24">
        <f t="shared" si="2"/>
        <v>6.25</v>
      </c>
      <c r="S875" s="56">
        <f t="shared" si="230"/>
        <v>10</v>
      </c>
      <c r="T875" s="56">
        <f t="shared" si="231"/>
        <v>12.5</v>
      </c>
      <c r="U875" s="56">
        <f t="shared" si="232"/>
        <v>1.25</v>
      </c>
      <c r="V875" s="36" t="s">
        <v>150</v>
      </c>
      <c r="W875" s="106">
        <f>VLOOKUP(V875,'Charged Moves'!B$2:K$119,3,FALSE)</f>
        <v>50</v>
      </c>
      <c r="X875" s="107" t="str">
        <f>VLOOKUP(V875,'Charged Moves'!B$2:C$119,2,FALSE)</f>
        <v>Fighting</v>
      </c>
      <c r="Y875" s="106">
        <f>IF(OR(VLOOKUP(V875,'Charged Moves'!B$2:C$119,2,FALSE)=E875,VLOOKUP(V875,'Charged Moves'!B$2:C$119,2,FALSE)=F875),1,0)</f>
        <v>1</v>
      </c>
      <c r="Z875" s="106">
        <f>VLOOKUP(V875,'Charged Moves'!B$2:K$119,10,FALSE)*100</f>
        <v>25</v>
      </c>
      <c r="AA875" s="106">
        <f>VLOOKUP(V875,'Charged Moves'!B$2:K$119,6,FALSE)</f>
        <v>1500</v>
      </c>
      <c r="AB875" s="106">
        <f>VLOOKUP(V875,'Charged Moves'!B$2:L$119,11,FALSE)</f>
        <v>50</v>
      </c>
      <c r="AC875" s="62">
        <f t="shared" si="233"/>
        <v>30</v>
      </c>
      <c r="AD875" s="24">
        <f t="shared" si="3"/>
        <v>20</v>
      </c>
      <c r="AE875" s="63">
        <f t="shared" si="4"/>
        <v>5</v>
      </c>
      <c r="AF875" s="64">
        <f t="shared" si="5"/>
        <v>4000</v>
      </c>
      <c r="AG875" s="65">
        <f t="shared" si="6"/>
        <v>10</v>
      </c>
      <c r="AH875" s="15">
        <f t="shared" si="234"/>
        <v>0.5743825388</v>
      </c>
      <c r="AI875" s="15">
        <f t="shared" si="235"/>
        <v>0.1874709893</v>
      </c>
      <c r="AJ875" s="15">
        <f t="shared" si="236"/>
        <v>0.1791151395</v>
      </c>
      <c r="AK875" s="65">
        <f t="shared" si="7"/>
        <v>3.142857143</v>
      </c>
      <c r="AL875" s="65">
        <f t="shared" si="8"/>
        <v>208000</v>
      </c>
      <c r="AM875" s="65">
        <f t="shared" si="9"/>
        <v>65371.42857</v>
      </c>
    </row>
    <row r="876" ht="14.25" customHeight="1">
      <c r="A876" s="11">
        <v>468.0</v>
      </c>
      <c r="B876" s="11">
        <f>VLOOKUP(D876,'Species Data'!A$2:E$252,2,FALSE)</f>
        <v>67</v>
      </c>
      <c r="C876" s="11"/>
      <c r="D876" s="11" t="s">
        <v>264</v>
      </c>
      <c r="E876" s="152" t="s">
        <v>482</v>
      </c>
      <c r="F876" s="153"/>
      <c r="G876" s="11">
        <f>VLOOKUP(D876,'Species Data'!A$2:E$252,3,FALSE)</f>
        <v>160</v>
      </c>
      <c r="H876" s="52">
        <f>VLOOKUP(D876,'Species Data'!A$2:E$252,4,FALSE)</f>
        <v>177</v>
      </c>
      <c r="I876" s="52">
        <f>VLOOKUP(D876,'Species Data'!A$2:E$252,5,FALSE)</f>
        <v>130</v>
      </c>
      <c r="J876" s="53">
        <f t="shared" si="1"/>
        <v>20800</v>
      </c>
      <c r="K876" s="48" t="s">
        <v>149</v>
      </c>
      <c r="L876" s="54">
        <f>VLOOKUP(K876,'Basic Moves'!B$2:J$60,3,FALSE)</f>
        <v>8</v>
      </c>
      <c r="M876" s="54" t="str">
        <f>VLOOKUP(K876,'Basic Moves'!B$2:C$60,2,FALSE)</f>
        <v>Fighting</v>
      </c>
      <c r="N876" s="54">
        <f>IF(OR(VLOOKUP(K876,'Basic Moves'!B$2:C$60,2,FALSE)=E876,VLOOKUP(K876,'Basic Moves'!B$2:C$60,2,FALSE)=F876),1,0)</f>
        <v>1</v>
      </c>
      <c r="O876" s="54">
        <f>VLOOKUP(K876,'Basic Moves'!B$2:J$60,5,FALSE)</f>
        <v>800</v>
      </c>
      <c r="P876" s="54">
        <f>VLOOKUP(K876,'Basic Moves'!B$2:J$60,9,FALSE)</f>
        <v>10</v>
      </c>
      <c r="Q876" s="34">
        <f t="shared" si="229"/>
        <v>5</v>
      </c>
      <c r="R876" s="24">
        <f t="shared" si="2"/>
        <v>6.25</v>
      </c>
      <c r="S876" s="56">
        <f t="shared" si="230"/>
        <v>10</v>
      </c>
      <c r="T876" s="56">
        <f t="shared" si="231"/>
        <v>12.5</v>
      </c>
      <c r="U876" s="56">
        <f t="shared" si="232"/>
        <v>1.25</v>
      </c>
      <c r="V876" s="48" t="s">
        <v>236</v>
      </c>
      <c r="W876" s="54">
        <f>VLOOKUP(V876,'Charged Moves'!B$2:K$119,3,FALSE)</f>
        <v>40</v>
      </c>
      <c r="X876" s="57" t="str">
        <f>VLOOKUP(V876,'Charged Moves'!B$2:C$119,2,FALSE)</f>
        <v>Fighting</v>
      </c>
      <c r="Y876" s="54">
        <f>IF(OR(VLOOKUP(V876,'Charged Moves'!B$2:C$119,2,FALSE)=E876,VLOOKUP(V876,'Charged Moves'!B$2:C$119,2,FALSE)=F876),1,0)</f>
        <v>1</v>
      </c>
      <c r="Z876" s="54">
        <f>VLOOKUP(V876,'Charged Moves'!B$2:K$119,10,FALSE)*100</f>
        <v>25</v>
      </c>
      <c r="AA876" s="54">
        <f>VLOOKUP(V876,'Charged Moves'!B$2:K$119,6,FALSE)</f>
        <v>1600</v>
      </c>
      <c r="AB876" s="54">
        <f>VLOOKUP(V876,'Charged Moves'!B$2:L$119,11,FALSE)</f>
        <v>33</v>
      </c>
      <c r="AC876" s="62">
        <f t="shared" si="233"/>
        <v>24</v>
      </c>
      <c r="AD876" s="24">
        <f t="shared" si="3"/>
        <v>15</v>
      </c>
      <c r="AE876" s="63">
        <f t="shared" si="4"/>
        <v>4</v>
      </c>
      <c r="AF876" s="64">
        <f t="shared" si="5"/>
        <v>3200</v>
      </c>
      <c r="AG876" s="65">
        <f t="shared" si="6"/>
        <v>9.166666667</v>
      </c>
      <c r="AH876" s="15">
        <f t="shared" si="234"/>
        <v>0.5265173272</v>
      </c>
      <c r="AI876" s="15">
        <f t="shared" si="235"/>
        <v>0.1718484069</v>
      </c>
      <c r="AJ876" s="15">
        <f t="shared" si="236"/>
        <v>0.1694332401</v>
      </c>
      <c r="AK876" s="65">
        <f t="shared" si="7"/>
        <v>2.972972973</v>
      </c>
      <c r="AL876" s="65">
        <f t="shared" si="8"/>
        <v>190666.6667</v>
      </c>
      <c r="AM876" s="65">
        <f t="shared" si="9"/>
        <v>61837.83784</v>
      </c>
    </row>
    <row r="877" ht="14.25" customHeight="1">
      <c r="A877" s="11">
        <v>475.0</v>
      </c>
      <c r="B877" s="11">
        <f>VLOOKUP(D877,'Species Data'!A$2:E$252,2,FALSE)</f>
        <v>67</v>
      </c>
      <c r="C877" s="11"/>
      <c r="D877" s="11" t="s">
        <v>264</v>
      </c>
      <c r="E877" s="152" t="s">
        <v>482</v>
      </c>
      <c r="F877" s="153"/>
      <c r="G877" s="11">
        <f>VLOOKUP(D877,'Species Data'!A$2:E$252,3,FALSE)</f>
        <v>160</v>
      </c>
      <c r="H877" s="52">
        <f>VLOOKUP(D877,'Species Data'!A$2:E$252,4,FALSE)</f>
        <v>177</v>
      </c>
      <c r="I877" s="52">
        <f>VLOOKUP(D877,'Species Data'!A$2:E$252,5,FALSE)</f>
        <v>130</v>
      </c>
      <c r="J877" s="53">
        <f t="shared" si="1"/>
        <v>20800</v>
      </c>
      <c r="K877" s="48" t="s">
        <v>198</v>
      </c>
      <c r="L877" s="54">
        <f>VLOOKUP(K877,'Basic Moves'!B$2:J$60,3,FALSE)</f>
        <v>6</v>
      </c>
      <c r="M877" s="54" t="str">
        <f>VLOOKUP(K877,'Basic Moves'!B$2:C$60,2,FALSE)</f>
        <v>Fighting</v>
      </c>
      <c r="N877" s="54">
        <f>IF(OR(VLOOKUP(K877,'Basic Moves'!B$2:C$60,2,FALSE)=E877,VLOOKUP(K877,'Basic Moves'!B$2:C$60,2,FALSE)=F877),1,0)</f>
        <v>1</v>
      </c>
      <c r="O877" s="54">
        <f>VLOOKUP(K877,'Basic Moves'!B$2:J$60,5,FALSE)</f>
        <v>600</v>
      </c>
      <c r="P877" s="54">
        <f>VLOOKUP(K877,'Basic Moves'!B$2:J$60,9,FALSE)</f>
        <v>6</v>
      </c>
      <c r="Q877" s="34">
        <f t="shared" si="229"/>
        <v>4</v>
      </c>
      <c r="R877" s="24">
        <f t="shared" si="2"/>
        <v>6.666666667</v>
      </c>
      <c r="S877" s="56">
        <f t="shared" si="230"/>
        <v>10</v>
      </c>
      <c r="T877" s="56">
        <f t="shared" si="231"/>
        <v>10</v>
      </c>
      <c r="U877" s="56">
        <f t="shared" si="232"/>
        <v>1</v>
      </c>
      <c r="V877" s="48" t="s">
        <v>156</v>
      </c>
      <c r="W877" s="54">
        <f>VLOOKUP(V877,'Charged Moves'!B$2:K$119,3,FALSE)</f>
        <v>60</v>
      </c>
      <c r="X877" s="57" t="str">
        <f>VLOOKUP(V877,'Charged Moves'!B$2:C$119,2,FALSE)</f>
        <v>Fighting</v>
      </c>
      <c r="Y877" s="54">
        <f>IF(OR(VLOOKUP(V877,'Charged Moves'!B$2:C$119,2,FALSE)=E877,VLOOKUP(V877,'Charged Moves'!B$2:C$119,2,FALSE)=F877),1,0)</f>
        <v>1</v>
      </c>
      <c r="Z877" s="54">
        <f>VLOOKUP(V877,'Charged Moves'!B$2:K$119,10,FALSE)*100</f>
        <v>5</v>
      </c>
      <c r="AA877" s="54">
        <f>VLOOKUP(V877,'Charged Moves'!B$2:K$119,6,FALSE)</f>
        <v>2200</v>
      </c>
      <c r="AB877" s="54">
        <f>VLOOKUP(V877,'Charged Moves'!B$2:L$119,11,FALSE)</f>
        <v>50</v>
      </c>
      <c r="AC877" s="62">
        <f t="shared" si="233"/>
        <v>36</v>
      </c>
      <c r="AD877" s="24">
        <f t="shared" si="3"/>
        <v>16.36363636</v>
      </c>
      <c r="AE877" s="63">
        <f t="shared" si="4"/>
        <v>9</v>
      </c>
      <c r="AF877" s="64">
        <f t="shared" si="5"/>
        <v>5400</v>
      </c>
      <c r="AG877" s="65">
        <f t="shared" si="6"/>
        <v>9.473684211</v>
      </c>
      <c r="AH877" s="15">
        <f t="shared" si="234"/>
        <v>0.5441518788</v>
      </c>
      <c r="AI877" s="15">
        <f t="shared" si="235"/>
        <v>0.1776040951</v>
      </c>
      <c r="AJ877" s="15">
        <f t="shared" si="236"/>
        <v>0.1486726454</v>
      </c>
      <c r="AK877" s="65">
        <f t="shared" si="7"/>
        <v>2.608695652</v>
      </c>
      <c r="AL877" s="65">
        <f t="shared" si="8"/>
        <v>197052.6316</v>
      </c>
      <c r="AM877" s="65">
        <f t="shared" si="9"/>
        <v>54260.86957</v>
      </c>
    </row>
    <row r="878" ht="14.25" customHeight="1">
      <c r="A878" s="11">
        <v>472.0</v>
      </c>
      <c r="B878" s="11">
        <f>VLOOKUP(D878,'Species Data'!A$2:E$252,2,FALSE)</f>
        <v>67</v>
      </c>
      <c r="C878" s="11"/>
      <c r="D878" s="11" t="s">
        <v>264</v>
      </c>
      <c r="E878" s="152" t="s">
        <v>482</v>
      </c>
      <c r="F878" s="153"/>
      <c r="G878" s="11">
        <f>VLOOKUP(D878,'Species Data'!A$2:E$252,3,FALSE)</f>
        <v>160</v>
      </c>
      <c r="H878" s="52">
        <f>VLOOKUP(D878,'Species Data'!A$2:E$252,4,FALSE)</f>
        <v>177</v>
      </c>
      <c r="I878" s="52">
        <f>VLOOKUP(D878,'Species Data'!A$2:E$252,5,FALSE)</f>
        <v>130</v>
      </c>
      <c r="J878" s="53">
        <f t="shared" si="1"/>
        <v>20800</v>
      </c>
      <c r="K878" s="48" t="s">
        <v>198</v>
      </c>
      <c r="L878" s="54">
        <f>VLOOKUP(K878,'Basic Moves'!B$2:J$60,3,FALSE)</f>
        <v>6</v>
      </c>
      <c r="M878" s="54" t="str">
        <f>VLOOKUP(K878,'Basic Moves'!B$2:C$60,2,FALSE)</f>
        <v>Fighting</v>
      </c>
      <c r="N878" s="54">
        <f>IF(OR(VLOOKUP(K878,'Basic Moves'!B$2:C$60,2,FALSE)=E878,VLOOKUP(K878,'Basic Moves'!B$2:C$60,2,FALSE)=F878),1,0)</f>
        <v>1</v>
      </c>
      <c r="O878" s="54">
        <f>VLOOKUP(K878,'Basic Moves'!B$2:J$60,5,FALSE)</f>
        <v>600</v>
      </c>
      <c r="P878" s="54">
        <f>VLOOKUP(K878,'Basic Moves'!B$2:J$60,9,FALSE)</f>
        <v>6</v>
      </c>
      <c r="Q878" s="34">
        <f t="shared" si="229"/>
        <v>4</v>
      </c>
      <c r="R878" s="24">
        <f t="shared" si="2"/>
        <v>6.666666667</v>
      </c>
      <c r="S878" s="56">
        <f t="shared" si="230"/>
        <v>10</v>
      </c>
      <c r="T878" s="56">
        <f t="shared" si="231"/>
        <v>10</v>
      </c>
      <c r="U878" s="56">
        <f t="shared" si="232"/>
        <v>1</v>
      </c>
      <c r="V878" s="48" t="s">
        <v>236</v>
      </c>
      <c r="W878" s="54">
        <f>VLOOKUP(V878,'Charged Moves'!B$2:K$119,3,FALSE)</f>
        <v>40</v>
      </c>
      <c r="X878" s="57" t="str">
        <f>VLOOKUP(V878,'Charged Moves'!B$2:C$119,2,FALSE)</f>
        <v>Fighting</v>
      </c>
      <c r="Y878" s="54">
        <f>IF(OR(VLOOKUP(V878,'Charged Moves'!B$2:C$119,2,FALSE)=E878,VLOOKUP(V878,'Charged Moves'!B$2:C$119,2,FALSE)=F878),1,0)</f>
        <v>1</v>
      </c>
      <c r="Z878" s="54">
        <f>VLOOKUP(V878,'Charged Moves'!B$2:K$119,10,FALSE)*100</f>
        <v>25</v>
      </c>
      <c r="AA878" s="54">
        <f>VLOOKUP(V878,'Charged Moves'!B$2:K$119,6,FALSE)</f>
        <v>1600</v>
      </c>
      <c r="AB878" s="54">
        <f>VLOOKUP(V878,'Charged Moves'!B$2:L$119,11,FALSE)</f>
        <v>33</v>
      </c>
      <c r="AC878" s="62">
        <f t="shared" si="233"/>
        <v>24</v>
      </c>
      <c r="AD878" s="24">
        <f t="shared" si="3"/>
        <v>15</v>
      </c>
      <c r="AE878" s="63">
        <f t="shared" si="4"/>
        <v>6</v>
      </c>
      <c r="AF878" s="64">
        <f t="shared" si="5"/>
        <v>3600</v>
      </c>
      <c r="AG878" s="65">
        <f t="shared" si="6"/>
        <v>9.230769231</v>
      </c>
      <c r="AH878" s="15">
        <f t="shared" si="234"/>
        <v>0.5301992666</v>
      </c>
      <c r="AI878" s="15">
        <f t="shared" si="235"/>
        <v>0.173050144</v>
      </c>
      <c r="AJ878" s="15">
        <f t="shared" si="236"/>
        <v>0.1424779519</v>
      </c>
      <c r="AK878" s="65">
        <f t="shared" si="7"/>
        <v>2.5</v>
      </c>
      <c r="AL878" s="65">
        <f t="shared" si="8"/>
        <v>192000</v>
      </c>
      <c r="AM878" s="65">
        <f t="shared" si="9"/>
        <v>52000</v>
      </c>
    </row>
    <row r="879" ht="14.25" customHeight="1">
      <c r="A879" s="11">
        <v>473.0</v>
      </c>
      <c r="B879" s="32">
        <f>VLOOKUP(D879,'Species Data'!A$2:E$252,2,FALSE)</f>
        <v>67</v>
      </c>
      <c r="C879" s="32"/>
      <c r="D879" s="32" t="s">
        <v>264</v>
      </c>
      <c r="E879" s="154" t="s">
        <v>482</v>
      </c>
      <c r="F879" s="155"/>
      <c r="G879" s="32">
        <f>VLOOKUP(D879,'Species Data'!A$2:E$252,3,FALSE)</f>
        <v>160</v>
      </c>
      <c r="H879" s="104">
        <f>VLOOKUP(D879,'Species Data'!A$2:E$252,4,FALSE)</f>
        <v>177</v>
      </c>
      <c r="I879" s="104">
        <f>VLOOKUP(D879,'Species Data'!A$2:E$252,5,FALSE)</f>
        <v>130</v>
      </c>
      <c r="J879" s="105">
        <f t="shared" si="1"/>
        <v>20800</v>
      </c>
      <c r="K879" s="36" t="s">
        <v>198</v>
      </c>
      <c r="L879" s="106">
        <f>VLOOKUP(K879,'Basic Moves'!B$2:J$60,3,FALSE)</f>
        <v>6</v>
      </c>
      <c r="M879" s="106" t="str">
        <f>VLOOKUP(K879,'Basic Moves'!B$2:C$60,2,FALSE)</f>
        <v>Fighting</v>
      </c>
      <c r="N879" s="106">
        <f>IF(OR(VLOOKUP(K879,'Basic Moves'!B$2:C$60,2,FALSE)=E879,VLOOKUP(K879,'Basic Moves'!B$2:C$60,2,FALSE)=F879),1,0)</f>
        <v>1</v>
      </c>
      <c r="O879" s="106">
        <f>VLOOKUP(K879,'Basic Moves'!B$2:J$60,5,FALSE)</f>
        <v>600</v>
      </c>
      <c r="P879" s="106">
        <f>VLOOKUP(K879,'Basic Moves'!B$2:J$60,9,FALSE)</f>
        <v>6</v>
      </c>
      <c r="Q879" s="34">
        <f t="shared" si="229"/>
        <v>4</v>
      </c>
      <c r="R879" s="24">
        <f t="shared" si="2"/>
        <v>6.666666667</v>
      </c>
      <c r="S879" s="56">
        <f t="shared" si="230"/>
        <v>10</v>
      </c>
      <c r="T879" s="56">
        <f t="shared" si="231"/>
        <v>10</v>
      </c>
      <c r="U879" s="56">
        <f t="shared" si="232"/>
        <v>1</v>
      </c>
      <c r="V879" s="36" t="s">
        <v>150</v>
      </c>
      <c r="W879" s="106">
        <f>VLOOKUP(V879,'Charged Moves'!B$2:K$119,3,FALSE)</f>
        <v>50</v>
      </c>
      <c r="X879" s="107" t="str">
        <f>VLOOKUP(V879,'Charged Moves'!B$2:C$119,2,FALSE)</f>
        <v>Fighting</v>
      </c>
      <c r="Y879" s="106">
        <f>IF(OR(VLOOKUP(V879,'Charged Moves'!B$2:C$119,2,FALSE)=E879,VLOOKUP(V879,'Charged Moves'!B$2:C$119,2,FALSE)=F879),1,0)</f>
        <v>1</v>
      </c>
      <c r="Z879" s="106">
        <f>VLOOKUP(V879,'Charged Moves'!B$2:K$119,10,FALSE)*100</f>
        <v>25</v>
      </c>
      <c r="AA879" s="106">
        <f>VLOOKUP(V879,'Charged Moves'!B$2:K$119,6,FALSE)</f>
        <v>1500</v>
      </c>
      <c r="AB879" s="106">
        <f>VLOOKUP(V879,'Charged Moves'!B$2:L$119,11,FALSE)</f>
        <v>50</v>
      </c>
      <c r="AC879" s="62">
        <f t="shared" si="233"/>
        <v>30</v>
      </c>
      <c r="AD879" s="24">
        <f t="shared" si="3"/>
        <v>20</v>
      </c>
      <c r="AE879" s="63">
        <f t="shared" si="4"/>
        <v>9</v>
      </c>
      <c r="AF879" s="64">
        <f t="shared" si="5"/>
        <v>5400</v>
      </c>
      <c r="AG879" s="65">
        <f t="shared" si="6"/>
        <v>9.565217391</v>
      </c>
      <c r="AH879" s="15">
        <f t="shared" si="234"/>
        <v>0.5494093849</v>
      </c>
      <c r="AI879" s="15">
        <f t="shared" si="235"/>
        <v>0.1793200767</v>
      </c>
      <c r="AJ879" s="15">
        <f t="shared" si="236"/>
        <v>0.1398296628</v>
      </c>
      <c r="AK879" s="65">
        <f t="shared" si="7"/>
        <v>2.453531599</v>
      </c>
      <c r="AL879" s="65">
        <f t="shared" si="8"/>
        <v>198956.5217</v>
      </c>
      <c r="AM879" s="65">
        <f t="shared" si="9"/>
        <v>51033.45725</v>
      </c>
    </row>
    <row r="880" ht="14.25" customHeight="1">
      <c r="A880" s="11">
        <v>466.0</v>
      </c>
      <c r="B880" s="11">
        <f>VLOOKUP(D880,'Species Data'!A$2:E$252,2,FALSE)</f>
        <v>66</v>
      </c>
      <c r="C880" s="11"/>
      <c r="D880" s="11" t="s">
        <v>369</v>
      </c>
      <c r="E880" s="152" t="s">
        <v>482</v>
      </c>
      <c r="F880" s="153"/>
      <c r="G880" s="11">
        <f>VLOOKUP(D880,'Species Data'!A$2:E$252,3,FALSE)</f>
        <v>140</v>
      </c>
      <c r="H880" s="52">
        <f>VLOOKUP(D880,'Species Data'!A$2:E$252,4,FALSE)</f>
        <v>137</v>
      </c>
      <c r="I880" s="52">
        <f>VLOOKUP(D880,'Species Data'!A$2:E$252,5,FALSE)</f>
        <v>88</v>
      </c>
      <c r="J880" s="53">
        <f t="shared" si="1"/>
        <v>12320</v>
      </c>
      <c r="K880" s="12" t="s">
        <v>106</v>
      </c>
      <c r="L880" s="54">
        <f>VLOOKUP(K880,'Basic Moves'!B$2:J$60,3,FALSE)</f>
        <v>15</v>
      </c>
      <c r="M880" s="54" t="str">
        <f>VLOOKUP(K880,'Basic Moves'!B$2:C$60,2,FALSE)</f>
        <v>Fighting</v>
      </c>
      <c r="N880" s="54">
        <f>IF(OR(VLOOKUP(K880,'Basic Moves'!B$2:C$60,2,FALSE)=E880,VLOOKUP(K880,'Basic Moves'!B$2:C$60,2,FALSE)=F880),1,0)</f>
        <v>1</v>
      </c>
      <c r="O880" s="54">
        <f>VLOOKUP(K880,'Basic Moves'!B$2:J$60,5,FALSE)</f>
        <v>1300</v>
      </c>
      <c r="P880" s="54">
        <f>VLOOKUP(K880,'Basic Moves'!B$2:J$60,9,FALSE)</f>
        <v>10</v>
      </c>
      <c r="Q880" s="34">
        <f t="shared" si="229"/>
        <v>7</v>
      </c>
      <c r="R880" s="24">
        <f t="shared" si="2"/>
        <v>5.384615385</v>
      </c>
      <c r="S880" s="56">
        <f t="shared" si="230"/>
        <v>11.53846154</v>
      </c>
      <c r="T880" s="56">
        <f t="shared" si="231"/>
        <v>7.692307692</v>
      </c>
      <c r="U880" s="56">
        <f t="shared" si="232"/>
        <v>0.6666666667</v>
      </c>
      <c r="V880" s="48" t="s">
        <v>150</v>
      </c>
      <c r="W880" s="54">
        <f>VLOOKUP(V880,'Charged Moves'!B$2:K$119,3,FALSE)</f>
        <v>50</v>
      </c>
      <c r="X880" s="57" t="str">
        <f>VLOOKUP(V880,'Charged Moves'!B$2:C$119,2,FALSE)</f>
        <v>Fighting</v>
      </c>
      <c r="Y880" s="54">
        <f>IF(OR(VLOOKUP(V880,'Charged Moves'!B$2:C$119,2,FALSE)=E880,VLOOKUP(V880,'Charged Moves'!B$2:C$119,2,FALSE)=F880),1,0)</f>
        <v>1</v>
      </c>
      <c r="Z880" s="54">
        <f>VLOOKUP(V880,'Charged Moves'!B$2:K$119,10,FALSE)*100</f>
        <v>25</v>
      </c>
      <c r="AA880" s="54">
        <f>VLOOKUP(V880,'Charged Moves'!B$2:K$119,6,FALSE)</f>
        <v>1500</v>
      </c>
      <c r="AB880" s="54">
        <f>VLOOKUP(V880,'Charged Moves'!B$2:L$119,11,FALSE)</f>
        <v>50</v>
      </c>
      <c r="AC880" s="62">
        <f t="shared" si="233"/>
        <v>23</v>
      </c>
      <c r="AD880" s="24">
        <f t="shared" si="3"/>
        <v>15.33333333</v>
      </c>
      <c r="AE880" s="63">
        <f t="shared" si="4"/>
        <v>5</v>
      </c>
      <c r="AF880" s="64">
        <f t="shared" si="5"/>
        <v>6500</v>
      </c>
      <c r="AG880" s="65">
        <f t="shared" si="6"/>
        <v>7.25</v>
      </c>
      <c r="AH880" s="15">
        <f t="shared" si="234"/>
        <v>0.4164273406</v>
      </c>
      <c r="AI880" s="15">
        <f t="shared" si="235"/>
        <v>0.08050436907</v>
      </c>
      <c r="AJ880" s="15">
        <f t="shared" si="236"/>
        <v>0.09789331278</v>
      </c>
      <c r="AK880" s="65">
        <f t="shared" si="7"/>
        <v>2.9</v>
      </c>
      <c r="AL880" s="65">
        <f t="shared" si="8"/>
        <v>89320</v>
      </c>
      <c r="AM880" s="65">
        <f t="shared" si="9"/>
        <v>35728</v>
      </c>
    </row>
    <row r="881" ht="14.25" customHeight="1">
      <c r="A881" s="11">
        <v>465.0</v>
      </c>
      <c r="B881" s="11">
        <f>VLOOKUP(D881,'Species Data'!A$2:E$252,2,FALSE)</f>
        <v>66</v>
      </c>
      <c r="C881" s="11"/>
      <c r="D881" s="11" t="s">
        <v>369</v>
      </c>
      <c r="E881" s="152" t="s">
        <v>482</v>
      </c>
      <c r="F881" s="153"/>
      <c r="G881" s="11">
        <f>VLOOKUP(D881,'Species Data'!A$2:E$252,3,FALSE)</f>
        <v>140</v>
      </c>
      <c r="H881" s="52">
        <f>VLOOKUP(D881,'Species Data'!A$2:E$252,4,FALSE)</f>
        <v>137</v>
      </c>
      <c r="I881" s="52">
        <f>VLOOKUP(D881,'Species Data'!A$2:E$252,5,FALSE)</f>
        <v>88</v>
      </c>
      <c r="J881" s="53">
        <f t="shared" si="1"/>
        <v>12320</v>
      </c>
      <c r="K881" s="12" t="s">
        <v>106</v>
      </c>
      <c r="L881" s="54">
        <f>VLOOKUP(K881,'Basic Moves'!B$2:J$60,3,FALSE)</f>
        <v>15</v>
      </c>
      <c r="M881" s="54" t="str">
        <f>VLOOKUP(K881,'Basic Moves'!B$2:C$60,2,FALSE)</f>
        <v>Fighting</v>
      </c>
      <c r="N881" s="54">
        <f>IF(OR(VLOOKUP(K881,'Basic Moves'!B$2:C$60,2,FALSE)=E881,VLOOKUP(K881,'Basic Moves'!B$2:C$60,2,FALSE)=F881),1,0)</f>
        <v>1</v>
      </c>
      <c r="O881" s="54">
        <f>VLOOKUP(K881,'Basic Moves'!B$2:J$60,5,FALSE)</f>
        <v>1300</v>
      </c>
      <c r="P881" s="54">
        <f>VLOOKUP(K881,'Basic Moves'!B$2:J$60,9,FALSE)</f>
        <v>10</v>
      </c>
      <c r="Q881" s="34">
        <f t="shared" si="229"/>
        <v>7</v>
      </c>
      <c r="R881" s="24">
        <f t="shared" si="2"/>
        <v>5.384615385</v>
      </c>
      <c r="S881" s="56">
        <f t="shared" si="230"/>
        <v>11.53846154</v>
      </c>
      <c r="T881" s="56">
        <f t="shared" si="231"/>
        <v>7.692307692</v>
      </c>
      <c r="U881" s="56">
        <f t="shared" si="232"/>
        <v>0.6666666667</v>
      </c>
      <c r="V881" s="48" t="s">
        <v>236</v>
      </c>
      <c r="W881" s="54">
        <f>VLOOKUP(V881,'Charged Moves'!B$2:K$119,3,FALSE)</f>
        <v>40</v>
      </c>
      <c r="X881" s="57" t="str">
        <f>VLOOKUP(V881,'Charged Moves'!B$2:C$119,2,FALSE)</f>
        <v>Fighting</v>
      </c>
      <c r="Y881" s="54">
        <f>IF(OR(VLOOKUP(V881,'Charged Moves'!B$2:C$119,2,FALSE)=E881,VLOOKUP(V881,'Charged Moves'!B$2:C$119,2,FALSE)=F881),1,0)</f>
        <v>1</v>
      </c>
      <c r="Z881" s="54">
        <f>VLOOKUP(V881,'Charged Moves'!B$2:K$119,10,FALSE)*100</f>
        <v>25</v>
      </c>
      <c r="AA881" s="54">
        <f>VLOOKUP(V881,'Charged Moves'!B$2:K$119,6,FALSE)</f>
        <v>1600</v>
      </c>
      <c r="AB881" s="54">
        <f>VLOOKUP(V881,'Charged Moves'!B$2:L$119,11,FALSE)</f>
        <v>33</v>
      </c>
      <c r="AC881" s="62">
        <f t="shared" si="233"/>
        <v>19</v>
      </c>
      <c r="AD881" s="24">
        <f t="shared" si="3"/>
        <v>11.875</v>
      </c>
      <c r="AE881" s="63">
        <f t="shared" si="4"/>
        <v>4</v>
      </c>
      <c r="AF881" s="64">
        <f t="shared" si="5"/>
        <v>5200</v>
      </c>
      <c r="AG881" s="65">
        <f t="shared" si="6"/>
        <v>6.911764706</v>
      </c>
      <c r="AH881" s="15">
        <f t="shared" si="234"/>
        <v>0.3969996959</v>
      </c>
      <c r="AI881" s="15">
        <f t="shared" si="235"/>
        <v>0.07674858714</v>
      </c>
      <c r="AJ881" s="15">
        <f t="shared" si="236"/>
        <v>0.09443730913</v>
      </c>
      <c r="AK881" s="65">
        <f t="shared" si="7"/>
        <v>2.797619048</v>
      </c>
      <c r="AL881" s="65">
        <f t="shared" si="8"/>
        <v>85152.94118</v>
      </c>
      <c r="AM881" s="65">
        <f t="shared" si="9"/>
        <v>34466.66667</v>
      </c>
    </row>
    <row r="882" ht="14.25" customHeight="1">
      <c r="A882" s="11">
        <v>467.0</v>
      </c>
      <c r="B882" s="11">
        <f>VLOOKUP(D882,'Species Data'!A$2:E$252,2,FALSE)</f>
        <v>66</v>
      </c>
      <c r="C882" s="11"/>
      <c r="D882" s="11" t="s">
        <v>369</v>
      </c>
      <c r="E882" s="152" t="s">
        <v>482</v>
      </c>
      <c r="F882" s="153"/>
      <c r="G882" s="11">
        <f>VLOOKUP(D882,'Species Data'!A$2:E$252,3,FALSE)</f>
        <v>140</v>
      </c>
      <c r="H882" s="52">
        <f>VLOOKUP(D882,'Species Data'!A$2:E$252,4,FALSE)</f>
        <v>137</v>
      </c>
      <c r="I882" s="52">
        <f>VLOOKUP(D882,'Species Data'!A$2:E$252,5,FALSE)</f>
        <v>88</v>
      </c>
      <c r="J882" s="53">
        <f t="shared" si="1"/>
        <v>12320</v>
      </c>
      <c r="K882" s="12" t="s">
        <v>106</v>
      </c>
      <c r="L882" s="54">
        <f>VLOOKUP(K882,'Basic Moves'!B$2:J$60,3,FALSE)</f>
        <v>15</v>
      </c>
      <c r="M882" s="54" t="str">
        <f>VLOOKUP(K882,'Basic Moves'!B$2:C$60,2,FALSE)</f>
        <v>Fighting</v>
      </c>
      <c r="N882" s="54">
        <f>IF(OR(VLOOKUP(K882,'Basic Moves'!B$2:C$60,2,FALSE)=E882,VLOOKUP(K882,'Basic Moves'!B$2:C$60,2,FALSE)=F882),1,0)</f>
        <v>1</v>
      </c>
      <c r="O882" s="54">
        <f>VLOOKUP(K882,'Basic Moves'!B$2:J$60,5,FALSE)</f>
        <v>1300</v>
      </c>
      <c r="P882" s="54">
        <f>VLOOKUP(K882,'Basic Moves'!B$2:J$60,9,FALSE)</f>
        <v>10</v>
      </c>
      <c r="Q882" s="34">
        <f t="shared" si="229"/>
        <v>7</v>
      </c>
      <c r="R882" s="24">
        <f t="shared" si="2"/>
        <v>5.384615385</v>
      </c>
      <c r="S882" s="56">
        <f t="shared" si="230"/>
        <v>11.53846154</v>
      </c>
      <c r="T882" s="56">
        <f t="shared" si="231"/>
        <v>7.692307692</v>
      </c>
      <c r="U882" s="56">
        <f t="shared" si="232"/>
        <v>0.6666666667</v>
      </c>
      <c r="V882" s="48" t="s">
        <v>273</v>
      </c>
      <c r="W882" s="54">
        <f>VLOOKUP(V882,'Charged Moves'!B$2:K$119,3,FALSE)</f>
        <v>40</v>
      </c>
      <c r="X882" s="57" t="str">
        <f>VLOOKUP(V882,'Charged Moves'!B$2:C$119,2,FALSE)</f>
        <v>Fighting</v>
      </c>
      <c r="Y882" s="54">
        <f>IF(OR(VLOOKUP(V882,'Charged Moves'!B$2:C$119,2,FALSE)=E882,VLOOKUP(V882,'Charged Moves'!B$2:C$119,2,FALSE)=F882),1,0)</f>
        <v>1</v>
      </c>
      <c r="Z882" s="54">
        <f>VLOOKUP(V882,'Charged Moves'!B$2:K$119,10,FALSE)*100</f>
        <v>5</v>
      </c>
      <c r="AA882" s="54">
        <f>VLOOKUP(V882,'Charged Moves'!B$2:K$119,6,FALSE)</f>
        <v>1900</v>
      </c>
      <c r="AB882" s="54">
        <f>VLOOKUP(V882,'Charged Moves'!B$2:L$119,11,FALSE)</f>
        <v>33</v>
      </c>
      <c r="AC882" s="62">
        <f t="shared" si="233"/>
        <v>19</v>
      </c>
      <c r="AD882" s="24">
        <f t="shared" si="3"/>
        <v>10</v>
      </c>
      <c r="AE882" s="63">
        <f t="shared" si="4"/>
        <v>4</v>
      </c>
      <c r="AF882" s="64">
        <f t="shared" si="5"/>
        <v>5200</v>
      </c>
      <c r="AG882" s="65">
        <f t="shared" si="6"/>
        <v>6.61971831</v>
      </c>
      <c r="AH882" s="15">
        <f t="shared" si="234"/>
        <v>0.3802250609</v>
      </c>
      <c r="AI882" s="15">
        <f t="shared" si="235"/>
        <v>0.07350568909</v>
      </c>
      <c r="AJ882" s="15">
        <f t="shared" si="236"/>
        <v>0.09278051423</v>
      </c>
      <c r="AK882" s="65">
        <f t="shared" si="7"/>
        <v>2.748538012</v>
      </c>
      <c r="AL882" s="65">
        <f t="shared" si="8"/>
        <v>81554.92958</v>
      </c>
      <c r="AM882" s="65">
        <f t="shared" si="9"/>
        <v>33861.9883</v>
      </c>
    </row>
    <row r="883" ht="14.25" customHeight="1">
      <c r="A883" s="11">
        <v>460.0</v>
      </c>
      <c r="B883" s="11">
        <f>VLOOKUP(D883,'Species Data'!A$2:E$252,2,FALSE)</f>
        <v>66</v>
      </c>
      <c r="C883" s="11"/>
      <c r="D883" s="11" t="s">
        <v>369</v>
      </c>
      <c r="E883" s="152" t="s">
        <v>482</v>
      </c>
      <c r="F883" s="153"/>
      <c r="G883" s="11">
        <f>VLOOKUP(D883,'Species Data'!A$2:E$252,3,FALSE)</f>
        <v>140</v>
      </c>
      <c r="H883" s="52">
        <f>VLOOKUP(D883,'Species Data'!A$2:E$252,4,FALSE)</f>
        <v>137</v>
      </c>
      <c r="I883" s="52">
        <f>VLOOKUP(D883,'Species Data'!A$2:E$252,5,FALSE)</f>
        <v>88</v>
      </c>
      <c r="J883" s="53">
        <f t="shared" si="1"/>
        <v>12320</v>
      </c>
      <c r="K883" s="48" t="s">
        <v>149</v>
      </c>
      <c r="L883" s="54">
        <f>VLOOKUP(K883,'Basic Moves'!B$2:J$60,3,FALSE)</f>
        <v>8</v>
      </c>
      <c r="M883" s="54" t="str">
        <f>VLOOKUP(K883,'Basic Moves'!B$2:C$60,2,FALSE)</f>
        <v>Fighting</v>
      </c>
      <c r="N883" s="54">
        <f>IF(OR(VLOOKUP(K883,'Basic Moves'!B$2:C$60,2,FALSE)=E883,VLOOKUP(K883,'Basic Moves'!B$2:C$60,2,FALSE)=F883),1,0)</f>
        <v>1</v>
      </c>
      <c r="O883" s="54">
        <f>VLOOKUP(K883,'Basic Moves'!B$2:J$60,5,FALSE)</f>
        <v>800</v>
      </c>
      <c r="P883" s="54">
        <f>VLOOKUP(K883,'Basic Moves'!B$2:J$60,9,FALSE)</f>
        <v>10</v>
      </c>
      <c r="Q883" s="34">
        <f t="shared" si="229"/>
        <v>4</v>
      </c>
      <c r="R883" s="24">
        <f t="shared" si="2"/>
        <v>5</v>
      </c>
      <c r="S883" s="56">
        <f t="shared" si="230"/>
        <v>10</v>
      </c>
      <c r="T883" s="56">
        <f t="shared" si="231"/>
        <v>12.5</v>
      </c>
      <c r="U883" s="56">
        <f t="shared" si="232"/>
        <v>1.25</v>
      </c>
      <c r="V883" s="48" t="s">
        <v>150</v>
      </c>
      <c r="W883" s="54">
        <f>VLOOKUP(V883,'Charged Moves'!B$2:K$119,3,FALSE)</f>
        <v>50</v>
      </c>
      <c r="X883" s="57" t="str">
        <f>VLOOKUP(V883,'Charged Moves'!B$2:C$119,2,FALSE)</f>
        <v>Fighting</v>
      </c>
      <c r="Y883" s="54">
        <f>IF(OR(VLOOKUP(V883,'Charged Moves'!B$2:C$119,2,FALSE)=E883,VLOOKUP(V883,'Charged Moves'!B$2:C$119,2,FALSE)=F883),1,0)</f>
        <v>1</v>
      </c>
      <c r="Z883" s="54">
        <f>VLOOKUP(V883,'Charged Moves'!B$2:K$119,10,FALSE)*100</f>
        <v>25</v>
      </c>
      <c r="AA883" s="54">
        <f>VLOOKUP(V883,'Charged Moves'!B$2:K$119,6,FALSE)</f>
        <v>1500</v>
      </c>
      <c r="AB883" s="54">
        <f>VLOOKUP(V883,'Charged Moves'!B$2:L$119,11,FALSE)</f>
        <v>50</v>
      </c>
      <c r="AC883" s="62">
        <f t="shared" si="233"/>
        <v>23</v>
      </c>
      <c r="AD883" s="24">
        <f t="shared" si="3"/>
        <v>15.33333333</v>
      </c>
      <c r="AE883" s="63">
        <f t="shared" si="4"/>
        <v>5</v>
      </c>
      <c r="AF883" s="64">
        <f t="shared" si="5"/>
        <v>4000</v>
      </c>
      <c r="AG883" s="65">
        <f t="shared" si="6"/>
        <v>7.818181818</v>
      </c>
      <c r="AH883" s="15">
        <f t="shared" si="234"/>
        <v>0.4490627121</v>
      </c>
      <c r="AI883" s="15">
        <f t="shared" si="235"/>
        <v>0.0868134889</v>
      </c>
      <c r="AJ883" s="15">
        <f t="shared" si="236"/>
        <v>0.08294408768</v>
      </c>
      <c r="AK883" s="65">
        <f t="shared" si="7"/>
        <v>2.457142857</v>
      </c>
      <c r="AL883" s="65">
        <f t="shared" si="8"/>
        <v>96320</v>
      </c>
      <c r="AM883" s="65">
        <f t="shared" si="9"/>
        <v>30272</v>
      </c>
    </row>
    <row r="884" ht="14.25" customHeight="1">
      <c r="A884" s="11">
        <v>459.0</v>
      </c>
      <c r="B884" s="11">
        <f>VLOOKUP(D884,'Species Data'!A$2:E$252,2,FALSE)</f>
        <v>66</v>
      </c>
      <c r="C884" s="11"/>
      <c r="D884" s="11" t="s">
        <v>369</v>
      </c>
      <c r="E884" s="152" t="s">
        <v>482</v>
      </c>
      <c r="F884" s="153"/>
      <c r="G884" s="11">
        <f>VLOOKUP(D884,'Species Data'!A$2:E$252,3,FALSE)</f>
        <v>140</v>
      </c>
      <c r="H884" s="52">
        <f>VLOOKUP(D884,'Species Data'!A$2:E$252,4,FALSE)</f>
        <v>137</v>
      </c>
      <c r="I884" s="52">
        <f>VLOOKUP(D884,'Species Data'!A$2:E$252,5,FALSE)</f>
        <v>88</v>
      </c>
      <c r="J884" s="53">
        <f t="shared" si="1"/>
        <v>12320</v>
      </c>
      <c r="K884" s="48" t="s">
        <v>149</v>
      </c>
      <c r="L884" s="54">
        <f>VLOOKUP(K884,'Basic Moves'!B$2:J$60,3,FALSE)</f>
        <v>8</v>
      </c>
      <c r="M884" s="54" t="str">
        <f>VLOOKUP(K884,'Basic Moves'!B$2:C$60,2,FALSE)</f>
        <v>Fighting</v>
      </c>
      <c r="N884" s="54">
        <f>IF(OR(VLOOKUP(K884,'Basic Moves'!B$2:C$60,2,FALSE)=E884,VLOOKUP(K884,'Basic Moves'!B$2:C$60,2,FALSE)=F884),1,0)</f>
        <v>1</v>
      </c>
      <c r="O884" s="54">
        <f>VLOOKUP(K884,'Basic Moves'!B$2:J$60,5,FALSE)</f>
        <v>800</v>
      </c>
      <c r="P884" s="54">
        <f>VLOOKUP(K884,'Basic Moves'!B$2:J$60,9,FALSE)</f>
        <v>10</v>
      </c>
      <c r="Q884" s="34">
        <f t="shared" si="229"/>
        <v>4</v>
      </c>
      <c r="R884" s="24">
        <f t="shared" si="2"/>
        <v>5</v>
      </c>
      <c r="S884" s="56">
        <f t="shared" si="230"/>
        <v>10</v>
      </c>
      <c r="T884" s="56">
        <f t="shared" si="231"/>
        <v>12.5</v>
      </c>
      <c r="U884" s="56">
        <f t="shared" si="232"/>
        <v>1.25</v>
      </c>
      <c r="V884" s="48" t="s">
        <v>236</v>
      </c>
      <c r="W884" s="54">
        <f>VLOOKUP(V884,'Charged Moves'!B$2:K$119,3,FALSE)</f>
        <v>40</v>
      </c>
      <c r="X884" s="57" t="str">
        <f>VLOOKUP(V884,'Charged Moves'!B$2:C$119,2,FALSE)</f>
        <v>Fighting</v>
      </c>
      <c r="Y884" s="54">
        <f>IF(OR(VLOOKUP(V884,'Charged Moves'!B$2:C$119,2,FALSE)=E884,VLOOKUP(V884,'Charged Moves'!B$2:C$119,2,FALSE)=F884),1,0)</f>
        <v>1</v>
      </c>
      <c r="Z884" s="54">
        <f>VLOOKUP(V884,'Charged Moves'!B$2:K$119,10,FALSE)*100</f>
        <v>25</v>
      </c>
      <c r="AA884" s="54">
        <f>VLOOKUP(V884,'Charged Moves'!B$2:K$119,6,FALSE)</f>
        <v>1600</v>
      </c>
      <c r="AB884" s="54">
        <f>VLOOKUP(V884,'Charged Moves'!B$2:L$119,11,FALSE)</f>
        <v>33</v>
      </c>
      <c r="AC884" s="62">
        <f t="shared" si="233"/>
        <v>19</v>
      </c>
      <c r="AD884" s="24">
        <f t="shared" si="3"/>
        <v>11.875</v>
      </c>
      <c r="AE884" s="63">
        <f t="shared" si="4"/>
        <v>4</v>
      </c>
      <c r="AF884" s="64">
        <f t="shared" si="5"/>
        <v>3200</v>
      </c>
      <c r="AG884" s="65">
        <f t="shared" si="6"/>
        <v>7.291666667</v>
      </c>
      <c r="AH884" s="15">
        <f t="shared" si="234"/>
        <v>0.4188206012</v>
      </c>
      <c r="AI884" s="15">
        <f t="shared" si="235"/>
        <v>0.08096703785</v>
      </c>
      <c r="AJ884" s="15">
        <f t="shared" si="236"/>
        <v>0.07982912273</v>
      </c>
      <c r="AK884" s="65">
        <f t="shared" si="7"/>
        <v>2.364864865</v>
      </c>
      <c r="AL884" s="65">
        <f t="shared" si="8"/>
        <v>89833.33333</v>
      </c>
      <c r="AM884" s="65">
        <f t="shared" si="9"/>
        <v>29135.13514</v>
      </c>
    </row>
    <row r="885" ht="14.25" customHeight="1">
      <c r="A885" s="11">
        <v>461.0</v>
      </c>
      <c r="B885" s="11">
        <f>VLOOKUP(D885,'Species Data'!A$2:E$252,2,FALSE)</f>
        <v>66</v>
      </c>
      <c r="C885" s="11"/>
      <c r="D885" s="11" t="s">
        <v>369</v>
      </c>
      <c r="E885" s="152" t="s">
        <v>482</v>
      </c>
      <c r="F885" s="153"/>
      <c r="G885" s="11">
        <f>VLOOKUP(D885,'Species Data'!A$2:E$252,3,FALSE)</f>
        <v>140</v>
      </c>
      <c r="H885" s="52">
        <f>VLOOKUP(D885,'Species Data'!A$2:E$252,4,FALSE)</f>
        <v>137</v>
      </c>
      <c r="I885" s="52">
        <f>VLOOKUP(D885,'Species Data'!A$2:E$252,5,FALSE)</f>
        <v>88</v>
      </c>
      <c r="J885" s="53">
        <f t="shared" si="1"/>
        <v>12320</v>
      </c>
      <c r="K885" s="48" t="s">
        <v>149</v>
      </c>
      <c r="L885" s="54">
        <f>VLOOKUP(K885,'Basic Moves'!B$2:J$60,3,FALSE)</f>
        <v>8</v>
      </c>
      <c r="M885" s="54" t="str">
        <f>VLOOKUP(K885,'Basic Moves'!B$2:C$60,2,FALSE)</f>
        <v>Fighting</v>
      </c>
      <c r="N885" s="54">
        <f>IF(OR(VLOOKUP(K885,'Basic Moves'!B$2:C$60,2,FALSE)=E885,VLOOKUP(K885,'Basic Moves'!B$2:C$60,2,FALSE)=F885),1,0)</f>
        <v>1</v>
      </c>
      <c r="O885" s="54">
        <f>VLOOKUP(K885,'Basic Moves'!B$2:J$60,5,FALSE)</f>
        <v>800</v>
      </c>
      <c r="P885" s="54">
        <f>VLOOKUP(K885,'Basic Moves'!B$2:J$60,9,FALSE)</f>
        <v>10</v>
      </c>
      <c r="Q885" s="34">
        <f t="shared" si="229"/>
        <v>4</v>
      </c>
      <c r="R885" s="24">
        <f t="shared" si="2"/>
        <v>5</v>
      </c>
      <c r="S885" s="56">
        <f t="shared" si="230"/>
        <v>10</v>
      </c>
      <c r="T885" s="56">
        <f t="shared" si="231"/>
        <v>12.5</v>
      </c>
      <c r="U885" s="56">
        <f t="shared" si="232"/>
        <v>1.25</v>
      </c>
      <c r="V885" s="48" t="s">
        <v>273</v>
      </c>
      <c r="W885" s="54">
        <f>VLOOKUP(V885,'Charged Moves'!B$2:K$119,3,FALSE)</f>
        <v>40</v>
      </c>
      <c r="X885" s="57" t="str">
        <f>VLOOKUP(V885,'Charged Moves'!B$2:C$119,2,FALSE)</f>
        <v>Fighting</v>
      </c>
      <c r="Y885" s="54">
        <f>IF(OR(VLOOKUP(V885,'Charged Moves'!B$2:C$119,2,FALSE)=E885,VLOOKUP(V885,'Charged Moves'!B$2:C$119,2,FALSE)=F885),1,0)</f>
        <v>1</v>
      </c>
      <c r="Z885" s="54">
        <f>VLOOKUP(V885,'Charged Moves'!B$2:K$119,10,FALSE)*100</f>
        <v>5</v>
      </c>
      <c r="AA885" s="54">
        <f>VLOOKUP(V885,'Charged Moves'!B$2:K$119,6,FALSE)</f>
        <v>1900</v>
      </c>
      <c r="AB885" s="54">
        <f>VLOOKUP(V885,'Charged Moves'!B$2:L$119,11,FALSE)</f>
        <v>33</v>
      </c>
      <c r="AC885" s="62">
        <f t="shared" si="233"/>
        <v>19</v>
      </c>
      <c r="AD885" s="24">
        <f t="shared" si="3"/>
        <v>10</v>
      </c>
      <c r="AE885" s="63">
        <f t="shared" si="4"/>
        <v>4</v>
      </c>
      <c r="AF885" s="64">
        <f t="shared" si="5"/>
        <v>3200</v>
      </c>
      <c r="AG885" s="65">
        <f t="shared" si="6"/>
        <v>6.862745098</v>
      </c>
      <c r="AH885" s="15">
        <f t="shared" si="234"/>
        <v>0.3941840952</v>
      </c>
      <c r="AI885" s="15">
        <f t="shared" si="235"/>
        <v>0.07620427092</v>
      </c>
      <c r="AJ885" s="15">
        <f t="shared" si="236"/>
        <v>0.07824311367</v>
      </c>
      <c r="AK885" s="65">
        <f t="shared" si="7"/>
        <v>2.317880795</v>
      </c>
      <c r="AL885" s="65">
        <f t="shared" si="8"/>
        <v>84549.01961</v>
      </c>
      <c r="AM885" s="65">
        <f t="shared" si="9"/>
        <v>28556.29139</v>
      </c>
    </row>
    <row r="886" ht="14.25" customHeight="1">
      <c r="A886" s="11">
        <v>462.0</v>
      </c>
      <c r="B886" s="32">
        <f>VLOOKUP(D886,'Species Data'!A$2:E$252,2,FALSE)</f>
        <v>66</v>
      </c>
      <c r="C886" s="32"/>
      <c r="D886" s="32" t="s">
        <v>369</v>
      </c>
      <c r="E886" s="154" t="s">
        <v>482</v>
      </c>
      <c r="F886" s="155"/>
      <c r="G886" s="32">
        <f>VLOOKUP(D886,'Species Data'!A$2:E$252,3,FALSE)</f>
        <v>140</v>
      </c>
      <c r="H886" s="104">
        <f>VLOOKUP(D886,'Species Data'!A$2:E$252,4,FALSE)</f>
        <v>137</v>
      </c>
      <c r="I886" s="104">
        <f>VLOOKUP(D886,'Species Data'!A$2:E$252,5,FALSE)</f>
        <v>88</v>
      </c>
      <c r="J886" s="105">
        <f t="shared" si="1"/>
        <v>12320</v>
      </c>
      <c r="K886" s="36" t="s">
        <v>198</v>
      </c>
      <c r="L886" s="106">
        <f>VLOOKUP(K886,'Basic Moves'!B$2:J$60,3,FALSE)</f>
        <v>6</v>
      </c>
      <c r="M886" s="106" t="str">
        <f>VLOOKUP(K886,'Basic Moves'!B$2:C$60,2,FALSE)</f>
        <v>Fighting</v>
      </c>
      <c r="N886" s="106">
        <f>IF(OR(VLOOKUP(K886,'Basic Moves'!B$2:C$60,2,FALSE)=E886,VLOOKUP(K886,'Basic Moves'!B$2:C$60,2,FALSE)=F886),1,0)</f>
        <v>1</v>
      </c>
      <c r="O886" s="106">
        <f>VLOOKUP(K886,'Basic Moves'!B$2:J$60,5,FALSE)</f>
        <v>600</v>
      </c>
      <c r="P886" s="106">
        <f>VLOOKUP(K886,'Basic Moves'!B$2:J$60,9,FALSE)</f>
        <v>6</v>
      </c>
      <c r="Q886" s="34">
        <f t="shared" si="229"/>
        <v>3</v>
      </c>
      <c r="R886" s="24">
        <f t="shared" si="2"/>
        <v>5</v>
      </c>
      <c r="S886" s="56">
        <f t="shared" si="230"/>
        <v>10</v>
      </c>
      <c r="T886" s="56">
        <f t="shared" si="231"/>
        <v>10</v>
      </c>
      <c r="U886" s="56">
        <f t="shared" si="232"/>
        <v>1</v>
      </c>
      <c r="V886" s="36" t="s">
        <v>236</v>
      </c>
      <c r="W886" s="106">
        <f>VLOOKUP(V886,'Charged Moves'!B$2:K$119,3,FALSE)</f>
        <v>40</v>
      </c>
      <c r="X886" s="107" t="str">
        <f>VLOOKUP(V886,'Charged Moves'!B$2:C$119,2,FALSE)</f>
        <v>Fighting</v>
      </c>
      <c r="Y886" s="106">
        <f>IF(OR(VLOOKUP(V886,'Charged Moves'!B$2:C$119,2,FALSE)=E886,VLOOKUP(V886,'Charged Moves'!B$2:C$119,2,FALSE)=F886),1,0)</f>
        <v>1</v>
      </c>
      <c r="Z886" s="106">
        <f>VLOOKUP(V886,'Charged Moves'!B$2:K$119,10,FALSE)*100</f>
        <v>25</v>
      </c>
      <c r="AA886" s="106">
        <f>VLOOKUP(V886,'Charged Moves'!B$2:K$119,6,FALSE)</f>
        <v>1600</v>
      </c>
      <c r="AB886" s="106">
        <f>VLOOKUP(V886,'Charged Moves'!B$2:L$119,11,FALSE)</f>
        <v>33</v>
      </c>
      <c r="AC886" s="62">
        <f t="shared" si="233"/>
        <v>19</v>
      </c>
      <c r="AD886" s="24">
        <f t="shared" si="3"/>
        <v>11.875</v>
      </c>
      <c r="AE886" s="63">
        <f t="shared" si="4"/>
        <v>6</v>
      </c>
      <c r="AF886" s="64">
        <f t="shared" si="5"/>
        <v>3600</v>
      </c>
      <c r="AG886" s="65">
        <f t="shared" si="6"/>
        <v>7.115384615</v>
      </c>
      <c r="AH886" s="15">
        <f t="shared" si="234"/>
        <v>0.408695268</v>
      </c>
      <c r="AI886" s="15">
        <f t="shared" si="235"/>
        <v>0.07900959298</v>
      </c>
      <c r="AJ886" s="15">
        <f t="shared" si="236"/>
        <v>0.06505123156</v>
      </c>
      <c r="AK886" s="65">
        <f t="shared" si="7"/>
        <v>1.927083333</v>
      </c>
      <c r="AL886" s="65">
        <f t="shared" si="8"/>
        <v>87661.53846</v>
      </c>
      <c r="AM886" s="65">
        <f t="shared" si="9"/>
        <v>23741.66667</v>
      </c>
    </row>
    <row r="887" ht="14.25" customHeight="1">
      <c r="A887" s="11">
        <v>464.0</v>
      </c>
      <c r="B887" s="32">
        <f>VLOOKUP(D887,'Species Data'!A$2:E$252,2,FALSE)</f>
        <v>66</v>
      </c>
      <c r="C887" s="32"/>
      <c r="D887" s="32" t="s">
        <v>369</v>
      </c>
      <c r="E887" s="154" t="s">
        <v>482</v>
      </c>
      <c r="F887" s="155"/>
      <c r="G887" s="32">
        <f>VLOOKUP(D887,'Species Data'!A$2:E$252,3,FALSE)</f>
        <v>140</v>
      </c>
      <c r="H887" s="104">
        <f>VLOOKUP(D887,'Species Data'!A$2:E$252,4,FALSE)</f>
        <v>137</v>
      </c>
      <c r="I887" s="104">
        <f>VLOOKUP(D887,'Species Data'!A$2:E$252,5,FALSE)</f>
        <v>88</v>
      </c>
      <c r="J887" s="105">
        <f t="shared" si="1"/>
        <v>12320</v>
      </c>
      <c r="K887" s="36" t="s">
        <v>198</v>
      </c>
      <c r="L887" s="106">
        <f>VLOOKUP(K887,'Basic Moves'!B$2:J$60,3,FALSE)</f>
        <v>6</v>
      </c>
      <c r="M887" s="106" t="str">
        <f>VLOOKUP(K887,'Basic Moves'!B$2:C$60,2,FALSE)</f>
        <v>Fighting</v>
      </c>
      <c r="N887" s="106">
        <f>IF(OR(VLOOKUP(K887,'Basic Moves'!B$2:C$60,2,FALSE)=E887,VLOOKUP(K887,'Basic Moves'!B$2:C$60,2,FALSE)=F887),1,0)</f>
        <v>1</v>
      </c>
      <c r="O887" s="106">
        <f>VLOOKUP(K887,'Basic Moves'!B$2:J$60,5,FALSE)</f>
        <v>600</v>
      </c>
      <c r="P887" s="106">
        <f>VLOOKUP(K887,'Basic Moves'!B$2:J$60,9,FALSE)</f>
        <v>6</v>
      </c>
      <c r="Q887" s="34">
        <f t="shared" si="229"/>
        <v>3</v>
      </c>
      <c r="R887" s="24">
        <f t="shared" si="2"/>
        <v>5</v>
      </c>
      <c r="S887" s="56">
        <f t="shared" si="230"/>
        <v>10</v>
      </c>
      <c r="T887" s="56">
        <f t="shared" si="231"/>
        <v>10</v>
      </c>
      <c r="U887" s="56">
        <f t="shared" si="232"/>
        <v>1</v>
      </c>
      <c r="V887" s="36" t="s">
        <v>273</v>
      </c>
      <c r="W887" s="106">
        <f>VLOOKUP(V887,'Charged Moves'!B$2:K$119,3,FALSE)</f>
        <v>40</v>
      </c>
      <c r="X887" s="107" t="str">
        <f>VLOOKUP(V887,'Charged Moves'!B$2:C$119,2,FALSE)</f>
        <v>Fighting</v>
      </c>
      <c r="Y887" s="106">
        <f>IF(OR(VLOOKUP(V887,'Charged Moves'!B$2:C$119,2,FALSE)=E887,VLOOKUP(V887,'Charged Moves'!B$2:C$119,2,FALSE)=F887),1,0)</f>
        <v>1</v>
      </c>
      <c r="Z887" s="106">
        <f>VLOOKUP(V887,'Charged Moves'!B$2:K$119,10,FALSE)*100</f>
        <v>5</v>
      </c>
      <c r="AA887" s="106">
        <f>VLOOKUP(V887,'Charged Moves'!B$2:K$119,6,FALSE)</f>
        <v>1900</v>
      </c>
      <c r="AB887" s="106">
        <f>VLOOKUP(V887,'Charged Moves'!B$2:L$119,11,FALSE)</f>
        <v>33</v>
      </c>
      <c r="AC887" s="62">
        <f t="shared" si="233"/>
        <v>19</v>
      </c>
      <c r="AD887" s="24">
        <f t="shared" si="3"/>
        <v>10</v>
      </c>
      <c r="AE887" s="63">
        <f t="shared" si="4"/>
        <v>6</v>
      </c>
      <c r="AF887" s="64">
        <f t="shared" si="5"/>
        <v>3600</v>
      </c>
      <c r="AG887" s="65">
        <f t="shared" si="6"/>
        <v>6.727272727</v>
      </c>
      <c r="AH887" s="15">
        <f t="shared" si="234"/>
        <v>0.3864027988</v>
      </c>
      <c r="AI887" s="15">
        <f t="shared" si="235"/>
        <v>0.07469997882</v>
      </c>
      <c r="AJ887" s="15">
        <f t="shared" si="236"/>
        <v>0.06405044338</v>
      </c>
      <c r="AK887" s="65">
        <f t="shared" si="7"/>
        <v>1.897435897</v>
      </c>
      <c r="AL887" s="65">
        <f t="shared" si="8"/>
        <v>82880</v>
      </c>
      <c r="AM887" s="65">
        <f t="shared" si="9"/>
        <v>23376.41026</v>
      </c>
    </row>
    <row r="888" ht="14.25" customHeight="1">
      <c r="A888" s="11">
        <v>463.0</v>
      </c>
      <c r="B888" s="32">
        <f>VLOOKUP(D888,'Species Data'!A$2:E$252,2,FALSE)</f>
        <v>66</v>
      </c>
      <c r="C888" s="32"/>
      <c r="D888" s="32" t="s">
        <v>369</v>
      </c>
      <c r="E888" s="154" t="s">
        <v>482</v>
      </c>
      <c r="F888" s="155"/>
      <c r="G888" s="32">
        <f>VLOOKUP(D888,'Species Data'!A$2:E$252,3,FALSE)</f>
        <v>140</v>
      </c>
      <c r="H888" s="104">
        <f>VLOOKUP(D888,'Species Data'!A$2:E$252,4,FALSE)</f>
        <v>137</v>
      </c>
      <c r="I888" s="104">
        <f>VLOOKUP(D888,'Species Data'!A$2:E$252,5,FALSE)</f>
        <v>88</v>
      </c>
      <c r="J888" s="105">
        <f t="shared" si="1"/>
        <v>12320</v>
      </c>
      <c r="K888" s="36" t="s">
        <v>198</v>
      </c>
      <c r="L888" s="106">
        <f>VLOOKUP(K888,'Basic Moves'!B$2:J$60,3,FALSE)</f>
        <v>6</v>
      </c>
      <c r="M888" s="106" t="str">
        <f>VLOOKUP(K888,'Basic Moves'!B$2:C$60,2,FALSE)</f>
        <v>Fighting</v>
      </c>
      <c r="N888" s="106">
        <f>IF(OR(VLOOKUP(K888,'Basic Moves'!B$2:C$60,2,FALSE)=E888,VLOOKUP(K888,'Basic Moves'!B$2:C$60,2,FALSE)=F888),1,0)</f>
        <v>1</v>
      </c>
      <c r="O888" s="106">
        <f>VLOOKUP(K888,'Basic Moves'!B$2:J$60,5,FALSE)</f>
        <v>600</v>
      </c>
      <c r="P888" s="106">
        <f>VLOOKUP(K888,'Basic Moves'!B$2:J$60,9,FALSE)</f>
        <v>6</v>
      </c>
      <c r="Q888" s="34">
        <f t="shared" si="229"/>
        <v>3</v>
      </c>
      <c r="R888" s="24">
        <f t="shared" si="2"/>
        <v>5</v>
      </c>
      <c r="S888" s="56">
        <f t="shared" si="230"/>
        <v>10</v>
      </c>
      <c r="T888" s="56">
        <f t="shared" si="231"/>
        <v>10</v>
      </c>
      <c r="U888" s="56">
        <f t="shared" si="232"/>
        <v>1</v>
      </c>
      <c r="V888" s="36" t="s">
        <v>150</v>
      </c>
      <c r="W888" s="106">
        <f>VLOOKUP(V888,'Charged Moves'!B$2:K$119,3,FALSE)</f>
        <v>50</v>
      </c>
      <c r="X888" s="107" t="str">
        <f>VLOOKUP(V888,'Charged Moves'!B$2:C$119,2,FALSE)</f>
        <v>Fighting</v>
      </c>
      <c r="Y888" s="106">
        <f>IF(OR(VLOOKUP(V888,'Charged Moves'!B$2:C$119,2,FALSE)=E888,VLOOKUP(V888,'Charged Moves'!B$2:C$119,2,FALSE)=F888),1,0)</f>
        <v>1</v>
      </c>
      <c r="Z888" s="106">
        <f>VLOOKUP(V888,'Charged Moves'!B$2:K$119,10,FALSE)*100</f>
        <v>25</v>
      </c>
      <c r="AA888" s="106">
        <f>VLOOKUP(V888,'Charged Moves'!B$2:K$119,6,FALSE)</f>
        <v>1500</v>
      </c>
      <c r="AB888" s="106">
        <f>VLOOKUP(V888,'Charged Moves'!B$2:L$119,11,FALSE)</f>
        <v>50</v>
      </c>
      <c r="AC888" s="62">
        <f t="shared" si="233"/>
        <v>23</v>
      </c>
      <c r="AD888" s="24">
        <f t="shared" si="3"/>
        <v>15.33333333</v>
      </c>
      <c r="AE888" s="63">
        <f t="shared" si="4"/>
        <v>9</v>
      </c>
      <c r="AF888" s="64">
        <f t="shared" si="5"/>
        <v>5400</v>
      </c>
      <c r="AG888" s="65">
        <f t="shared" si="6"/>
        <v>7.246376812</v>
      </c>
      <c r="AH888" s="15">
        <f t="shared" si="234"/>
        <v>0.416219231</v>
      </c>
      <c r="AI888" s="15">
        <f t="shared" si="235"/>
        <v>0.080464137</v>
      </c>
      <c r="AJ888" s="15">
        <f t="shared" si="236"/>
        <v>0.06274407947</v>
      </c>
      <c r="AK888" s="65">
        <f t="shared" si="7"/>
        <v>1.858736059</v>
      </c>
      <c r="AL888" s="65">
        <f t="shared" si="8"/>
        <v>89275.36232</v>
      </c>
      <c r="AM888" s="65">
        <f t="shared" si="9"/>
        <v>22899.62825</v>
      </c>
    </row>
    <row r="889" ht="14.25" customHeight="1">
      <c r="A889" s="11">
        <v>1677.0</v>
      </c>
      <c r="B889" s="11">
        <f>VLOOKUP(D889,'Species Data'!A$2:E$252,2,FALSE)</f>
        <v>240</v>
      </c>
      <c r="C889" s="11"/>
      <c r="D889" s="20" t="s">
        <v>386</v>
      </c>
      <c r="E889" s="66" t="s">
        <v>170</v>
      </c>
      <c r="F889" s="66"/>
      <c r="G889" s="11">
        <f>VLOOKUP(D889,'Species Data'!A$2:E$252,3,FALSE)</f>
        <v>90</v>
      </c>
      <c r="H889" s="52">
        <f>VLOOKUP(D889,'Species Data'!A$2:E$252,4,FALSE)</f>
        <v>151</v>
      </c>
      <c r="I889" s="52">
        <f>VLOOKUP(D889,'Species Data'!A$2:E$252,5,FALSE)</f>
        <v>108</v>
      </c>
      <c r="J889" s="53">
        <f t="shared" si="1"/>
        <v>9720</v>
      </c>
      <c r="K889" s="21" t="s">
        <v>108</v>
      </c>
      <c r="L889" s="54">
        <f>VLOOKUP(K889,'Basic Moves'!B$2:J$60,3,FALSE)</f>
        <v>10</v>
      </c>
      <c r="M889" s="54" t="str">
        <f>VLOOKUP(K889,'Basic Moves'!B$2:C$60,2,FALSE)</f>
        <v>Fire</v>
      </c>
      <c r="N889" s="54">
        <f>IF(OR(VLOOKUP(K889,'Basic Moves'!B$2:C$60,2,FALSE)=E889,VLOOKUP(K889,'Basic Moves'!B$2:C$60,2,FALSE)=F889),1,0)</f>
        <v>1</v>
      </c>
      <c r="O889" s="54">
        <f>VLOOKUP(K889,'Basic Moves'!B$2:J$60,5,FALSE)</f>
        <v>1000</v>
      </c>
      <c r="P889" s="54">
        <f>VLOOKUP(K889,'Basic Moves'!B$2:J$60,9,FALSE)</f>
        <v>10</v>
      </c>
      <c r="Q889" s="34">
        <f t="shared" si="229"/>
        <v>6</v>
      </c>
      <c r="R889" s="24">
        <f t="shared" si="2"/>
        <v>6</v>
      </c>
      <c r="S889" s="56">
        <f t="shared" si="230"/>
        <v>10</v>
      </c>
      <c r="T889" s="56">
        <f t="shared" si="231"/>
        <v>10</v>
      </c>
      <c r="U889" s="56">
        <f t="shared" si="232"/>
        <v>1</v>
      </c>
      <c r="V889" s="21" t="s">
        <v>340</v>
      </c>
      <c r="W889" s="54">
        <f>VLOOKUP(V889,'Charged Moves'!B$2:K$119,3,FALSE)</f>
        <v>70</v>
      </c>
      <c r="X889" s="57" t="str">
        <f>VLOOKUP(V889,'Charged Moves'!B$2:C$119,2,FALSE)</f>
        <v>Fire</v>
      </c>
      <c r="Y889" s="54">
        <f>IF(OR(VLOOKUP(V889,'Charged Moves'!B$2:C$119,2,FALSE)=E889,VLOOKUP(V889,'Charged Moves'!B$2:C$119,2,FALSE)=F889),1,0)</f>
        <v>1</v>
      </c>
      <c r="Z889" s="54">
        <f>VLOOKUP(V889,'Charged Moves'!B$2:K$119,10,FALSE)*100</f>
        <v>5</v>
      </c>
      <c r="AA889" s="54">
        <f>VLOOKUP(V889,'Charged Moves'!B$2:K$119,6,FALSE)</f>
        <v>2600</v>
      </c>
      <c r="AB889" s="54">
        <f>VLOOKUP(V889,'Charged Moves'!B$2:L$119,11,FALSE)</f>
        <v>50</v>
      </c>
      <c r="AC889" s="62">
        <f t="shared" si="233"/>
        <v>36</v>
      </c>
      <c r="AD889" s="24">
        <f t="shared" si="3"/>
        <v>13.84615385</v>
      </c>
      <c r="AE889" s="63">
        <f t="shared" si="4"/>
        <v>5</v>
      </c>
      <c r="AF889" s="64">
        <f t="shared" si="5"/>
        <v>5000</v>
      </c>
      <c r="AG889" s="65">
        <f t="shared" si="6"/>
        <v>8.684210526</v>
      </c>
      <c r="AH889" s="15">
        <f t="shared" si="234"/>
        <v>0.4988058889</v>
      </c>
      <c r="AI889" s="15">
        <f t="shared" si="235"/>
        <v>0.07607944652</v>
      </c>
      <c r="AJ889" s="15">
        <f t="shared" si="236"/>
        <v>0.08968058839</v>
      </c>
      <c r="AK889" s="65">
        <f t="shared" si="7"/>
        <v>3.367346939</v>
      </c>
      <c r="AL889" s="65">
        <f t="shared" si="8"/>
        <v>84410.52632</v>
      </c>
      <c r="AM889" s="65">
        <f t="shared" si="9"/>
        <v>32730.61224</v>
      </c>
    </row>
    <row r="890" ht="14.25" customHeight="1">
      <c r="A890" s="11">
        <v>1676.0</v>
      </c>
      <c r="B890" s="11">
        <f>VLOOKUP(D890,'Species Data'!A$2:E$252,2,FALSE)</f>
        <v>240</v>
      </c>
      <c r="C890" s="11"/>
      <c r="D890" s="20" t="s">
        <v>386</v>
      </c>
      <c r="E890" s="66" t="s">
        <v>170</v>
      </c>
      <c r="F890" s="66"/>
      <c r="G890" s="11">
        <f>VLOOKUP(D890,'Species Data'!A$2:E$252,3,FALSE)</f>
        <v>90</v>
      </c>
      <c r="H890" s="52">
        <f>VLOOKUP(D890,'Species Data'!A$2:E$252,4,FALSE)</f>
        <v>151</v>
      </c>
      <c r="I890" s="52">
        <f>VLOOKUP(D890,'Species Data'!A$2:E$252,5,FALSE)</f>
        <v>108</v>
      </c>
      <c r="J890" s="53">
        <f t="shared" si="1"/>
        <v>9720</v>
      </c>
      <c r="K890" s="21" t="s">
        <v>108</v>
      </c>
      <c r="L890" s="54">
        <f>VLOOKUP(K890,'Basic Moves'!B$2:J$60,3,FALSE)</f>
        <v>10</v>
      </c>
      <c r="M890" s="54" t="str">
        <f>VLOOKUP(K890,'Basic Moves'!B$2:C$60,2,FALSE)</f>
        <v>Fire</v>
      </c>
      <c r="N890" s="54">
        <f>IF(OR(VLOOKUP(K890,'Basic Moves'!B$2:C$60,2,FALSE)=E890,VLOOKUP(K890,'Basic Moves'!B$2:C$60,2,FALSE)=F890),1,0)</f>
        <v>1</v>
      </c>
      <c r="O890" s="54">
        <f>VLOOKUP(K890,'Basic Moves'!B$2:J$60,5,FALSE)</f>
        <v>1000</v>
      </c>
      <c r="P890" s="54">
        <f>VLOOKUP(K890,'Basic Moves'!B$2:J$60,9,FALSE)</f>
        <v>10</v>
      </c>
      <c r="Q890" s="34">
        <f t="shared" si="229"/>
        <v>6</v>
      </c>
      <c r="R890" s="24">
        <f t="shared" si="2"/>
        <v>6</v>
      </c>
      <c r="S890" s="56">
        <f t="shared" si="230"/>
        <v>10</v>
      </c>
      <c r="T890" s="56">
        <f t="shared" si="231"/>
        <v>10</v>
      </c>
      <c r="U890" s="56">
        <f t="shared" si="232"/>
        <v>1</v>
      </c>
      <c r="V890" s="21" t="s">
        <v>271</v>
      </c>
      <c r="W890" s="54">
        <f>VLOOKUP(V890,'Charged Moves'!B$2:K$119,3,FALSE)</f>
        <v>55</v>
      </c>
      <c r="X890" s="57" t="str">
        <f>VLOOKUP(V890,'Charged Moves'!B$2:C$119,2,FALSE)</f>
        <v>Fire</v>
      </c>
      <c r="Y890" s="54">
        <f>IF(OR(VLOOKUP(V890,'Charged Moves'!B$2:C$119,2,FALSE)=E890,VLOOKUP(V890,'Charged Moves'!B$2:C$119,2,FALSE)=F890),1,0)</f>
        <v>1</v>
      </c>
      <c r="Z890" s="54">
        <f>VLOOKUP(V890,'Charged Moves'!B$2:K$119,10,FALSE)*100</f>
        <v>5</v>
      </c>
      <c r="AA890" s="54">
        <f>VLOOKUP(V890,'Charged Moves'!B$2:K$119,6,FALSE)</f>
        <v>2200</v>
      </c>
      <c r="AB890" s="54">
        <f>VLOOKUP(V890,'Charged Moves'!B$2:L$119,11,FALSE)</f>
        <v>33</v>
      </c>
      <c r="AC890" s="62">
        <f t="shared" si="233"/>
        <v>28</v>
      </c>
      <c r="AD890" s="24">
        <f t="shared" si="3"/>
        <v>12.72727273</v>
      </c>
      <c r="AE890" s="63">
        <f t="shared" si="4"/>
        <v>4</v>
      </c>
      <c r="AF890" s="64">
        <f t="shared" si="5"/>
        <v>4000</v>
      </c>
      <c r="AG890" s="65">
        <f t="shared" si="6"/>
        <v>8.387096774</v>
      </c>
      <c r="AH890" s="15">
        <f t="shared" si="234"/>
        <v>0.4817401938</v>
      </c>
      <c r="AI890" s="15">
        <f t="shared" si="235"/>
        <v>0.07347653291</v>
      </c>
      <c r="AJ890" s="15">
        <f t="shared" si="236"/>
        <v>0.08548677113</v>
      </c>
      <c r="AK890" s="65">
        <f t="shared" si="7"/>
        <v>3.209876543</v>
      </c>
      <c r="AL890" s="65">
        <f t="shared" si="8"/>
        <v>81522.58065</v>
      </c>
      <c r="AM890" s="65">
        <f t="shared" si="9"/>
        <v>31200</v>
      </c>
    </row>
    <row r="891" ht="14.25" customHeight="1">
      <c r="A891" s="11">
        <v>1680.0</v>
      </c>
      <c r="B891" s="11">
        <f>VLOOKUP(D891,'Species Data'!A$2:E$252,2,FALSE)</f>
        <v>240</v>
      </c>
      <c r="C891" s="11"/>
      <c r="D891" s="20" t="s">
        <v>386</v>
      </c>
      <c r="E891" s="66" t="s">
        <v>170</v>
      </c>
      <c r="F891" s="66"/>
      <c r="G891" s="11">
        <f>VLOOKUP(D891,'Species Data'!A$2:E$252,3,FALSE)</f>
        <v>90</v>
      </c>
      <c r="H891" s="52">
        <f>VLOOKUP(D891,'Species Data'!A$2:E$252,4,FALSE)</f>
        <v>151</v>
      </c>
      <c r="I891" s="52">
        <f>VLOOKUP(D891,'Species Data'!A$2:E$252,5,FALSE)</f>
        <v>108</v>
      </c>
      <c r="J891" s="53">
        <f t="shared" si="1"/>
        <v>9720</v>
      </c>
      <c r="K891" s="21" t="s">
        <v>149</v>
      </c>
      <c r="L891" s="54">
        <f>VLOOKUP(K891,'Basic Moves'!B$2:J$60,3,FALSE)</f>
        <v>8</v>
      </c>
      <c r="M891" s="54" t="str">
        <f>VLOOKUP(K891,'Basic Moves'!B$2:C$60,2,FALSE)</f>
        <v>Fighting</v>
      </c>
      <c r="N891" s="54">
        <f>IF(OR(VLOOKUP(K891,'Basic Moves'!B$2:C$60,2,FALSE)=E891,VLOOKUP(K891,'Basic Moves'!B$2:C$60,2,FALSE)=F891),1,0)</f>
        <v>0</v>
      </c>
      <c r="O891" s="54">
        <f>VLOOKUP(K891,'Basic Moves'!B$2:J$60,5,FALSE)</f>
        <v>800</v>
      </c>
      <c r="P891" s="54">
        <f>VLOOKUP(K891,'Basic Moves'!B$2:J$60,9,FALSE)</f>
        <v>10</v>
      </c>
      <c r="Q891" s="34">
        <f t="shared" si="229"/>
        <v>4</v>
      </c>
      <c r="R891" s="24">
        <f t="shared" si="2"/>
        <v>5</v>
      </c>
      <c r="S891" s="56">
        <f t="shared" si="230"/>
        <v>10</v>
      </c>
      <c r="T891" s="56">
        <f t="shared" si="231"/>
        <v>12.5</v>
      </c>
      <c r="U891" s="56">
        <f t="shared" si="232"/>
        <v>1.25</v>
      </c>
      <c r="V891" s="21" t="s">
        <v>340</v>
      </c>
      <c r="W891" s="54">
        <f>VLOOKUP(V891,'Charged Moves'!B$2:K$119,3,FALSE)</f>
        <v>70</v>
      </c>
      <c r="X891" s="57" t="str">
        <f>VLOOKUP(V891,'Charged Moves'!B$2:C$119,2,FALSE)</f>
        <v>Fire</v>
      </c>
      <c r="Y891" s="54">
        <f>IF(OR(VLOOKUP(V891,'Charged Moves'!B$2:C$119,2,FALSE)=E891,VLOOKUP(V891,'Charged Moves'!B$2:C$119,2,FALSE)=F891),1,0)</f>
        <v>1</v>
      </c>
      <c r="Z891" s="54">
        <f>VLOOKUP(V891,'Charged Moves'!B$2:K$119,10,FALSE)*100</f>
        <v>5</v>
      </c>
      <c r="AA891" s="54">
        <f>VLOOKUP(V891,'Charged Moves'!B$2:K$119,6,FALSE)</f>
        <v>2600</v>
      </c>
      <c r="AB891" s="54">
        <f>VLOOKUP(V891,'Charged Moves'!B$2:L$119,11,FALSE)</f>
        <v>50</v>
      </c>
      <c r="AC891" s="62">
        <f t="shared" si="233"/>
        <v>36</v>
      </c>
      <c r="AD891" s="24">
        <f t="shared" si="3"/>
        <v>13.84615385</v>
      </c>
      <c r="AE891" s="63">
        <f t="shared" si="4"/>
        <v>5</v>
      </c>
      <c r="AF891" s="64">
        <f t="shared" si="5"/>
        <v>4000</v>
      </c>
      <c r="AG891" s="65">
        <f t="shared" si="6"/>
        <v>8.484848485</v>
      </c>
      <c r="AH891" s="15">
        <f t="shared" si="234"/>
        <v>0.4873548814</v>
      </c>
      <c r="AI891" s="15">
        <f t="shared" si="235"/>
        <v>0.07433290276</v>
      </c>
      <c r="AJ891" s="15">
        <f t="shared" si="236"/>
        <v>0.08018362155</v>
      </c>
      <c r="AK891" s="65">
        <f t="shared" si="7"/>
        <v>3.010752688</v>
      </c>
      <c r="AL891" s="65">
        <f t="shared" si="8"/>
        <v>82472.72727</v>
      </c>
      <c r="AM891" s="65">
        <f t="shared" si="9"/>
        <v>29264.51613</v>
      </c>
    </row>
    <row r="892" ht="14.25" customHeight="1">
      <c r="A892" s="11">
        <v>1679.0</v>
      </c>
      <c r="B892" s="11">
        <f>VLOOKUP(D892,'Species Data'!A$2:E$252,2,FALSE)</f>
        <v>240</v>
      </c>
      <c r="C892" s="11"/>
      <c r="D892" s="20" t="s">
        <v>386</v>
      </c>
      <c r="E892" s="66" t="s">
        <v>170</v>
      </c>
      <c r="F892" s="66"/>
      <c r="G892" s="11">
        <f>VLOOKUP(D892,'Species Data'!A$2:E$252,3,FALSE)</f>
        <v>90</v>
      </c>
      <c r="H892" s="52">
        <f>VLOOKUP(D892,'Species Data'!A$2:E$252,4,FALSE)</f>
        <v>151</v>
      </c>
      <c r="I892" s="52">
        <f>VLOOKUP(D892,'Species Data'!A$2:E$252,5,FALSE)</f>
        <v>108</v>
      </c>
      <c r="J892" s="53">
        <f t="shared" si="1"/>
        <v>9720</v>
      </c>
      <c r="K892" s="21" t="s">
        <v>149</v>
      </c>
      <c r="L892" s="54">
        <f>VLOOKUP(K892,'Basic Moves'!B$2:J$60,3,FALSE)</f>
        <v>8</v>
      </c>
      <c r="M892" s="54" t="str">
        <f>VLOOKUP(K892,'Basic Moves'!B$2:C$60,2,FALSE)</f>
        <v>Fighting</v>
      </c>
      <c r="N892" s="54">
        <f>IF(OR(VLOOKUP(K892,'Basic Moves'!B$2:C$60,2,FALSE)=E892,VLOOKUP(K892,'Basic Moves'!B$2:C$60,2,FALSE)=F892),1,0)</f>
        <v>0</v>
      </c>
      <c r="O892" s="54">
        <f>VLOOKUP(K892,'Basic Moves'!B$2:J$60,5,FALSE)</f>
        <v>800</v>
      </c>
      <c r="P892" s="54">
        <f>VLOOKUP(K892,'Basic Moves'!B$2:J$60,9,FALSE)</f>
        <v>10</v>
      </c>
      <c r="Q892" s="34">
        <f t="shared" si="229"/>
        <v>4</v>
      </c>
      <c r="R892" s="24">
        <f t="shared" si="2"/>
        <v>5</v>
      </c>
      <c r="S892" s="56">
        <f t="shared" si="230"/>
        <v>10</v>
      </c>
      <c r="T892" s="56">
        <f t="shared" si="231"/>
        <v>12.5</v>
      </c>
      <c r="U892" s="56">
        <f t="shared" si="232"/>
        <v>1.25</v>
      </c>
      <c r="V892" s="21" t="s">
        <v>271</v>
      </c>
      <c r="W892" s="54">
        <f>VLOOKUP(V892,'Charged Moves'!B$2:K$119,3,FALSE)</f>
        <v>55</v>
      </c>
      <c r="X892" s="57" t="str">
        <f>VLOOKUP(V892,'Charged Moves'!B$2:C$119,2,FALSE)</f>
        <v>Fire</v>
      </c>
      <c r="Y892" s="54">
        <f>IF(OR(VLOOKUP(V892,'Charged Moves'!B$2:C$119,2,FALSE)=E892,VLOOKUP(V892,'Charged Moves'!B$2:C$119,2,FALSE)=F892),1,0)</f>
        <v>1</v>
      </c>
      <c r="Z892" s="54">
        <f>VLOOKUP(V892,'Charged Moves'!B$2:K$119,10,FALSE)*100</f>
        <v>5</v>
      </c>
      <c r="AA892" s="54">
        <f>VLOOKUP(V892,'Charged Moves'!B$2:K$119,6,FALSE)</f>
        <v>2200</v>
      </c>
      <c r="AB892" s="54">
        <f>VLOOKUP(V892,'Charged Moves'!B$2:L$119,11,FALSE)</f>
        <v>33</v>
      </c>
      <c r="AC892" s="62">
        <f t="shared" si="233"/>
        <v>28</v>
      </c>
      <c r="AD892" s="24">
        <f t="shared" si="3"/>
        <v>12.72727273</v>
      </c>
      <c r="AE892" s="63">
        <f t="shared" si="4"/>
        <v>4</v>
      </c>
      <c r="AF892" s="64">
        <f t="shared" si="5"/>
        <v>3200</v>
      </c>
      <c r="AG892" s="65">
        <f t="shared" si="6"/>
        <v>8.148148148</v>
      </c>
      <c r="AH892" s="15">
        <f t="shared" si="234"/>
        <v>0.468015402</v>
      </c>
      <c r="AI892" s="15">
        <f t="shared" si="235"/>
        <v>0.07138318439</v>
      </c>
      <c r="AJ892" s="15">
        <f t="shared" si="236"/>
        <v>0.07609262045</v>
      </c>
      <c r="AK892" s="65">
        <f t="shared" si="7"/>
        <v>2.857142857</v>
      </c>
      <c r="AL892" s="65">
        <f t="shared" si="8"/>
        <v>79200</v>
      </c>
      <c r="AM892" s="65">
        <f t="shared" si="9"/>
        <v>27771.42857</v>
      </c>
    </row>
    <row r="893" ht="14.25" customHeight="1">
      <c r="A893" s="11">
        <v>1675.0</v>
      </c>
      <c r="B893" s="11">
        <f>VLOOKUP(D893,'Species Data'!A$2:E$252,2,FALSE)</f>
        <v>240</v>
      </c>
      <c r="C893" s="11"/>
      <c r="D893" s="20" t="s">
        <v>386</v>
      </c>
      <c r="E893" s="66" t="s">
        <v>170</v>
      </c>
      <c r="F893" s="66"/>
      <c r="G893" s="11">
        <f>VLOOKUP(D893,'Species Data'!A$2:E$252,3,FALSE)</f>
        <v>90</v>
      </c>
      <c r="H893" s="52">
        <f>VLOOKUP(D893,'Species Data'!A$2:E$252,4,FALSE)</f>
        <v>151</v>
      </c>
      <c r="I893" s="52">
        <f>VLOOKUP(D893,'Species Data'!A$2:E$252,5,FALSE)</f>
        <v>108</v>
      </c>
      <c r="J893" s="53">
        <f t="shared" si="1"/>
        <v>9720</v>
      </c>
      <c r="K893" s="21" t="s">
        <v>108</v>
      </c>
      <c r="L893" s="54">
        <f>VLOOKUP(K893,'Basic Moves'!B$2:J$60,3,FALSE)</f>
        <v>10</v>
      </c>
      <c r="M893" s="54" t="str">
        <f>VLOOKUP(K893,'Basic Moves'!B$2:C$60,2,FALSE)</f>
        <v>Fire</v>
      </c>
      <c r="N893" s="54">
        <f>IF(OR(VLOOKUP(K893,'Basic Moves'!B$2:C$60,2,FALSE)=E893,VLOOKUP(K893,'Basic Moves'!B$2:C$60,2,FALSE)=F893),1,0)</f>
        <v>1</v>
      </c>
      <c r="O893" s="54">
        <f>VLOOKUP(K893,'Basic Moves'!B$2:J$60,5,FALSE)</f>
        <v>1000</v>
      </c>
      <c r="P893" s="54">
        <f>VLOOKUP(K893,'Basic Moves'!B$2:J$60,9,FALSE)</f>
        <v>10</v>
      </c>
      <c r="Q893" s="34">
        <f t="shared" si="229"/>
        <v>6</v>
      </c>
      <c r="R893" s="24">
        <f t="shared" si="2"/>
        <v>6</v>
      </c>
      <c r="S893" s="56">
        <f t="shared" si="230"/>
        <v>10</v>
      </c>
      <c r="T893" s="56">
        <f t="shared" si="231"/>
        <v>10</v>
      </c>
      <c r="U893" s="56">
        <f t="shared" si="232"/>
        <v>1</v>
      </c>
      <c r="V893" s="21" t="s">
        <v>236</v>
      </c>
      <c r="W893" s="54">
        <f>VLOOKUP(V893,'Charged Moves'!B$2:K$119,3,FALSE)</f>
        <v>40</v>
      </c>
      <c r="X893" s="57" t="str">
        <f>VLOOKUP(V893,'Charged Moves'!B$2:C$119,2,FALSE)</f>
        <v>Fighting</v>
      </c>
      <c r="Y893" s="54">
        <f>IF(OR(VLOOKUP(V893,'Charged Moves'!B$2:C$119,2,FALSE)=E893,VLOOKUP(V893,'Charged Moves'!B$2:C$119,2,FALSE)=F893),1,0)</f>
        <v>0</v>
      </c>
      <c r="Z893" s="54">
        <f>VLOOKUP(V893,'Charged Moves'!B$2:K$119,10,FALSE)*100</f>
        <v>25</v>
      </c>
      <c r="AA893" s="54">
        <f>VLOOKUP(V893,'Charged Moves'!B$2:K$119,6,FALSE)</f>
        <v>1600</v>
      </c>
      <c r="AB893" s="54">
        <f>VLOOKUP(V893,'Charged Moves'!B$2:L$119,11,FALSE)</f>
        <v>33</v>
      </c>
      <c r="AC893" s="62">
        <f t="shared" si="233"/>
        <v>17</v>
      </c>
      <c r="AD893" s="24">
        <f t="shared" si="3"/>
        <v>10.625</v>
      </c>
      <c r="AE893" s="63">
        <f t="shared" si="4"/>
        <v>4</v>
      </c>
      <c r="AF893" s="64">
        <f t="shared" si="5"/>
        <v>4000</v>
      </c>
      <c r="AG893" s="65">
        <f t="shared" si="6"/>
        <v>7.321428571</v>
      </c>
      <c r="AH893" s="15">
        <f t="shared" si="234"/>
        <v>0.420530073</v>
      </c>
      <c r="AI893" s="15">
        <f t="shared" si="235"/>
        <v>0.06414057234</v>
      </c>
      <c r="AJ893" s="15">
        <f t="shared" si="236"/>
        <v>0.06999545535</v>
      </c>
      <c r="AK893" s="65">
        <f t="shared" si="7"/>
        <v>2.628205128</v>
      </c>
      <c r="AL893" s="65">
        <f t="shared" si="8"/>
        <v>71164.28571</v>
      </c>
      <c r="AM893" s="65">
        <f t="shared" si="9"/>
        <v>25546.15385</v>
      </c>
    </row>
    <row r="894" ht="14.25" customHeight="1">
      <c r="A894" s="11">
        <v>1678.0</v>
      </c>
      <c r="B894" s="11">
        <f>VLOOKUP(D894,'Species Data'!A$2:E$252,2,FALSE)</f>
        <v>240</v>
      </c>
      <c r="C894" s="11"/>
      <c r="D894" s="20" t="s">
        <v>386</v>
      </c>
      <c r="E894" s="66" t="s">
        <v>170</v>
      </c>
      <c r="F894" s="66"/>
      <c r="G894" s="11">
        <f>VLOOKUP(D894,'Species Data'!A$2:E$252,3,FALSE)</f>
        <v>90</v>
      </c>
      <c r="H894" s="52">
        <f>VLOOKUP(D894,'Species Data'!A$2:E$252,4,FALSE)</f>
        <v>151</v>
      </c>
      <c r="I894" s="52">
        <f>VLOOKUP(D894,'Species Data'!A$2:E$252,5,FALSE)</f>
        <v>108</v>
      </c>
      <c r="J894" s="53">
        <f t="shared" si="1"/>
        <v>9720</v>
      </c>
      <c r="K894" s="21" t="s">
        <v>149</v>
      </c>
      <c r="L894" s="54">
        <f>VLOOKUP(K894,'Basic Moves'!B$2:J$60,3,FALSE)</f>
        <v>8</v>
      </c>
      <c r="M894" s="54" t="str">
        <f>VLOOKUP(K894,'Basic Moves'!B$2:C$60,2,FALSE)</f>
        <v>Fighting</v>
      </c>
      <c r="N894" s="54">
        <f>IF(OR(VLOOKUP(K894,'Basic Moves'!B$2:C$60,2,FALSE)=E894,VLOOKUP(K894,'Basic Moves'!B$2:C$60,2,FALSE)=F894),1,0)</f>
        <v>0</v>
      </c>
      <c r="O894" s="54">
        <f>VLOOKUP(K894,'Basic Moves'!B$2:J$60,5,FALSE)</f>
        <v>800</v>
      </c>
      <c r="P894" s="54">
        <f>VLOOKUP(K894,'Basic Moves'!B$2:J$60,9,FALSE)</f>
        <v>10</v>
      </c>
      <c r="Q894" s="34">
        <f t="shared" si="229"/>
        <v>4</v>
      </c>
      <c r="R894" s="24">
        <f t="shared" si="2"/>
        <v>5</v>
      </c>
      <c r="S894" s="56">
        <f t="shared" si="230"/>
        <v>10</v>
      </c>
      <c r="T894" s="56">
        <f t="shared" si="231"/>
        <v>12.5</v>
      </c>
      <c r="U894" s="56">
        <f t="shared" si="232"/>
        <v>1.25</v>
      </c>
      <c r="V894" s="21" t="s">
        <v>236</v>
      </c>
      <c r="W894" s="54">
        <f>VLOOKUP(V894,'Charged Moves'!B$2:K$119,3,FALSE)</f>
        <v>40</v>
      </c>
      <c r="X894" s="57" t="str">
        <f>VLOOKUP(V894,'Charged Moves'!B$2:C$119,2,FALSE)</f>
        <v>Fighting</v>
      </c>
      <c r="Y894" s="54">
        <f>IF(OR(VLOOKUP(V894,'Charged Moves'!B$2:C$119,2,FALSE)=E894,VLOOKUP(V894,'Charged Moves'!B$2:C$119,2,FALSE)=F894),1,0)</f>
        <v>0</v>
      </c>
      <c r="Z894" s="54">
        <f>VLOOKUP(V894,'Charged Moves'!B$2:K$119,10,FALSE)*100</f>
        <v>25</v>
      </c>
      <c r="AA894" s="54">
        <f>VLOOKUP(V894,'Charged Moves'!B$2:K$119,6,FALSE)</f>
        <v>1600</v>
      </c>
      <c r="AB894" s="54">
        <f>VLOOKUP(V894,'Charged Moves'!B$2:L$119,11,FALSE)</f>
        <v>33</v>
      </c>
      <c r="AC894" s="62">
        <f t="shared" si="233"/>
        <v>17</v>
      </c>
      <c r="AD894" s="24">
        <f t="shared" si="3"/>
        <v>10.625</v>
      </c>
      <c r="AE894" s="63">
        <f t="shared" si="4"/>
        <v>4</v>
      </c>
      <c r="AF894" s="64">
        <f t="shared" si="5"/>
        <v>3200</v>
      </c>
      <c r="AG894" s="65">
        <f t="shared" si="6"/>
        <v>6.875</v>
      </c>
      <c r="AH894" s="15">
        <f t="shared" si="234"/>
        <v>0.3948879954</v>
      </c>
      <c r="AI894" s="15">
        <f t="shared" si="235"/>
        <v>0.06022956183</v>
      </c>
      <c r="AJ894" s="15">
        <f t="shared" si="236"/>
        <v>0.05938309231</v>
      </c>
      <c r="AK894" s="65">
        <f t="shared" si="7"/>
        <v>2.22972973</v>
      </c>
      <c r="AL894" s="65">
        <f t="shared" si="8"/>
        <v>66825</v>
      </c>
      <c r="AM894" s="65">
        <f t="shared" si="9"/>
        <v>21672.97297</v>
      </c>
    </row>
    <row r="895" ht="14.25" customHeight="1">
      <c r="A895" s="11">
        <v>1553.0</v>
      </c>
      <c r="B895" s="11">
        <f>VLOOKUP(D895,'Species Data'!A$2:E$252,2,FALSE)</f>
        <v>219</v>
      </c>
      <c r="C895" s="11"/>
      <c r="D895" s="20" t="s">
        <v>301</v>
      </c>
      <c r="E895" s="66" t="s">
        <v>170</v>
      </c>
      <c r="F895" s="81" t="s">
        <v>455</v>
      </c>
      <c r="G895" s="11">
        <f>VLOOKUP(D895,'Species Data'!A$2:E$252,3,FALSE)</f>
        <v>100</v>
      </c>
      <c r="H895" s="52">
        <f>VLOOKUP(D895,'Species Data'!A$2:E$252,4,FALSE)</f>
        <v>139</v>
      </c>
      <c r="I895" s="52">
        <f>VLOOKUP(D895,'Species Data'!A$2:E$252,5,FALSE)</f>
        <v>209</v>
      </c>
      <c r="J895" s="53">
        <f t="shared" si="1"/>
        <v>20900</v>
      </c>
      <c r="K895" s="21" t="s">
        <v>108</v>
      </c>
      <c r="L895" s="54">
        <f>VLOOKUP(K895,'Basic Moves'!B$2:J$60,3,FALSE)</f>
        <v>10</v>
      </c>
      <c r="M895" s="54" t="str">
        <f>VLOOKUP(K895,'Basic Moves'!B$2:C$60,2,FALSE)</f>
        <v>Fire</v>
      </c>
      <c r="N895" s="54">
        <f>IF(OR(VLOOKUP(K895,'Basic Moves'!B$2:C$60,2,FALSE)=E895,VLOOKUP(K895,'Basic Moves'!B$2:C$60,2,FALSE)=F895),1,0)</f>
        <v>1</v>
      </c>
      <c r="O895" s="54">
        <f>VLOOKUP(K895,'Basic Moves'!B$2:J$60,5,FALSE)</f>
        <v>1000</v>
      </c>
      <c r="P895" s="54">
        <f>VLOOKUP(K895,'Basic Moves'!B$2:J$60,9,FALSE)</f>
        <v>10</v>
      </c>
      <c r="Q895" s="34">
        <f t="shared" si="229"/>
        <v>5</v>
      </c>
      <c r="R895" s="24">
        <f t="shared" si="2"/>
        <v>5</v>
      </c>
      <c r="S895" s="56">
        <f t="shared" si="230"/>
        <v>10</v>
      </c>
      <c r="T895" s="56">
        <f t="shared" si="231"/>
        <v>10</v>
      </c>
      <c r="U895" s="56">
        <f t="shared" si="232"/>
        <v>1</v>
      </c>
      <c r="V895" s="21" t="s">
        <v>46</v>
      </c>
      <c r="W895" s="54">
        <f>VLOOKUP(V895,'Charged Moves'!B$2:K$119,3,FALSE)</f>
        <v>160</v>
      </c>
      <c r="X895" s="57" t="str">
        <f>VLOOKUP(V895,'Charged Moves'!B$2:C$119,2,FALSE)</f>
        <v>Fire</v>
      </c>
      <c r="Y895" s="54">
        <f>IF(OR(VLOOKUP(V895,'Charged Moves'!B$2:C$119,2,FALSE)=E895,VLOOKUP(V895,'Charged Moves'!B$2:C$119,2,FALSE)=F895),1,0)</f>
        <v>1</v>
      </c>
      <c r="Z895" s="54">
        <f>VLOOKUP(V895,'Charged Moves'!B$2:K$119,10,FALSE)*100</f>
        <v>5</v>
      </c>
      <c r="AA895" s="54">
        <f>VLOOKUP(V895,'Charged Moves'!B$2:K$119,6,FALSE)</f>
        <v>4000</v>
      </c>
      <c r="AB895" s="54">
        <f>VLOOKUP(V895,'Charged Moves'!B$2:L$119,11,FALSE)</f>
        <v>100</v>
      </c>
      <c r="AC895" s="62">
        <f t="shared" si="233"/>
        <v>75</v>
      </c>
      <c r="AD895" s="24">
        <f t="shared" si="3"/>
        <v>18.75</v>
      </c>
      <c r="AE895" s="63">
        <f t="shared" si="4"/>
        <v>10</v>
      </c>
      <c r="AF895" s="64">
        <f t="shared" si="5"/>
        <v>10000</v>
      </c>
      <c r="AG895" s="65">
        <f t="shared" si="6"/>
        <v>8.928571429</v>
      </c>
      <c r="AH895" s="15">
        <f t="shared" si="234"/>
        <v>0.5128415525</v>
      </c>
      <c r="AI895" s="15">
        <f t="shared" si="235"/>
        <v>0.1681895466</v>
      </c>
      <c r="AJ895" s="15">
        <f t="shared" si="236"/>
        <v>0.1988374195</v>
      </c>
      <c r="AK895" s="65">
        <f t="shared" si="7"/>
        <v>3.472222222</v>
      </c>
      <c r="AL895" s="65">
        <f t="shared" si="8"/>
        <v>186607.1429</v>
      </c>
      <c r="AM895" s="65">
        <f t="shared" si="9"/>
        <v>72569.44444</v>
      </c>
    </row>
    <row r="896" ht="14.25" customHeight="1">
      <c r="A896" s="11">
        <v>1556.0</v>
      </c>
      <c r="B896" s="11">
        <f>VLOOKUP(D896,'Species Data'!A$2:E$252,2,FALSE)</f>
        <v>219</v>
      </c>
      <c r="C896" s="11"/>
      <c r="D896" s="20" t="s">
        <v>301</v>
      </c>
      <c r="E896" s="66" t="s">
        <v>170</v>
      </c>
      <c r="F896" s="81" t="s">
        <v>455</v>
      </c>
      <c r="G896" s="11">
        <f>VLOOKUP(D896,'Species Data'!A$2:E$252,3,FALSE)</f>
        <v>100</v>
      </c>
      <c r="H896" s="52">
        <f>VLOOKUP(D896,'Species Data'!A$2:E$252,4,FALSE)</f>
        <v>139</v>
      </c>
      <c r="I896" s="52">
        <f>VLOOKUP(D896,'Species Data'!A$2:E$252,5,FALSE)</f>
        <v>209</v>
      </c>
      <c r="J896" s="53">
        <f t="shared" si="1"/>
        <v>20900</v>
      </c>
      <c r="K896" s="21" t="s">
        <v>117</v>
      </c>
      <c r="L896" s="54">
        <f>VLOOKUP(K896,'Basic Moves'!B$2:J$60,3,FALSE)</f>
        <v>12</v>
      </c>
      <c r="M896" s="54" t="str">
        <f>VLOOKUP(K896,'Basic Moves'!B$2:C$60,2,FALSE)</f>
        <v>Rock</v>
      </c>
      <c r="N896" s="54">
        <f>IF(OR(VLOOKUP(K896,'Basic Moves'!B$2:C$60,2,FALSE)=E896,VLOOKUP(K896,'Basic Moves'!B$2:C$60,2,FALSE)=F896),1,0)</f>
        <v>1</v>
      </c>
      <c r="O896" s="54">
        <f>VLOOKUP(K896,'Basic Moves'!B$2:J$60,5,FALSE)</f>
        <v>900</v>
      </c>
      <c r="P896" s="54">
        <f>VLOOKUP(K896,'Basic Moves'!B$2:J$60,9,FALSE)</f>
        <v>7</v>
      </c>
      <c r="Q896" s="34">
        <f t="shared" si="229"/>
        <v>6</v>
      </c>
      <c r="R896" s="24">
        <f t="shared" si="2"/>
        <v>6.666666667</v>
      </c>
      <c r="S896" s="56">
        <f t="shared" si="230"/>
        <v>13.33333333</v>
      </c>
      <c r="T896" s="56">
        <f t="shared" si="231"/>
        <v>7.777777778</v>
      </c>
      <c r="U896" s="56">
        <f t="shared" si="232"/>
        <v>0.5833333333</v>
      </c>
      <c r="V896" s="21" t="s">
        <v>46</v>
      </c>
      <c r="W896" s="54">
        <f>VLOOKUP(V896,'Charged Moves'!B$2:K$119,3,FALSE)</f>
        <v>160</v>
      </c>
      <c r="X896" s="57" t="str">
        <f>VLOOKUP(V896,'Charged Moves'!B$2:C$119,2,FALSE)</f>
        <v>Fire</v>
      </c>
      <c r="Y896" s="54">
        <f>IF(OR(VLOOKUP(V896,'Charged Moves'!B$2:C$119,2,FALSE)=E896,VLOOKUP(V896,'Charged Moves'!B$2:C$119,2,FALSE)=F896),1,0)</f>
        <v>1</v>
      </c>
      <c r="Z896" s="54">
        <f>VLOOKUP(V896,'Charged Moves'!B$2:K$119,10,FALSE)*100</f>
        <v>5</v>
      </c>
      <c r="AA896" s="54">
        <f>VLOOKUP(V896,'Charged Moves'!B$2:K$119,6,FALSE)</f>
        <v>4000</v>
      </c>
      <c r="AB896" s="54">
        <f>VLOOKUP(V896,'Charged Moves'!B$2:L$119,11,FALSE)</f>
        <v>100</v>
      </c>
      <c r="AC896" s="62">
        <f t="shared" si="233"/>
        <v>75</v>
      </c>
      <c r="AD896" s="24">
        <f t="shared" si="3"/>
        <v>18.75</v>
      </c>
      <c r="AE896" s="63">
        <f t="shared" si="4"/>
        <v>15</v>
      </c>
      <c r="AF896" s="64">
        <f t="shared" si="5"/>
        <v>13500</v>
      </c>
      <c r="AG896" s="65">
        <f t="shared" si="6"/>
        <v>9.428571429</v>
      </c>
      <c r="AH896" s="15">
        <f t="shared" si="234"/>
        <v>0.5415606794</v>
      </c>
      <c r="AI896" s="15">
        <f t="shared" si="235"/>
        <v>0.1776081612</v>
      </c>
      <c r="AJ896" s="15">
        <f t="shared" si="236"/>
        <v>0.1908839227</v>
      </c>
      <c r="AK896" s="65">
        <f t="shared" si="7"/>
        <v>3.333333333</v>
      </c>
      <c r="AL896" s="65">
        <f t="shared" si="8"/>
        <v>197057.1429</v>
      </c>
      <c r="AM896" s="65">
        <f t="shared" si="9"/>
        <v>69666.66667</v>
      </c>
    </row>
    <row r="897" ht="14.25" customHeight="1">
      <c r="A897" s="11">
        <v>1557.0</v>
      </c>
      <c r="B897" s="11">
        <f>VLOOKUP(D897,'Species Data'!A$2:E$252,2,FALSE)</f>
        <v>219</v>
      </c>
      <c r="C897" s="11"/>
      <c r="D897" s="20" t="s">
        <v>301</v>
      </c>
      <c r="E897" s="66" t="s">
        <v>170</v>
      </c>
      <c r="F897" s="81" t="s">
        <v>455</v>
      </c>
      <c r="G897" s="11">
        <f>VLOOKUP(D897,'Species Data'!A$2:E$252,3,FALSE)</f>
        <v>100</v>
      </c>
      <c r="H897" s="52">
        <f>VLOOKUP(D897,'Species Data'!A$2:E$252,4,FALSE)</f>
        <v>139</v>
      </c>
      <c r="I897" s="52">
        <f>VLOOKUP(D897,'Species Data'!A$2:E$252,5,FALSE)</f>
        <v>209</v>
      </c>
      <c r="J897" s="53">
        <f t="shared" si="1"/>
        <v>20900</v>
      </c>
      <c r="K897" s="21" t="s">
        <v>117</v>
      </c>
      <c r="L897" s="54">
        <f>VLOOKUP(K897,'Basic Moves'!B$2:J$60,3,FALSE)</f>
        <v>12</v>
      </c>
      <c r="M897" s="54" t="str">
        <f>VLOOKUP(K897,'Basic Moves'!B$2:C$60,2,FALSE)</f>
        <v>Rock</v>
      </c>
      <c r="N897" s="54">
        <f>IF(OR(VLOOKUP(K897,'Basic Moves'!B$2:C$60,2,FALSE)=E897,VLOOKUP(K897,'Basic Moves'!B$2:C$60,2,FALSE)=F897),1,0)</f>
        <v>1</v>
      </c>
      <c r="O897" s="54">
        <f>VLOOKUP(K897,'Basic Moves'!B$2:J$60,5,FALSE)</f>
        <v>900</v>
      </c>
      <c r="P897" s="54">
        <f>VLOOKUP(K897,'Basic Moves'!B$2:J$60,9,FALSE)</f>
        <v>7</v>
      </c>
      <c r="Q897" s="34">
        <f t="shared" si="229"/>
        <v>6</v>
      </c>
      <c r="R897" s="24">
        <f t="shared" si="2"/>
        <v>6.666666667</v>
      </c>
      <c r="S897" s="56">
        <f t="shared" si="230"/>
        <v>13.33333333</v>
      </c>
      <c r="T897" s="56">
        <f t="shared" si="231"/>
        <v>7.777777778</v>
      </c>
      <c r="U897" s="56">
        <f t="shared" si="232"/>
        <v>0.5833333333</v>
      </c>
      <c r="V897" s="21" t="s">
        <v>61</v>
      </c>
      <c r="W897" s="54">
        <f>VLOOKUP(V897,'Charged Moves'!B$2:K$119,3,FALSE)</f>
        <v>100</v>
      </c>
      <c r="X897" s="57" t="str">
        <f>VLOOKUP(V897,'Charged Moves'!B$2:C$119,2,FALSE)</f>
        <v>Rock</v>
      </c>
      <c r="Y897" s="54">
        <f>IF(OR(VLOOKUP(V897,'Charged Moves'!B$2:C$119,2,FALSE)=E897,VLOOKUP(V897,'Charged Moves'!B$2:C$119,2,FALSE)=F897),1,0)</f>
        <v>1</v>
      </c>
      <c r="Z897" s="54">
        <f>VLOOKUP(V897,'Charged Moves'!B$2:K$119,10,FALSE)*100</f>
        <v>50</v>
      </c>
      <c r="AA897" s="54">
        <f>VLOOKUP(V897,'Charged Moves'!B$2:K$119,6,FALSE)</f>
        <v>2300</v>
      </c>
      <c r="AB897" s="54">
        <f>VLOOKUP(V897,'Charged Moves'!B$2:L$119,11,FALSE)</f>
        <v>100</v>
      </c>
      <c r="AC897" s="62">
        <f t="shared" si="233"/>
        <v>47</v>
      </c>
      <c r="AD897" s="24">
        <f t="shared" si="3"/>
        <v>20.43478261</v>
      </c>
      <c r="AE897" s="63">
        <f t="shared" si="4"/>
        <v>15</v>
      </c>
      <c r="AF897" s="64">
        <f t="shared" si="5"/>
        <v>13500</v>
      </c>
      <c r="AG897" s="65">
        <f t="shared" si="6"/>
        <v>8.670886076</v>
      </c>
      <c r="AH897" s="15">
        <f t="shared" si="234"/>
        <v>0.4980405558</v>
      </c>
      <c r="AI897" s="15">
        <f t="shared" si="235"/>
        <v>0.1633354685</v>
      </c>
      <c r="AJ897" s="15">
        <f t="shared" si="236"/>
        <v>0.1641282264</v>
      </c>
      <c r="AK897" s="65">
        <f t="shared" si="7"/>
        <v>2.866108787</v>
      </c>
      <c r="AL897" s="65">
        <f t="shared" si="8"/>
        <v>181221.519</v>
      </c>
      <c r="AM897" s="65">
        <f t="shared" si="9"/>
        <v>59901.67364</v>
      </c>
    </row>
    <row r="898" ht="14.25" customHeight="1">
      <c r="A898" s="11">
        <v>1554.0</v>
      </c>
      <c r="B898" s="11">
        <f>VLOOKUP(D898,'Species Data'!A$2:E$252,2,FALSE)</f>
        <v>219</v>
      </c>
      <c r="C898" s="11"/>
      <c r="D898" s="20" t="s">
        <v>301</v>
      </c>
      <c r="E898" s="66" t="s">
        <v>170</v>
      </c>
      <c r="F898" s="81" t="s">
        <v>455</v>
      </c>
      <c r="G898" s="11">
        <f>VLOOKUP(D898,'Species Data'!A$2:E$252,3,FALSE)</f>
        <v>100</v>
      </c>
      <c r="H898" s="52">
        <f>VLOOKUP(D898,'Species Data'!A$2:E$252,4,FALSE)</f>
        <v>139</v>
      </c>
      <c r="I898" s="52">
        <f>VLOOKUP(D898,'Species Data'!A$2:E$252,5,FALSE)</f>
        <v>209</v>
      </c>
      <c r="J898" s="53">
        <f t="shared" si="1"/>
        <v>20900</v>
      </c>
      <c r="K898" s="21" t="s">
        <v>108</v>
      </c>
      <c r="L898" s="54">
        <f>VLOOKUP(K898,'Basic Moves'!B$2:J$60,3,FALSE)</f>
        <v>10</v>
      </c>
      <c r="M898" s="54" t="str">
        <f>VLOOKUP(K898,'Basic Moves'!B$2:C$60,2,FALSE)</f>
        <v>Fire</v>
      </c>
      <c r="N898" s="54">
        <f>IF(OR(VLOOKUP(K898,'Basic Moves'!B$2:C$60,2,FALSE)=E898,VLOOKUP(K898,'Basic Moves'!B$2:C$60,2,FALSE)=F898),1,0)</f>
        <v>1</v>
      </c>
      <c r="O898" s="54">
        <f>VLOOKUP(K898,'Basic Moves'!B$2:J$60,5,FALSE)</f>
        <v>1000</v>
      </c>
      <c r="P898" s="54">
        <f>VLOOKUP(K898,'Basic Moves'!B$2:J$60,9,FALSE)</f>
        <v>10</v>
      </c>
      <c r="Q898" s="34">
        <f t="shared" si="229"/>
        <v>5</v>
      </c>
      <c r="R898" s="24">
        <f t="shared" si="2"/>
        <v>5</v>
      </c>
      <c r="S898" s="56">
        <f t="shared" si="230"/>
        <v>10</v>
      </c>
      <c r="T898" s="56">
        <f t="shared" si="231"/>
        <v>10</v>
      </c>
      <c r="U898" s="56">
        <f t="shared" si="232"/>
        <v>1</v>
      </c>
      <c r="V898" s="21" t="s">
        <v>61</v>
      </c>
      <c r="W898" s="54">
        <f>VLOOKUP(V898,'Charged Moves'!B$2:K$119,3,FALSE)</f>
        <v>100</v>
      </c>
      <c r="X898" s="57" t="str">
        <f>VLOOKUP(V898,'Charged Moves'!B$2:C$119,2,FALSE)</f>
        <v>Rock</v>
      </c>
      <c r="Y898" s="54">
        <f>IF(OR(VLOOKUP(V898,'Charged Moves'!B$2:C$119,2,FALSE)=E898,VLOOKUP(V898,'Charged Moves'!B$2:C$119,2,FALSE)=F898),1,0)</f>
        <v>1</v>
      </c>
      <c r="Z898" s="54">
        <f>VLOOKUP(V898,'Charged Moves'!B$2:K$119,10,FALSE)*100</f>
        <v>50</v>
      </c>
      <c r="AA898" s="54">
        <f>VLOOKUP(V898,'Charged Moves'!B$2:K$119,6,FALSE)</f>
        <v>2300</v>
      </c>
      <c r="AB898" s="54">
        <f>VLOOKUP(V898,'Charged Moves'!B$2:L$119,11,FALSE)</f>
        <v>100</v>
      </c>
      <c r="AC898" s="62">
        <f t="shared" si="233"/>
        <v>47</v>
      </c>
      <c r="AD898" s="24">
        <f t="shared" si="3"/>
        <v>20.43478261</v>
      </c>
      <c r="AE898" s="63">
        <f t="shared" si="4"/>
        <v>10</v>
      </c>
      <c r="AF898" s="64">
        <f t="shared" si="5"/>
        <v>10000</v>
      </c>
      <c r="AG898" s="65">
        <f t="shared" si="6"/>
        <v>7.886178862</v>
      </c>
      <c r="AH898" s="15">
        <f t="shared" si="234"/>
        <v>0.4529683436</v>
      </c>
      <c r="AI898" s="15">
        <f t="shared" si="235"/>
        <v>0.1485537588</v>
      </c>
      <c r="AJ898" s="15">
        <f t="shared" si="236"/>
        <v>0.1619452522</v>
      </c>
      <c r="AK898" s="65">
        <f t="shared" si="7"/>
        <v>2.827988338</v>
      </c>
      <c r="AL898" s="65">
        <f t="shared" si="8"/>
        <v>164821.1382</v>
      </c>
      <c r="AM898" s="65">
        <f t="shared" si="9"/>
        <v>59104.95627</v>
      </c>
    </row>
    <row r="899" ht="14.25" customHeight="1">
      <c r="A899" s="11">
        <v>1555.0</v>
      </c>
      <c r="B899" s="11">
        <f>VLOOKUP(D899,'Species Data'!A$2:E$252,2,FALSE)</f>
        <v>219</v>
      </c>
      <c r="C899" s="11"/>
      <c r="D899" s="20" t="s">
        <v>301</v>
      </c>
      <c r="E899" s="66" t="s">
        <v>170</v>
      </c>
      <c r="F899" s="81" t="s">
        <v>455</v>
      </c>
      <c r="G899" s="11">
        <f>VLOOKUP(D899,'Species Data'!A$2:E$252,3,FALSE)</f>
        <v>100</v>
      </c>
      <c r="H899" s="52">
        <f>VLOOKUP(D899,'Species Data'!A$2:E$252,4,FALSE)</f>
        <v>139</v>
      </c>
      <c r="I899" s="52">
        <f>VLOOKUP(D899,'Species Data'!A$2:E$252,5,FALSE)</f>
        <v>209</v>
      </c>
      <c r="J899" s="53">
        <f t="shared" si="1"/>
        <v>20900</v>
      </c>
      <c r="K899" s="21" t="s">
        <v>117</v>
      </c>
      <c r="L899" s="54">
        <f>VLOOKUP(K899,'Basic Moves'!B$2:J$60,3,FALSE)</f>
        <v>12</v>
      </c>
      <c r="M899" s="54" t="str">
        <f>VLOOKUP(K899,'Basic Moves'!B$2:C$60,2,FALSE)</f>
        <v>Rock</v>
      </c>
      <c r="N899" s="54">
        <f>IF(OR(VLOOKUP(K899,'Basic Moves'!B$2:C$60,2,FALSE)=E899,VLOOKUP(K899,'Basic Moves'!B$2:C$60,2,FALSE)=F899),1,0)</f>
        <v>1</v>
      </c>
      <c r="O899" s="54">
        <f>VLOOKUP(K899,'Basic Moves'!B$2:J$60,5,FALSE)</f>
        <v>900</v>
      </c>
      <c r="P899" s="54">
        <f>VLOOKUP(K899,'Basic Moves'!B$2:J$60,9,FALSE)</f>
        <v>7</v>
      </c>
      <c r="Q899" s="34">
        <f t="shared" si="229"/>
        <v>6</v>
      </c>
      <c r="R899" s="24">
        <f t="shared" si="2"/>
        <v>6.666666667</v>
      </c>
      <c r="S899" s="56">
        <f t="shared" si="230"/>
        <v>13.33333333</v>
      </c>
      <c r="T899" s="56">
        <f t="shared" si="231"/>
        <v>7.777777778</v>
      </c>
      <c r="U899" s="56">
        <f t="shared" si="232"/>
        <v>0.5833333333</v>
      </c>
      <c r="V899" s="21" t="s">
        <v>100</v>
      </c>
      <c r="W899" s="54">
        <f>VLOOKUP(V899,'Charged Moves'!B$2:K$119,3,FALSE)</f>
        <v>95</v>
      </c>
      <c r="X899" s="57" t="str">
        <f>VLOOKUP(V899,'Charged Moves'!B$2:C$119,2,FALSE)</f>
        <v>Fire</v>
      </c>
      <c r="Y899" s="54">
        <f>IF(OR(VLOOKUP(V899,'Charged Moves'!B$2:C$119,2,FALSE)=E899,VLOOKUP(V899,'Charged Moves'!B$2:C$119,2,FALSE)=F899),1,0)</f>
        <v>1</v>
      </c>
      <c r="Z899" s="54">
        <f>VLOOKUP(V899,'Charged Moves'!B$2:K$119,10,FALSE)*100</f>
        <v>5</v>
      </c>
      <c r="AA899" s="54">
        <f>VLOOKUP(V899,'Charged Moves'!B$2:K$119,6,FALSE)</f>
        <v>3000</v>
      </c>
      <c r="AB899" s="54">
        <f>VLOOKUP(V899,'Charged Moves'!B$2:L$119,11,FALSE)</f>
        <v>100</v>
      </c>
      <c r="AC899" s="62">
        <f t="shared" si="233"/>
        <v>45</v>
      </c>
      <c r="AD899" s="24">
        <f t="shared" si="3"/>
        <v>15</v>
      </c>
      <c r="AE899" s="63">
        <f t="shared" si="4"/>
        <v>15</v>
      </c>
      <c r="AF899" s="64">
        <f t="shared" si="5"/>
        <v>13500</v>
      </c>
      <c r="AG899" s="65">
        <f t="shared" si="6"/>
        <v>8.181818182</v>
      </c>
      <c r="AH899" s="15">
        <f t="shared" si="234"/>
        <v>0.4699493499</v>
      </c>
      <c r="AI899" s="15">
        <f t="shared" si="235"/>
        <v>0.1541227845</v>
      </c>
      <c r="AJ899" s="15">
        <f t="shared" si="236"/>
        <v>0.1593979148</v>
      </c>
      <c r="AK899" s="65">
        <f t="shared" si="7"/>
        <v>2.783505155</v>
      </c>
      <c r="AL899" s="65">
        <f t="shared" si="8"/>
        <v>171000</v>
      </c>
      <c r="AM899" s="65">
        <f t="shared" si="9"/>
        <v>58175.25773</v>
      </c>
    </row>
    <row r="900" ht="14.25" customHeight="1">
      <c r="A900" s="11">
        <v>1552.0</v>
      </c>
      <c r="B900" s="11">
        <f>VLOOKUP(D900,'Species Data'!A$2:E$252,2,FALSE)</f>
        <v>219</v>
      </c>
      <c r="C900" s="11"/>
      <c r="D900" s="20" t="s">
        <v>301</v>
      </c>
      <c r="E900" s="66" t="s">
        <v>170</v>
      </c>
      <c r="F900" s="81" t="s">
        <v>455</v>
      </c>
      <c r="G900" s="11">
        <f>VLOOKUP(D900,'Species Data'!A$2:E$252,3,FALSE)</f>
        <v>100</v>
      </c>
      <c r="H900" s="52">
        <f>VLOOKUP(D900,'Species Data'!A$2:E$252,4,FALSE)</f>
        <v>139</v>
      </c>
      <c r="I900" s="52">
        <f>VLOOKUP(D900,'Species Data'!A$2:E$252,5,FALSE)</f>
        <v>209</v>
      </c>
      <c r="J900" s="53">
        <f t="shared" si="1"/>
        <v>20900</v>
      </c>
      <c r="K900" s="21" t="s">
        <v>108</v>
      </c>
      <c r="L900" s="54">
        <f>VLOOKUP(K900,'Basic Moves'!B$2:J$60,3,FALSE)</f>
        <v>10</v>
      </c>
      <c r="M900" s="54" t="str">
        <f>VLOOKUP(K900,'Basic Moves'!B$2:C$60,2,FALSE)</f>
        <v>Fire</v>
      </c>
      <c r="N900" s="54">
        <f>IF(OR(VLOOKUP(K900,'Basic Moves'!B$2:C$60,2,FALSE)=E900,VLOOKUP(K900,'Basic Moves'!B$2:C$60,2,FALSE)=F900),1,0)</f>
        <v>1</v>
      </c>
      <c r="O900" s="54">
        <f>VLOOKUP(K900,'Basic Moves'!B$2:J$60,5,FALSE)</f>
        <v>1000</v>
      </c>
      <c r="P900" s="54">
        <f>VLOOKUP(K900,'Basic Moves'!B$2:J$60,9,FALSE)</f>
        <v>10</v>
      </c>
      <c r="Q900" s="34">
        <f t="shared" si="229"/>
        <v>5</v>
      </c>
      <c r="R900" s="24">
        <f t="shared" si="2"/>
        <v>5</v>
      </c>
      <c r="S900" s="56">
        <f t="shared" si="230"/>
        <v>10</v>
      </c>
      <c r="T900" s="56">
        <f t="shared" si="231"/>
        <v>10</v>
      </c>
      <c r="U900" s="56">
        <f t="shared" si="232"/>
        <v>1</v>
      </c>
      <c r="V900" s="21" t="s">
        <v>100</v>
      </c>
      <c r="W900" s="54">
        <f>VLOOKUP(V900,'Charged Moves'!B$2:K$119,3,FALSE)</f>
        <v>95</v>
      </c>
      <c r="X900" s="57" t="str">
        <f>VLOOKUP(V900,'Charged Moves'!B$2:C$119,2,FALSE)</f>
        <v>Fire</v>
      </c>
      <c r="Y900" s="54">
        <f>IF(OR(VLOOKUP(V900,'Charged Moves'!B$2:C$119,2,FALSE)=E900,VLOOKUP(V900,'Charged Moves'!B$2:C$119,2,FALSE)=F900),1,0)</f>
        <v>1</v>
      </c>
      <c r="Z900" s="54">
        <f>VLOOKUP(V900,'Charged Moves'!B$2:K$119,10,FALSE)*100</f>
        <v>5</v>
      </c>
      <c r="AA900" s="54">
        <f>VLOOKUP(V900,'Charged Moves'!B$2:K$119,6,FALSE)</f>
        <v>3000</v>
      </c>
      <c r="AB900" s="54">
        <f>VLOOKUP(V900,'Charged Moves'!B$2:L$119,11,FALSE)</f>
        <v>100</v>
      </c>
      <c r="AC900" s="62">
        <f t="shared" si="233"/>
        <v>45</v>
      </c>
      <c r="AD900" s="24">
        <f t="shared" si="3"/>
        <v>15</v>
      </c>
      <c r="AE900" s="63">
        <f t="shared" si="4"/>
        <v>10</v>
      </c>
      <c r="AF900" s="64">
        <f t="shared" si="5"/>
        <v>10000</v>
      </c>
      <c r="AG900" s="65">
        <f t="shared" si="6"/>
        <v>7.307692308</v>
      </c>
      <c r="AH900" s="15">
        <f t="shared" si="234"/>
        <v>0.419741086</v>
      </c>
      <c r="AI900" s="15">
        <f t="shared" si="235"/>
        <v>0.137656675</v>
      </c>
      <c r="AJ900" s="15">
        <f t="shared" si="236"/>
        <v>0.1554340513</v>
      </c>
      <c r="AK900" s="65">
        <f t="shared" si="7"/>
        <v>2.714285714</v>
      </c>
      <c r="AL900" s="65">
        <f t="shared" si="8"/>
        <v>152730.7692</v>
      </c>
      <c r="AM900" s="65">
        <f t="shared" si="9"/>
        <v>56728.57143</v>
      </c>
    </row>
    <row r="901" ht="14.25" customHeight="1">
      <c r="A901" s="11">
        <v>988.0</v>
      </c>
      <c r="B901" s="11">
        <f>VLOOKUP(D901,'Species Data'!A$2:E$252,2,FALSE)</f>
        <v>129</v>
      </c>
      <c r="C901" s="11"/>
      <c r="D901" s="11" t="s">
        <v>454</v>
      </c>
      <c r="E901" s="115" t="s">
        <v>476</v>
      </c>
      <c r="F901" s="122"/>
      <c r="G901" s="11">
        <f>VLOOKUP(D901,'Species Data'!A$2:E$252,3,FALSE)</f>
        <v>40</v>
      </c>
      <c r="H901" s="52">
        <f>VLOOKUP(D901,'Species Data'!A$2:E$252,4,FALSE)</f>
        <v>29</v>
      </c>
      <c r="I901" s="52">
        <f>VLOOKUP(D901,'Species Data'!A$2:E$252,5,FALSE)</f>
        <v>102</v>
      </c>
      <c r="J901" s="53">
        <f t="shared" si="1"/>
        <v>4080</v>
      </c>
      <c r="K901" s="48" t="s">
        <v>389</v>
      </c>
      <c r="L901" s="54">
        <f>VLOOKUP(K901,'Basic Moves'!B$2:J$60,3,FALSE)</f>
        <v>0</v>
      </c>
      <c r="M901" s="54" t="str">
        <f>VLOOKUP(K901,'Basic Moves'!B$2:C$60,2,FALSE)</f>
        <v>Water</v>
      </c>
      <c r="N901" s="54">
        <f>IF(OR(VLOOKUP(K901,'Basic Moves'!B$2:C$60,2,FALSE)=E901,VLOOKUP(K901,'Basic Moves'!B$2:C$60,2,FALSE)=F901),1,0)</f>
        <v>1</v>
      </c>
      <c r="O901" s="54">
        <f>VLOOKUP(K901,'Basic Moves'!B$2:J$60,5,FALSE)</f>
        <v>1730</v>
      </c>
      <c r="P901" s="54">
        <f>VLOOKUP(K901,'Basic Moves'!B$2:J$60,9,FALSE)</f>
        <v>20</v>
      </c>
      <c r="Q901" s="34">
        <f t="shared" si="229"/>
        <v>1</v>
      </c>
      <c r="R901" s="24">
        <f t="shared" si="2"/>
        <v>0.5780346821</v>
      </c>
      <c r="S901" s="56">
        <f t="shared" si="230"/>
        <v>0</v>
      </c>
      <c r="T901" s="56">
        <f t="shared" si="231"/>
        <v>11.56069364</v>
      </c>
      <c r="U901" s="56" t="str">
        <f t="shared" si="232"/>
        <v>#DIV/0!</v>
      </c>
      <c r="V901" s="48" t="s">
        <v>412</v>
      </c>
      <c r="W901" s="54">
        <f>VLOOKUP(V901,'Charged Moves'!B$2:K$119,3,FALSE)</f>
        <v>35</v>
      </c>
      <c r="X901" s="57" t="str">
        <f>VLOOKUP(V901,'Charged Moves'!B$2:C$119,2,FALSE)</f>
        <v>Normal</v>
      </c>
      <c r="Y901" s="54">
        <f>IF(OR(VLOOKUP(V901,'Charged Moves'!B$2:C$119,2,FALSE)=E901,VLOOKUP(V901,'Charged Moves'!B$2:C$119,2,FALSE)=F901),1,0)</f>
        <v>0</v>
      </c>
      <c r="Z901" s="54">
        <f>VLOOKUP(V901,'Charged Moves'!B$2:K$119,10,FALSE)*100</f>
        <v>0</v>
      </c>
      <c r="AA901" s="54">
        <f>VLOOKUP(V901,'Charged Moves'!B$2:K$119,6,FALSE)</f>
        <v>2200</v>
      </c>
      <c r="AB901" s="54">
        <f>VLOOKUP(V901,'Charged Moves'!B$2:L$119,11,FALSE)</f>
        <v>0</v>
      </c>
      <c r="AC901" s="62">
        <f t="shared" si="233"/>
        <v>3</v>
      </c>
      <c r="AD901" s="24">
        <f t="shared" si="3"/>
        <v>1.363636364</v>
      </c>
      <c r="AE901" s="63">
        <f t="shared" si="4"/>
        <v>0</v>
      </c>
      <c r="AF901" s="64">
        <f t="shared" si="5"/>
        <v>0</v>
      </c>
      <c r="AG901" s="65">
        <f t="shared" si="6"/>
        <v>1.363636364</v>
      </c>
      <c r="AH901" s="15">
        <f t="shared" si="234"/>
        <v>0.07832489165</v>
      </c>
      <c r="AI901" s="15">
        <f t="shared" si="235"/>
        <v>0.005014521218</v>
      </c>
      <c r="AJ901" s="15">
        <f t="shared" si="236"/>
        <v>0.007985028072</v>
      </c>
      <c r="AK901" s="65">
        <f t="shared" si="7"/>
        <v>0.7142857143</v>
      </c>
      <c r="AL901" s="65">
        <f t="shared" si="8"/>
        <v>5563.636364</v>
      </c>
      <c r="AM901" s="65">
        <f t="shared" si="9"/>
        <v>2914.285714</v>
      </c>
    </row>
    <row r="902" ht="14.25" customHeight="1">
      <c r="A902" s="11">
        <v>966.0</v>
      </c>
      <c r="B902" s="11">
        <f>VLOOKUP(D902,'Species Data'!A$2:E$252,2,FALSE)</f>
        <v>126</v>
      </c>
      <c r="C902" s="11"/>
      <c r="D902" s="11" t="s">
        <v>252</v>
      </c>
      <c r="E902" s="66" t="s">
        <v>170</v>
      </c>
      <c r="F902" s="112"/>
      <c r="G902" s="11">
        <f>VLOOKUP(D902,'Species Data'!A$2:E$252,3,FALSE)</f>
        <v>130</v>
      </c>
      <c r="H902" s="52">
        <f>VLOOKUP(D902,'Species Data'!A$2:E$252,4,FALSE)</f>
        <v>206</v>
      </c>
      <c r="I902" s="52">
        <f>VLOOKUP(D902,'Species Data'!A$2:E$252,5,FALSE)</f>
        <v>169</v>
      </c>
      <c r="J902" s="53">
        <f t="shared" si="1"/>
        <v>21970</v>
      </c>
      <c r="K902" s="48" t="s">
        <v>108</v>
      </c>
      <c r="L902" s="54">
        <f>VLOOKUP(K902,'Basic Moves'!B$2:J$60,3,FALSE)</f>
        <v>10</v>
      </c>
      <c r="M902" s="54" t="str">
        <f>VLOOKUP(K902,'Basic Moves'!B$2:C$60,2,FALSE)</f>
        <v>Fire</v>
      </c>
      <c r="N902" s="54">
        <f>IF(OR(VLOOKUP(K902,'Basic Moves'!B$2:C$60,2,FALSE)=E902,VLOOKUP(K902,'Basic Moves'!B$2:C$60,2,FALSE)=F902),1,0)</f>
        <v>1</v>
      </c>
      <c r="O902" s="54">
        <f>VLOOKUP(K902,'Basic Moves'!B$2:J$60,5,FALSE)</f>
        <v>1000</v>
      </c>
      <c r="P902" s="54">
        <f>VLOOKUP(K902,'Basic Moves'!B$2:J$60,9,FALSE)</f>
        <v>10</v>
      </c>
      <c r="Q902" s="34">
        <f t="shared" si="229"/>
        <v>7</v>
      </c>
      <c r="R902" s="24">
        <f t="shared" si="2"/>
        <v>7</v>
      </c>
      <c r="S902" s="56">
        <f t="shared" si="230"/>
        <v>10</v>
      </c>
      <c r="T902" s="56">
        <f t="shared" si="231"/>
        <v>10</v>
      </c>
      <c r="U902" s="56">
        <f t="shared" si="232"/>
        <v>1</v>
      </c>
      <c r="V902" s="48" t="s">
        <v>28</v>
      </c>
      <c r="W902" s="54">
        <f>VLOOKUP(V902,'Charged Moves'!B$2:K$119,3,FALSE)</f>
        <v>140</v>
      </c>
      <c r="X902" s="57" t="str">
        <f>VLOOKUP(V902,'Charged Moves'!B$2:C$119,2,FALSE)</f>
        <v>Fire</v>
      </c>
      <c r="Y902" s="54">
        <f>IF(OR(VLOOKUP(V902,'Charged Moves'!B$2:C$119,2,FALSE)=E902,VLOOKUP(V902,'Charged Moves'!B$2:C$119,2,FALSE)=F902),1,0)</f>
        <v>1</v>
      </c>
      <c r="Z902" s="54">
        <f>VLOOKUP(V902,'Charged Moves'!B$2:K$119,10,FALSE)*100</f>
        <v>5</v>
      </c>
      <c r="AA902" s="54">
        <f>VLOOKUP(V902,'Charged Moves'!B$2:K$119,6,FALSE)</f>
        <v>4200</v>
      </c>
      <c r="AB902" s="54">
        <f>VLOOKUP(V902,'Charged Moves'!B$2:L$119,11,FALSE)</f>
        <v>100</v>
      </c>
      <c r="AC902" s="62">
        <f t="shared" si="233"/>
        <v>97</v>
      </c>
      <c r="AD902" s="24">
        <f t="shared" si="3"/>
        <v>23.0952381</v>
      </c>
      <c r="AE902" s="63">
        <f t="shared" si="4"/>
        <v>10</v>
      </c>
      <c r="AF902" s="64">
        <f t="shared" si="5"/>
        <v>10000</v>
      </c>
      <c r="AG902" s="65">
        <f t="shared" si="6"/>
        <v>11.76056338</v>
      </c>
      <c r="AH902" s="15">
        <f t="shared" si="234"/>
        <v>0.6755062252</v>
      </c>
      <c r="AI902" s="15">
        <f t="shared" si="235"/>
        <v>0.2328782452</v>
      </c>
      <c r="AJ902" s="15">
        <f t="shared" si="236"/>
        <v>0.2777040909</v>
      </c>
      <c r="AK902" s="65">
        <f t="shared" si="7"/>
        <v>4.613259669</v>
      </c>
      <c r="AL902" s="65">
        <f t="shared" si="8"/>
        <v>258379.5775</v>
      </c>
      <c r="AM902" s="65">
        <f t="shared" si="9"/>
        <v>101353.3149</v>
      </c>
    </row>
    <row r="903" ht="14.25" customHeight="1">
      <c r="A903" s="11">
        <v>968.0</v>
      </c>
      <c r="B903" s="11">
        <f>VLOOKUP(D903,'Species Data'!A$2:E$252,2,FALSE)</f>
        <v>126</v>
      </c>
      <c r="C903" s="11"/>
      <c r="D903" s="11" t="s">
        <v>252</v>
      </c>
      <c r="E903" s="66" t="s">
        <v>170</v>
      </c>
      <c r="F903" s="112"/>
      <c r="G903" s="11">
        <f>VLOOKUP(D903,'Species Data'!A$2:E$252,3,FALSE)</f>
        <v>130</v>
      </c>
      <c r="H903" s="52">
        <f>VLOOKUP(D903,'Species Data'!A$2:E$252,4,FALSE)</f>
        <v>206</v>
      </c>
      <c r="I903" s="52">
        <f>VLOOKUP(D903,'Species Data'!A$2:E$252,5,FALSE)</f>
        <v>169</v>
      </c>
      <c r="J903" s="53">
        <f t="shared" si="1"/>
        <v>21970</v>
      </c>
      <c r="K903" s="48" t="s">
        <v>108</v>
      </c>
      <c r="L903" s="54">
        <f>VLOOKUP(K903,'Basic Moves'!B$2:J$60,3,FALSE)</f>
        <v>10</v>
      </c>
      <c r="M903" s="54" t="str">
        <f>VLOOKUP(K903,'Basic Moves'!B$2:C$60,2,FALSE)</f>
        <v>Fire</v>
      </c>
      <c r="N903" s="54">
        <f>IF(OR(VLOOKUP(K903,'Basic Moves'!B$2:C$60,2,FALSE)=E903,VLOOKUP(K903,'Basic Moves'!B$2:C$60,2,FALSE)=F903),1,0)</f>
        <v>1</v>
      </c>
      <c r="O903" s="54">
        <f>VLOOKUP(K903,'Basic Moves'!B$2:J$60,5,FALSE)</f>
        <v>1000</v>
      </c>
      <c r="P903" s="54">
        <f>VLOOKUP(K903,'Basic Moves'!B$2:J$60,9,FALSE)</f>
        <v>10</v>
      </c>
      <c r="Q903" s="34">
        <f t="shared" si="229"/>
        <v>7</v>
      </c>
      <c r="R903" s="24">
        <f t="shared" si="2"/>
        <v>7</v>
      </c>
      <c r="S903" s="56">
        <f t="shared" si="230"/>
        <v>10</v>
      </c>
      <c r="T903" s="56">
        <f t="shared" si="231"/>
        <v>10</v>
      </c>
      <c r="U903" s="56">
        <f t="shared" si="232"/>
        <v>1</v>
      </c>
      <c r="V903" s="48" t="s">
        <v>98</v>
      </c>
      <c r="W903" s="54">
        <f>VLOOKUP(V903,'Charged Moves'!B$2:K$119,3,FALSE)</f>
        <v>70</v>
      </c>
      <c r="X903" s="57" t="str">
        <f>VLOOKUP(V903,'Charged Moves'!B$2:C$119,2,FALSE)</f>
        <v>Fire</v>
      </c>
      <c r="Y903" s="54">
        <f>IF(OR(VLOOKUP(V903,'Charged Moves'!B$2:C$119,2,FALSE)=E903,VLOOKUP(V903,'Charged Moves'!B$2:C$119,2,FALSE)=F903),1,0)</f>
        <v>1</v>
      </c>
      <c r="Z903" s="54">
        <f>VLOOKUP(V903,'Charged Moves'!B$2:K$119,10,FALSE)*100</f>
        <v>5</v>
      </c>
      <c r="AA903" s="54">
        <f>VLOOKUP(V903,'Charged Moves'!B$2:K$119,6,FALSE)</f>
        <v>2200</v>
      </c>
      <c r="AB903" s="54">
        <f>VLOOKUP(V903,'Charged Moves'!B$2:L$119,11,FALSE)</f>
        <v>50</v>
      </c>
      <c r="AC903" s="62">
        <f t="shared" si="233"/>
        <v>49</v>
      </c>
      <c r="AD903" s="24">
        <f t="shared" si="3"/>
        <v>22.27272727</v>
      </c>
      <c r="AE903" s="63">
        <f t="shared" si="4"/>
        <v>5</v>
      </c>
      <c r="AF903" s="64">
        <f t="shared" si="5"/>
        <v>5000</v>
      </c>
      <c r="AG903" s="65">
        <f t="shared" si="6"/>
        <v>11.66666667</v>
      </c>
      <c r="AH903" s="15">
        <f t="shared" si="234"/>
        <v>0.6701129619</v>
      </c>
      <c r="AI903" s="15">
        <f t="shared" si="235"/>
        <v>0.2310189379</v>
      </c>
      <c r="AJ903" s="15">
        <f t="shared" si="236"/>
        <v>0.2633615892</v>
      </c>
      <c r="AK903" s="65">
        <f t="shared" si="7"/>
        <v>4.375</v>
      </c>
      <c r="AL903" s="65">
        <f t="shared" si="8"/>
        <v>256316.6667</v>
      </c>
      <c r="AM903" s="65">
        <f t="shared" si="9"/>
        <v>96118.75</v>
      </c>
    </row>
    <row r="904" ht="14.25" customHeight="1">
      <c r="A904" s="11">
        <v>969.0</v>
      </c>
      <c r="B904" s="11">
        <f>VLOOKUP(D904,'Species Data'!A$2:E$252,2,FALSE)</f>
        <v>126</v>
      </c>
      <c r="C904" s="11"/>
      <c r="D904" s="11" t="s">
        <v>252</v>
      </c>
      <c r="E904" s="66" t="s">
        <v>170</v>
      </c>
      <c r="F904" s="112"/>
      <c r="G904" s="11">
        <f>VLOOKUP(D904,'Species Data'!A$2:E$252,3,FALSE)</f>
        <v>130</v>
      </c>
      <c r="H904" s="52">
        <f>VLOOKUP(D904,'Species Data'!A$2:E$252,4,FALSE)</f>
        <v>206</v>
      </c>
      <c r="I904" s="52">
        <f>VLOOKUP(D904,'Species Data'!A$2:E$252,5,FALSE)</f>
        <v>169</v>
      </c>
      <c r="J904" s="53">
        <f t="shared" si="1"/>
        <v>21970</v>
      </c>
      <c r="K904" s="48" t="s">
        <v>149</v>
      </c>
      <c r="L904" s="54">
        <f>VLOOKUP(K904,'Basic Moves'!B$2:J$60,3,FALSE)</f>
        <v>8</v>
      </c>
      <c r="M904" s="54" t="str">
        <f>VLOOKUP(K904,'Basic Moves'!B$2:C$60,2,FALSE)</f>
        <v>Fighting</v>
      </c>
      <c r="N904" s="54">
        <f>IF(OR(VLOOKUP(K904,'Basic Moves'!B$2:C$60,2,FALSE)=E904,VLOOKUP(K904,'Basic Moves'!B$2:C$60,2,FALSE)=F904),1,0)</f>
        <v>0</v>
      </c>
      <c r="O904" s="54">
        <f>VLOOKUP(K904,'Basic Moves'!B$2:J$60,5,FALSE)</f>
        <v>800</v>
      </c>
      <c r="P904" s="54">
        <f>VLOOKUP(K904,'Basic Moves'!B$2:J$60,9,FALSE)</f>
        <v>10</v>
      </c>
      <c r="Q904" s="34">
        <f t="shared" si="229"/>
        <v>5</v>
      </c>
      <c r="R904" s="24">
        <f t="shared" si="2"/>
        <v>6.25</v>
      </c>
      <c r="S904" s="56">
        <f t="shared" si="230"/>
        <v>10</v>
      </c>
      <c r="T904" s="56">
        <f t="shared" si="231"/>
        <v>12.5</v>
      </c>
      <c r="U904" s="56">
        <f t="shared" si="232"/>
        <v>1.25</v>
      </c>
      <c r="V904" s="48" t="s">
        <v>28</v>
      </c>
      <c r="W904" s="54">
        <f>VLOOKUP(V904,'Charged Moves'!B$2:K$119,3,FALSE)</f>
        <v>140</v>
      </c>
      <c r="X904" s="57" t="str">
        <f>VLOOKUP(V904,'Charged Moves'!B$2:C$119,2,FALSE)</f>
        <v>Fire</v>
      </c>
      <c r="Y904" s="54">
        <f>IF(OR(VLOOKUP(V904,'Charged Moves'!B$2:C$119,2,FALSE)=E904,VLOOKUP(V904,'Charged Moves'!B$2:C$119,2,FALSE)=F904),1,0)</f>
        <v>1</v>
      </c>
      <c r="Z904" s="54">
        <f>VLOOKUP(V904,'Charged Moves'!B$2:K$119,10,FALSE)*100</f>
        <v>5</v>
      </c>
      <c r="AA904" s="54">
        <f>VLOOKUP(V904,'Charged Moves'!B$2:K$119,6,FALSE)</f>
        <v>4200</v>
      </c>
      <c r="AB904" s="54">
        <f>VLOOKUP(V904,'Charged Moves'!B$2:L$119,11,FALSE)</f>
        <v>100</v>
      </c>
      <c r="AC904" s="62">
        <f t="shared" si="233"/>
        <v>97</v>
      </c>
      <c r="AD904" s="24">
        <f t="shared" si="3"/>
        <v>23.0952381</v>
      </c>
      <c r="AE904" s="63">
        <f t="shared" si="4"/>
        <v>10</v>
      </c>
      <c r="AF904" s="64">
        <f t="shared" si="5"/>
        <v>8000</v>
      </c>
      <c r="AG904" s="65">
        <f t="shared" si="6"/>
        <v>12.04918033</v>
      </c>
      <c r="AH904" s="15">
        <f t="shared" si="234"/>
        <v>0.6920838787</v>
      </c>
      <c r="AI904" s="15">
        <f t="shared" si="235"/>
        <v>0.2385933293</v>
      </c>
      <c r="AJ904" s="15">
        <f t="shared" si="236"/>
        <v>0.2587412104</v>
      </c>
      <c r="AK904" s="65">
        <f t="shared" si="7"/>
        <v>4.298245614</v>
      </c>
      <c r="AL904" s="65">
        <f t="shared" si="8"/>
        <v>264720.4918</v>
      </c>
      <c r="AM904" s="65">
        <f t="shared" si="9"/>
        <v>94432.45614</v>
      </c>
    </row>
    <row r="905" ht="14.25" customHeight="1">
      <c r="A905" s="11">
        <v>967.0</v>
      </c>
      <c r="B905" s="11">
        <f>VLOOKUP(D905,'Species Data'!A$2:E$252,2,FALSE)</f>
        <v>126</v>
      </c>
      <c r="C905" s="11"/>
      <c r="D905" s="11" t="s">
        <v>252</v>
      </c>
      <c r="E905" s="66" t="s">
        <v>170</v>
      </c>
      <c r="F905" s="112"/>
      <c r="G905" s="11">
        <f>VLOOKUP(D905,'Species Data'!A$2:E$252,3,FALSE)</f>
        <v>130</v>
      </c>
      <c r="H905" s="52">
        <f>VLOOKUP(D905,'Species Data'!A$2:E$252,4,FALSE)</f>
        <v>206</v>
      </c>
      <c r="I905" s="52">
        <f>VLOOKUP(D905,'Species Data'!A$2:E$252,5,FALSE)</f>
        <v>169</v>
      </c>
      <c r="J905" s="53">
        <f t="shared" si="1"/>
        <v>21970</v>
      </c>
      <c r="K905" s="48" t="s">
        <v>108</v>
      </c>
      <c r="L905" s="54">
        <f>VLOOKUP(K905,'Basic Moves'!B$2:J$60,3,FALSE)</f>
        <v>10</v>
      </c>
      <c r="M905" s="54" t="str">
        <f>VLOOKUP(K905,'Basic Moves'!B$2:C$60,2,FALSE)</f>
        <v>Fire</v>
      </c>
      <c r="N905" s="54">
        <f>IF(OR(VLOOKUP(K905,'Basic Moves'!B$2:C$60,2,FALSE)=E905,VLOOKUP(K905,'Basic Moves'!B$2:C$60,2,FALSE)=F905),1,0)</f>
        <v>1</v>
      </c>
      <c r="O905" s="54">
        <f>VLOOKUP(K905,'Basic Moves'!B$2:J$60,5,FALSE)</f>
        <v>1000</v>
      </c>
      <c r="P905" s="54">
        <f>VLOOKUP(K905,'Basic Moves'!B$2:J$60,9,FALSE)</f>
        <v>10</v>
      </c>
      <c r="Q905" s="34">
        <f t="shared" si="229"/>
        <v>7</v>
      </c>
      <c r="R905" s="24">
        <f t="shared" si="2"/>
        <v>7</v>
      </c>
      <c r="S905" s="56">
        <f t="shared" si="230"/>
        <v>10</v>
      </c>
      <c r="T905" s="56">
        <f t="shared" si="231"/>
        <v>10</v>
      </c>
      <c r="U905" s="56">
        <f t="shared" si="232"/>
        <v>1</v>
      </c>
      <c r="V905" s="48" t="s">
        <v>271</v>
      </c>
      <c r="W905" s="54">
        <f>VLOOKUP(V905,'Charged Moves'!B$2:K$119,3,FALSE)</f>
        <v>55</v>
      </c>
      <c r="X905" s="57" t="str">
        <f>VLOOKUP(V905,'Charged Moves'!B$2:C$119,2,FALSE)</f>
        <v>Fire</v>
      </c>
      <c r="Y905" s="54">
        <f>IF(OR(VLOOKUP(V905,'Charged Moves'!B$2:C$119,2,FALSE)=E905,VLOOKUP(V905,'Charged Moves'!B$2:C$119,2,FALSE)=F905),1,0)</f>
        <v>1</v>
      </c>
      <c r="Z905" s="54">
        <f>VLOOKUP(V905,'Charged Moves'!B$2:K$119,10,FALSE)*100</f>
        <v>5</v>
      </c>
      <c r="AA905" s="54">
        <f>VLOOKUP(V905,'Charged Moves'!B$2:K$119,6,FALSE)</f>
        <v>2200</v>
      </c>
      <c r="AB905" s="54">
        <f>VLOOKUP(V905,'Charged Moves'!B$2:L$119,11,FALSE)</f>
        <v>33</v>
      </c>
      <c r="AC905" s="62">
        <f t="shared" si="233"/>
        <v>38</v>
      </c>
      <c r="AD905" s="24">
        <f t="shared" si="3"/>
        <v>17.27272727</v>
      </c>
      <c r="AE905" s="63">
        <f t="shared" si="4"/>
        <v>4</v>
      </c>
      <c r="AF905" s="64">
        <f t="shared" si="5"/>
        <v>4000</v>
      </c>
      <c r="AG905" s="65">
        <f t="shared" si="6"/>
        <v>10.64516129</v>
      </c>
      <c r="AH905" s="15">
        <f t="shared" si="234"/>
        <v>0.6114394768</v>
      </c>
      <c r="AI905" s="15">
        <f t="shared" si="235"/>
        <v>0.2107914733</v>
      </c>
      <c r="AJ905" s="15">
        <f t="shared" si="236"/>
        <v>0.2452467709</v>
      </c>
      <c r="AK905" s="65">
        <f t="shared" si="7"/>
        <v>4.074074074</v>
      </c>
      <c r="AL905" s="65">
        <f t="shared" si="8"/>
        <v>233874.1935</v>
      </c>
      <c r="AM905" s="65">
        <f t="shared" si="9"/>
        <v>89507.40741</v>
      </c>
    </row>
    <row r="906" ht="14.25" customHeight="1">
      <c r="A906" s="11">
        <v>971.0</v>
      </c>
      <c r="B906" s="11">
        <f>VLOOKUP(D906,'Species Data'!A$2:E$252,2,FALSE)</f>
        <v>126</v>
      </c>
      <c r="C906" s="11"/>
      <c r="D906" s="11" t="s">
        <v>252</v>
      </c>
      <c r="E906" s="66" t="s">
        <v>170</v>
      </c>
      <c r="F906" s="112"/>
      <c r="G906" s="11">
        <f>VLOOKUP(D906,'Species Data'!A$2:E$252,3,FALSE)</f>
        <v>130</v>
      </c>
      <c r="H906" s="52">
        <f>VLOOKUP(D906,'Species Data'!A$2:E$252,4,FALSE)</f>
        <v>206</v>
      </c>
      <c r="I906" s="52">
        <f>VLOOKUP(D906,'Species Data'!A$2:E$252,5,FALSE)</f>
        <v>169</v>
      </c>
      <c r="J906" s="53">
        <f t="shared" si="1"/>
        <v>21970</v>
      </c>
      <c r="K906" s="48" t="s">
        <v>149</v>
      </c>
      <c r="L906" s="54">
        <f>VLOOKUP(K906,'Basic Moves'!B$2:J$60,3,FALSE)</f>
        <v>8</v>
      </c>
      <c r="M906" s="54" t="str">
        <f>VLOOKUP(K906,'Basic Moves'!B$2:C$60,2,FALSE)</f>
        <v>Fighting</v>
      </c>
      <c r="N906" s="54">
        <f>IF(OR(VLOOKUP(K906,'Basic Moves'!B$2:C$60,2,FALSE)=E906,VLOOKUP(K906,'Basic Moves'!B$2:C$60,2,FALSE)=F906),1,0)</f>
        <v>0</v>
      </c>
      <c r="O906" s="54">
        <f>VLOOKUP(K906,'Basic Moves'!B$2:J$60,5,FALSE)</f>
        <v>800</v>
      </c>
      <c r="P906" s="54">
        <f>VLOOKUP(K906,'Basic Moves'!B$2:J$60,9,FALSE)</f>
        <v>10</v>
      </c>
      <c r="Q906" s="34">
        <f t="shared" si="229"/>
        <v>5</v>
      </c>
      <c r="R906" s="24">
        <f t="shared" si="2"/>
        <v>6.25</v>
      </c>
      <c r="S906" s="56">
        <f t="shared" si="230"/>
        <v>10</v>
      </c>
      <c r="T906" s="56">
        <f t="shared" si="231"/>
        <v>12.5</v>
      </c>
      <c r="U906" s="56">
        <f t="shared" si="232"/>
        <v>1.25</v>
      </c>
      <c r="V906" s="48" t="s">
        <v>98</v>
      </c>
      <c r="W906" s="54">
        <f>VLOOKUP(V906,'Charged Moves'!B$2:K$119,3,FALSE)</f>
        <v>70</v>
      </c>
      <c r="X906" s="57" t="str">
        <f>VLOOKUP(V906,'Charged Moves'!B$2:C$119,2,FALSE)</f>
        <v>Fire</v>
      </c>
      <c r="Y906" s="54">
        <f>IF(OR(VLOOKUP(V906,'Charged Moves'!B$2:C$119,2,FALSE)=E906,VLOOKUP(V906,'Charged Moves'!B$2:C$119,2,FALSE)=F906),1,0)</f>
        <v>1</v>
      </c>
      <c r="Z906" s="54">
        <f>VLOOKUP(V906,'Charged Moves'!B$2:K$119,10,FALSE)*100</f>
        <v>5</v>
      </c>
      <c r="AA906" s="54">
        <f>VLOOKUP(V906,'Charged Moves'!B$2:K$119,6,FALSE)</f>
        <v>2200</v>
      </c>
      <c r="AB906" s="54">
        <f>VLOOKUP(V906,'Charged Moves'!B$2:L$119,11,FALSE)</f>
        <v>50</v>
      </c>
      <c r="AC906" s="62">
        <f t="shared" si="233"/>
        <v>49</v>
      </c>
      <c r="AD906" s="24">
        <f t="shared" si="3"/>
        <v>22.27272727</v>
      </c>
      <c r="AE906" s="63">
        <f t="shared" si="4"/>
        <v>5</v>
      </c>
      <c r="AF906" s="64">
        <f t="shared" si="5"/>
        <v>4000</v>
      </c>
      <c r="AG906" s="65">
        <f t="shared" si="6"/>
        <v>11.93548387</v>
      </c>
      <c r="AH906" s="15">
        <f t="shared" si="234"/>
        <v>0.6855533527</v>
      </c>
      <c r="AI906" s="15">
        <f t="shared" si="235"/>
        <v>0.2363419549</v>
      </c>
      <c r="AJ906" s="15">
        <f t="shared" si="236"/>
        <v>0.2447567673</v>
      </c>
      <c r="AK906" s="65">
        <f t="shared" si="7"/>
        <v>4.065934066</v>
      </c>
      <c r="AL906" s="65">
        <f t="shared" si="8"/>
        <v>262222.5806</v>
      </c>
      <c r="AM906" s="65">
        <f t="shared" si="9"/>
        <v>89328.57143</v>
      </c>
    </row>
    <row r="907" ht="14.25" customHeight="1">
      <c r="A907" s="11">
        <v>970.0</v>
      </c>
      <c r="B907" s="11">
        <f>VLOOKUP(D907,'Species Data'!A$2:E$252,2,FALSE)</f>
        <v>126</v>
      </c>
      <c r="C907" s="11"/>
      <c r="D907" s="11" t="s">
        <v>252</v>
      </c>
      <c r="E907" s="66" t="s">
        <v>170</v>
      </c>
      <c r="F907" s="112"/>
      <c r="G907" s="11">
        <f>VLOOKUP(D907,'Species Data'!A$2:E$252,3,FALSE)</f>
        <v>130</v>
      </c>
      <c r="H907" s="52">
        <f>VLOOKUP(D907,'Species Data'!A$2:E$252,4,FALSE)</f>
        <v>206</v>
      </c>
      <c r="I907" s="52">
        <f>VLOOKUP(D907,'Species Data'!A$2:E$252,5,FALSE)</f>
        <v>169</v>
      </c>
      <c r="J907" s="53">
        <f t="shared" si="1"/>
        <v>21970</v>
      </c>
      <c r="K907" s="48" t="s">
        <v>149</v>
      </c>
      <c r="L907" s="54">
        <f>VLOOKUP(K907,'Basic Moves'!B$2:J$60,3,FALSE)</f>
        <v>8</v>
      </c>
      <c r="M907" s="54" t="str">
        <f>VLOOKUP(K907,'Basic Moves'!B$2:C$60,2,FALSE)</f>
        <v>Fighting</v>
      </c>
      <c r="N907" s="54">
        <f>IF(OR(VLOOKUP(K907,'Basic Moves'!B$2:C$60,2,FALSE)=E907,VLOOKUP(K907,'Basic Moves'!B$2:C$60,2,FALSE)=F907),1,0)</f>
        <v>0</v>
      </c>
      <c r="O907" s="54">
        <f>VLOOKUP(K907,'Basic Moves'!B$2:J$60,5,FALSE)</f>
        <v>800</v>
      </c>
      <c r="P907" s="54">
        <f>VLOOKUP(K907,'Basic Moves'!B$2:J$60,9,FALSE)</f>
        <v>10</v>
      </c>
      <c r="Q907" s="34">
        <f t="shared" si="229"/>
        <v>5</v>
      </c>
      <c r="R907" s="24">
        <f t="shared" si="2"/>
        <v>6.25</v>
      </c>
      <c r="S907" s="56">
        <f t="shared" si="230"/>
        <v>10</v>
      </c>
      <c r="T907" s="56">
        <f t="shared" si="231"/>
        <v>12.5</v>
      </c>
      <c r="U907" s="56">
        <f t="shared" si="232"/>
        <v>1.25</v>
      </c>
      <c r="V907" s="48" t="s">
        <v>271</v>
      </c>
      <c r="W907" s="54">
        <f>VLOOKUP(V907,'Charged Moves'!B$2:K$119,3,FALSE)</f>
        <v>55</v>
      </c>
      <c r="X907" s="57" t="str">
        <f>VLOOKUP(V907,'Charged Moves'!B$2:C$119,2,FALSE)</f>
        <v>Fire</v>
      </c>
      <c r="Y907" s="54">
        <f>IF(OR(VLOOKUP(V907,'Charged Moves'!B$2:C$119,2,FALSE)=E907,VLOOKUP(V907,'Charged Moves'!B$2:C$119,2,FALSE)=F907),1,0)</f>
        <v>1</v>
      </c>
      <c r="Z907" s="54">
        <f>VLOOKUP(V907,'Charged Moves'!B$2:K$119,10,FALSE)*100</f>
        <v>5</v>
      </c>
      <c r="AA907" s="54">
        <f>VLOOKUP(V907,'Charged Moves'!B$2:K$119,6,FALSE)</f>
        <v>2200</v>
      </c>
      <c r="AB907" s="54">
        <f>VLOOKUP(V907,'Charged Moves'!B$2:L$119,11,FALSE)</f>
        <v>33</v>
      </c>
      <c r="AC907" s="62">
        <f t="shared" si="233"/>
        <v>38</v>
      </c>
      <c r="AD907" s="24">
        <f t="shared" si="3"/>
        <v>17.27272727</v>
      </c>
      <c r="AE907" s="63">
        <f t="shared" si="4"/>
        <v>4</v>
      </c>
      <c r="AF907" s="64">
        <f t="shared" si="5"/>
        <v>3200</v>
      </c>
      <c r="AG907" s="65">
        <f t="shared" si="6"/>
        <v>10.74074074</v>
      </c>
      <c r="AH907" s="15">
        <f t="shared" si="234"/>
        <v>0.6169293935</v>
      </c>
      <c r="AI907" s="15">
        <f t="shared" si="235"/>
        <v>0.2126841015</v>
      </c>
      <c r="AJ907" s="15">
        <f t="shared" si="236"/>
        <v>0.226715728</v>
      </c>
      <c r="AK907" s="65">
        <f t="shared" si="7"/>
        <v>3.766233766</v>
      </c>
      <c r="AL907" s="65">
        <f t="shared" si="8"/>
        <v>235974.0741</v>
      </c>
      <c r="AM907" s="65">
        <f t="shared" si="9"/>
        <v>82744.15584</v>
      </c>
    </row>
    <row r="908" ht="14.25" customHeight="1">
      <c r="A908" s="11">
        <v>579.0</v>
      </c>
      <c r="B908" s="11">
        <f>VLOOKUP(D908,'Species Data'!A$2:E$252,2,FALSE)</f>
        <v>81</v>
      </c>
      <c r="C908" s="11"/>
      <c r="D908" s="11" t="s">
        <v>359</v>
      </c>
      <c r="E908" s="101" t="s">
        <v>480</v>
      </c>
      <c r="F908" s="163" t="s">
        <v>478</v>
      </c>
      <c r="G908" s="11">
        <f>VLOOKUP(D908,'Species Data'!A$2:E$252,3,FALSE)</f>
        <v>50</v>
      </c>
      <c r="H908" s="52">
        <f>VLOOKUP(D908,'Species Data'!A$2:E$252,4,FALSE)</f>
        <v>165</v>
      </c>
      <c r="I908" s="52">
        <f>VLOOKUP(D908,'Species Data'!A$2:E$252,5,FALSE)</f>
        <v>128</v>
      </c>
      <c r="J908" s="53">
        <f t="shared" si="1"/>
        <v>6400</v>
      </c>
      <c r="K908" s="48" t="s">
        <v>262</v>
      </c>
      <c r="L908" s="54">
        <f>VLOOKUP(K908,'Basic Moves'!B$2:J$60,3,FALSE)</f>
        <v>6</v>
      </c>
      <c r="M908" s="54" t="str">
        <f>VLOOKUP(K908,'Basic Moves'!B$2:C$60,2,FALSE)</f>
        <v>Electric</v>
      </c>
      <c r="N908" s="54">
        <f>IF(OR(VLOOKUP(K908,'Basic Moves'!B$2:C$60,2,FALSE)=E908,VLOOKUP(K908,'Basic Moves'!B$2:C$60,2,FALSE)=F908),1,0)</f>
        <v>1</v>
      </c>
      <c r="O908" s="54">
        <f>VLOOKUP(K908,'Basic Moves'!B$2:J$60,5,FALSE)</f>
        <v>700</v>
      </c>
      <c r="P908" s="54">
        <f>VLOOKUP(K908,'Basic Moves'!B$2:J$60,9,FALSE)</f>
        <v>9</v>
      </c>
      <c r="Q908" s="34">
        <f t="shared" si="229"/>
        <v>4</v>
      </c>
      <c r="R908" s="24">
        <f t="shared" si="2"/>
        <v>5.714285714</v>
      </c>
      <c r="S908" s="56">
        <f t="shared" si="230"/>
        <v>8.571428571</v>
      </c>
      <c r="T908" s="56">
        <f t="shared" si="231"/>
        <v>12.85714286</v>
      </c>
      <c r="U908" s="56">
        <f t="shared" si="232"/>
        <v>1.5</v>
      </c>
      <c r="V908" s="48" t="s">
        <v>269</v>
      </c>
      <c r="W908" s="54">
        <f>VLOOKUP(V908,'Charged Moves'!B$2:K$119,3,FALSE)</f>
        <v>70</v>
      </c>
      <c r="X908" s="57" t="str">
        <f>VLOOKUP(V908,'Charged Moves'!B$2:C$119,2,FALSE)</f>
        <v>Steel</v>
      </c>
      <c r="Y908" s="54">
        <f>IF(OR(VLOOKUP(V908,'Charged Moves'!B$2:C$119,2,FALSE)=E908,VLOOKUP(V908,'Charged Moves'!B$2:C$119,2,FALSE)=F908),1,0)</f>
        <v>1</v>
      </c>
      <c r="Z908" s="54">
        <f>VLOOKUP(V908,'Charged Moves'!B$2:K$119,10,FALSE)*100</f>
        <v>5</v>
      </c>
      <c r="AA908" s="54">
        <f>VLOOKUP(V908,'Charged Moves'!B$2:K$119,6,FALSE)</f>
        <v>2800</v>
      </c>
      <c r="AB908" s="54">
        <f>VLOOKUP(V908,'Charged Moves'!B$2:L$119,11,FALSE)</f>
        <v>33</v>
      </c>
      <c r="AC908" s="62">
        <f t="shared" si="233"/>
        <v>39</v>
      </c>
      <c r="AD908" s="24">
        <f t="shared" si="3"/>
        <v>13.92857143</v>
      </c>
      <c r="AE908" s="63">
        <f t="shared" si="4"/>
        <v>4</v>
      </c>
      <c r="AF908" s="64">
        <f t="shared" si="5"/>
        <v>2800</v>
      </c>
      <c r="AG908" s="65">
        <f t="shared" si="6"/>
        <v>9.821428571</v>
      </c>
      <c r="AH908" s="15">
        <f t="shared" si="234"/>
        <v>0.5641257077</v>
      </c>
      <c r="AI908" s="15">
        <f t="shared" si="235"/>
        <v>0.05665332095</v>
      </c>
      <c r="AJ908" s="15">
        <f t="shared" si="236"/>
        <v>0.06182475229</v>
      </c>
      <c r="AK908" s="65">
        <f t="shared" si="7"/>
        <v>3.525641026</v>
      </c>
      <c r="AL908" s="65">
        <f t="shared" si="8"/>
        <v>62857.14286</v>
      </c>
      <c r="AM908" s="65">
        <f t="shared" si="9"/>
        <v>22564.10256</v>
      </c>
    </row>
    <row r="909" ht="14.25" customHeight="1">
      <c r="A909" s="11">
        <v>578.0</v>
      </c>
      <c r="B909" s="11">
        <f>VLOOKUP(D909,'Species Data'!A$2:E$252,2,FALSE)</f>
        <v>81</v>
      </c>
      <c r="C909" s="11"/>
      <c r="D909" s="11" t="s">
        <v>359</v>
      </c>
      <c r="E909" s="101" t="s">
        <v>480</v>
      </c>
      <c r="F909" s="163" t="s">
        <v>478</v>
      </c>
      <c r="G909" s="11">
        <f>VLOOKUP(D909,'Species Data'!A$2:E$252,3,FALSE)</f>
        <v>50</v>
      </c>
      <c r="H909" s="52">
        <f>VLOOKUP(D909,'Species Data'!A$2:E$252,4,FALSE)</f>
        <v>165</v>
      </c>
      <c r="I909" s="52">
        <f>VLOOKUP(D909,'Species Data'!A$2:E$252,5,FALSE)</f>
        <v>128</v>
      </c>
      <c r="J909" s="53">
        <f t="shared" si="1"/>
        <v>6400</v>
      </c>
      <c r="K909" s="48" t="s">
        <v>262</v>
      </c>
      <c r="L909" s="54">
        <f>VLOOKUP(K909,'Basic Moves'!B$2:J$60,3,FALSE)</f>
        <v>6</v>
      </c>
      <c r="M909" s="54" t="str">
        <f>VLOOKUP(K909,'Basic Moves'!B$2:C$60,2,FALSE)</f>
        <v>Electric</v>
      </c>
      <c r="N909" s="54">
        <f>IF(OR(VLOOKUP(K909,'Basic Moves'!B$2:C$60,2,FALSE)=E909,VLOOKUP(K909,'Basic Moves'!B$2:C$60,2,FALSE)=F909),1,0)</f>
        <v>1</v>
      </c>
      <c r="O909" s="54">
        <f>VLOOKUP(K909,'Basic Moves'!B$2:J$60,5,FALSE)</f>
        <v>700</v>
      </c>
      <c r="P909" s="54">
        <f>VLOOKUP(K909,'Basic Moves'!B$2:J$60,9,FALSE)</f>
        <v>9</v>
      </c>
      <c r="Q909" s="34">
        <f t="shared" si="229"/>
        <v>4</v>
      </c>
      <c r="R909" s="24">
        <f t="shared" si="2"/>
        <v>5.714285714</v>
      </c>
      <c r="S909" s="56">
        <f t="shared" si="230"/>
        <v>8.571428571</v>
      </c>
      <c r="T909" s="56">
        <f t="shared" si="231"/>
        <v>12.85714286</v>
      </c>
      <c r="U909" s="56">
        <f t="shared" si="232"/>
        <v>1.5</v>
      </c>
      <c r="V909" s="48" t="s">
        <v>105</v>
      </c>
      <c r="W909" s="54">
        <f>VLOOKUP(V909,'Charged Moves'!B$2:K$119,3,FALSE)</f>
        <v>65</v>
      </c>
      <c r="X909" s="57" t="str">
        <f>VLOOKUP(V909,'Charged Moves'!B$2:C$119,2,FALSE)</f>
        <v>Electric</v>
      </c>
      <c r="Y909" s="54">
        <f>IF(OR(VLOOKUP(V909,'Charged Moves'!B$2:C$119,2,FALSE)=E909,VLOOKUP(V909,'Charged Moves'!B$2:C$119,2,FALSE)=F909),1,0)</f>
        <v>1</v>
      </c>
      <c r="Z909" s="54">
        <f>VLOOKUP(V909,'Charged Moves'!B$2:K$119,10,FALSE)*100</f>
        <v>5</v>
      </c>
      <c r="AA909" s="54">
        <f>VLOOKUP(V909,'Charged Moves'!B$2:K$119,6,FALSE)</f>
        <v>2500</v>
      </c>
      <c r="AB909" s="54">
        <f>VLOOKUP(V909,'Charged Moves'!B$2:L$119,11,FALSE)</f>
        <v>33</v>
      </c>
      <c r="AC909" s="62">
        <f t="shared" si="233"/>
        <v>36</v>
      </c>
      <c r="AD909" s="24">
        <f t="shared" si="3"/>
        <v>14.4</v>
      </c>
      <c r="AE909" s="63">
        <f t="shared" si="4"/>
        <v>4</v>
      </c>
      <c r="AF909" s="64">
        <f t="shared" si="5"/>
        <v>2800</v>
      </c>
      <c r="AG909" s="65">
        <f t="shared" si="6"/>
        <v>9.811320755</v>
      </c>
      <c r="AH909" s="15">
        <f t="shared" si="234"/>
        <v>0.5635451324</v>
      </c>
      <c r="AI909" s="15">
        <f t="shared" si="235"/>
        <v>0.05659501564</v>
      </c>
      <c r="AJ909" s="15">
        <f t="shared" si="236"/>
        <v>0.05959862039</v>
      </c>
      <c r="AK909" s="65">
        <f t="shared" si="7"/>
        <v>3.39869281</v>
      </c>
      <c r="AL909" s="65">
        <f t="shared" si="8"/>
        <v>62792.45283</v>
      </c>
      <c r="AM909" s="65">
        <f t="shared" si="9"/>
        <v>21751.63399</v>
      </c>
    </row>
    <row r="910" ht="14.25" customHeight="1">
      <c r="A910" s="11">
        <v>580.0</v>
      </c>
      <c r="B910" s="11">
        <f>VLOOKUP(D910,'Species Data'!A$2:E$252,2,FALSE)</f>
        <v>81</v>
      </c>
      <c r="C910" s="11"/>
      <c r="D910" s="11" t="s">
        <v>359</v>
      </c>
      <c r="E910" s="101" t="s">
        <v>480</v>
      </c>
      <c r="F910" s="163" t="s">
        <v>478</v>
      </c>
      <c r="G910" s="11">
        <f>VLOOKUP(D910,'Species Data'!A$2:E$252,3,FALSE)</f>
        <v>50</v>
      </c>
      <c r="H910" s="52">
        <f>VLOOKUP(D910,'Species Data'!A$2:E$252,4,FALSE)</f>
        <v>165</v>
      </c>
      <c r="I910" s="52">
        <f>VLOOKUP(D910,'Species Data'!A$2:E$252,5,FALSE)</f>
        <v>128</v>
      </c>
      <c r="J910" s="53">
        <f t="shared" si="1"/>
        <v>6400</v>
      </c>
      <c r="K910" s="48" t="s">
        <v>262</v>
      </c>
      <c r="L910" s="54">
        <f>VLOOKUP(K910,'Basic Moves'!B$2:J$60,3,FALSE)</f>
        <v>6</v>
      </c>
      <c r="M910" s="54" t="str">
        <f>VLOOKUP(K910,'Basic Moves'!B$2:C$60,2,FALSE)</f>
        <v>Electric</v>
      </c>
      <c r="N910" s="54">
        <f>IF(OR(VLOOKUP(K910,'Basic Moves'!B$2:C$60,2,FALSE)=E910,VLOOKUP(K910,'Basic Moves'!B$2:C$60,2,FALSE)=F910),1,0)</f>
        <v>1</v>
      </c>
      <c r="O910" s="54">
        <f>VLOOKUP(K910,'Basic Moves'!B$2:J$60,5,FALSE)</f>
        <v>700</v>
      </c>
      <c r="P910" s="54">
        <f>VLOOKUP(K910,'Basic Moves'!B$2:J$60,9,FALSE)</f>
        <v>9</v>
      </c>
      <c r="Q910" s="34">
        <f t="shared" si="229"/>
        <v>4</v>
      </c>
      <c r="R910" s="24">
        <f t="shared" si="2"/>
        <v>5.714285714</v>
      </c>
      <c r="S910" s="56">
        <f t="shared" si="230"/>
        <v>8.571428571</v>
      </c>
      <c r="T910" s="56">
        <f t="shared" si="231"/>
        <v>12.85714286</v>
      </c>
      <c r="U910" s="56">
        <f t="shared" si="232"/>
        <v>1.5</v>
      </c>
      <c r="V910" s="48" t="s">
        <v>92</v>
      </c>
      <c r="W910" s="54">
        <f>VLOOKUP(V910,'Charged Moves'!B$2:K$119,3,FALSE)</f>
        <v>80</v>
      </c>
      <c r="X910" s="57" t="str">
        <f>VLOOKUP(V910,'Charged Moves'!B$2:C$119,2,FALSE)</f>
        <v>Electric</v>
      </c>
      <c r="Y910" s="54">
        <f>IF(OR(VLOOKUP(V910,'Charged Moves'!B$2:C$119,2,FALSE)=E910,VLOOKUP(V910,'Charged Moves'!B$2:C$119,2,FALSE)=F910),1,0)</f>
        <v>1</v>
      </c>
      <c r="Z910" s="54">
        <f>VLOOKUP(V910,'Charged Moves'!B$2:K$119,10,FALSE)*100</f>
        <v>5</v>
      </c>
      <c r="AA910" s="54">
        <f>VLOOKUP(V910,'Charged Moves'!B$2:K$119,6,FALSE)</f>
        <v>2500</v>
      </c>
      <c r="AB910" s="54">
        <f>VLOOKUP(V910,'Charged Moves'!B$2:L$119,11,FALSE)</f>
        <v>50</v>
      </c>
      <c r="AC910" s="62">
        <f t="shared" si="233"/>
        <v>45</v>
      </c>
      <c r="AD910" s="24">
        <f t="shared" si="3"/>
        <v>18</v>
      </c>
      <c r="AE910" s="63">
        <f t="shared" si="4"/>
        <v>6</v>
      </c>
      <c r="AF910" s="64">
        <f t="shared" si="5"/>
        <v>4200</v>
      </c>
      <c r="AG910" s="65">
        <f t="shared" si="6"/>
        <v>10.29850746</v>
      </c>
      <c r="AH910" s="15">
        <f t="shared" si="234"/>
        <v>0.5915282862</v>
      </c>
      <c r="AI910" s="15">
        <f t="shared" si="235"/>
        <v>0.05940527331</v>
      </c>
      <c r="AJ910" s="15">
        <f t="shared" si="236"/>
        <v>0.05845249308</v>
      </c>
      <c r="AK910" s="65">
        <f t="shared" si="7"/>
        <v>3.333333333</v>
      </c>
      <c r="AL910" s="65">
        <f t="shared" si="8"/>
        <v>65910.44776</v>
      </c>
      <c r="AM910" s="65">
        <f t="shared" si="9"/>
        <v>21333.33333</v>
      </c>
    </row>
    <row r="911" ht="14.25" customHeight="1">
      <c r="A911" s="11">
        <v>582.0</v>
      </c>
      <c r="B911" s="11">
        <f>VLOOKUP(D911,'Species Data'!A$2:E$252,2,FALSE)</f>
        <v>81</v>
      </c>
      <c r="C911" s="11"/>
      <c r="D911" s="11" t="s">
        <v>359</v>
      </c>
      <c r="E911" s="101" t="s">
        <v>480</v>
      </c>
      <c r="F911" s="163" t="s">
        <v>478</v>
      </c>
      <c r="G911" s="11">
        <f>VLOOKUP(D911,'Species Data'!A$2:E$252,3,FALSE)</f>
        <v>50</v>
      </c>
      <c r="H911" s="52">
        <f>VLOOKUP(D911,'Species Data'!A$2:E$252,4,FALSE)</f>
        <v>165</v>
      </c>
      <c r="I911" s="52">
        <f>VLOOKUP(D911,'Species Data'!A$2:E$252,5,FALSE)</f>
        <v>128</v>
      </c>
      <c r="J911" s="53">
        <f t="shared" si="1"/>
        <v>6400</v>
      </c>
      <c r="K911" s="48" t="s">
        <v>70</v>
      </c>
      <c r="L911" s="54">
        <f>VLOOKUP(K911,'Basic Moves'!B$2:J$60,3,FALSE)</f>
        <v>5</v>
      </c>
      <c r="M911" s="54" t="str">
        <f>VLOOKUP(K911,'Basic Moves'!B$2:C$60,2,FALSE)</f>
        <v>Electric</v>
      </c>
      <c r="N911" s="54">
        <f>IF(OR(VLOOKUP(K911,'Basic Moves'!B$2:C$60,2,FALSE)=E911,VLOOKUP(K911,'Basic Moves'!B$2:C$60,2,FALSE)=F911),1,0)</f>
        <v>1</v>
      </c>
      <c r="O911" s="54">
        <f>VLOOKUP(K911,'Basic Moves'!B$2:J$60,5,FALSE)</f>
        <v>600</v>
      </c>
      <c r="P911" s="54">
        <f>VLOOKUP(K911,'Basic Moves'!B$2:J$60,9,FALSE)</f>
        <v>8</v>
      </c>
      <c r="Q911" s="34">
        <f t="shared" si="229"/>
        <v>3</v>
      </c>
      <c r="R911" s="24">
        <f t="shared" si="2"/>
        <v>5</v>
      </c>
      <c r="S911" s="56">
        <f t="shared" si="230"/>
        <v>8.333333333</v>
      </c>
      <c r="T911" s="56">
        <f t="shared" si="231"/>
        <v>13.33333333</v>
      </c>
      <c r="U911" s="56">
        <f t="shared" si="232"/>
        <v>1.6</v>
      </c>
      <c r="V911" s="48" t="s">
        <v>269</v>
      </c>
      <c r="W911" s="54">
        <f>VLOOKUP(V911,'Charged Moves'!B$2:K$119,3,FALSE)</f>
        <v>70</v>
      </c>
      <c r="X911" s="57" t="str">
        <f>VLOOKUP(V911,'Charged Moves'!B$2:C$119,2,FALSE)</f>
        <v>Steel</v>
      </c>
      <c r="Y911" s="54">
        <f>IF(OR(VLOOKUP(V911,'Charged Moves'!B$2:C$119,2,FALSE)=E911,VLOOKUP(V911,'Charged Moves'!B$2:C$119,2,FALSE)=F911),1,0)</f>
        <v>1</v>
      </c>
      <c r="Z911" s="54">
        <f>VLOOKUP(V911,'Charged Moves'!B$2:K$119,10,FALSE)*100</f>
        <v>5</v>
      </c>
      <c r="AA911" s="54">
        <f>VLOOKUP(V911,'Charged Moves'!B$2:K$119,6,FALSE)</f>
        <v>2800</v>
      </c>
      <c r="AB911" s="54">
        <f>VLOOKUP(V911,'Charged Moves'!B$2:L$119,11,FALSE)</f>
        <v>33</v>
      </c>
      <c r="AC911" s="62">
        <f t="shared" si="233"/>
        <v>39</v>
      </c>
      <c r="AD911" s="24">
        <f t="shared" si="3"/>
        <v>13.92857143</v>
      </c>
      <c r="AE911" s="63">
        <f t="shared" si="4"/>
        <v>5</v>
      </c>
      <c r="AF911" s="64">
        <f t="shared" si="5"/>
        <v>3000</v>
      </c>
      <c r="AG911" s="65">
        <f t="shared" si="6"/>
        <v>9.310344828</v>
      </c>
      <c r="AH911" s="15">
        <f t="shared" si="234"/>
        <v>0.5347699499</v>
      </c>
      <c r="AI911" s="15">
        <f t="shared" si="235"/>
        <v>0.0537052171</v>
      </c>
      <c r="AJ911" s="15">
        <f t="shared" si="236"/>
        <v>0.0531983364</v>
      </c>
      <c r="AK911" s="65">
        <f t="shared" si="7"/>
        <v>3.033707865</v>
      </c>
      <c r="AL911" s="65">
        <f t="shared" si="8"/>
        <v>59586.2069</v>
      </c>
      <c r="AM911" s="65">
        <f t="shared" si="9"/>
        <v>19415.73034</v>
      </c>
    </row>
    <row r="912" ht="14.25" customHeight="1">
      <c r="A912" s="11">
        <v>581.0</v>
      </c>
      <c r="B912" s="11">
        <f>VLOOKUP(D912,'Species Data'!A$2:E$252,2,FALSE)</f>
        <v>81</v>
      </c>
      <c r="C912" s="11"/>
      <c r="D912" s="11" t="s">
        <v>359</v>
      </c>
      <c r="E912" s="101" t="s">
        <v>480</v>
      </c>
      <c r="F912" s="163" t="s">
        <v>478</v>
      </c>
      <c r="G912" s="11">
        <f>VLOOKUP(D912,'Species Data'!A$2:E$252,3,FALSE)</f>
        <v>50</v>
      </c>
      <c r="H912" s="52">
        <f>VLOOKUP(D912,'Species Data'!A$2:E$252,4,FALSE)</f>
        <v>165</v>
      </c>
      <c r="I912" s="52">
        <f>VLOOKUP(D912,'Species Data'!A$2:E$252,5,FALSE)</f>
        <v>128</v>
      </c>
      <c r="J912" s="53">
        <f t="shared" si="1"/>
        <v>6400</v>
      </c>
      <c r="K912" s="48" t="s">
        <v>70</v>
      </c>
      <c r="L912" s="54">
        <f>VLOOKUP(K912,'Basic Moves'!B$2:J$60,3,FALSE)</f>
        <v>5</v>
      </c>
      <c r="M912" s="54" t="str">
        <f>VLOOKUP(K912,'Basic Moves'!B$2:C$60,2,FALSE)</f>
        <v>Electric</v>
      </c>
      <c r="N912" s="54">
        <f>IF(OR(VLOOKUP(K912,'Basic Moves'!B$2:C$60,2,FALSE)=E912,VLOOKUP(K912,'Basic Moves'!B$2:C$60,2,FALSE)=F912),1,0)</f>
        <v>1</v>
      </c>
      <c r="O912" s="54">
        <f>VLOOKUP(K912,'Basic Moves'!B$2:J$60,5,FALSE)</f>
        <v>600</v>
      </c>
      <c r="P912" s="54">
        <f>VLOOKUP(K912,'Basic Moves'!B$2:J$60,9,FALSE)</f>
        <v>8</v>
      </c>
      <c r="Q912" s="34">
        <f t="shared" si="229"/>
        <v>3</v>
      </c>
      <c r="R912" s="24">
        <f t="shared" si="2"/>
        <v>5</v>
      </c>
      <c r="S912" s="56">
        <f t="shared" si="230"/>
        <v>8.333333333</v>
      </c>
      <c r="T912" s="56">
        <f t="shared" si="231"/>
        <v>13.33333333</v>
      </c>
      <c r="U912" s="56">
        <f t="shared" si="232"/>
        <v>1.6</v>
      </c>
      <c r="V912" s="48" t="s">
        <v>105</v>
      </c>
      <c r="W912" s="54">
        <f>VLOOKUP(V912,'Charged Moves'!B$2:K$119,3,FALSE)</f>
        <v>65</v>
      </c>
      <c r="X912" s="57" t="str">
        <f>VLOOKUP(V912,'Charged Moves'!B$2:C$119,2,FALSE)</f>
        <v>Electric</v>
      </c>
      <c r="Y912" s="54">
        <f>IF(OR(VLOOKUP(V912,'Charged Moves'!B$2:C$119,2,FALSE)=E912,VLOOKUP(V912,'Charged Moves'!B$2:C$119,2,FALSE)=F912),1,0)</f>
        <v>1</v>
      </c>
      <c r="Z912" s="54">
        <f>VLOOKUP(V912,'Charged Moves'!B$2:K$119,10,FALSE)*100</f>
        <v>5</v>
      </c>
      <c r="AA912" s="54">
        <f>VLOOKUP(V912,'Charged Moves'!B$2:K$119,6,FALSE)</f>
        <v>2500</v>
      </c>
      <c r="AB912" s="54">
        <f>VLOOKUP(V912,'Charged Moves'!B$2:L$119,11,FALSE)</f>
        <v>33</v>
      </c>
      <c r="AC912" s="62">
        <f t="shared" si="233"/>
        <v>36</v>
      </c>
      <c r="AD912" s="24">
        <f t="shared" si="3"/>
        <v>14.4</v>
      </c>
      <c r="AE912" s="63">
        <f t="shared" si="4"/>
        <v>5</v>
      </c>
      <c r="AF912" s="64">
        <f t="shared" si="5"/>
        <v>3000</v>
      </c>
      <c r="AG912" s="65">
        <f t="shared" si="6"/>
        <v>9.272727273</v>
      </c>
      <c r="AH912" s="15">
        <f t="shared" si="234"/>
        <v>0.5326092632</v>
      </c>
      <c r="AI912" s="15">
        <f t="shared" si="235"/>
        <v>0.05348822632</v>
      </c>
      <c r="AJ912" s="15">
        <f t="shared" si="236"/>
        <v>0.05110417966</v>
      </c>
      <c r="AK912" s="65">
        <f t="shared" si="7"/>
        <v>2.914285714</v>
      </c>
      <c r="AL912" s="65">
        <f t="shared" si="8"/>
        <v>59345.45455</v>
      </c>
      <c r="AM912" s="65">
        <f t="shared" si="9"/>
        <v>18651.42857</v>
      </c>
    </row>
    <row r="913" ht="14.25" customHeight="1">
      <c r="A913" s="11">
        <v>583.0</v>
      </c>
      <c r="B913" s="11">
        <f>VLOOKUP(D913,'Species Data'!A$2:E$252,2,FALSE)</f>
        <v>81</v>
      </c>
      <c r="C913" s="11"/>
      <c r="D913" s="11" t="s">
        <v>359</v>
      </c>
      <c r="E913" s="101" t="s">
        <v>480</v>
      </c>
      <c r="F913" s="163" t="s">
        <v>478</v>
      </c>
      <c r="G913" s="11">
        <f>VLOOKUP(D913,'Species Data'!A$2:E$252,3,FALSE)</f>
        <v>50</v>
      </c>
      <c r="H913" s="52">
        <f>VLOOKUP(D913,'Species Data'!A$2:E$252,4,FALSE)</f>
        <v>165</v>
      </c>
      <c r="I913" s="52">
        <f>VLOOKUP(D913,'Species Data'!A$2:E$252,5,FALSE)</f>
        <v>128</v>
      </c>
      <c r="J913" s="53">
        <f t="shared" si="1"/>
        <v>6400</v>
      </c>
      <c r="K913" s="48" t="s">
        <v>70</v>
      </c>
      <c r="L913" s="54">
        <f>VLOOKUP(K913,'Basic Moves'!B$2:J$60,3,FALSE)</f>
        <v>5</v>
      </c>
      <c r="M913" s="54" t="str">
        <f>VLOOKUP(K913,'Basic Moves'!B$2:C$60,2,FALSE)</f>
        <v>Electric</v>
      </c>
      <c r="N913" s="54">
        <f>IF(OR(VLOOKUP(K913,'Basic Moves'!B$2:C$60,2,FALSE)=E913,VLOOKUP(K913,'Basic Moves'!B$2:C$60,2,FALSE)=F913),1,0)</f>
        <v>1</v>
      </c>
      <c r="O913" s="54">
        <f>VLOOKUP(K913,'Basic Moves'!B$2:J$60,5,FALSE)</f>
        <v>600</v>
      </c>
      <c r="P913" s="54">
        <f>VLOOKUP(K913,'Basic Moves'!B$2:J$60,9,FALSE)</f>
        <v>8</v>
      </c>
      <c r="Q913" s="34">
        <f t="shared" si="229"/>
        <v>3</v>
      </c>
      <c r="R913" s="24">
        <f t="shared" si="2"/>
        <v>5</v>
      </c>
      <c r="S913" s="56">
        <f t="shared" si="230"/>
        <v>8.333333333</v>
      </c>
      <c r="T913" s="56">
        <f t="shared" si="231"/>
        <v>13.33333333</v>
      </c>
      <c r="U913" s="56">
        <f t="shared" si="232"/>
        <v>1.6</v>
      </c>
      <c r="V913" s="48" t="s">
        <v>92</v>
      </c>
      <c r="W913" s="54">
        <f>VLOOKUP(V913,'Charged Moves'!B$2:K$119,3,FALSE)</f>
        <v>80</v>
      </c>
      <c r="X913" s="57" t="str">
        <f>VLOOKUP(V913,'Charged Moves'!B$2:C$119,2,FALSE)</f>
        <v>Electric</v>
      </c>
      <c r="Y913" s="54">
        <f>IF(OR(VLOOKUP(V913,'Charged Moves'!B$2:C$119,2,FALSE)=E913,VLOOKUP(V913,'Charged Moves'!B$2:C$119,2,FALSE)=F913),1,0)</f>
        <v>1</v>
      </c>
      <c r="Z913" s="54">
        <f>VLOOKUP(V913,'Charged Moves'!B$2:K$119,10,FALSE)*100</f>
        <v>5</v>
      </c>
      <c r="AA913" s="54">
        <f>VLOOKUP(V913,'Charged Moves'!B$2:K$119,6,FALSE)</f>
        <v>2500</v>
      </c>
      <c r="AB913" s="54">
        <f>VLOOKUP(V913,'Charged Moves'!B$2:L$119,11,FALSE)</f>
        <v>50</v>
      </c>
      <c r="AC913" s="62">
        <f t="shared" si="233"/>
        <v>45</v>
      </c>
      <c r="AD913" s="24">
        <f t="shared" si="3"/>
        <v>18</v>
      </c>
      <c r="AE913" s="63">
        <f t="shared" si="4"/>
        <v>7</v>
      </c>
      <c r="AF913" s="64">
        <f t="shared" si="5"/>
        <v>4200</v>
      </c>
      <c r="AG913" s="65">
        <f t="shared" si="6"/>
        <v>9.850746269</v>
      </c>
      <c r="AH913" s="15">
        <f t="shared" si="234"/>
        <v>0.5658096651</v>
      </c>
      <c r="AI913" s="15">
        <f t="shared" si="235"/>
        <v>0.05682243534</v>
      </c>
      <c r="AJ913" s="15">
        <f t="shared" si="236"/>
        <v>0.05098499396</v>
      </c>
      <c r="AK913" s="65">
        <f t="shared" si="7"/>
        <v>2.907488987</v>
      </c>
      <c r="AL913" s="65">
        <f t="shared" si="8"/>
        <v>63044.77612</v>
      </c>
      <c r="AM913" s="65">
        <f t="shared" si="9"/>
        <v>18607.92952</v>
      </c>
    </row>
    <row r="914" ht="14.25" customHeight="1">
      <c r="A914" s="11">
        <v>586.0</v>
      </c>
      <c r="B914" s="11">
        <f>VLOOKUP(D914,'Species Data'!A$2:E$252,2,FALSE)</f>
        <v>82</v>
      </c>
      <c r="C914" s="11"/>
      <c r="D914" s="11" t="s">
        <v>261</v>
      </c>
      <c r="E914" s="101" t="s">
        <v>480</v>
      </c>
      <c r="F914" s="163" t="s">
        <v>478</v>
      </c>
      <c r="G914" s="11">
        <f>VLOOKUP(D914,'Species Data'!A$2:E$252,3,FALSE)</f>
        <v>100</v>
      </c>
      <c r="H914" s="52">
        <f>VLOOKUP(D914,'Species Data'!A$2:E$252,4,FALSE)</f>
        <v>223</v>
      </c>
      <c r="I914" s="52">
        <f>VLOOKUP(D914,'Species Data'!A$2:E$252,5,FALSE)</f>
        <v>182</v>
      </c>
      <c r="J914" s="53">
        <f t="shared" si="1"/>
        <v>18200</v>
      </c>
      <c r="K914" s="12" t="s">
        <v>94</v>
      </c>
      <c r="L914" s="54">
        <f>VLOOKUP(K914,'Basic Moves'!B$2:J$60,3,FALSE)</f>
        <v>8</v>
      </c>
      <c r="M914" s="54" t="str">
        <f>VLOOKUP(K914,'Basic Moves'!B$2:C$60,2,FALSE)</f>
        <v>Electric</v>
      </c>
      <c r="N914" s="54">
        <f>IF(OR(VLOOKUP(K914,'Basic Moves'!B$2:C$60,2,FALSE)=E914,VLOOKUP(K914,'Basic Moves'!B$2:C$60,2,FALSE)=F914),1,0)</f>
        <v>1</v>
      </c>
      <c r="O914" s="54">
        <f>VLOOKUP(K914,'Basic Moves'!B$2:J$60,5,FALSE)</f>
        <v>1100</v>
      </c>
      <c r="P914" s="54">
        <f>VLOOKUP(K914,'Basic Moves'!B$2:J$60,9,FALSE)</f>
        <v>15</v>
      </c>
      <c r="Q914" s="34">
        <f t="shared" si="229"/>
        <v>6</v>
      </c>
      <c r="R914" s="24">
        <f t="shared" si="2"/>
        <v>5.454545455</v>
      </c>
      <c r="S914" s="56">
        <f t="shared" si="230"/>
        <v>7.272727273</v>
      </c>
      <c r="T914" s="56">
        <f t="shared" si="231"/>
        <v>13.63636364</v>
      </c>
      <c r="U914" s="56">
        <f t="shared" si="232"/>
        <v>1.875</v>
      </c>
      <c r="V914" s="12" t="s">
        <v>95</v>
      </c>
      <c r="W914" s="54">
        <f>VLOOKUP(V914,'Charged Moves'!B$2:K$119,3,FALSE)</f>
        <v>140</v>
      </c>
      <c r="X914" s="57" t="str">
        <f>VLOOKUP(V914,'Charged Moves'!B$2:C$119,2,FALSE)</f>
        <v>Electric</v>
      </c>
      <c r="Y914" s="54">
        <f>IF(OR(VLOOKUP(V914,'Charged Moves'!B$2:C$119,2,FALSE)=E914,VLOOKUP(V914,'Charged Moves'!B$2:C$119,2,FALSE)=F914),1,0)</f>
        <v>1</v>
      </c>
      <c r="Z914" s="54">
        <f>VLOOKUP(V914,'Charged Moves'!B$2:K$119,10,FALSE)*100</f>
        <v>5</v>
      </c>
      <c r="AA914" s="54">
        <f>VLOOKUP(V914,'Charged Moves'!B$2:K$119,6,FALSE)</f>
        <v>3700</v>
      </c>
      <c r="AB914" s="54">
        <f>VLOOKUP(V914,'Charged Moves'!B$2:L$119,11,FALSE)</f>
        <v>100</v>
      </c>
      <c r="AC914" s="62">
        <f t="shared" si="233"/>
        <v>105</v>
      </c>
      <c r="AD914" s="24">
        <f t="shared" si="3"/>
        <v>28.37837838</v>
      </c>
      <c r="AE914" s="63">
        <f t="shared" si="4"/>
        <v>7</v>
      </c>
      <c r="AF914" s="64">
        <f t="shared" si="5"/>
        <v>7700</v>
      </c>
      <c r="AG914" s="65">
        <f t="shared" si="6"/>
        <v>12.89473684</v>
      </c>
      <c r="AH914" s="15">
        <f t="shared" si="234"/>
        <v>0.7406511684</v>
      </c>
      <c r="AI914" s="15">
        <f t="shared" si="235"/>
        <v>0.2115215439</v>
      </c>
      <c r="AJ914" s="15">
        <f t="shared" si="236"/>
        <v>0.2675361542</v>
      </c>
      <c r="AK914" s="65">
        <f t="shared" si="7"/>
        <v>5.364963504</v>
      </c>
      <c r="AL914" s="65">
        <f t="shared" si="8"/>
        <v>234684.2105</v>
      </c>
      <c r="AM914" s="65">
        <f t="shared" si="9"/>
        <v>97642.33577</v>
      </c>
    </row>
    <row r="915" ht="14.25" customHeight="1">
      <c r="A915" s="11">
        <v>585.0</v>
      </c>
      <c r="B915" s="11">
        <f>VLOOKUP(D915,'Species Data'!A$2:E$252,2,FALSE)</f>
        <v>82</v>
      </c>
      <c r="C915" s="11"/>
      <c r="D915" s="11" t="s">
        <v>261</v>
      </c>
      <c r="E915" s="101" t="s">
        <v>480</v>
      </c>
      <c r="F915" s="163" t="s">
        <v>478</v>
      </c>
      <c r="G915" s="11">
        <f>VLOOKUP(D915,'Species Data'!A$2:E$252,3,FALSE)</f>
        <v>100</v>
      </c>
      <c r="H915" s="52">
        <f>VLOOKUP(D915,'Species Data'!A$2:E$252,4,FALSE)</f>
        <v>223</v>
      </c>
      <c r="I915" s="52">
        <f>VLOOKUP(D915,'Species Data'!A$2:E$252,5,FALSE)</f>
        <v>182</v>
      </c>
      <c r="J915" s="53">
        <f t="shared" si="1"/>
        <v>18200</v>
      </c>
      <c r="K915" s="12" t="s">
        <v>94</v>
      </c>
      <c r="L915" s="54">
        <f>VLOOKUP(K915,'Basic Moves'!B$2:J$60,3,FALSE)</f>
        <v>8</v>
      </c>
      <c r="M915" s="54" t="str">
        <f>VLOOKUP(K915,'Basic Moves'!B$2:C$60,2,FALSE)</f>
        <v>Electric</v>
      </c>
      <c r="N915" s="54">
        <f>IF(OR(VLOOKUP(K915,'Basic Moves'!B$2:C$60,2,FALSE)=E915,VLOOKUP(K915,'Basic Moves'!B$2:C$60,2,FALSE)=F915),1,0)</f>
        <v>1</v>
      </c>
      <c r="O915" s="54">
        <f>VLOOKUP(K915,'Basic Moves'!B$2:J$60,5,FALSE)</f>
        <v>1100</v>
      </c>
      <c r="P915" s="54">
        <f>VLOOKUP(K915,'Basic Moves'!B$2:J$60,9,FALSE)</f>
        <v>15</v>
      </c>
      <c r="Q915" s="34">
        <f t="shared" si="229"/>
        <v>6</v>
      </c>
      <c r="R915" s="24">
        <f t="shared" si="2"/>
        <v>5.454545455</v>
      </c>
      <c r="S915" s="56">
        <f t="shared" si="230"/>
        <v>7.272727273</v>
      </c>
      <c r="T915" s="56">
        <f t="shared" si="231"/>
        <v>13.63636364</v>
      </c>
      <c r="U915" s="56">
        <f t="shared" si="232"/>
        <v>1.875</v>
      </c>
      <c r="V915" s="48" t="s">
        <v>269</v>
      </c>
      <c r="W915" s="54">
        <f>VLOOKUP(V915,'Charged Moves'!B$2:K$119,3,FALSE)</f>
        <v>70</v>
      </c>
      <c r="X915" s="57" t="str">
        <f>VLOOKUP(V915,'Charged Moves'!B$2:C$119,2,FALSE)</f>
        <v>Steel</v>
      </c>
      <c r="Y915" s="54">
        <f>IF(OR(VLOOKUP(V915,'Charged Moves'!B$2:C$119,2,FALSE)=E915,VLOOKUP(V915,'Charged Moves'!B$2:C$119,2,FALSE)=F915),1,0)</f>
        <v>1</v>
      </c>
      <c r="Z915" s="54">
        <f>VLOOKUP(V915,'Charged Moves'!B$2:K$119,10,FALSE)*100</f>
        <v>5</v>
      </c>
      <c r="AA915" s="54">
        <f>VLOOKUP(V915,'Charged Moves'!B$2:K$119,6,FALSE)</f>
        <v>2800</v>
      </c>
      <c r="AB915" s="54">
        <f>VLOOKUP(V915,'Charged Moves'!B$2:L$119,11,FALSE)</f>
        <v>33</v>
      </c>
      <c r="AC915" s="62">
        <f t="shared" si="233"/>
        <v>53</v>
      </c>
      <c r="AD915" s="24">
        <f t="shared" si="3"/>
        <v>18.92857143</v>
      </c>
      <c r="AE915" s="63">
        <f t="shared" si="4"/>
        <v>3</v>
      </c>
      <c r="AF915" s="64">
        <f t="shared" si="5"/>
        <v>3300</v>
      </c>
      <c r="AG915" s="65">
        <f t="shared" si="6"/>
        <v>11.63934426</v>
      </c>
      <c r="AH915" s="15">
        <f t="shared" si="234"/>
        <v>0.6685436107</v>
      </c>
      <c r="AI915" s="15">
        <f t="shared" si="235"/>
        <v>0.1909284461</v>
      </c>
      <c r="AJ915" s="15">
        <f t="shared" si="236"/>
        <v>0.2511047592</v>
      </c>
      <c r="AK915" s="65">
        <f t="shared" si="7"/>
        <v>5.035460993</v>
      </c>
      <c r="AL915" s="65">
        <f t="shared" si="8"/>
        <v>211836.0656</v>
      </c>
      <c r="AM915" s="65">
        <f t="shared" si="9"/>
        <v>91645.39007</v>
      </c>
    </row>
    <row r="916" ht="14.25" customHeight="1">
      <c r="A916" s="11">
        <v>589.0</v>
      </c>
      <c r="B916" s="11">
        <f>VLOOKUP(D916,'Species Data'!A$2:E$252,2,FALSE)</f>
        <v>82</v>
      </c>
      <c r="C916" s="11"/>
      <c r="D916" s="11" t="s">
        <v>261</v>
      </c>
      <c r="E916" s="101" t="s">
        <v>480</v>
      </c>
      <c r="F916" s="163" t="s">
        <v>478</v>
      </c>
      <c r="G916" s="11">
        <f>VLOOKUP(D916,'Species Data'!A$2:E$252,3,FALSE)</f>
        <v>100</v>
      </c>
      <c r="H916" s="52">
        <f>VLOOKUP(D916,'Species Data'!A$2:E$252,4,FALSE)</f>
        <v>223</v>
      </c>
      <c r="I916" s="52">
        <f>VLOOKUP(D916,'Species Data'!A$2:E$252,5,FALSE)</f>
        <v>182</v>
      </c>
      <c r="J916" s="53">
        <f t="shared" si="1"/>
        <v>18200</v>
      </c>
      <c r="K916" s="48" t="s">
        <v>262</v>
      </c>
      <c r="L916" s="54">
        <f>VLOOKUP(K916,'Basic Moves'!B$2:J$60,3,FALSE)</f>
        <v>6</v>
      </c>
      <c r="M916" s="54" t="str">
        <f>VLOOKUP(K916,'Basic Moves'!B$2:C$60,2,FALSE)</f>
        <v>Electric</v>
      </c>
      <c r="N916" s="54">
        <f>IF(OR(VLOOKUP(K916,'Basic Moves'!B$2:C$60,2,FALSE)=E916,VLOOKUP(K916,'Basic Moves'!B$2:C$60,2,FALSE)=F916),1,0)</f>
        <v>1</v>
      </c>
      <c r="O916" s="54">
        <f>VLOOKUP(K916,'Basic Moves'!B$2:J$60,5,FALSE)</f>
        <v>700</v>
      </c>
      <c r="P916" s="54">
        <f>VLOOKUP(K916,'Basic Moves'!B$2:J$60,9,FALSE)</f>
        <v>9</v>
      </c>
      <c r="Q916" s="34">
        <f t="shared" si="229"/>
        <v>5</v>
      </c>
      <c r="R916" s="24">
        <f t="shared" si="2"/>
        <v>7.142857143</v>
      </c>
      <c r="S916" s="56">
        <f t="shared" si="230"/>
        <v>8.571428571</v>
      </c>
      <c r="T916" s="56">
        <f t="shared" si="231"/>
        <v>12.85714286</v>
      </c>
      <c r="U916" s="56">
        <f t="shared" si="232"/>
        <v>1.5</v>
      </c>
      <c r="V916" s="48" t="s">
        <v>269</v>
      </c>
      <c r="W916" s="54">
        <f>VLOOKUP(V916,'Charged Moves'!B$2:K$119,3,FALSE)</f>
        <v>70</v>
      </c>
      <c r="X916" s="57" t="str">
        <f>VLOOKUP(V916,'Charged Moves'!B$2:C$119,2,FALSE)</f>
        <v>Steel</v>
      </c>
      <c r="Y916" s="54">
        <f>IF(OR(VLOOKUP(V916,'Charged Moves'!B$2:C$119,2,FALSE)=E916,VLOOKUP(V916,'Charged Moves'!B$2:C$119,2,FALSE)=F916),1,0)</f>
        <v>1</v>
      </c>
      <c r="Z916" s="54">
        <f>VLOOKUP(V916,'Charged Moves'!B$2:K$119,10,FALSE)*100</f>
        <v>5</v>
      </c>
      <c r="AA916" s="54">
        <f>VLOOKUP(V916,'Charged Moves'!B$2:K$119,6,FALSE)</f>
        <v>2800</v>
      </c>
      <c r="AB916" s="54">
        <f>VLOOKUP(V916,'Charged Moves'!B$2:L$119,11,FALSE)</f>
        <v>33</v>
      </c>
      <c r="AC916" s="62">
        <f t="shared" si="233"/>
        <v>53</v>
      </c>
      <c r="AD916" s="24">
        <f t="shared" si="3"/>
        <v>18.92857143</v>
      </c>
      <c r="AE916" s="63">
        <f t="shared" si="4"/>
        <v>4</v>
      </c>
      <c r="AF916" s="64">
        <f t="shared" si="5"/>
        <v>2800</v>
      </c>
      <c r="AG916" s="65">
        <f t="shared" si="6"/>
        <v>13.03571429</v>
      </c>
      <c r="AH916" s="15">
        <f t="shared" si="234"/>
        <v>0.7487486666</v>
      </c>
      <c r="AI916" s="15">
        <f t="shared" si="235"/>
        <v>0.2138340972</v>
      </c>
      <c r="AJ916" s="15">
        <f t="shared" si="236"/>
        <v>0.2333533122</v>
      </c>
      <c r="AK916" s="65">
        <f t="shared" si="7"/>
        <v>4.679487179</v>
      </c>
      <c r="AL916" s="65">
        <f t="shared" si="8"/>
        <v>237250</v>
      </c>
      <c r="AM916" s="65">
        <f t="shared" si="9"/>
        <v>85166.66667</v>
      </c>
    </row>
    <row r="917" ht="14.25" customHeight="1">
      <c r="A917" s="11">
        <v>587.0</v>
      </c>
      <c r="B917" s="32">
        <f>VLOOKUP(D917,'Species Data'!A$2:E$252,2,FALSE)</f>
        <v>82</v>
      </c>
      <c r="C917" s="32"/>
      <c r="D917" s="32" t="s">
        <v>261</v>
      </c>
      <c r="E917" s="113" t="s">
        <v>480</v>
      </c>
      <c r="F917" s="164" t="s">
        <v>478</v>
      </c>
      <c r="G917" s="32">
        <f>VLOOKUP(D917,'Species Data'!A$2:E$252,3,FALSE)</f>
        <v>100</v>
      </c>
      <c r="H917" s="104">
        <f>VLOOKUP(D917,'Species Data'!A$2:E$252,4,FALSE)</f>
        <v>223</v>
      </c>
      <c r="I917" s="104">
        <f>VLOOKUP(D917,'Species Data'!A$2:E$252,5,FALSE)</f>
        <v>182</v>
      </c>
      <c r="J917" s="105">
        <f t="shared" si="1"/>
        <v>18200</v>
      </c>
      <c r="K917" s="36" t="s">
        <v>262</v>
      </c>
      <c r="L917" s="106">
        <f>VLOOKUP(K917,'Basic Moves'!B$2:J$60,3,FALSE)</f>
        <v>6</v>
      </c>
      <c r="M917" s="106" t="str">
        <f>VLOOKUP(K917,'Basic Moves'!B$2:C$60,2,FALSE)</f>
        <v>Electric</v>
      </c>
      <c r="N917" s="106">
        <f>IF(OR(VLOOKUP(K917,'Basic Moves'!B$2:C$60,2,FALSE)=E917,VLOOKUP(K917,'Basic Moves'!B$2:C$60,2,FALSE)=F917),1,0)</f>
        <v>1</v>
      </c>
      <c r="O917" s="106">
        <f>VLOOKUP(K917,'Basic Moves'!B$2:J$60,5,FALSE)</f>
        <v>700</v>
      </c>
      <c r="P917" s="106">
        <f>VLOOKUP(K917,'Basic Moves'!B$2:J$60,9,FALSE)</f>
        <v>9</v>
      </c>
      <c r="Q917" s="34">
        <f t="shared" si="229"/>
        <v>5</v>
      </c>
      <c r="R917" s="24">
        <f t="shared" si="2"/>
        <v>7.142857143</v>
      </c>
      <c r="S917" s="56">
        <f t="shared" si="230"/>
        <v>8.571428571</v>
      </c>
      <c r="T917" s="56">
        <f t="shared" si="231"/>
        <v>12.85714286</v>
      </c>
      <c r="U917" s="56">
        <f t="shared" si="232"/>
        <v>1.5</v>
      </c>
      <c r="V917" s="36" t="s">
        <v>105</v>
      </c>
      <c r="W917" s="106">
        <f>VLOOKUP(V917,'Charged Moves'!B$2:K$119,3,FALSE)</f>
        <v>65</v>
      </c>
      <c r="X917" s="107" t="str">
        <f>VLOOKUP(V917,'Charged Moves'!B$2:C$119,2,FALSE)</f>
        <v>Electric</v>
      </c>
      <c r="Y917" s="106">
        <f>IF(OR(VLOOKUP(V917,'Charged Moves'!B$2:C$119,2,FALSE)=E917,VLOOKUP(V917,'Charged Moves'!B$2:C$119,2,FALSE)=F917),1,0)</f>
        <v>1</v>
      </c>
      <c r="Z917" s="106">
        <f>VLOOKUP(V917,'Charged Moves'!B$2:K$119,10,FALSE)*100</f>
        <v>5</v>
      </c>
      <c r="AA917" s="106">
        <f>VLOOKUP(V917,'Charged Moves'!B$2:K$119,6,FALSE)</f>
        <v>2500</v>
      </c>
      <c r="AB917" s="106">
        <f>VLOOKUP(V917,'Charged Moves'!B$2:L$119,11,FALSE)</f>
        <v>33</v>
      </c>
      <c r="AC917" s="62">
        <f t="shared" si="233"/>
        <v>49</v>
      </c>
      <c r="AD917" s="24">
        <f t="shared" si="3"/>
        <v>19.6</v>
      </c>
      <c r="AE917" s="63">
        <f t="shared" si="4"/>
        <v>4</v>
      </c>
      <c r="AF917" s="64">
        <f t="shared" si="5"/>
        <v>2800</v>
      </c>
      <c r="AG917" s="65">
        <f t="shared" si="6"/>
        <v>13.01886792</v>
      </c>
      <c r="AH917" s="15">
        <f t="shared" si="234"/>
        <v>0.747781041</v>
      </c>
      <c r="AI917" s="15">
        <f t="shared" si="235"/>
        <v>0.2135577543</v>
      </c>
      <c r="AJ917" s="15">
        <f t="shared" si="236"/>
        <v>0.2248916691</v>
      </c>
      <c r="AK917" s="65">
        <f t="shared" si="7"/>
        <v>4.509803922</v>
      </c>
      <c r="AL917" s="65">
        <f t="shared" si="8"/>
        <v>236943.3962</v>
      </c>
      <c r="AM917" s="65">
        <f t="shared" si="9"/>
        <v>82078.43137</v>
      </c>
    </row>
    <row r="918" ht="14.25" customHeight="1">
      <c r="A918" s="11">
        <v>584.0</v>
      </c>
      <c r="B918" s="11">
        <f>VLOOKUP(D918,'Species Data'!A$2:E$252,2,FALSE)</f>
        <v>82</v>
      </c>
      <c r="C918" s="11"/>
      <c r="D918" s="11" t="s">
        <v>261</v>
      </c>
      <c r="E918" s="101" t="s">
        <v>480</v>
      </c>
      <c r="F918" s="163" t="s">
        <v>478</v>
      </c>
      <c r="G918" s="11">
        <f>VLOOKUP(D918,'Species Data'!A$2:E$252,3,FALSE)</f>
        <v>100</v>
      </c>
      <c r="H918" s="52">
        <f>VLOOKUP(D918,'Species Data'!A$2:E$252,4,FALSE)</f>
        <v>223</v>
      </c>
      <c r="I918" s="52">
        <f>VLOOKUP(D918,'Species Data'!A$2:E$252,5,FALSE)</f>
        <v>182</v>
      </c>
      <c r="J918" s="53">
        <f t="shared" si="1"/>
        <v>18200</v>
      </c>
      <c r="K918" s="12" t="s">
        <v>94</v>
      </c>
      <c r="L918" s="54">
        <f>VLOOKUP(K918,'Basic Moves'!B$2:J$60,3,FALSE)</f>
        <v>8</v>
      </c>
      <c r="M918" s="54" t="str">
        <f>VLOOKUP(K918,'Basic Moves'!B$2:C$60,2,FALSE)</f>
        <v>Electric</v>
      </c>
      <c r="N918" s="54">
        <f>IF(OR(VLOOKUP(K918,'Basic Moves'!B$2:C$60,2,FALSE)=E918,VLOOKUP(K918,'Basic Moves'!B$2:C$60,2,FALSE)=F918),1,0)</f>
        <v>1</v>
      </c>
      <c r="O918" s="54">
        <f>VLOOKUP(K918,'Basic Moves'!B$2:J$60,5,FALSE)</f>
        <v>1100</v>
      </c>
      <c r="P918" s="54">
        <f>VLOOKUP(K918,'Basic Moves'!B$2:J$60,9,FALSE)</f>
        <v>15</v>
      </c>
      <c r="Q918" s="34">
        <f t="shared" si="229"/>
        <v>6</v>
      </c>
      <c r="R918" s="24">
        <f t="shared" si="2"/>
        <v>5.454545455</v>
      </c>
      <c r="S918" s="56">
        <f t="shared" si="230"/>
        <v>7.272727273</v>
      </c>
      <c r="T918" s="56">
        <f t="shared" si="231"/>
        <v>13.63636364</v>
      </c>
      <c r="U918" s="56">
        <f t="shared" si="232"/>
        <v>1.875</v>
      </c>
      <c r="V918" s="48" t="s">
        <v>220</v>
      </c>
      <c r="W918" s="54">
        <f>VLOOKUP(V918,'Charged Moves'!B$2:K$119,3,FALSE)</f>
        <v>100</v>
      </c>
      <c r="X918" s="57" t="str">
        <f>VLOOKUP(V918,'Charged Moves'!B$2:C$119,2,FALSE)</f>
        <v>Steel</v>
      </c>
      <c r="Y918" s="54">
        <f>IF(OR(VLOOKUP(V918,'Charged Moves'!B$2:C$119,2,FALSE)=E918,VLOOKUP(V918,'Charged Moves'!B$2:C$119,2,FALSE)=F918),1,0)</f>
        <v>1</v>
      </c>
      <c r="Z918" s="54">
        <f>VLOOKUP(V918,'Charged Moves'!B$2:K$119,10,FALSE)*100</f>
        <v>5</v>
      </c>
      <c r="AA918" s="54">
        <f>VLOOKUP(V918,'Charged Moves'!B$2:K$119,6,FALSE)</f>
        <v>2700</v>
      </c>
      <c r="AB918" s="54">
        <f>VLOOKUP(V918,'Charged Moves'!B$2:L$119,11,FALSE)</f>
        <v>100</v>
      </c>
      <c r="AC918" s="62">
        <f t="shared" si="233"/>
        <v>75</v>
      </c>
      <c r="AD918" s="24">
        <f t="shared" si="3"/>
        <v>27.77777778</v>
      </c>
      <c r="AE918" s="63">
        <f t="shared" si="4"/>
        <v>7</v>
      </c>
      <c r="AF918" s="64">
        <f t="shared" si="5"/>
        <v>7700</v>
      </c>
      <c r="AG918" s="65">
        <f t="shared" si="6"/>
        <v>11.25</v>
      </c>
      <c r="AH918" s="15">
        <f t="shared" si="234"/>
        <v>0.6461803561</v>
      </c>
      <c r="AI918" s="15">
        <f t="shared" si="235"/>
        <v>0.1845417551</v>
      </c>
      <c r="AJ918" s="15">
        <f t="shared" si="236"/>
        <v>0.2210027322</v>
      </c>
      <c r="AK918" s="65">
        <f t="shared" si="7"/>
        <v>4.431818182</v>
      </c>
      <c r="AL918" s="65">
        <f t="shared" si="8"/>
        <v>204750</v>
      </c>
      <c r="AM918" s="65">
        <f t="shared" si="9"/>
        <v>80659.09091</v>
      </c>
    </row>
    <row r="919" ht="14.25" customHeight="1">
      <c r="A919" s="11">
        <v>590.0</v>
      </c>
      <c r="B919" s="11">
        <f>VLOOKUP(D919,'Species Data'!A$2:E$252,2,FALSE)</f>
        <v>82</v>
      </c>
      <c r="C919" s="11"/>
      <c r="D919" s="11" t="s">
        <v>261</v>
      </c>
      <c r="E919" s="101" t="s">
        <v>480</v>
      </c>
      <c r="F919" s="163" t="s">
        <v>478</v>
      </c>
      <c r="G919" s="11">
        <f>VLOOKUP(D919,'Species Data'!A$2:E$252,3,FALSE)</f>
        <v>100</v>
      </c>
      <c r="H919" s="52">
        <f>VLOOKUP(D919,'Species Data'!A$2:E$252,4,FALSE)</f>
        <v>223</v>
      </c>
      <c r="I919" s="52">
        <f>VLOOKUP(D919,'Species Data'!A$2:E$252,5,FALSE)</f>
        <v>182</v>
      </c>
      <c r="J919" s="53">
        <f t="shared" si="1"/>
        <v>18200</v>
      </c>
      <c r="K919" s="48" t="s">
        <v>262</v>
      </c>
      <c r="L919" s="54">
        <f>VLOOKUP(K919,'Basic Moves'!B$2:J$60,3,FALSE)</f>
        <v>6</v>
      </c>
      <c r="M919" s="54" t="str">
        <f>VLOOKUP(K919,'Basic Moves'!B$2:C$60,2,FALSE)</f>
        <v>Electric</v>
      </c>
      <c r="N919" s="54">
        <f>IF(OR(VLOOKUP(K919,'Basic Moves'!B$2:C$60,2,FALSE)=E919,VLOOKUP(K919,'Basic Moves'!B$2:C$60,2,FALSE)=F919),1,0)</f>
        <v>1</v>
      </c>
      <c r="O919" s="54">
        <f>VLOOKUP(K919,'Basic Moves'!B$2:J$60,5,FALSE)</f>
        <v>700</v>
      </c>
      <c r="P919" s="54">
        <f>VLOOKUP(K919,'Basic Moves'!B$2:J$60,9,FALSE)</f>
        <v>9</v>
      </c>
      <c r="Q919" s="34">
        <f t="shared" si="229"/>
        <v>5</v>
      </c>
      <c r="R919" s="24">
        <f t="shared" si="2"/>
        <v>7.142857143</v>
      </c>
      <c r="S919" s="56">
        <f t="shared" si="230"/>
        <v>8.571428571</v>
      </c>
      <c r="T919" s="56">
        <f t="shared" si="231"/>
        <v>12.85714286</v>
      </c>
      <c r="U919" s="56">
        <f t="shared" si="232"/>
        <v>1.5</v>
      </c>
      <c r="V919" s="12" t="s">
        <v>95</v>
      </c>
      <c r="W919" s="54">
        <f>VLOOKUP(V919,'Charged Moves'!B$2:K$119,3,FALSE)</f>
        <v>140</v>
      </c>
      <c r="X919" s="57" t="str">
        <f>VLOOKUP(V919,'Charged Moves'!B$2:C$119,2,FALSE)</f>
        <v>Electric</v>
      </c>
      <c r="Y919" s="54">
        <f>IF(OR(VLOOKUP(V919,'Charged Moves'!B$2:C$119,2,FALSE)=E919,VLOOKUP(V919,'Charged Moves'!B$2:C$119,2,FALSE)=F919),1,0)</f>
        <v>1</v>
      </c>
      <c r="Z919" s="54">
        <f>VLOOKUP(V919,'Charged Moves'!B$2:K$119,10,FALSE)*100</f>
        <v>5</v>
      </c>
      <c r="AA919" s="54">
        <f>VLOOKUP(V919,'Charged Moves'!B$2:K$119,6,FALSE)</f>
        <v>3700</v>
      </c>
      <c r="AB919" s="54">
        <f>VLOOKUP(V919,'Charged Moves'!B$2:L$119,11,FALSE)</f>
        <v>100</v>
      </c>
      <c r="AC919" s="62">
        <f t="shared" si="233"/>
        <v>105</v>
      </c>
      <c r="AD919" s="24">
        <f t="shared" si="3"/>
        <v>28.37837838</v>
      </c>
      <c r="AE919" s="63">
        <f t="shared" si="4"/>
        <v>12</v>
      </c>
      <c r="AF919" s="64">
        <f t="shared" si="5"/>
        <v>8400</v>
      </c>
      <c r="AG919" s="65">
        <f t="shared" si="6"/>
        <v>13.63636364</v>
      </c>
      <c r="AH919" s="15">
        <f t="shared" si="234"/>
        <v>0.7832489165</v>
      </c>
      <c r="AI919" s="15">
        <f t="shared" si="235"/>
        <v>0.2236869759</v>
      </c>
      <c r="AJ919" s="15">
        <f t="shared" si="236"/>
        <v>0.2159606751</v>
      </c>
      <c r="AK919" s="65">
        <f t="shared" si="7"/>
        <v>4.330708661</v>
      </c>
      <c r="AL919" s="65">
        <f t="shared" si="8"/>
        <v>248181.8182</v>
      </c>
      <c r="AM919" s="65">
        <f t="shared" si="9"/>
        <v>78818.89764</v>
      </c>
    </row>
    <row r="920" ht="14.25" customHeight="1">
      <c r="A920" s="11">
        <v>593.0</v>
      </c>
      <c r="B920" s="32">
        <f>VLOOKUP(D920,'Species Data'!A$2:E$252,2,FALSE)</f>
        <v>82</v>
      </c>
      <c r="C920" s="32"/>
      <c r="D920" s="32" t="s">
        <v>261</v>
      </c>
      <c r="E920" s="113" t="s">
        <v>480</v>
      </c>
      <c r="F920" s="164" t="s">
        <v>478</v>
      </c>
      <c r="G920" s="32">
        <f>VLOOKUP(D920,'Species Data'!A$2:E$252,3,FALSE)</f>
        <v>100</v>
      </c>
      <c r="H920" s="104">
        <f>VLOOKUP(D920,'Species Data'!A$2:E$252,4,FALSE)</f>
        <v>223</v>
      </c>
      <c r="I920" s="104">
        <f>VLOOKUP(D920,'Species Data'!A$2:E$252,5,FALSE)</f>
        <v>182</v>
      </c>
      <c r="J920" s="105">
        <f t="shared" si="1"/>
        <v>18200</v>
      </c>
      <c r="K920" s="36" t="s">
        <v>70</v>
      </c>
      <c r="L920" s="106">
        <f>VLOOKUP(K920,'Basic Moves'!B$2:J$60,3,FALSE)</f>
        <v>5</v>
      </c>
      <c r="M920" s="106" t="str">
        <f>VLOOKUP(K920,'Basic Moves'!B$2:C$60,2,FALSE)</f>
        <v>Electric</v>
      </c>
      <c r="N920" s="106">
        <f>IF(OR(VLOOKUP(K920,'Basic Moves'!B$2:C$60,2,FALSE)=E920,VLOOKUP(K920,'Basic Moves'!B$2:C$60,2,FALSE)=F920),1,0)</f>
        <v>1</v>
      </c>
      <c r="O920" s="106">
        <f>VLOOKUP(K920,'Basic Moves'!B$2:J$60,5,FALSE)</f>
        <v>600</v>
      </c>
      <c r="P920" s="106">
        <f>VLOOKUP(K920,'Basic Moves'!B$2:J$60,9,FALSE)</f>
        <v>8</v>
      </c>
      <c r="Q920" s="34">
        <f t="shared" si="229"/>
        <v>4</v>
      </c>
      <c r="R920" s="24">
        <f t="shared" si="2"/>
        <v>6.666666667</v>
      </c>
      <c r="S920" s="56">
        <f t="shared" si="230"/>
        <v>8.333333333</v>
      </c>
      <c r="T920" s="56">
        <f t="shared" si="231"/>
        <v>13.33333333</v>
      </c>
      <c r="U920" s="56">
        <f t="shared" si="232"/>
        <v>1.6</v>
      </c>
      <c r="V920" s="36" t="s">
        <v>269</v>
      </c>
      <c r="W920" s="106">
        <f>VLOOKUP(V920,'Charged Moves'!B$2:K$119,3,FALSE)</f>
        <v>70</v>
      </c>
      <c r="X920" s="107" t="str">
        <f>VLOOKUP(V920,'Charged Moves'!B$2:C$119,2,FALSE)</f>
        <v>Steel</v>
      </c>
      <c r="Y920" s="106">
        <f>IF(OR(VLOOKUP(V920,'Charged Moves'!B$2:C$119,2,FALSE)=E920,VLOOKUP(V920,'Charged Moves'!B$2:C$119,2,FALSE)=F920),1,0)</f>
        <v>1</v>
      </c>
      <c r="Z920" s="106">
        <f>VLOOKUP(V920,'Charged Moves'!B$2:K$119,10,FALSE)*100</f>
        <v>5</v>
      </c>
      <c r="AA920" s="106">
        <f>VLOOKUP(V920,'Charged Moves'!B$2:K$119,6,FALSE)</f>
        <v>2800</v>
      </c>
      <c r="AB920" s="106">
        <f>VLOOKUP(V920,'Charged Moves'!B$2:L$119,11,FALSE)</f>
        <v>33</v>
      </c>
      <c r="AC920" s="62">
        <f t="shared" si="233"/>
        <v>53</v>
      </c>
      <c r="AD920" s="24">
        <f t="shared" si="3"/>
        <v>18.92857143</v>
      </c>
      <c r="AE920" s="63">
        <f t="shared" si="4"/>
        <v>5</v>
      </c>
      <c r="AF920" s="64">
        <f t="shared" si="5"/>
        <v>3000</v>
      </c>
      <c r="AG920" s="65">
        <f t="shared" si="6"/>
        <v>12.5862069</v>
      </c>
      <c r="AH920" s="15">
        <f t="shared" si="234"/>
        <v>0.7229297471</v>
      </c>
      <c r="AI920" s="15">
        <f t="shared" si="235"/>
        <v>0.2064605076</v>
      </c>
      <c r="AJ920" s="15">
        <f t="shared" si="236"/>
        <v>0.2045118916</v>
      </c>
      <c r="AK920" s="65">
        <f t="shared" si="7"/>
        <v>4.101123596</v>
      </c>
      <c r="AL920" s="65">
        <f t="shared" si="8"/>
        <v>229068.9655</v>
      </c>
      <c r="AM920" s="65">
        <f t="shared" si="9"/>
        <v>74640.44944</v>
      </c>
    </row>
    <row r="921" ht="14.25" customHeight="1">
      <c r="A921" s="11">
        <v>591.0</v>
      </c>
      <c r="B921" s="32">
        <f>VLOOKUP(D921,'Species Data'!A$2:E$252,2,FALSE)</f>
        <v>82</v>
      </c>
      <c r="C921" s="32"/>
      <c r="D921" s="32" t="s">
        <v>261</v>
      </c>
      <c r="E921" s="113" t="s">
        <v>480</v>
      </c>
      <c r="F921" s="164" t="s">
        <v>478</v>
      </c>
      <c r="G921" s="32">
        <f>VLOOKUP(D921,'Species Data'!A$2:E$252,3,FALSE)</f>
        <v>100</v>
      </c>
      <c r="H921" s="104">
        <f>VLOOKUP(D921,'Species Data'!A$2:E$252,4,FALSE)</f>
        <v>223</v>
      </c>
      <c r="I921" s="104">
        <f>VLOOKUP(D921,'Species Data'!A$2:E$252,5,FALSE)</f>
        <v>182</v>
      </c>
      <c r="J921" s="105">
        <f t="shared" si="1"/>
        <v>18200</v>
      </c>
      <c r="K921" s="36" t="s">
        <v>70</v>
      </c>
      <c r="L921" s="106">
        <f>VLOOKUP(K921,'Basic Moves'!B$2:J$60,3,FALSE)</f>
        <v>5</v>
      </c>
      <c r="M921" s="106" t="str">
        <f>VLOOKUP(K921,'Basic Moves'!B$2:C$60,2,FALSE)</f>
        <v>Electric</v>
      </c>
      <c r="N921" s="106">
        <f>IF(OR(VLOOKUP(K921,'Basic Moves'!B$2:C$60,2,FALSE)=E921,VLOOKUP(K921,'Basic Moves'!B$2:C$60,2,FALSE)=F921),1,0)</f>
        <v>1</v>
      </c>
      <c r="O921" s="106">
        <f>VLOOKUP(K921,'Basic Moves'!B$2:J$60,5,FALSE)</f>
        <v>600</v>
      </c>
      <c r="P921" s="106">
        <f>VLOOKUP(K921,'Basic Moves'!B$2:J$60,9,FALSE)</f>
        <v>8</v>
      </c>
      <c r="Q921" s="34">
        <f t="shared" si="229"/>
        <v>4</v>
      </c>
      <c r="R921" s="24">
        <f t="shared" si="2"/>
        <v>6.666666667</v>
      </c>
      <c r="S921" s="56">
        <f t="shared" si="230"/>
        <v>8.333333333</v>
      </c>
      <c r="T921" s="56">
        <f t="shared" si="231"/>
        <v>13.33333333</v>
      </c>
      <c r="U921" s="56">
        <f t="shared" si="232"/>
        <v>1.6</v>
      </c>
      <c r="V921" s="36" t="s">
        <v>105</v>
      </c>
      <c r="W921" s="106">
        <f>VLOOKUP(V921,'Charged Moves'!B$2:K$119,3,FALSE)</f>
        <v>65</v>
      </c>
      <c r="X921" s="107" t="str">
        <f>VLOOKUP(V921,'Charged Moves'!B$2:C$119,2,FALSE)</f>
        <v>Electric</v>
      </c>
      <c r="Y921" s="106">
        <f>IF(OR(VLOOKUP(V921,'Charged Moves'!B$2:C$119,2,FALSE)=E921,VLOOKUP(V921,'Charged Moves'!B$2:C$119,2,FALSE)=F921),1,0)</f>
        <v>1</v>
      </c>
      <c r="Z921" s="106">
        <f>VLOOKUP(V921,'Charged Moves'!B$2:K$119,10,FALSE)*100</f>
        <v>5</v>
      </c>
      <c r="AA921" s="106">
        <f>VLOOKUP(V921,'Charged Moves'!B$2:K$119,6,FALSE)</f>
        <v>2500</v>
      </c>
      <c r="AB921" s="106">
        <f>VLOOKUP(V921,'Charged Moves'!B$2:L$119,11,FALSE)</f>
        <v>33</v>
      </c>
      <c r="AC921" s="62">
        <f t="shared" si="233"/>
        <v>49</v>
      </c>
      <c r="AD921" s="24">
        <f t="shared" si="3"/>
        <v>19.6</v>
      </c>
      <c r="AE921" s="63">
        <f t="shared" si="4"/>
        <v>5</v>
      </c>
      <c r="AF921" s="64">
        <f t="shared" si="5"/>
        <v>3000</v>
      </c>
      <c r="AG921" s="65">
        <f t="shared" si="6"/>
        <v>12.54545455</v>
      </c>
      <c r="AH921" s="15">
        <f t="shared" si="234"/>
        <v>0.7205890032</v>
      </c>
      <c r="AI921" s="15">
        <f t="shared" si="235"/>
        <v>0.2057920178</v>
      </c>
      <c r="AJ921" s="15">
        <f t="shared" si="236"/>
        <v>0.1966195736</v>
      </c>
      <c r="AK921" s="65">
        <f t="shared" si="7"/>
        <v>3.942857143</v>
      </c>
      <c r="AL921" s="65">
        <f t="shared" si="8"/>
        <v>228327.2727</v>
      </c>
      <c r="AM921" s="65">
        <f t="shared" si="9"/>
        <v>71760</v>
      </c>
    </row>
    <row r="922" ht="14.25" customHeight="1">
      <c r="A922" s="11">
        <v>588.0</v>
      </c>
      <c r="B922" s="11">
        <f>VLOOKUP(D922,'Species Data'!A$2:E$252,2,FALSE)</f>
        <v>82</v>
      </c>
      <c r="C922" s="11"/>
      <c r="D922" s="11" t="s">
        <v>261</v>
      </c>
      <c r="E922" s="101" t="s">
        <v>480</v>
      </c>
      <c r="F922" s="163" t="s">
        <v>478</v>
      </c>
      <c r="G922" s="11">
        <f>VLOOKUP(D922,'Species Data'!A$2:E$252,3,FALSE)</f>
        <v>100</v>
      </c>
      <c r="H922" s="52">
        <f>VLOOKUP(D922,'Species Data'!A$2:E$252,4,FALSE)</f>
        <v>223</v>
      </c>
      <c r="I922" s="52">
        <f>VLOOKUP(D922,'Species Data'!A$2:E$252,5,FALSE)</f>
        <v>182</v>
      </c>
      <c r="J922" s="53">
        <f t="shared" si="1"/>
        <v>18200</v>
      </c>
      <c r="K922" s="48" t="s">
        <v>262</v>
      </c>
      <c r="L922" s="54">
        <f>VLOOKUP(K922,'Basic Moves'!B$2:J$60,3,FALSE)</f>
        <v>6</v>
      </c>
      <c r="M922" s="54" t="str">
        <f>VLOOKUP(K922,'Basic Moves'!B$2:C$60,2,FALSE)</f>
        <v>Electric</v>
      </c>
      <c r="N922" s="54">
        <f>IF(OR(VLOOKUP(K922,'Basic Moves'!B$2:C$60,2,FALSE)=E922,VLOOKUP(K922,'Basic Moves'!B$2:C$60,2,FALSE)=F922),1,0)</f>
        <v>1</v>
      </c>
      <c r="O922" s="54">
        <f>VLOOKUP(K922,'Basic Moves'!B$2:J$60,5,FALSE)</f>
        <v>700</v>
      </c>
      <c r="P922" s="54">
        <f>VLOOKUP(K922,'Basic Moves'!B$2:J$60,9,FALSE)</f>
        <v>9</v>
      </c>
      <c r="Q922" s="34">
        <f t="shared" si="229"/>
        <v>5</v>
      </c>
      <c r="R922" s="24">
        <f t="shared" si="2"/>
        <v>7.142857143</v>
      </c>
      <c r="S922" s="56">
        <f t="shared" si="230"/>
        <v>8.571428571</v>
      </c>
      <c r="T922" s="56">
        <f t="shared" si="231"/>
        <v>12.85714286</v>
      </c>
      <c r="U922" s="56">
        <f t="shared" si="232"/>
        <v>1.5</v>
      </c>
      <c r="V922" s="48" t="s">
        <v>220</v>
      </c>
      <c r="W922" s="54">
        <f>VLOOKUP(V922,'Charged Moves'!B$2:K$119,3,FALSE)</f>
        <v>100</v>
      </c>
      <c r="X922" s="57" t="str">
        <f>VLOOKUP(V922,'Charged Moves'!B$2:C$119,2,FALSE)</f>
        <v>Steel</v>
      </c>
      <c r="Y922" s="54">
        <f>IF(OR(VLOOKUP(V922,'Charged Moves'!B$2:C$119,2,FALSE)=E922,VLOOKUP(V922,'Charged Moves'!B$2:C$119,2,FALSE)=F922),1,0)</f>
        <v>1</v>
      </c>
      <c r="Z922" s="54">
        <f>VLOOKUP(V922,'Charged Moves'!B$2:K$119,10,FALSE)*100</f>
        <v>5</v>
      </c>
      <c r="AA922" s="54">
        <f>VLOOKUP(V922,'Charged Moves'!B$2:K$119,6,FALSE)</f>
        <v>2700</v>
      </c>
      <c r="AB922" s="54">
        <f>VLOOKUP(V922,'Charged Moves'!B$2:L$119,11,FALSE)</f>
        <v>100</v>
      </c>
      <c r="AC922" s="62">
        <f t="shared" si="233"/>
        <v>75</v>
      </c>
      <c r="AD922" s="24">
        <f t="shared" si="3"/>
        <v>27.77777778</v>
      </c>
      <c r="AE922" s="63">
        <f t="shared" si="4"/>
        <v>12</v>
      </c>
      <c r="AF922" s="64">
        <f t="shared" si="5"/>
        <v>8400</v>
      </c>
      <c r="AG922" s="65">
        <f t="shared" si="6"/>
        <v>12.16216216</v>
      </c>
      <c r="AH922" s="15">
        <f t="shared" si="234"/>
        <v>0.698573358</v>
      </c>
      <c r="AI922" s="15">
        <f t="shared" si="235"/>
        <v>0.1995046001</v>
      </c>
      <c r="AJ922" s="15">
        <f t="shared" si="236"/>
        <v>0.1814577689</v>
      </c>
      <c r="AK922" s="65">
        <f t="shared" si="7"/>
        <v>3.638814016</v>
      </c>
      <c r="AL922" s="65">
        <f t="shared" si="8"/>
        <v>221351.3514</v>
      </c>
      <c r="AM922" s="65">
        <f t="shared" si="9"/>
        <v>66226.41509</v>
      </c>
    </row>
    <row r="923" ht="14.25" customHeight="1">
      <c r="A923" s="11">
        <v>592.0</v>
      </c>
      <c r="B923" s="32">
        <f>VLOOKUP(D923,'Species Data'!A$2:E$252,2,FALSE)</f>
        <v>82</v>
      </c>
      <c r="C923" s="32"/>
      <c r="D923" s="32" t="s">
        <v>261</v>
      </c>
      <c r="E923" s="113" t="s">
        <v>480</v>
      </c>
      <c r="F923" s="164" t="s">
        <v>478</v>
      </c>
      <c r="G923" s="32">
        <f>VLOOKUP(D923,'Species Data'!A$2:E$252,3,FALSE)</f>
        <v>100</v>
      </c>
      <c r="H923" s="104">
        <f>VLOOKUP(D923,'Species Data'!A$2:E$252,4,FALSE)</f>
        <v>223</v>
      </c>
      <c r="I923" s="104">
        <f>VLOOKUP(D923,'Species Data'!A$2:E$252,5,FALSE)</f>
        <v>182</v>
      </c>
      <c r="J923" s="105">
        <f t="shared" si="1"/>
        <v>18200</v>
      </c>
      <c r="K923" s="36" t="s">
        <v>70</v>
      </c>
      <c r="L923" s="106">
        <f>VLOOKUP(K923,'Basic Moves'!B$2:J$60,3,FALSE)</f>
        <v>5</v>
      </c>
      <c r="M923" s="106" t="str">
        <f>VLOOKUP(K923,'Basic Moves'!B$2:C$60,2,FALSE)</f>
        <v>Electric</v>
      </c>
      <c r="N923" s="106">
        <f>IF(OR(VLOOKUP(K923,'Basic Moves'!B$2:C$60,2,FALSE)=E923,VLOOKUP(K923,'Basic Moves'!B$2:C$60,2,FALSE)=F923),1,0)</f>
        <v>1</v>
      </c>
      <c r="O923" s="106">
        <f>VLOOKUP(K923,'Basic Moves'!B$2:J$60,5,FALSE)</f>
        <v>600</v>
      </c>
      <c r="P923" s="106">
        <f>VLOOKUP(K923,'Basic Moves'!B$2:J$60,9,FALSE)</f>
        <v>8</v>
      </c>
      <c r="Q923" s="34">
        <f t="shared" si="229"/>
        <v>4</v>
      </c>
      <c r="R923" s="24">
        <f t="shared" si="2"/>
        <v>6.666666667</v>
      </c>
      <c r="S923" s="56">
        <f t="shared" si="230"/>
        <v>8.333333333</v>
      </c>
      <c r="T923" s="56">
        <f t="shared" si="231"/>
        <v>13.33333333</v>
      </c>
      <c r="U923" s="56">
        <f t="shared" si="232"/>
        <v>1.6</v>
      </c>
      <c r="V923" s="36" t="s">
        <v>220</v>
      </c>
      <c r="W923" s="106">
        <f>VLOOKUP(V923,'Charged Moves'!B$2:K$119,3,FALSE)</f>
        <v>100</v>
      </c>
      <c r="X923" s="107" t="str">
        <f>VLOOKUP(V923,'Charged Moves'!B$2:C$119,2,FALSE)</f>
        <v>Steel</v>
      </c>
      <c r="Y923" s="106">
        <f>IF(OR(VLOOKUP(V923,'Charged Moves'!B$2:C$119,2,FALSE)=E923,VLOOKUP(V923,'Charged Moves'!B$2:C$119,2,FALSE)=F923),1,0)</f>
        <v>1</v>
      </c>
      <c r="Z923" s="106">
        <f>VLOOKUP(V923,'Charged Moves'!B$2:K$119,10,FALSE)*100</f>
        <v>5</v>
      </c>
      <c r="AA923" s="106">
        <f>VLOOKUP(V923,'Charged Moves'!B$2:K$119,6,FALSE)</f>
        <v>2700</v>
      </c>
      <c r="AB923" s="106">
        <f>VLOOKUP(V923,'Charged Moves'!B$2:L$119,11,FALSE)</f>
        <v>100</v>
      </c>
      <c r="AC923" s="62">
        <f t="shared" si="233"/>
        <v>75</v>
      </c>
      <c r="AD923" s="24">
        <f t="shared" si="3"/>
        <v>27.77777778</v>
      </c>
      <c r="AE923" s="63">
        <f t="shared" si="4"/>
        <v>13</v>
      </c>
      <c r="AF923" s="64">
        <f t="shared" si="5"/>
        <v>7800</v>
      </c>
      <c r="AG923" s="65">
        <f t="shared" si="6"/>
        <v>12.0952381</v>
      </c>
      <c r="AH923" s="15">
        <f t="shared" si="234"/>
        <v>0.6947293564</v>
      </c>
      <c r="AI923" s="15">
        <f t="shared" si="235"/>
        <v>0.198406797</v>
      </c>
      <c r="AJ923" s="15">
        <f t="shared" si="236"/>
        <v>0.1644972717</v>
      </c>
      <c r="AK923" s="65">
        <f t="shared" si="7"/>
        <v>3.298701299</v>
      </c>
      <c r="AL923" s="65">
        <f t="shared" si="8"/>
        <v>220133.3333</v>
      </c>
      <c r="AM923" s="65">
        <f t="shared" si="9"/>
        <v>60036.36364</v>
      </c>
    </row>
    <row r="924" ht="14.25" customHeight="1">
      <c r="A924" s="11">
        <v>381.0</v>
      </c>
      <c r="B924" s="11">
        <f>VLOOKUP(D924,'Species Data'!A$2:E$252,2,FALSE)</f>
        <v>56</v>
      </c>
      <c r="C924" s="11"/>
      <c r="D924" s="11" t="s">
        <v>407</v>
      </c>
      <c r="E924" s="152" t="s">
        <v>482</v>
      </c>
      <c r="F924" s="153"/>
      <c r="G924" s="11">
        <f>VLOOKUP(D924,'Species Data'!A$2:E$252,3,FALSE)</f>
        <v>80</v>
      </c>
      <c r="H924" s="52">
        <f>VLOOKUP(D924,'Species Data'!A$2:E$252,4,FALSE)</f>
        <v>148</v>
      </c>
      <c r="I924" s="52">
        <f>VLOOKUP(D924,'Species Data'!A$2:E$252,5,FALSE)</f>
        <v>87</v>
      </c>
      <c r="J924" s="53">
        <f t="shared" si="1"/>
        <v>6960</v>
      </c>
      <c r="K924" s="48" t="s">
        <v>149</v>
      </c>
      <c r="L924" s="54">
        <f>VLOOKUP(K924,'Basic Moves'!B$2:J$60,3,FALSE)</f>
        <v>8</v>
      </c>
      <c r="M924" s="54" t="str">
        <f>VLOOKUP(K924,'Basic Moves'!B$2:C$60,2,FALSE)</f>
        <v>Fighting</v>
      </c>
      <c r="N924" s="54">
        <f>IF(OR(VLOOKUP(K924,'Basic Moves'!B$2:C$60,2,FALSE)=E924,VLOOKUP(K924,'Basic Moves'!B$2:C$60,2,FALSE)=F924),1,0)</f>
        <v>1</v>
      </c>
      <c r="O924" s="54">
        <f>VLOOKUP(K924,'Basic Moves'!B$2:J$60,5,FALSE)</f>
        <v>800</v>
      </c>
      <c r="P924" s="54">
        <f>VLOOKUP(K924,'Basic Moves'!B$2:J$60,9,FALSE)</f>
        <v>10</v>
      </c>
      <c r="Q924" s="34">
        <f t="shared" si="229"/>
        <v>4</v>
      </c>
      <c r="R924" s="24">
        <f t="shared" si="2"/>
        <v>5</v>
      </c>
      <c r="S924" s="56">
        <f t="shared" si="230"/>
        <v>10</v>
      </c>
      <c r="T924" s="56">
        <f t="shared" si="231"/>
        <v>12.5</v>
      </c>
      <c r="U924" s="56">
        <f t="shared" si="232"/>
        <v>1.25</v>
      </c>
      <c r="V924" s="48" t="s">
        <v>150</v>
      </c>
      <c r="W924" s="54">
        <f>VLOOKUP(V924,'Charged Moves'!B$2:K$119,3,FALSE)</f>
        <v>50</v>
      </c>
      <c r="X924" s="57" t="str">
        <f>VLOOKUP(V924,'Charged Moves'!B$2:C$119,2,FALSE)</f>
        <v>Fighting</v>
      </c>
      <c r="Y924" s="54">
        <f>IF(OR(VLOOKUP(V924,'Charged Moves'!B$2:C$119,2,FALSE)=E924,VLOOKUP(V924,'Charged Moves'!B$2:C$119,2,FALSE)=F924),1,0)</f>
        <v>1</v>
      </c>
      <c r="Z924" s="54">
        <f>VLOOKUP(V924,'Charged Moves'!B$2:K$119,10,FALSE)*100</f>
        <v>25</v>
      </c>
      <c r="AA924" s="54">
        <f>VLOOKUP(V924,'Charged Moves'!B$2:K$119,6,FALSE)</f>
        <v>1500</v>
      </c>
      <c r="AB924" s="54">
        <f>VLOOKUP(V924,'Charged Moves'!B$2:L$119,11,FALSE)</f>
        <v>50</v>
      </c>
      <c r="AC924" s="62">
        <f t="shared" si="233"/>
        <v>25</v>
      </c>
      <c r="AD924" s="24">
        <f t="shared" si="3"/>
        <v>16.66666667</v>
      </c>
      <c r="AE924" s="63">
        <f t="shared" si="4"/>
        <v>5</v>
      </c>
      <c r="AF924" s="64">
        <f t="shared" si="5"/>
        <v>4000</v>
      </c>
      <c r="AG924" s="65">
        <f t="shared" si="6"/>
        <v>8.181818182</v>
      </c>
      <c r="AH924" s="15">
        <f t="shared" si="234"/>
        <v>0.4699493499</v>
      </c>
      <c r="AI924" s="15">
        <f t="shared" si="235"/>
        <v>0.05132509952</v>
      </c>
      <c r="AJ924" s="15">
        <f t="shared" si="236"/>
        <v>0.04903746651</v>
      </c>
      <c r="AK924" s="65">
        <f t="shared" si="7"/>
        <v>2.571428571</v>
      </c>
      <c r="AL924" s="65">
        <f t="shared" si="8"/>
        <v>56945.45455</v>
      </c>
      <c r="AM924" s="65">
        <f t="shared" si="9"/>
        <v>17897.14286</v>
      </c>
    </row>
    <row r="925" ht="14.25" customHeight="1">
      <c r="A925" s="11">
        <v>380.0</v>
      </c>
      <c r="B925" s="11">
        <f>VLOOKUP(D925,'Species Data'!A$2:E$252,2,FALSE)</f>
        <v>56</v>
      </c>
      <c r="C925" s="11"/>
      <c r="D925" s="11" t="s">
        <v>407</v>
      </c>
      <c r="E925" s="152" t="s">
        <v>482</v>
      </c>
      <c r="F925" s="153"/>
      <c r="G925" s="11">
        <f>VLOOKUP(D925,'Species Data'!A$2:E$252,3,FALSE)</f>
        <v>80</v>
      </c>
      <c r="H925" s="52">
        <f>VLOOKUP(D925,'Species Data'!A$2:E$252,4,FALSE)</f>
        <v>148</v>
      </c>
      <c r="I925" s="52">
        <f>VLOOKUP(D925,'Species Data'!A$2:E$252,5,FALSE)</f>
        <v>87</v>
      </c>
      <c r="J925" s="53">
        <f t="shared" si="1"/>
        <v>6960</v>
      </c>
      <c r="K925" s="48" t="s">
        <v>149</v>
      </c>
      <c r="L925" s="54">
        <f>VLOOKUP(K925,'Basic Moves'!B$2:J$60,3,FALSE)</f>
        <v>8</v>
      </c>
      <c r="M925" s="54" t="str">
        <f>VLOOKUP(K925,'Basic Moves'!B$2:C$60,2,FALSE)</f>
        <v>Fighting</v>
      </c>
      <c r="N925" s="54">
        <f>IF(OR(VLOOKUP(K925,'Basic Moves'!B$2:C$60,2,FALSE)=E925,VLOOKUP(K925,'Basic Moves'!B$2:C$60,2,FALSE)=F925),1,0)</f>
        <v>1</v>
      </c>
      <c r="O925" s="54">
        <f>VLOOKUP(K925,'Basic Moves'!B$2:J$60,5,FALSE)</f>
        <v>800</v>
      </c>
      <c r="P925" s="54">
        <f>VLOOKUP(K925,'Basic Moves'!B$2:J$60,9,FALSE)</f>
        <v>10</v>
      </c>
      <c r="Q925" s="34">
        <f t="shared" si="229"/>
        <v>4</v>
      </c>
      <c r="R925" s="24">
        <f t="shared" si="2"/>
        <v>5</v>
      </c>
      <c r="S925" s="56">
        <f t="shared" si="230"/>
        <v>10</v>
      </c>
      <c r="T925" s="56">
        <f t="shared" si="231"/>
        <v>12.5</v>
      </c>
      <c r="U925" s="56">
        <f t="shared" si="232"/>
        <v>1.25</v>
      </c>
      <c r="V925" s="48" t="s">
        <v>236</v>
      </c>
      <c r="W925" s="54">
        <f>VLOOKUP(V925,'Charged Moves'!B$2:K$119,3,FALSE)</f>
        <v>40</v>
      </c>
      <c r="X925" s="57" t="str">
        <f>VLOOKUP(V925,'Charged Moves'!B$2:C$119,2,FALSE)</f>
        <v>Fighting</v>
      </c>
      <c r="Y925" s="54">
        <f>IF(OR(VLOOKUP(V925,'Charged Moves'!B$2:C$119,2,FALSE)=E925,VLOOKUP(V925,'Charged Moves'!B$2:C$119,2,FALSE)=F925),1,0)</f>
        <v>1</v>
      </c>
      <c r="Z925" s="54">
        <f>VLOOKUP(V925,'Charged Moves'!B$2:K$119,10,FALSE)*100</f>
        <v>25</v>
      </c>
      <c r="AA925" s="54">
        <f>VLOOKUP(V925,'Charged Moves'!B$2:K$119,6,FALSE)</f>
        <v>1600</v>
      </c>
      <c r="AB925" s="54">
        <f>VLOOKUP(V925,'Charged Moves'!B$2:L$119,11,FALSE)</f>
        <v>33</v>
      </c>
      <c r="AC925" s="62">
        <f t="shared" si="233"/>
        <v>20</v>
      </c>
      <c r="AD925" s="24">
        <f t="shared" si="3"/>
        <v>12.5</v>
      </c>
      <c r="AE925" s="63">
        <f t="shared" si="4"/>
        <v>4</v>
      </c>
      <c r="AF925" s="64">
        <f t="shared" si="5"/>
        <v>3200</v>
      </c>
      <c r="AG925" s="65">
        <f t="shared" si="6"/>
        <v>7.5</v>
      </c>
      <c r="AH925" s="15">
        <f t="shared" si="234"/>
        <v>0.4307869041</v>
      </c>
      <c r="AI925" s="15">
        <f t="shared" si="235"/>
        <v>0.0470480079</v>
      </c>
      <c r="AJ925" s="15">
        <f t="shared" si="236"/>
        <v>0.04638679265</v>
      </c>
      <c r="AK925" s="65">
        <f t="shared" si="7"/>
        <v>2.432432432</v>
      </c>
      <c r="AL925" s="65">
        <f t="shared" si="8"/>
        <v>52200</v>
      </c>
      <c r="AM925" s="65">
        <f t="shared" si="9"/>
        <v>16929.72973</v>
      </c>
    </row>
    <row r="926" ht="14.25" customHeight="1">
      <c r="A926" s="11">
        <v>382.0</v>
      </c>
      <c r="B926" s="11">
        <f>VLOOKUP(D926,'Species Data'!A$2:E$252,2,FALSE)</f>
        <v>56</v>
      </c>
      <c r="C926" s="11"/>
      <c r="D926" s="11" t="s">
        <v>407</v>
      </c>
      <c r="E926" s="152" t="s">
        <v>482</v>
      </c>
      <c r="F926" s="153"/>
      <c r="G926" s="11">
        <f>VLOOKUP(D926,'Species Data'!A$2:E$252,3,FALSE)</f>
        <v>80</v>
      </c>
      <c r="H926" s="52">
        <f>VLOOKUP(D926,'Species Data'!A$2:E$252,4,FALSE)</f>
        <v>148</v>
      </c>
      <c r="I926" s="52">
        <f>VLOOKUP(D926,'Species Data'!A$2:E$252,5,FALSE)</f>
        <v>87</v>
      </c>
      <c r="J926" s="53">
        <f t="shared" si="1"/>
        <v>6960</v>
      </c>
      <c r="K926" s="48" t="s">
        <v>149</v>
      </c>
      <c r="L926" s="54">
        <f>VLOOKUP(K926,'Basic Moves'!B$2:J$60,3,FALSE)</f>
        <v>8</v>
      </c>
      <c r="M926" s="54" t="str">
        <f>VLOOKUP(K926,'Basic Moves'!B$2:C$60,2,FALSE)</f>
        <v>Fighting</v>
      </c>
      <c r="N926" s="54">
        <f>IF(OR(VLOOKUP(K926,'Basic Moves'!B$2:C$60,2,FALSE)=E926,VLOOKUP(K926,'Basic Moves'!B$2:C$60,2,FALSE)=F926),1,0)</f>
        <v>1</v>
      </c>
      <c r="O926" s="54">
        <f>VLOOKUP(K926,'Basic Moves'!B$2:J$60,5,FALSE)</f>
        <v>800</v>
      </c>
      <c r="P926" s="54">
        <f>VLOOKUP(K926,'Basic Moves'!B$2:J$60,9,FALSE)</f>
        <v>10</v>
      </c>
      <c r="Q926" s="34">
        <f t="shared" si="229"/>
        <v>4</v>
      </c>
      <c r="R926" s="24">
        <f t="shared" si="2"/>
        <v>5</v>
      </c>
      <c r="S926" s="56">
        <f t="shared" si="230"/>
        <v>10</v>
      </c>
      <c r="T926" s="56">
        <f t="shared" si="231"/>
        <v>12.5</v>
      </c>
      <c r="U926" s="56">
        <f t="shared" si="232"/>
        <v>1.25</v>
      </c>
      <c r="V926" s="48" t="s">
        <v>273</v>
      </c>
      <c r="W926" s="54">
        <f>VLOOKUP(V926,'Charged Moves'!B$2:K$119,3,FALSE)</f>
        <v>40</v>
      </c>
      <c r="X926" s="57" t="str">
        <f>VLOOKUP(V926,'Charged Moves'!B$2:C$119,2,FALSE)</f>
        <v>Fighting</v>
      </c>
      <c r="Y926" s="54">
        <f>IF(OR(VLOOKUP(V926,'Charged Moves'!B$2:C$119,2,FALSE)=E926,VLOOKUP(V926,'Charged Moves'!B$2:C$119,2,FALSE)=F926),1,0)</f>
        <v>1</v>
      </c>
      <c r="Z926" s="54">
        <f>VLOOKUP(V926,'Charged Moves'!B$2:K$119,10,FALSE)*100</f>
        <v>5</v>
      </c>
      <c r="AA926" s="54">
        <f>VLOOKUP(V926,'Charged Moves'!B$2:K$119,6,FALSE)</f>
        <v>1900</v>
      </c>
      <c r="AB926" s="54">
        <f>VLOOKUP(V926,'Charged Moves'!B$2:L$119,11,FALSE)</f>
        <v>33</v>
      </c>
      <c r="AC926" s="62">
        <f t="shared" si="233"/>
        <v>20</v>
      </c>
      <c r="AD926" s="24">
        <f t="shared" si="3"/>
        <v>10.52631579</v>
      </c>
      <c r="AE926" s="63">
        <f t="shared" si="4"/>
        <v>4</v>
      </c>
      <c r="AF926" s="64">
        <f t="shared" si="5"/>
        <v>3200</v>
      </c>
      <c r="AG926" s="65">
        <f t="shared" si="6"/>
        <v>7.058823529</v>
      </c>
      <c r="AH926" s="15">
        <f t="shared" si="234"/>
        <v>0.405446498</v>
      </c>
      <c r="AI926" s="15">
        <f t="shared" si="235"/>
        <v>0.04428047802</v>
      </c>
      <c r="AJ926" s="15">
        <f t="shared" si="236"/>
        <v>0.04546520074</v>
      </c>
      <c r="AK926" s="65">
        <f t="shared" si="7"/>
        <v>2.38410596</v>
      </c>
      <c r="AL926" s="65">
        <f t="shared" si="8"/>
        <v>49129.41176</v>
      </c>
      <c r="AM926" s="65">
        <f t="shared" si="9"/>
        <v>16593.37748</v>
      </c>
    </row>
    <row r="927" ht="14.25" customHeight="1">
      <c r="A927" s="11">
        <v>383.0</v>
      </c>
      <c r="B927" s="11">
        <f>VLOOKUP(D927,'Species Data'!A$2:E$252,2,FALSE)</f>
        <v>56</v>
      </c>
      <c r="C927" s="11"/>
      <c r="D927" s="11" t="s">
        <v>407</v>
      </c>
      <c r="E927" s="152" t="s">
        <v>482</v>
      </c>
      <c r="F927" s="153"/>
      <c r="G927" s="11">
        <f>VLOOKUP(D927,'Species Data'!A$2:E$252,3,FALSE)</f>
        <v>80</v>
      </c>
      <c r="H927" s="52">
        <f>VLOOKUP(D927,'Species Data'!A$2:E$252,4,FALSE)</f>
        <v>148</v>
      </c>
      <c r="I927" s="52">
        <f>VLOOKUP(D927,'Species Data'!A$2:E$252,5,FALSE)</f>
        <v>87</v>
      </c>
      <c r="J927" s="53">
        <f t="shared" si="1"/>
        <v>6960</v>
      </c>
      <c r="K927" s="48" t="s">
        <v>317</v>
      </c>
      <c r="L927" s="54">
        <f>VLOOKUP(K927,'Basic Moves'!B$2:J$60,3,FALSE)</f>
        <v>6</v>
      </c>
      <c r="M927" s="54" t="str">
        <f>VLOOKUP(K927,'Basic Moves'!B$2:C$60,2,FALSE)</f>
        <v>Normal</v>
      </c>
      <c r="N927" s="54">
        <f>IF(OR(VLOOKUP(K927,'Basic Moves'!B$2:C$60,2,FALSE)=E927,VLOOKUP(K927,'Basic Moves'!B$2:C$60,2,FALSE)=F927),1,0)</f>
        <v>0</v>
      </c>
      <c r="O927" s="54">
        <f>VLOOKUP(K927,'Basic Moves'!B$2:J$60,5,FALSE)</f>
        <v>500</v>
      </c>
      <c r="P927" s="54">
        <f>VLOOKUP(K927,'Basic Moves'!B$2:J$60,9,FALSE)</f>
        <v>4</v>
      </c>
      <c r="Q927" s="34">
        <f t="shared" si="229"/>
        <v>3</v>
      </c>
      <c r="R927" s="24">
        <f t="shared" si="2"/>
        <v>6</v>
      </c>
      <c r="S927" s="56">
        <f t="shared" si="230"/>
        <v>12</v>
      </c>
      <c r="T927" s="56">
        <f t="shared" si="231"/>
        <v>8</v>
      </c>
      <c r="U927" s="56">
        <f t="shared" si="232"/>
        <v>0.6666666667</v>
      </c>
      <c r="V927" s="48" t="s">
        <v>236</v>
      </c>
      <c r="W927" s="54">
        <f>VLOOKUP(V927,'Charged Moves'!B$2:K$119,3,FALSE)</f>
        <v>40</v>
      </c>
      <c r="X927" s="57" t="str">
        <f>VLOOKUP(V927,'Charged Moves'!B$2:C$119,2,FALSE)</f>
        <v>Fighting</v>
      </c>
      <c r="Y927" s="54">
        <f>IF(OR(VLOOKUP(V927,'Charged Moves'!B$2:C$119,2,FALSE)=E927,VLOOKUP(V927,'Charged Moves'!B$2:C$119,2,FALSE)=F927),1,0)</f>
        <v>1</v>
      </c>
      <c r="Z927" s="54">
        <f>VLOOKUP(V927,'Charged Moves'!B$2:K$119,10,FALSE)*100</f>
        <v>25</v>
      </c>
      <c r="AA927" s="54">
        <f>VLOOKUP(V927,'Charged Moves'!B$2:K$119,6,FALSE)</f>
        <v>1600</v>
      </c>
      <c r="AB927" s="54">
        <f>VLOOKUP(V927,'Charged Moves'!B$2:L$119,11,FALSE)</f>
        <v>33</v>
      </c>
      <c r="AC927" s="62">
        <f t="shared" si="233"/>
        <v>20</v>
      </c>
      <c r="AD927" s="24">
        <f t="shared" si="3"/>
        <v>12.5</v>
      </c>
      <c r="AE927" s="63">
        <f t="shared" si="4"/>
        <v>9</v>
      </c>
      <c r="AF927" s="64">
        <f t="shared" si="5"/>
        <v>4500</v>
      </c>
      <c r="AG927" s="65">
        <f t="shared" si="6"/>
        <v>7.704918033</v>
      </c>
      <c r="AH927" s="15">
        <f t="shared" si="234"/>
        <v>0.4425570381</v>
      </c>
      <c r="AI927" s="15">
        <f t="shared" si="235"/>
        <v>0.04833347259</v>
      </c>
      <c r="AJ927" s="15">
        <f t="shared" si="236"/>
        <v>0.03434083968</v>
      </c>
      <c r="AK927" s="65">
        <f t="shared" si="7"/>
        <v>1.800766284</v>
      </c>
      <c r="AL927" s="65">
        <f t="shared" si="8"/>
        <v>53626.22951</v>
      </c>
      <c r="AM927" s="65">
        <f t="shared" si="9"/>
        <v>12533.33333</v>
      </c>
    </row>
    <row r="928" ht="14.25" customHeight="1">
      <c r="A928" s="11">
        <v>385.0</v>
      </c>
      <c r="B928" s="11">
        <f>VLOOKUP(D928,'Species Data'!A$2:E$252,2,FALSE)</f>
        <v>56</v>
      </c>
      <c r="C928" s="11"/>
      <c r="D928" s="11" t="s">
        <v>407</v>
      </c>
      <c r="E928" s="152" t="s">
        <v>482</v>
      </c>
      <c r="F928" s="153"/>
      <c r="G928" s="11">
        <f>VLOOKUP(D928,'Species Data'!A$2:E$252,3,FALSE)</f>
        <v>80</v>
      </c>
      <c r="H928" s="52">
        <f>VLOOKUP(D928,'Species Data'!A$2:E$252,4,FALSE)</f>
        <v>148</v>
      </c>
      <c r="I928" s="52">
        <f>VLOOKUP(D928,'Species Data'!A$2:E$252,5,FALSE)</f>
        <v>87</v>
      </c>
      <c r="J928" s="53">
        <f t="shared" si="1"/>
        <v>6960</v>
      </c>
      <c r="K928" s="48" t="s">
        <v>317</v>
      </c>
      <c r="L928" s="54">
        <f>VLOOKUP(K928,'Basic Moves'!B$2:J$60,3,FALSE)</f>
        <v>6</v>
      </c>
      <c r="M928" s="54" t="str">
        <f>VLOOKUP(K928,'Basic Moves'!B$2:C$60,2,FALSE)</f>
        <v>Normal</v>
      </c>
      <c r="N928" s="54">
        <f>IF(OR(VLOOKUP(K928,'Basic Moves'!B$2:C$60,2,FALSE)=E928,VLOOKUP(K928,'Basic Moves'!B$2:C$60,2,FALSE)=F928),1,0)</f>
        <v>0</v>
      </c>
      <c r="O928" s="54">
        <f>VLOOKUP(K928,'Basic Moves'!B$2:J$60,5,FALSE)</f>
        <v>500</v>
      </c>
      <c r="P928" s="54">
        <f>VLOOKUP(K928,'Basic Moves'!B$2:J$60,9,FALSE)</f>
        <v>4</v>
      </c>
      <c r="Q928" s="34">
        <f t="shared" si="229"/>
        <v>3</v>
      </c>
      <c r="R928" s="24">
        <f t="shared" si="2"/>
        <v>6</v>
      </c>
      <c r="S928" s="56">
        <f t="shared" si="230"/>
        <v>12</v>
      </c>
      <c r="T928" s="56">
        <f t="shared" si="231"/>
        <v>8</v>
      </c>
      <c r="U928" s="56">
        <f t="shared" si="232"/>
        <v>0.6666666667</v>
      </c>
      <c r="V928" s="48" t="s">
        <v>273</v>
      </c>
      <c r="W928" s="54">
        <f>VLOOKUP(V928,'Charged Moves'!B$2:K$119,3,FALSE)</f>
        <v>40</v>
      </c>
      <c r="X928" s="57" t="str">
        <f>VLOOKUP(V928,'Charged Moves'!B$2:C$119,2,FALSE)</f>
        <v>Fighting</v>
      </c>
      <c r="Y928" s="54">
        <f>IF(OR(VLOOKUP(V928,'Charged Moves'!B$2:C$119,2,FALSE)=E928,VLOOKUP(V928,'Charged Moves'!B$2:C$119,2,FALSE)=F928),1,0)</f>
        <v>1</v>
      </c>
      <c r="Z928" s="54">
        <f>VLOOKUP(V928,'Charged Moves'!B$2:K$119,10,FALSE)*100</f>
        <v>5</v>
      </c>
      <c r="AA928" s="54">
        <f>VLOOKUP(V928,'Charged Moves'!B$2:K$119,6,FALSE)</f>
        <v>1900</v>
      </c>
      <c r="AB928" s="54">
        <f>VLOOKUP(V928,'Charged Moves'!B$2:L$119,11,FALSE)</f>
        <v>33</v>
      </c>
      <c r="AC928" s="62">
        <f t="shared" si="233"/>
        <v>20</v>
      </c>
      <c r="AD928" s="24">
        <f t="shared" si="3"/>
        <v>10.52631579</v>
      </c>
      <c r="AE928" s="63">
        <f t="shared" si="4"/>
        <v>9</v>
      </c>
      <c r="AF928" s="64">
        <f t="shared" si="5"/>
        <v>4500</v>
      </c>
      <c r="AG928" s="65">
        <f t="shared" si="6"/>
        <v>7.34375</v>
      </c>
      <c r="AH928" s="15">
        <f t="shared" si="234"/>
        <v>0.4218121769</v>
      </c>
      <c r="AI928" s="15">
        <f t="shared" si="235"/>
        <v>0.04606784106</v>
      </c>
      <c r="AJ928" s="15">
        <f t="shared" si="236"/>
        <v>0.03395060287</v>
      </c>
      <c r="AK928" s="65">
        <f t="shared" si="7"/>
        <v>1.78030303</v>
      </c>
      <c r="AL928" s="65">
        <f t="shared" si="8"/>
        <v>51112.5</v>
      </c>
      <c r="AM928" s="65">
        <f t="shared" si="9"/>
        <v>12390.90909</v>
      </c>
    </row>
    <row r="929" ht="14.25" customHeight="1">
      <c r="A929" s="11">
        <v>384.0</v>
      </c>
      <c r="B929" s="11">
        <f>VLOOKUP(D929,'Species Data'!A$2:E$252,2,FALSE)</f>
        <v>56</v>
      </c>
      <c r="C929" s="11"/>
      <c r="D929" s="11" t="s">
        <v>407</v>
      </c>
      <c r="E929" s="152" t="s">
        <v>482</v>
      </c>
      <c r="F929" s="153"/>
      <c r="G929" s="11">
        <f>VLOOKUP(D929,'Species Data'!A$2:E$252,3,FALSE)</f>
        <v>80</v>
      </c>
      <c r="H929" s="52">
        <f>VLOOKUP(D929,'Species Data'!A$2:E$252,4,FALSE)</f>
        <v>148</v>
      </c>
      <c r="I929" s="52">
        <f>VLOOKUP(D929,'Species Data'!A$2:E$252,5,FALSE)</f>
        <v>87</v>
      </c>
      <c r="J929" s="53">
        <f t="shared" si="1"/>
        <v>6960</v>
      </c>
      <c r="K929" s="48" t="s">
        <v>317</v>
      </c>
      <c r="L929" s="54">
        <f>VLOOKUP(K929,'Basic Moves'!B$2:J$60,3,FALSE)</f>
        <v>6</v>
      </c>
      <c r="M929" s="54" t="str">
        <f>VLOOKUP(K929,'Basic Moves'!B$2:C$60,2,FALSE)</f>
        <v>Normal</v>
      </c>
      <c r="N929" s="54">
        <f>IF(OR(VLOOKUP(K929,'Basic Moves'!B$2:C$60,2,FALSE)=E929,VLOOKUP(K929,'Basic Moves'!B$2:C$60,2,FALSE)=F929),1,0)</f>
        <v>0</v>
      </c>
      <c r="O929" s="54">
        <f>VLOOKUP(K929,'Basic Moves'!B$2:J$60,5,FALSE)</f>
        <v>500</v>
      </c>
      <c r="P929" s="54">
        <f>VLOOKUP(K929,'Basic Moves'!B$2:J$60,9,FALSE)</f>
        <v>4</v>
      </c>
      <c r="Q929" s="34">
        <f t="shared" si="229"/>
        <v>3</v>
      </c>
      <c r="R929" s="24">
        <f t="shared" si="2"/>
        <v>6</v>
      </c>
      <c r="S929" s="56">
        <f t="shared" si="230"/>
        <v>12</v>
      </c>
      <c r="T929" s="56">
        <f t="shared" si="231"/>
        <v>8</v>
      </c>
      <c r="U929" s="56">
        <f t="shared" si="232"/>
        <v>0.6666666667</v>
      </c>
      <c r="V929" s="48" t="s">
        <v>150</v>
      </c>
      <c r="W929" s="54">
        <f>VLOOKUP(V929,'Charged Moves'!B$2:K$119,3,FALSE)</f>
        <v>50</v>
      </c>
      <c r="X929" s="57" t="str">
        <f>VLOOKUP(V929,'Charged Moves'!B$2:C$119,2,FALSE)</f>
        <v>Fighting</v>
      </c>
      <c r="Y929" s="54">
        <f>IF(OR(VLOOKUP(V929,'Charged Moves'!B$2:C$119,2,FALSE)=E929,VLOOKUP(V929,'Charged Moves'!B$2:C$119,2,FALSE)=F929),1,0)</f>
        <v>1</v>
      </c>
      <c r="Z929" s="54">
        <f>VLOOKUP(V929,'Charged Moves'!B$2:K$119,10,FALSE)*100</f>
        <v>25</v>
      </c>
      <c r="AA929" s="54">
        <f>VLOOKUP(V929,'Charged Moves'!B$2:K$119,6,FALSE)</f>
        <v>1500</v>
      </c>
      <c r="AB929" s="54">
        <f>VLOOKUP(V929,'Charged Moves'!B$2:L$119,11,FALSE)</f>
        <v>50</v>
      </c>
      <c r="AC929" s="62">
        <f t="shared" si="233"/>
        <v>25</v>
      </c>
      <c r="AD929" s="24">
        <f t="shared" si="3"/>
        <v>16.66666667</v>
      </c>
      <c r="AE929" s="63">
        <f t="shared" si="4"/>
        <v>13</v>
      </c>
      <c r="AF929" s="64">
        <f t="shared" si="5"/>
        <v>6500</v>
      </c>
      <c r="AG929" s="65">
        <f t="shared" si="6"/>
        <v>8</v>
      </c>
      <c r="AH929" s="15">
        <f t="shared" si="234"/>
        <v>0.459506031</v>
      </c>
      <c r="AI929" s="15">
        <f t="shared" si="235"/>
        <v>0.05018454176</v>
      </c>
      <c r="AJ929" s="15">
        <f t="shared" si="236"/>
        <v>0.03390244599</v>
      </c>
      <c r="AK929" s="65">
        <f t="shared" si="7"/>
        <v>1.777777778</v>
      </c>
      <c r="AL929" s="65">
        <f t="shared" si="8"/>
        <v>55680</v>
      </c>
      <c r="AM929" s="65">
        <f t="shared" si="9"/>
        <v>12373.33333</v>
      </c>
    </row>
    <row r="930" ht="14.25" customHeight="1">
      <c r="A930" s="11">
        <v>1595.0</v>
      </c>
      <c r="B930" s="11">
        <f>VLOOKUP(D930,'Species Data'!A$2:E$252,2,FALSE)</f>
        <v>226</v>
      </c>
      <c r="C930" s="11"/>
      <c r="D930" s="20" t="s">
        <v>251</v>
      </c>
      <c r="E930" s="115" t="s">
        <v>476</v>
      </c>
      <c r="F930" s="67" t="s">
        <v>174</v>
      </c>
      <c r="G930" s="11">
        <f>VLOOKUP(D930,'Species Data'!A$2:E$252,3,FALSE)</f>
        <v>130</v>
      </c>
      <c r="H930" s="52">
        <f>VLOOKUP(D930,'Species Data'!A$2:E$252,4,FALSE)</f>
        <v>148</v>
      </c>
      <c r="I930" s="52">
        <f>VLOOKUP(D930,'Species Data'!A$2:E$252,5,FALSE)</f>
        <v>260</v>
      </c>
      <c r="J930" s="53">
        <f t="shared" si="1"/>
        <v>33800</v>
      </c>
      <c r="K930" s="21" t="s">
        <v>154</v>
      </c>
      <c r="L930" s="54">
        <f>VLOOKUP(K930,'Basic Moves'!B$2:J$60,3,FALSE)</f>
        <v>12</v>
      </c>
      <c r="M930" s="54" t="str">
        <f>VLOOKUP(K930,'Basic Moves'!B$2:C$60,2,FALSE)</f>
        <v>Water</v>
      </c>
      <c r="N930" s="54">
        <f>IF(OR(VLOOKUP(K930,'Basic Moves'!B$2:C$60,2,FALSE)=E930,VLOOKUP(K930,'Basic Moves'!B$2:C$60,2,FALSE)=F930),1,0)</f>
        <v>1</v>
      </c>
      <c r="O930" s="54">
        <f>VLOOKUP(K930,'Basic Moves'!B$2:J$60,5,FALSE)</f>
        <v>1200</v>
      </c>
      <c r="P930" s="54">
        <f>VLOOKUP(K930,'Basic Moves'!B$2:J$60,9,FALSE)</f>
        <v>14</v>
      </c>
      <c r="Q930" s="34">
        <f t="shared" si="229"/>
        <v>6</v>
      </c>
      <c r="R930" s="24">
        <f t="shared" si="2"/>
        <v>5</v>
      </c>
      <c r="S930" s="56">
        <f t="shared" si="230"/>
        <v>10</v>
      </c>
      <c r="T930" s="56">
        <f t="shared" si="231"/>
        <v>11.66666667</v>
      </c>
      <c r="U930" s="56">
        <f t="shared" si="232"/>
        <v>1.166666667</v>
      </c>
      <c r="V930" s="21" t="s">
        <v>88</v>
      </c>
      <c r="W930" s="54">
        <f>VLOOKUP(V930,'Charged Moves'!B$2:K$119,3,FALSE)</f>
        <v>90</v>
      </c>
      <c r="X930" s="57" t="str">
        <f>VLOOKUP(V930,'Charged Moves'!B$2:C$119,2,FALSE)</f>
        <v>Ice</v>
      </c>
      <c r="Y930" s="54">
        <f>IF(OR(VLOOKUP(V930,'Charged Moves'!B$2:C$119,2,FALSE)=E930,VLOOKUP(V930,'Charged Moves'!B$2:C$119,2,FALSE)=F930),1,0)</f>
        <v>0</v>
      </c>
      <c r="Z930" s="54">
        <f>VLOOKUP(V930,'Charged Moves'!B$2:K$119,10,FALSE)*100</f>
        <v>5</v>
      </c>
      <c r="AA930" s="54">
        <f>VLOOKUP(V930,'Charged Moves'!B$2:K$119,6,FALSE)</f>
        <v>3300</v>
      </c>
      <c r="AB930" s="54">
        <f>VLOOKUP(V930,'Charged Moves'!B$2:L$119,11,FALSE)</f>
        <v>50</v>
      </c>
      <c r="AC930" s="62">
        <f t="shared" si="233"/>
        <v>38</v>
      </c>
      <c r="AD930" s="24">
        <f t="shared" si="3"/>
        <v>11.51515152</v>
      </c>
      <c r="AE930" s="63">
        <f t="shared" si="4"/>
        <v>4</v>
      </c>
      <c r="AF930" s="64">
        <f t="shared" si="5"/>
        <v>4800</v>
      </c>
      <c r="AG930" s="65">
        <f t="shared" si="6"/>
        <v>7.654320988</v>
      </c>
      <c r="AH930" s="15">
        <f t="shared" si="234"/>
        <v>0.4396508321</v>
      </c>
      <c r="AI930" s="15">
        <f t="shared" si="235"/>
        <v>0.2331815083</v>
      </c>
      <c r="AJ930" s="15">
        <f t="shared" si="236"/>
        <v>0.317229915</v>
      </c>
      <c r="AK930" s="65">
        <f t="shared" si="7"/>
        <v>3.425414365</v>
      </c>
      <c r="AL930" s="65">
        <f t="shared" si="8"/>
        <v>258716.0494</v>
      </c>
      <c r="AM930" s="65">
        <f t="shared" si="9"/>
        <v>115779.0055</v>
      </c>
    </row>
    <row r="931" ht="14.25" customHeight="1">
      <c r="A931" s="11">
        <v>1594.0</v>
      </c>
      <c r="B931" s="11">
        <f>VLOOKUP(D931,'Species Data'!A$2:E$252,2,FALSE)</f>
        <v>226</v>
      </c>
      <c r="C931" s="11"/>
      <c r="D931" s="20" t="s">
        <v>251</v>
      </c>
      <c r="E931" s="115" t="s">
        <v>476</v>
      </c>
      <c r="F931" s="67" t="s">
        <v>174</v>
      </c>
      <c r="G931" s="11">
        <f>VLOOKUP(D931,'Species Data'!A$2:E$252,3,FALSE)</f>
        <v>130</v>
      </c>
      <c r="H931" s="52">
        <f>VLOOKUP(D931,'Species Data'!A$2:E$252,4,FALSE)</f>
        <v>148</v>
      </c>
      <c r="I931" s="52">
        <f>VLOOKUP(D931,'Species Data'!A$2:E$252,5,FALSE)</f>
        <v>260</v>
      </c>
      <c r="J931" s="53">
        <f t="shared" si="1"/>
        <v>33800</v>
      </c>
      <c r="K931" s="21" t="s">
        <v>154</v>
      </c>
      <c r="L931" s="54">
        <f>VLOOKUP(K931,'Basic Moves'!B$2:J$60,3,FALSE)</f>
        <v>12</v>
      </c>
      <c r="M931" s="54" t="str">
        <f>VLOOKUP(K931,'Basic Moves'!B$2:C$60,2,FALSE)</f>
        <v>Water</v>
      </c>
      <c r="N931" s="54">
        <f>IF(OR(VLOOKUP(K931,'Basic Moves'!B$2:C$60,2,FALSE)=E931,VLOOKUP(K931,'Basic Moves'!B$2:C$60,2,FALSE)=F931),1,0)</f>
        <v>1</v>
      </c>
      <c r="O931" s="54">
        <f>VLOOKUP(K931,'Basic Moves'!B$2:J$60,5,FALSE)</f>
        <v>1200</v>
      </c>
      <c r="P931" s="54">
        <f>VLOOKUP(K931,'Basic Moves'!B$2:J$60,9,FALSE)</f>
        <v>14</v>
      </c>
      <c r="Q931" s="34">
        <f t="shared" si="229"/>
        <v>6</v>
      </c>
      <c r="R931" s="24">
        <f t="shared" si="2"/>
        <v>5</v>
      </c>
      <c r="S931" s="56">
        <f t="shared" si="230"/>
        <v>10</v>
      </c>
      <c r="T931" s="56">
        <f t="shared" si="231"/>
        <v>11.66666667</v>
      </c>
      <c r="U931" s="56">
        <f t="shared" si="232"/>
        <v>1.166666667</v>
      </c>
      <c r="V931" s="21" t="s">
        <v>239</v>
      </c>
      <c r="W931" s="54">
        <f>VLOOKUP(V931,'Charged Moves'!B$2:K$119,3,FALSE)</f>
        <v>55</v>
      </c>
      <c r="X931" s="57" t="str">
        <f>VLOOKUP(V931,'Charged Moves'!B$2:C$119,2,FALSE)</f>
        <v>Flying</v>
      </c>
      <c r="Y931" s="54">
        <f>IF(OR(VLOOKUP(V931,'Charged Moves'!B$2:C$119,2,FALSE)=E931,VLOOKUP(V931,'Charged Moves'!B$2:C$119,2,FALSE)=F931),1,0)</f>
        <v>1</v>
      </c>
      <c r="Z931" s="54">
        <f>VLOOKUP(V931,'Charged Moves'!B$2:K$119,10,FALSE)*100</f>
        <v>5</v>
      </c>
      <c r="AA931" s="54">
        <f>VLOOKUP(V931,'Charged Moves'!B$2:K$119,6,FALSE)</f>
        <v>2400</v>
      </c>
      <c r="AB931" s="54">
        <f>VLOOKUP(V931,'Charged Moves'!B$2:L$119,11,FALSE)</f>
        <v>33</v>
      </c>
      <c r="AC931" s="62">
        <f t="shared" si="233"/>
        <v>28</v>
      </c>
      <c r="AD931" s="24">
        <f t="shared" si="3"/>
        <v>11.66666667</v>
      </c>
      <c r="AE931" s="63">
        <f t="shared" si="4"/>
        <v>3</v>
      </c>
      <c r="AF931" s="64">
        <f t="shared" si="5"/>
        <v>3600</v>
      </c>
      <c r="AG931" s="65">
        <f t="shared" si="6"/>
        <v>7.666666667</v>
      </c>
      <c r="AH931" s="15">
        <f t="shared" si="234"/>
        <v>0.4403599464</v>
      </c>
      <c r="AI931" s="15">
        <f t="shared" si="235"/>
        <v>0.2335576075</v>
      </c>
      <c r="AJ931" s="15">
        <f t="shared" si="236"/>
        <v>0.3042921972</v>
      </c>
      <c r="AK931" s="65">
        <f t="shared" si="7"/>
        <v>3.285714286</v>
      </c>
      <c r="AL931" s="65">
        <f t="shared" si="8"/>
        <v>259133.3333</v>
      </c>
      <c r="AM931" s="65">
        <f t="shared" si="9"/>
        <v>111057.1429</v>
      </c>
    </row>
    <row r="932" ht="14.25" customHeight="1">
      <c r="A932" s="11">
        <v>1596.0</v>
      </c>
      <c r="B932" s="11">
        <f>VLOOKUP(D932,'Species Data'!A$2:E$252,2,FALSE)</f>
        <v>226</v>
      </c>
      <c r="C932" s="11"/>
      <c r="D932" s="20" t="s">
        <v>251</v>
      </c>
      <c r="E932" s="115" t="s">
        <v>476</v>
      </c>
      <c r="F932" s="67" t="s">
        <v>174</v>
      </c>
      <c r="G932" s="11">
        <f>VLOOKUP(D932,'Species Data'!A$2:E$252,3,FALSE)</f>
        <v>130</v>
      </c>
      <c r="H932" s="52">
        <f>VLOOKUP(D932,'Species Data'!A$2:E$252,4,FALSE)</f>
        <v>148</v>
      </c>
      <c r="I932" s="52">
        <f>VLOOKUP(D932,'Species Data'!A$2:E$252,5,FALSE)</f>
        <v>260</v>
      </c>
      <c r="J932" s="53">
        <f t="shared" si="1"/>
        <v>33800</v>
      </c>
      <c r="K932" s="21" t="s">
        <v>154</v>
      </c>
      <c r="L932" s="54">
        <f>VLOOKUP(K932,'Basic Moves'!B$2:J$60,3,FALSE)</f>
        <v>12</v>
      </c>
      <c r="M932" s="54" t="str">
        <f>VLOOKUP(K932,'Basic Moves'!B$2:C$60,2,FALSE)</f>
        <v>Water</v>
      </c>
      <c r="N932" s="54">
        <f>IF(OR(VLOOKUP(K932,'Basic Moves'!B$2:C$60,2,FALSE)=E932,VLOOKUP(K932,'Basic Moves'!B$2:C$60,2,FALSE)=F932),1,0)</f>
        <v>1</v>
      </c>
      <c r="O932" s="54">
        <f>VLOOKUP(K932,'Basic Moves'!B$2:J$60,5,FALSE)</f>
        <v>1200</v>
      </c>
      <c r="P932" s="54">
        <f>VLOOKUP(K932,'Basic Moves'!B$2:J$60,9,FALSE)</f>
        <v>14</v>
      </c>
      <c r="Q932" s="34">
        <f t="shared" si="229"/>
        <v>6</v>
      </c>
      <c r="R932" s="24">
        <f t="shared" si="2"/>
        <v>5</v>
      </c>
      <c r="S932" s="56">
        <f t="shared" si="230"/>
        <v>10</v>
      </c>
      <c r="T932" s="56">
        <f t="shared" si="231"/>
        <v>11.66666667</v>
      </c>
      <c r="U932" s="56">
        <f t="shared" si="232"/>
        <v>1.166666667</v>
      </c>
      <c r="V932" s="21" t="s">
        <v>107</v>
      </c>
      <c r="W932" s="54">
        <f>VLOOKUP(V932,'Charged Moves'!B$2:K$119,3,FALSE)</f>
        <v>70</v>
      </c>
      <c r="X932" s="57" t="str">
        <f>VLOOKUP(V932,'Charged Moves'!B$2:C$119,2,FALSE)</f>
        <v>Water</v>
      </c>
      <c r="Y932" s="54">
        <f>IF(OR(VLOOKUP(V932,'Charged Moves'!B$2:C$119,2,FALSE)=E932,VLOOKUP(V932,'Charged Moves'!B$2:C$119,2,FALSE)=F932),1,0)</f>
        <v>1</v>
      </c>
      <c r="Z932" s="54">
        <f>VLOOKUP(V932,'Charged Moves'!B$2:K$119,10,FALSE)*100</f>
        <v>5</v>
      </c>
      <c r="AA932" s="54">
        <f>VLOOKUP(V932,'Charged Moves'!B$2:K$119,6,FALSE)</f>
        <v>3200</v>
      </c>
      <c r="AB932" s="54">
        <f>VLOOKUP(V932,'Charged Moves'!B$2:L$119,11,FALSE)</f>
        <v>50</v>
      </c>
      <c r="AC932" s="62">
        <f t="shared" si="233"/>
        <v>35</v>
      </c>
      <c r="AD932" s="24">
        <f t="shared" si="3"/>
        <v>10.9375</v>
      </c>
      <c r="AE932" s="63">
        <f t="shared" si="4"/>
        <v>4</v>
      </c>
      <c r="AF932" s="64">
        <f t="shared" si="5"/>
        <v>4800</v>
      </c>
      <c r="AG932" s="65">
        <f t="shared" si="6"/>
        <v>7.375</v>
      </c>
      <c r="AH932" s="15">
        <f t="shared" si="234"/>
        <v>0.4236071223</v>
      </c>
      <c r="AI932" s="15">
        <f t="shared" si="235"/>
        <v>0.2246722638</v>
      </c>
      <c r="AJ932" s="15">
        <f t="shared" si="236"/>
        <v>0.3035571919</v>
      </c>
      <c r="AK932" s="65">
        <f t="shared" si="7"/>
        <v>3.277777778</v>
      </c>
      <c r="AL932" s="65">
        <f t="shared" si="8"/>
        <v>249275</v>
      </c>
      <c r="AM932" s="65">
        <f t="shared" si="9"/>
        <v>110788.8889</v>
      </c>
    </row>
    <row r="933" ht="14.25" customHeight="1">
      <c r="A933" s="11">
        <v>1597.0</v>
      </c>
      <c r="B933" s="11">
        <f>VLOOKUP(D933,'Species Data'!A$2:E$252,2,FALSE)</f>
        <v>226</v>
      </c>
      <c r="C933" s="11"/>
      <c r="D933" s="20" t="s">
        <v>251</v>
      </c>
      <c r="E933" s="115" t="s">
        <v>476</v>
      </c>
      <c r="F933" s="67" t="s">
        <v>174</v>
      </c>
      <c r="G933" s="11">
        <f>VLOOKUP(D933,'Species Data'!A$2:E$252,3,FALSE)</f>
        <v>130</v>
      </c>
      <c r="H933" s="52">
        <f>VLOOKUP(D933,'Species Data'!A$2:E$252,4,FALSE)</f>
        <v>148</v>
      </c>
      <c r="I933" s="52">
        <f>VLOOKUP(D933,'Species Data'!A$2:E$252,5,FALSE)</f>
        <v>260</v>
      </c>
      <c r="J933" s="53">
        <f t="shared" si="1"/>
        <v>33800</v>
      </c>
      <c r="K933" s="21" t="s">
        <v>190</v>
      </c>
      <c r="L933" s="54">
        <f>VLOOKUP(K933,'Basic Moves'!B$2:J$60,3,FALSE)</f>
        <v>8</v>
      </c>
      <c r="M933" s="54" t="str">
        <f>VLOOKUP(K933,'Basic Moves'!B$2:C$60,2,FALSE)</f>
        <v>Flying</v>
      </c>
      <c r="N933" s="54">
        <f>IF(OR(VLOOKUP(K933,'Basic Moves'!B$2:C$60,2,FALSE)=E933,VLOOKUP(K933,'Basic Moves'!B$2:C$60,2,FALSE)=F933),1,0)</f>
        <v>1</v>
      </c>
      <c r="O933" s="54">
        <f>VLOOKUP(K933,'Basic Moves'!B$2:J$60,5,FALSE)</f>
        <v>800</v>
      </c>
      <c r="P933" s="54">
        <f>VLOOKUP(K933,'Basic Moves'!B$2:J$60,9,FALSE)</f>
        <v>9</v>
      </c>
      <c r="Q933" s="34">
        <f t="shared" si="229"/>
        <v>4</v>
      </c>
      <c r="R933" s="24">
        <f t="shared" si="2"/>
        <v>5</v>
      </c>
      <c r="S933" s="56">
        <f t="shared" si="230"/>
        <v>10</v>
      </c>
      <c r="T933" s="56">
        <f t="shared" si="231"/>
        <v>11.25</v>
      </c>
      <c r="U933" s="56">
        <f t="shared" si="232"/>
        <v>1.125</v>
      </c>
      <c r="V933" s="21" t="s">
        <v>239</v>
      </c>
      <c r="W933" s="54">
        <f>VLOOKUP(V933,'Charged Moves'!B$2:K$119,3,FALSE)</f>
        <v>55</v>
      </c>
      <c r="X933" s="57" t="str">
        <f>VLOOKUP(V933,'Charged Moves'!B$2:C$119,2,FALSE)</f>
        <v>Flying</v>
      </c>
      <c r="Y933" s="54">
        <f>IF(OR(VLOOKUP(V933,'Charged Moves'!B$2:C$119,2,FALSE)=E933,VLOOKUP(V933,'Charged Moves'!B$2:C$119,2,FALSE)=F933),1,0)</f>
        <v>1</v>
      </c>
      <c r="Z933" s="54">
        <f>VLOOKUP(V933,'Charged Moves'!B$2:K$119,10,FALSE)*100</f>
        <v>5</v>
      </c>
      <c r="AA933" s="54">
        <f>VLOOKUP(V933,'Charged Moves'!B$2:K$119,6,FALSE)</f>
        <v>2400</v>
      </c>
      <c r="AB933" s="54">
        <f>VLOOKUP(V933,'Charged Moves'!B$2:L$119,11,FALSE)</f>
        <v>33</v>
      </c>
      <c r="AC933" s="62">
        <f t="shared" si="233"/>
        <v>28</v>
      </c>
      <c r="AD933" s="24">
        <f t="shared" si="3"/>
        <v>11.66666667</v>
      </c>
      <c r="AE933" s="63">
        <f t="shared" si="4"/>
        <v>4</v>
      </c>
      <c r="AF933" s="64">
        <f t="shared" si="5"/>
        <v>3200</v>
      </c>
      <c r="AG933" s="65">
        <f t="shared" si="6"/>
        <v>7.857142857</v>
      </c>
      <c r="AH933" s="15">
        <f t="shared" si="234"/>
        <v>0.4513005662</v>
      </c>
      <c r="AI933" s="15">
        <f t="shared" si="235"/>
        <v>0.239360281</v>
      </c>
      <c r="AJ933" s="15">
        <f t="shared" si="236"/>
        <v>0.2612095784</v>
      </c>
      <c r="AK933" s="65">
        <f t="shared" si="7"/>
        <v>2.820512821</v>
      </c>
      <c r="AL933" s="65">
        <f t="shared" si="8"/>
        <v>265571.4286</v>
      </c>
      <c r="AM933" s="65">
        <f t="shared" si="9"/>
        <v>95333.33333</v>
      </c>
    </row>
    <row r="934" ht="14.25" customHeight="1">
      <c r="A934" s="11">
        <v>1598.0</v>
      </c>
      <c r="B934" s="11">
        <f>VLOOKUP(D934,'Species Data'!A$2:E$252,2,FALSE)</f>
        <v>226</v>
      </c>
      <c r="C934" s="11"/>
      <c r="D934" s="20" t="s">
        <v>251</v>
      </c>
      <c r="E934" s="115" t="s">
        <v>476</v>
      </c>
      <c r="F934" s="67" t="s">
        <v>174</v>
      </c>
      <c r="G934" s="11">
        <f>VLOOKUP(D934,'Species Data'!A$2:E$252,3,FALSE)</f>
        <v>130</v>
      </c>
      <c r="H934" s="52">
        <f>VLOOKUP(D934,'Species Data'!A$2:E$252,4,FALSE)</f>
        <v>148</v>
      </c>
      <c r="I934" s="52">
        <f>VLOOKUP(D934,'Species Data'!A$2:E$252,5,FALSE)</f>
        <v>260</v>
      </c>
      <c r="J934" s="53">
        <f t="shared" si="1"/>
        <v>33800</v>
      </c>
      <c r="K934" s="21" t="s">
        <v>190</v>
      </c>
      <c r="L934" s="54">
        <f>VLOOKUP(K934,'Basic Moves'!B$2:J$60,3,FALSE)</f>
        <v>8</v>
      </c>
      <c r="M934" s="54" t="str">
        <f>VLOOKUP(K934,'Basic Moves'!B$2:C$60,2,FALSE)</f>
        <v>Flying</v>
      </c>
      <c r="N934" s="54">
        <f>IF(OR(VLOOKUP(K934,'Basic Moves'!B$2:C$60,2,FALSE)=E934,VLOOKUP(K934,'Basic Moves'!B$2:C$60,2,FALSE)=F934),1,0)</f>
        <v>1</v>
      </c>
      <c r="O934" s="54">
        <f>VLOOKUP(K934,'Basic Moves'!B$2:J$60,5,FALSE)</f>
        <v>800</v>
      </c>
      <c r="P934" s="54">
        <f>VLOOKUP(K934,'Basic Moves'!B$2:J$60,9,FALSE)</f>
        <v>9</v>
      </c>
      <c r="Q934" s="34">
        <f t="shared" si="229"/>
        <v>4</v>
      </c>
      <c r="R934" s="24">
        <f t="shared" si="2"/>
        <v>5</v>
      </c>
      <c r="S934" s="56">
        <f t="shared" si="230"/>
        <v>10</v>
      </c>
      <c r="T934" s="56">
        <f t="shared" si="231"/>
        <v>11.25</v>
      </c>
      <c r="U934" s="56">
        <f t="shared" si="232"/>
        <v>1.125</v>
      </c>
      <c r="V934" s="21" t="s">
        <v>88</v>
      </c>
      <c r="W934" s="54">
        <f>VLOOKUP(V934,'Charged Moves'!B$2:K$119,3,FALSE)</f>
        <v>90</v>
      </c>
      <c r="X934" s="57" t="str">
        <f>VLOOKUP(V934,'Charged Moves'!B$2:C$119,2,FALSE)</f>
        <v>Ice</v>
      </c>
      <c r="Y934" s="54">
        <f>IF(OR(VLOOKUP(V934,'Charged Moves'!B$2:C$119,2,FALSE)=E934,VLOOKUP(V934,'Charged Moves'!B$2:C$119,2,FALSE)=F934),1,0)</f>
        <v>0</v>
      </c>
      <c r="Z934" s="54">
        <f>VLOOKUP(V934,'Charged Moves'!B$2:K$119,10,FALSE)*100</f>
        <v>5</v>
      </c>
      <c r="AA934" s="54">
        <f>VLOOKUP(V934,'Charged Moves'!B$2:K$119,6,FALSE)</f>
        <v>3300</v>
      </c>
      <c r="AB934" s="54">
        <f>VLOOKUP(V934,'Charged Moves'!B$2:L$119,11,FALSE)</f>
        <v>50</v>
      </c>
      <c r="AC934" s="62">
        <f t="shared" si="233"/>
        <v>38</v>
      </c>
      <c r="AD934" s="24">
        <f t="shared" si="3"/>
        <v>11.51515152</v>
      </c>
      <c r="AE934" s="63">
        <f t="shared" si="4"/>
        <v>6</v>
      </c>
      <c r="AF934" s="64">
        <f t="shared" si="5"/>
        <v>4800</v>
      </c>
      <c r="AG934" s="65">
        <f t="shared" si="6"/>
        <v>7.654320988</v>
      </c>
      <c r="AH934" s="15">
        <f t="shared" si="234"/>
        <v>0.4396508321</v>
      </c>
      <c r="AI934" s="15">
        <f t="shared" si="235"/>
        <v>0.2331815083</v>
      </c>
      <c r="AJ934" s="15">
        <f t="shared" si="236"/>
        <v>0.2598127358</v>
      </c>
      <c r="AK934" s="65">
        <f t="shared" si="7"/>
        <v>2.805429864</v>
      </c>
      <c r="AL934" s="65">
        <f t="shared" si="8"/>
        <v>258716.0494</v>
      </c>
      <c r="AM934" s="65">
        <f t="shared" si="9"/>
        <v>94823.52941</v>
      </c>
    </row>
    <row r="935" ht="14.25" customHeight="1">
      <c r="A935" s="11">
        <v>1599.0</v>
      </c>
      <c r="B935" s="11">
        <f>VLOOKUP(D935,'Species Data'!A$2:E$252,2,FALSE)</f>
        <v>226</v>
      </c>
      <c r="C935" s="11"/>
      <c r="D935" s="20" t="s">
        <v>251</v>
      </c>
      <c r="E935" s="115" t="s">
        <v>476</v>
      </c>
      <c r="F935" s="67" t="s">
        <v>174</v>
      </c>
      <c r="G935" s="11">
        <f>VLOOKUP(D935,'Species Data'!A$2:E$252,3,FALSE)</f>
        <v>130</v>
      </c>
      <c r="H935" s="52">
        <f>VLOOKUP(D935,'Species Data'!A$2:E$252,4,FALSE)</f>
        <v>148</v>
      </c>
      <c r="I935" s="52">
        <f>VLOOKUP(D935,'Species Data'!A$2:E$252,5,FALSE)</f>
        <v>260</v>
      </c>
      <c r="J935" s="53">
        <f t="shared" si="1"/>
        <v>33800</v>
      </c>
      <c r="K935" s="21" t="s">
        <v>190</v>
      </c>
      <c r="L935" s="54">
        <f>VLOOKUP(K935,'Basic Moves'!B$2:J$60,3,FALSE)</f>
        <v>8</v>
      </c>
      <c r="M935" s="54" t="str">
        <f>VLOOKUP(K935,'Basic Moves'!B$2:C$60,2,FALSE)</f>
        <v>Flying</v>
      </c>
      <c r="N935" s="54">
        <f>IF(OR(VLOOKUP(K935,'Basic Moves'!B$2:C$60,2,FALSE)=E935,VLOOKUP(K935,'Basic Moves'!B$2:C$60,2,FALSE)=F935),1,0)</f>
        <v>1</v>
      </c>
      <c r="O935" s="54">
        <f>VLOOKUP(K935,'Basic Moves'!B$2:J$60,5,FALSE)</f>
        <v>800</v>
      </c>
      <c r="P935" s="54">
        <f>VLOOKUP(K935,'Basic Moves'!B$2:J$60,9,FALSE)</f>
        <v>9</v>
      </c>
      <c r="Q935" s="34">
        <f t="shared" si="229"/>
        <v>4</v>
      </c>
      <c r="R935" s="24">
        <f t="shared" si="2"/>
        <v>5</v>
      </c>
      <c r="S935" s="56">
        <f t="shared" si="230"/>
        <v>10</v>
      </c>
      <c r="T935" s="56">
        <f t="shared" si="231"/>
        <v>11.25</v>
      </c>
      <c r="U935" s="56">
        <f t="shared" si="232"/>
        <v>1.125</v>
      </c>
      <c r="V935" s="21" t="s">
        <v>107</v>
      </c>
      <c r="W935" s="54">
        <f>VLOOKUP(V935,'Charged Moves'!B$2:K$119,3,FALSE)</f>
        <v>70</v>
      </c>
      <c r="X935" s="57" t="str">
        <f>VLOOKUP(V935,'Charged Moves'!B$2:C$119,2,FALSE)</f>
        <v>Water</v>
      </c>
      <c r="Y935" s="54">
        <f>IF(OR(VLOOKUP(V935,'Charged Moves'!B$2:C$119,2,FALSE)=E935,VLOOKUP(V935,'Charged Moves'!B$2:C$119,2,FALSE)=F935),1,0)</f>
        <v>1</v>
      </c>
      <c r="Z935" s="54">
        <f>VLOOKUP(V935,'Charged Moves'!B$2:K$119,10,FALSE)*100</f>
        <v>5</v>
      </c>
      <c r="AA935" s="54">
        <f>VLOOKUP(V935,'Charged Moves'!B$2:K$119,6,FALSE)</f>
        <v>3200</v>
      </c>
      <c r="AB935" s="54">
        <f>VLOOKUP(V935,'Charged Moves'!B$2:L$119,11,FALSE)</f>
        <v>50</v>
      </c>
      <c r="AC935" s="62">
        <f t="shared" si="233"/>
        <v>35</v>
      </c>
      <c r="AD935" s="24">
        <f t="shared" si="3"/>
        <v>10.9375</v>
      </c>
      <c r="AE935" s="63">
        <f t="shared" si="4"/>
        <v>6</v>
      </c>
      <c r="AF935" s="64">
        <f t="shared" si="5"/>
        <v>4800</v>
      </c>
      <c r="AG935" s="65">
        <f t="shared" si="6"/>
        <v>7.375</v>
      </c>
      <c r="AH935" s="15">
        <f t="shared" si="234"/>
        <v>0.4236071223</v>
      </c>
      <c r="AI935" s="15">
        <f t="shared" si="235"/>
        <v>0.2246722638</v>
      </c>
      <c r="AJ935" s="15">
        <f t="shared" si="236"/>
        <v>0.2483649752</v>
      </c>
      <c r="AK935" s="65">
        <f t="shared" si="7"/>
        <v>2.681818182</v>
      </c>
      <c r="AL935" s="65">
        <f t="shared" si="8"/>
        <v>249275</v>
      </c>
      <c r="AM935" s="65">
        <f t="shared" si="9"/>
        <v>90645.45455</v>
      </c>
    </row>
    <row r="936" ht="14.25" customHeight="1">
      <c r="A936" s="11">
        <v>1327.0</v>
      </c>
      <c r="B936" s="11">
        <f>VLOOKUP(D936,'Species Data'!A$2:E$252,2,FALSE)</f>
        <v>179</v>
      </c>
      <c r="C936" s="11"/>
      <c r="D936" s="20" t="s">
        <v>402</v>
      </c>
      <c r="E936" s="101" t="s">
        <v>480</v>
      </c>
      <c r="F936" s="101"/>
      <c r="G936" s="11">
        <f>VLOOKUP(D936,'Species Data'!A$2:E$252,3,FALSE)</f>
        <v>110</v>
      </c>
      <c r="H936" s="52">
        <f>VLOOKUP(D936,'Species Data'!A$2:E$252,4,FALSE)</f>
        <v>114</v>
      </c>
      <c r="I936" s="52">
        <f>VLOOKUP(D936,'Species Data'!A$2:E$252,5,FALSE)</f>
        <v>82</v>
      </c>
      <c r="J936" s="53">
        <f t="shared" si="1"/>
        <v>9020</v>
      </c>
      <c r="K936" s="21" t="s">
        <v>70</v>
      </c>
      <c r="L936" s="54">
        <f>VLOOKUP(K936,'Basic Moves'!B$2:J$60,3,FALSE)</f>
        <v>5</v>
      </c>
      <c r="M936" s="54" t="str">
        <f>VLOOKUP(K936,'Basic Moves'!B$2:C$60,2,FALSE)</f>
        <v>Electric</v>
      </c>
      <c r="N936" s="54">
        <f>IF(OR(VLOOKUP(K936,'Basic Moves'!B$2:C$60,2,FALSE)=E936,VLOOKUP(K936,'Basic Moves'!B$2:C$60,2,FALSE)=F936),1,0)</f>
        <v>1</v>
      </c>
      <c r="O936" s="54">
        <f>VLOOKUP(K936,'Basic Moves'!B$2:J$60,5,FALSE)</f>
        <v>600</v>
      </c>
      <c r="P936" s="54">
        <f>VLOOKUP(K936,'Basic Moves'!B$2:J$60,9,FALSE)</f>
        <v>8</v>
      </c>
      <c r="Q936" s="34">
        <f t="shared" si="229"/>
        <v>2</v>
      </c>
      <c r="R936" s="24">
        <f t="shared" si="2"/>
        <v>3.333333333</v>
      </c>
      <c r="S936" s="56">
        <f t="shared" si="230"/>
        <v>8.333333333</v>
      </c>
      <c r="T936" s="56">
        <f t="shared" si="231"/>
        <v>13.33333333</v>
      </c>
      <c r="U936" s="56">
        <f t="shared" si="232"/>
        <v>1.6</v>
      </c>
      <c r="V936" s="21" t="s">
        <v>105</v>
      </c>
      <c r="W936" s="54">
        <f>VLOOKUP(V936,'Charged Moves'!B$2:K$119,3,FALSE)</f>
        <v>65</v>
      </c>
      <c r="X936" s="57" t="str">
        <f>VLOOKUP(V936,'Charged Moves'!B$2:C$119,2,FALSE)</f>
        <v>Electric</v>
      </c>
      <c r="Y936" s="54">
        <f>IF(OR(VLOOKUP(V936,'Charged Moves'!B$2:C$119,2,FALSE)=E936,VLOOKUP(V936,'Charged Moves'!B$2:C$119,2,FALSE)=F936),1,0)</f>
        <v>1</v>
      </c>
      <c r="Z936" s="54">
        <f>VLOOKUP(V936,'Charged Moves'!B$2:K$119,10,FALSE)*100</f>
        <v>5</v>
      </c>
      <c r="AA936" s="54">
        <f>VLOOKUP(V936,'Charged Moves'!B$2:K$119,6,FALSE)</f>
        <v>2500</v>
      </c>
      <c r="AB936" s="54">
        <f>VLOOKUP(V936,'Charged Moves'!B$2:L$119,11,FALSE)</f>
        <v>33</v>
      </c>
      <c r="AC936" s="62">
        <f t="shared" si="233"/>
        <v>25</v>
      </c>
      <c r="AD936" s="24">
        <f t="shared" si="3"/>
        <v>10</v>
      </c>
      <c r="AE936" s="63">
        <f t="shared" si="4"/>
        <v>5</v>
      </c>
      <c r="AF936" s="64">
        <f t="shared" si="5"/>
        <v>3000</v>
      </c>
      <c r="AG936" s="65">
        <f t="shared" si="6"/>
        <v>6.363636364</v>
      </c>
      <c r="AH936" s="15">
        <f t="shared" si="234"/>
        <v>0.365516161</v>
      </c>
      <c r="AI936" s="15">
        <f t="shared" si="235"/>
        <v>0.05173478263</v>
      </c>
      <c r="AJ936" s="15">
        <f t="shared" si="236"/>
        <v>0.04942888946</v>
      </c>
      <c r="AK936" s="65">
        <f t="shared" si="7"/>
        <v>2</v>
      </c>
      <c r="AL936" s="65">
        <f t="shared" si="8"/>
        <v>57400</v>
      </c>
      <c r="AM936" s="65">
        <f t="shared" si="9"/>
        <v>18040</v>
      </c>
    </row>
    <row r="937" ht="14.25" customHeight="1">
      <c r="A937" s="11">
        <v>1328.0</v>
      </c>
      <c r="B937" s="11">
        <f>VLOOKUP(D937,'Species Data'!A$2:E$252,2,FALSE)</f>
        <v>179</v>
      </c>
      <c r="C937" s="11"/>
      <c r="D937" s="20" t="s">
        <v>402</v>
      </c>
      <c r="E937" s="101" t="s">
        <v>480</v>
      </c>
      <c r="F937" s="101"/>
      <c r="G937" s="11">
        <f>VLOOKUP(D937,'Species Data'!A$2:E$252,3,FALSE)</f>
        <v>110</v>
      </c>
      <c r="H937" s="52">
        <f>VLOOKUP(D937,'Species Data'!A$2:E$252,4,FALSE)</f>
        <v>114</v>
      </c>
      <c r="I937" s="52">
        <f>VLOOKUP(D937,'Species Data'!A$2:E$252,5,FALSE)</f>
        <v>82</v>
      </c>
      <c r="J937" s="53">
        <f t="shared" si="1"/>
        <v>9020</v>
      </c>
      <c r="K937" s="21" t="s">
        <v>70</v>
      </c>
      <c r="L937" s="54">
        <f>VLOOKUP(K937,'Basic Moves'!B$2:J$60,3,FALSE)</f>
        <v>5</v>
      </c>
      <c r="M937" s="54" t="str">
        <f>VLOOKUP(K937,'Basic Moves'!B$2:C$60,2,FALSE)</f>
        <v>Electric</v>
      </c>
      <c r="N937" s="54">
        <f>IF(OR(VLOOKUP(K937,'Basic Moves'!B$2:C$60,2,FALSE)=E937,VLOOKUP(K937,'Basic Moves'!B$2:C$60,2,FALSE)=F937),1,0)</f>
        <v>1</v>
      </c>
      <c r="O937" s="54">
        <f>VLOOKUP(K937,'Basic Moves'!B$2:J$60,5,FALSE)</f>
        <v>600</v>
      </c>
      <c r="P937" s="54">
        <f>VLOOKUP(K937,'Basic Moves'!B$2:J$60,9,FALSE)</f>
        <v>8</v>
      </c>
      <c r="Q937" s="34">
        <f t="shared" si="229"/>
        <v>2</v>
      </c>
      <c r="R937" s="24">
        <f t="shared" si="2"/>
        <v>3.333333333</v>
      </c>
      <c r="S937" s="56">
        <f t="shared" si="230"/>
        <v>8.333333333</v>
      </c>
      <c r="T937" s="56">
        <f t="shared" si="231"/>
        <v>13.33333333</v>
      </c>
      <c r="U937" s="56">
        <f t="shared" si="232"/>
        <v>1.6</v>
      </c>
      <c r="V937" s="21" t="s">
        <v>92</v>
      </c>
      <c r="W937" s="54">
        <f>VLOOKUP(V937,'Charged Moves'!B$2:K$119,3,FALSE)</f>
        <v>80</v>
      </c>
      <c r="X937" s="57" t="str">
        <f>VLOOKUP(V937,'Charged Moves'!B$2:C$119,2,FALSE)</f>
        <v>Electric</v>
      </c>
      <c r="Y937" s="54">
        <f>IF(OR(VLOOKUP(V937,'Charged Moves'!B$2:C$119,2,FALSE)=E937,VLOOKUP(V937,'Charged Moves'!B$2:C$119,2,FALSE)=F937),1,0)</f>
        <v>1</v>
      </c>
      <c r="Z937" s="54">
        <f>VLOOKUP(V937,'Charged Moves'!B$2:K$119,10,FALSE)*100</f>
        <v>5</v>
      </c>
      <c r="AA937" s="54">
        <f>VLOOKUP(V937,'Charged Moves'!B$2:K$119,6,FALSE)</f>
        <v>2500</v>
      </c>
      <c r="AB937" s="54">
        <f>VLOOKUP(V937,'Charged Moves'!B$2:L$119,11,FALSE)</f>
        <v>50</v>
      </c>
      <c r="AC937" s="62">
        <f t="shared" si="233"/>
        <v>31</v>
      </c>
      <c r="AD937" s="24">
        <f t="shared" si="3"/>
        <v>12.4</v>
      </c>
      <c r="AE937" s="63">
        <f t="shared" si="4"/>
        <v>7</v>
      </c>
      <c r="AF937" s="64">
        <f t="shared" si="5"/>
        <v>4200</v>
      </c>
      <c r="AG937" s="65">
        <f t="shared" si="6"/>
        <v>6.71641791</v>
      </c>
      <c r="AH937" s="15">
        <f t="shared" si="234"/>
        <v>0.3857793171</v>
      </c>
      <c r="AI937" s="15">
        <f t="shared" si="235"/>
        <v>0.05460280896</v>
      </c>
      <c r="AJ937" s="15">
        <f t="shared" si="236"/>
        <v>0.04899339264</v>
      </c>
      <c r="AK937" s="65">
        <f t="shared" si="7"/>
        <v>1.982378855</v>
      </c>
      <c r="AL937" s="65">
        <f t="shared" si="8"/>
        <v>60582.08955</v>
      </c>
      <c r="AM937" s="65">
        <f t="shared" si="9"/>
        <v>17881.05727</v>
      </c>
    </row>
    <row r="938" ht="14.25" customHeight="1">
      <c r="A938" s="11">
        <v>1324.0</v>
      </c>
      <c r="B938" s="11">
        <f>VLOOKUP(D938,'Species Data'!A$2:E$252,2,FALSE)</f>
        <v>179</v>
      </c>
      <c r="C938" s="11"/>
      <c r="D938" s="20" t="s">
        <v>402</v>
      </c>
      <c r="E938" s="101" t="s">
        <v>480</v>
      </c>
      <c r="F938" s="101"/>
      <c r="G938" s="11">
        <f>VLOOKUP(D938,'Species Data'!A$2:E$252,3,FALSE)</f>
        <v>110</v>
      </c>
      <c r="H938" s="52">
        <f>VLOOKUP(D938,'Species Data'!A$2:E$252,4,FALSE)</f>
        <v>114</v>
      </c>
      <c r="I938" s="52">
        <f>VLOOKUP(D938,'Species Data'!A$2:E$252,5,FALSE)</f>
        <v>82</v>
      </c>
      <c r="J938" s="53">
        <f t="shared" si="1"/>
        <v>9020</v>
      </c>
      <c r="K938" s="21" t="s">
        <v>139</v>
      </c>
      <c r="L938" s="54">
        <f>VLOOKUP(K938,'Basic Moves'!B$2:J$60,3,FALSE)</f>
        <v>5</v>
      </c>
      <c r="M938" s="54" t="str">
        <f>VLOOKUP(K938,'Basic Moves'!B$2:C$60,2,FALSE)</f>
        <v>Normal</v>
      </c>
      <c r="N938" s="54">
        <f>IF(OR(VLOOKUP(K938,'Basic Moves'!B$2:C$60,2,FALSE)=E938,VLOOKUP(K938,'Basic Moves'!B$2:C$60,2,FALSE)=F938),1,0)</f>
        <v>0</v>
      </c>
      <c r="O938" s="54">
        <f>VLOOKUP(K938,'Basic Moves'!B$2:J$60,5,FALSE)</f>
        <v>500</v>
      </c>
      <c r="P938" s="54">
        <f>VLOOKUP(K938,'Basic Moves'!B$2:J$60,9,FALSE)</f>
        <v>5</v>
      </c>
      <c r="Q938" s="34">
        <f t="shared" si="229"/>
        <v>2</v>
      </c>
      <c r="R938" s="24">
        <f t="shared" si="2"/>
        <v>4</v>
      </c>
      <c r="S938" s="56">
        <f t="shared" si="230"/>
        <v>10</v>
      </c>
      <c r="T938" s="56">
        <f t="shared" si="231"/>
        <v>10</v>
      </c>
      <c r="U938" s="56">
        <f t="shared" si="232"/>
        <v>1</v>
      </c>
      <c r="V938" s="21" t="s">
        <v>105</v>
      </c>
      <c r="W938" s="54">
        <f>VLOOKUP(V938,'Charged Moves'!B$2:K$119,3,FALSE)</f>
        <v>65</v>
      </c>
      <c r="X938" s="57" t="str">
        <f>VLOOKUP(V938,'Charged Moves'!B$2:C$119,2,FALSE)</f>
        <v>Electric</v>
      </c>
      <c r="Y938" s="54">
        <f>IF(OR(VLOOKUP(V938,'Charged Moves'!B$2:C$119,2,FALSE)=E938,VLOOKUP(V938,'Charged Moves'!B$2:C$119,2,FALSE)=F938),1,0)</f>
        <v>1</v>
      </c>
      <c r="Z938" s="54">
        <f>VLOOKUP(V938,'Charged Moves'!B$2:K$119,10,FALSE)*100</f>
        <v>5</v>
      </c>
      <c r="AA938" s="54">
        <f>VLOOKUP(V938,'Charged Moves'!B$2:K$119,6,FALSE)</f>
        <v>2500</v>
      </c>
      <c r="AB938" s="54">
        <f>VLOOKUP(V938,'Charged Moves'!B$2:L$119,11,FALSE)</f>
        <v>33</v>
      </c>
      <c r="AC938" s="62">
        <f t="shared" si="233"/>
        <v>25</v>
      </c>
      <c r="AD938" s="24">
        <f t="shared" si="3"/>
        <v>10</v>
      </c>
      <c r="AE938" s="63">
        <f t="shared" si="4"/>
        <v>7</v>
      </c>
      <c r="AF938" s="64">
        <f t="shared" si="5"/>
        <v>3500</v>
      </c>
      <c r="AG938" s="65">
        <f t="shared" si="6"/>
        <v>6.5</v>
      </c>
      <c r="AH938" s="15">
        <f t="shared" si="234"/>
        <v>0.3733486502</v>
      </c>
      <c r="AI938" s="15">
        <f t="shared" si="235"/>
        <v>0.05284338511</v>
      </c>
      <c r="AJ938" s="15">
        <f t="shared" si="236"/>
        <v>0.0438119702</v>
      </c>
      <c r="AK938" s="65">
        <f t="shared" si="7"/>
        <v>1.772727273</v>
      </c>
      <c r="AL938" s="65">
        <f t="shared" si="8"/>
        <v>58630</v>
      </c>
      <c r="AM938" s="65">
        <f t="shared" si="9"/>
        <v>15990</v>
      </c>
    </row>
    <row r="939" ht="14.25" customHeight="1">
      <c r="A939" s="11">
        <v>1325.0</v>
      </c>
      <c r="B939" s="11">
        <f>VLOOKUP(D939,'Species Data'!A$2:E$252,2,FALSE)</f>
        <v>179</v>
      </c>
      <c r="C939" s="11"/>
      <c r="D939" s="20" t="s">
        <v>402</v>
      </c>
      <c r="E939" s="101" t="s">
        <v>480</v>
      </c>
      <c r="F939" s="101"/>
      <c r="G939" s="11">
        <f>VLOOKUP(D939,'Species Data'!A$2:E$252,3,FALSE)</f>
        <v>110</v>
      </c>
      <c r="H939" s="52">
        <f>VLOOKUP(D939,'Species Data'!A$2:E$252,4,FALSE)</f>
        <v>114</v>
      </c>
      <c r="I939" s="52">
        <f>VLOOKUP(D939,'Species Data'!A$2:E$252,5,FALSE)</f>
        <v>82</v>
      </c>
      <c r="J939" s="53">
        <f t="shared" si="1"/>
        <v>9020</v>
      </c>
      <c r="K939" s="21" t="s">
        <v>139</v>
      </c>
      <c r="L939" s="54">
        <f>VLOOKUP(K939,'Basic Moves'!B$2:J$60,3,FALSE)</f>
        <v>5</v>
      </c>
      <c r="M939" s="54" t="str">
        <f>VLOOKUP(K939,'Basic Moves'!B$2:C$60,2,FALSE)</f>
        <v>Normal</v>
      </c>
      <c r="N939" s="54">
        <f>IF(OR(VLOOKUP(K939,'Basic Moves'!B$2:C$60,2,FALSE)=E939,VLOOKUP(K939,'Basic Moves'!B$2:C$60,2,FALSE)=F939),1,0)</f>
        <v>0</v>
      </c>
      <c r="O939" s="54">
        <f>VLOOKUP(K939,'Basic Moves'!B$2:J$60,5,FALSE)</f>
        <v>500</v>
      </c>
      <c r="P939" s="54">
        <f>VLOOKUP(K939,'Basic Moves'!B$2:J$60,9,FALSE)</f>
        <v>5</v>
      </c>
      <c r="Q939" s="34">
        <f t="shared" si="229"/>
        <v>2</v>
      </c>
      <c r="R939" s="24">
        <f t="shared" si="2"/>
        <v>4</v>
      </c>
      <c r="S939" s="56">
        <f t="shared" si="230"/>
        <v>10</v>
      </c>
      <c r="T939" s="56">
        <f t="shared" si="231"/>
        <v>10</v>
      </c>
      <c r="U939" s="56">
        <f t="shared" si="232"/>
        <v>1</v>
      </c>
      <c r="V939" s="21" t="s">
        <v>92</v>
      </c>
      <c r="W939" s="54">
        <f>VLOOKUP(V939,'Charged Moves'!B$2:K$119,3,FALSE)</f>
        <v>80</v>
      </c>
      <c r="X939" s="57" t="str">
        <f>VLOOKUP(V939,'Charged Moves'!B$2:C$119,2,FALSE)</f>
        <v>Electric</v>
      </c>
      <c r="Y939" s="54">
        <f>IF(OR(VLOOKUP(V939,'Charged Moves'!B$2:C$119,2,FALSE)=E939,VLOOKUP(V939,'Charged Moves'!B$2:C$119,2,FALSE)=F939),1,0)</f>
        <v>1</v>
      </c>
      <c r="Z939" s="54">
        <f>VLOOKUP(V939,'Charged Moves'!B$2:K$119,10,FALSE)*100</f>
        <v>5</v>
      </c>
      <c r="AA939" s="54">
        <f>VLOOKUP(V939,'Charged Moves'!B$2:K$119,6,FALSE)</f>
        <v>2500</v>
      </c>
      <c r="AB939" s="54">
        <f>VLOOKUP(V939,'Charged Moves'!B$2:L$119,11,FALSE)</f>
        <v>50</v>
      </c>
      <c r="AC939" s="62">
        <f t="shared" si="233"/>
        <v>31</v>
      </c>
      <c r="AD939" s="24">
        <f t="shared" si="3"/>
        <v>12.4</v>
      </c>
      <c r="AE939" s="63">
        <f t="shared" si="4"/>
        <v>10</v>
      </c>
      <c r="AF939" s="64">
        <f t="shared" si="5"/>
        <v>5000</v>
      </c>
      <c r="AG939" s="65">
        <f t="shared" si="6"/>
        <v>6.8</v>
      </c>
      <c r="AH939" s="15">
        <f t="shared" si="234"/>
        <v>0.3905801264</v>
      </c>
      <c r="AI939" s="15">
        <f t="shared" si="235"/>
        <v>0.05528231058</v>
      </c>
      <c r="AJ939" s="15">
        <f t="shared" si="236"/>
        <v>0.04272666716</v>
      </c>
      <c r="AK939" s="65">
        <f t="shared" si="7"/>
        <v>1.728813559</v>
      </c>
      <c r="AL939" s="65">
        <f t="shared" si="8"/>
        <v>61336</v>
      </c>
      <c r="AM939" s="65">
        <f t="shared" si="9"/>
        <v>15593.89831</v>
      </c>
    </row>
    <row r="940" ht="14.25" customHeight="1">
      <c r="A940" s="11">
        <v>1326.0</v>
      </c>
      <c r="B940" s="11">
        <f>VLOOKUP(D940,'Species Data'!A$2:E$252,2,FALSE)</f>
        <v>179</v>
      </c>
      <c r="C940" s="11"/>
      <c r="D940" s="20" t="s">
        <v>402</v>
      </c>
      <c r="E940" s="101" t="s">
        <v>480</v>
      </c>
      <c r="F940" s="101"/>
      <c r="G940" s="11">
        <f>VLOOKUP(D940,'Species Data'!A$2:E$252,3,FALSE)</f>
        <v>110</v>
      </c>
      <c r="H940" s="52">
        <f>VLOOKUP(D940,'Species Data'!A$2:E$252,4,FALSE)</f>
        <v>114</v>
      </c>
      <c r="I940" s="52">
        <f>VLOOKUP(D940,'Species Data'!A$2:E$252,5,FALSE)</f>
        <v>82</v>
      </c>
      <c r="J940" s="53">
        <f t="shared" si="1"/>
        <v>9020</v>
      </c>
      <c r="K940" s="21" t="s">
        <v>70</v>
      </c>
      <c r="L940" s="54">
        <f>VLOOKUP(K940,'Basic Moves'!B$2:J$60,3,FALSE)</f>
        <v>5</v>
      </c>
      <c r="M940" s="54" t="str">
        <f>VLOOKUP(K940,'Basic Moves'!B$2:C$60,2,FALSE)</f>
        <v>Electric</v>
      </c>
      <c r="N940" s="54">
        <f>IF(OR(VLOOKUP(K940,'Basic Moves'!B$2:C$60,2,FALSE)=E940,VLOOKUP(K940,'Basic Moves'!B$2:C$60,2,FALSE)=F940),1,0)</f>
        <v>1</v>
      </c>
      <c r="O940" s="54">
        <f>VLOOKUP(K940,'Basic Moves'!B$2:J$60,5,FALSE)</f>
        <v>600</v>
      </c>
      <c r="P940" s="54">
        <f>VLOOKUP(K940,'Basic Moves'!B$2:J$60,9,FALSE)</f>
        <v>8</v>
      </c>
      <c r="Q940" s="34">
        <f t="shared" si="229"/>
        <v>2</v>
      </c>
      <c r="R940" s="24">
        <f t="shared" si="2"/>
        <v>3.333333333</v>
      </c>
      <c r="S940" s="56">
        <f t="shared" si="230"/>
        <v>8.333333333</v>
      </c>
      <c r="T940" s="56">
        <f t="shared" si="231"/>
        <v>13.33333333</v>
      </c>
      <c r="U940" s="56">
        <f t="shared" si="232"/>
        <v>1.6</v>
      </c>
      <c r="V940" s="21" t="s">
        <v>67</v>
      </c>
      <c r="W940" s="54">
        <f>VLOOKUP(V940,'Charged Moves'!B$2:K$119,3,FALSE)</f>
        <v>50</v>
      </c>
      <c r="X940" s="57" t="str">
        <f>VLOOKUP(V940,'Charged Moves'!B$2:C$119,2,FALSE)</f>
        <v>Normal</v>
      </c>
      <c r="Y940" s="54">
        <f>IF(OR(VLOOKUP(V940,'Charged Moves'!B$2:C$119,2,FALSE)=E940,VLOOKUP(V940,'Charged Moves'!B$2:C$119,2,FALSE)=F940),1,0)</f>
        <v>0</v>
      </c>
      <c r="Z940" s="54">
        <f>VLOOKUP(V940,'Charged Moves'!B$2:K$119,10,FALSE)*100</f>
        <v>5</v>
      </c>
      <c r="AA940" s="54">
        <f>VLOOKUP(V940,'Charged Moves'!B$2:K$119,6,FALSE)</f>
        <v>1900</v>
      </c>
      <c r="AB940" s="54">
        <f>VLOOKUP(V940,'Charged Moves'!B$2:L$119,11,FALSE)</f>
        <v>33</v>
      </c>
      <c r="AC940" s="62">
        <f t="shared" si="233"/>
        <v>16</v>
      </c>
      <c r="AD940" s="24">
        <f t="shared" si="3"/>
        <v>8.421052632</v>
      </c>
      <c r="AE940" s="63">
        <f t="shared" si="4"/>
        <v>5</v>
      </c>
      <c r="AF940" s="64">
        <f t="shared" si="5"/>
        <v>3000</v>
      </c>
      <c r="AG940" s="65">
        <f t="shared" si="6"/>
        <v>5.306122449</v>
      </c>
      <c r="AH940" s="15">
        <f t="shared" si="234"/>
        <v>0.3047744083</v>
      </c>
      <c r="AI940" s="15">
        <f t="shared" si="235"/>
        <v>0.04313745724</v>
      </c>
      <c r="AJ940" s="15">
        <f t="shared" si="236"/>
        <v>0.03802222266</v>
      </c>
      <c r="AK940" s="65">
        <f t="shared" si="7"/>
        <v>1.538461538</v>
      </c>
      <c r="AL940" s="65">
        <f t="shared" si="8"/>
        <v>47861.22449</v>
      </c>
      <c r="AM940" s="65">
        <f t="shared" si="9"/>
        <v>13876.92308</v>
      </c>
    </row>
    <row r="941" ht="14.25" customHeight="1">
      <c r="A941" s="11">
        <v>1323.0</v>
      </c>
      <c r="B941" s="11">
        <f>VLOOKUP(D941,'Species Data'!A$2:E$252,2,FALSE)</f>
        <v>179</v>
      </c>
      <c r="C941" s="11"/>
      <c r="D941" s="20" t="s">
        <v>402</v>
      </c>
      <c r="E941" s="101" t="s">
        <v>480</v>
      </c>
      <c r="F941" s="101"/>
      <c r="G941" s="11">
        <f>VLOOKUP(D941,'Species Data'!A$2:E$252,3,FALSE)</f>
        <v>110</v>
      </c>
      <c r="H941" s="52">
        <f>VLOOKUP(D941,'Species Data'!A$2:E$252,4,FALSE)</f>
        <v>114</v>
      </c>
      <c r="I941" s="52">
        <f>VLOOKUP(D941,'Species Data'!A$2:E$252,5,FALSE)</f>
        <v>82</v>
      </c>
      <c r="J941" s="53">
        <f t="shared" si="1"/>
        <v>9020</v>
      </c>
      <c r="K941" s="21" t="s">
        <v>139</v>
      </c>
      <c r="L941" s="54">
        <f>VLOOKUP(K941,'Basic Moves'!B$2:J$60,3,FALSE)</f>
        <v>5</v>
      </c>
      <c r="M941" s="54" t="str">
        <f>VLOOKUP(K941,'Basic Moves'!B$2:C$60,2,FALSE)</f>
        <v>Normal</v>
      </c>
      <c r="N941" s="54">
        <f>IF(OR(VLOOKUP(K941,'Basic Moves'!B$2:C$60,2,FALSE)=E941,VLOOKUP(K941,'Basic Moves'!B$2:C$60,2,FALSE)=F941),1,0)</f>
        <v>0</v>
      </c>
      <c r="O941" s="54">
        <f>VLOOKUP(K941,'Basic Moves'!B$2:J$60,5,FALSE)</f>
        <v>500</v>
      </c>
      <c r="P941" s="54">
        <f>VLOOKUP(K941,'Basic Moves'!B$2:J$60,9,FALSE)</f>
        <v>5</v>
      </c>
      <c r="Q941" s="34">
        <f t="shared" si="229"/>
        <v>2</v>
      </c>
      <c r="R941" s="24">
        <f t="shared" si="2"/>
        <v>4</v>
      </c>
      <c r="S941" s="56">
        <f t="shared" si="230"/>
        <v>10</v>
      </c>
      <c r="T941" s="56">
        <f t="shared" si="231"/>
        <v>10</v>
      </c>
      <c r="U941" s="56">
        <f t="shared" si="232"/>
        <v>1</v>
      </c>
      <c r="V941" s="21" t="s">
        <v>67</v>
      </c>
      <c r="W941" s="54">
        <f>VLOOKUP(V941,'Charged Moves'!B$2:K$119,3,FALSE)</f>
        <v>50</v>
      </c>
      <c r="X941" s="57" t="str">
        <f>VLOOKUP(V941,'Charged Moves'!B$2:C$119,2,FALSE)</f>
        <v>Normal</v>
      </c>
      <c r="Y941" s="54">
        <f>IF(OR(VLOOKUP(V941,'Charged Moves'!B$2:C$119,2,FALSE)=E941,VLOOKUP(V941,'Charged Moves'!B$2:C$119,2,FALSE)=F941),1,0)</f>
        <v>0</v>
      </c>
      <c r="Z941" s="54">
        <f>VLOOKUP(V941,'Charged Moves'!B$2:K$119,10,FALSE)*100</f>
        <v>5</v>
      </c>
      <c r="AA941" s="54">
        <f>VLOOKUP(V941,'Charged Moves'!B$2:K$119,6,FALSE)</f>
        <v>1900</v>
      </c>
      <c r="AB941" s="54">
        <f>VLOOKUP(V941,'Charged Moves'!B$2:L$119,11,FALSE)</f>
        <v>33</v>
      </c>
      <c r="AC941" s="62">
        <f t="shared" si="233"/>
        <v>16</v>
      </c>
      <c r="AD941" s="24">
        <f t="shared" si="3"/>
        <v>8.421052632</v>
      </c>
      <c r="AE941" s="63">
        <f t="shared" si="4"/>
        <v>7</v>
      </c>
      <c r="AF941" s="64">
        <f t="shared" si="5"/>
        <v>3500</v>
      </c>
      <c r="AG941" s="65">
        <f t="shared" si="6"/>
        <v>5.555555556</v>
      </c>
      <c r="AH941" s="15">
        <f t="shared" si="234"/>
        <v>0.3191014104</v>
      </c>
      <c r="AI941" s="15">
        <f t="shared" si="235"/>
        <v>0.04516528642</v>
      </c>
      <c r="AJ941" s="15">
        <f t="shared" si="236"/>
        <v>0.03464641785</v>
      </c>
      <c r="AK941" s="65">
        <f t="shared" si="7"/>
        <v>1.401869159</v>
      </c>
      <c r="AL941" s="65">
        <f t="shared" si="8"/>
        <v>50111.11111</v>
      </c>
      <c r="AM941" s="65">
        <f t="shared" si="9"/>
        <v>12644.85981</v>
      </c>
    </row>
    <row r="942" ht="14.25" customHeight="1">
      <c r="A942" s="11">
        <v>1347.0</v>
      </c>
      <c r="B942" s="11">
        <f>VLOOKUP(D942,'Species Data'!A$2:E$252,2,FALSE)</f>
        <v>183</v>
      </c>
      <c r="C942" s="11"/>
      <c r="D942" s="20" t="s">
        <v>436</v>
      </c>
      <c r="E942" s="115" t="s">
        <v>476</v>
      </c>
      <c r="F942" s="119" t="s">
        <v>491</v>
      </c>
      <c r="G942" s="11">
        <f>VLOOKUP(D942,'Species Data'!A$2:E$252,3,FALSE)</f>
        <v>140</v>
      </c>
      <c r="H942" s="52">
        <f>VLOOKUP(D942,'Species Data'!A$2:E$252,4,FALSE)</f>
        <v>37</v>
      </c>
      <c r="I942" s="52">
        <f>VLOOKUP(D942,'Species Data'!A$2:E$252,5,FALSE)</f>
        <v>93</v>
      </c>
      <c r="J942" s="53">
        <f t="shared" si="1"/>
        <v>13020</v>
      </c>
      <c r="K942" s="21" t="s">
        <v>154</v>
      </c>
      <c r="L942" s="54">
        <f>VLOOKUP(K942,'Basic Moves'!B$2:J$60,3,FALSE)</f>
        <v>12</v>
      </c>
      <c r="M942" s="54" t="str">
        <f>VLOOKUP(K942,'Basic Moves'!B$2:C$60,2,FALSE)</f>
        <v>Water</v>
      </c>
      <c r="N942" s="54">
        <f>IF(OR(VLOOKUP(K942,'Basic Moves'!B$2:C$60,2,FALSE)=E942,VLOOKUP(K942,'Basic Moves'!B$2:C$60,2,FALSE)=F942),1,0)</f>
        <v>1</v>
      </c>
      <c r="O942" s="54">
        <f>VLOOKUP(K942,'Basic Moves'!B$2:J$60,5,FALSE)</f>
        <v>1200</v>
      </c>
      <c r="P942" s="54">
        <f>VLOOKUP(K942,'Basic Moves'!B$2:J$60,9,FALSE)</f>
        <v>14</v>
      </c>
      <c r="Q942" s="34">
        <f t="shared" si="229"/>
        <v>2</v>
      </c>
      <c r="R942" s="24">
        <f t="shared" si="2"/>
        <v>1.666666667</v>
      </c>
      <c r="S942" s="56">
        <f t="shared" si="230"/>
        <v>10</v>
      </c>
      <c r="T942" s="56">
        <f t="shared" si="231"/>
        <v>11.66666667</v>
      </c>
      <c r="U942" s="56">
        <f t="shared" si="232"/>
        <v>1.166666667</v>
      </c>
      <c r="V942" s="21" t="s">
        <v>101</v>
      </c>
      <c r="W942" s="54">
        <f>VLOOKUP(V942,'Charged Moves'!B$2:K$119,3,FALSE)</f>
        <v>50</v>
      </c>
      <c r="X942" s="57" t="str">
        <f>VLOOKUP(V942,'Charged Moves'!B$2:C$119,2,FALSE)</f>
        <v>Water</v>
      </c>
      <c r="Y942" s="54">
        <f>IF(OR(VLOOKUP(V942,'Charged Moves'!B$2:C$119,2,FALSE)=E942,VLOOKUP(V942,'Charged Moves'!B$2:C$119,2,FALSE)=F942),1,0)</f>
        <v>1</v>
      </c>
      <c r="Z942" s="54">
        <f>VLOOKUP(V942,'Charged Moves'!B$2:K$119,10,FALSE)*100</f>
        <v>5</v>
      </c>
      <c r="AA942" s="54">
        <f>VLOOKUP(V942,'Charged Moves'!B$2:K$119,6,FALSE)</f>
        <v>1900</v>
      </c>
      <c r="AB942" s="54">
        <f>VLOOKUP(V942,'Charged Moves'!B$2:L$119,11,FALSE)</f>
        <v>33</v>
      </c>
      <c r="AC942" s="62">
        <f t="shared" si="233"/>
        <v>7</v>
      </c>
      <c r="AD942" s="24">
        <f t="shared" si="3"/>
        <v>3.684210526</v>
      </c>
      <c r="AE942" s="63">
        <f t="shared" si="4"/>
        <v>3</v>
      </c>
      <c r="AF942" s="64">
        <f t="shared" si="5"/>
        <v>3600</v>
      </c>
      <c r="AG942" s="65">
        <f t="shared" si="6"/>
        <v>2.363636364</v>
      </c>
      <c r="AH942" s="15">
        <f t="shared" si="234"/>
        <v>0.1357631455</v>
      </c>
      <c r="AI942" s="15">
        <f t="shared" si="235"/>
        <v>0.02773718501</v>
      </c>
      <c r="AJ942" s="15">
        <f t="shared" si="236"/>
        <v>0.03435301729</v>
      </c>
      <c r="AK942" s="65">
        <f t="shared" si="7"/>
        <v>0.962962963</v>
      </c>
      <c r="AL942" s="65">
        <f t="shared" si="8"/>
        <v>30774.54545</v>
      </c>
      <c r="AM942" s="65">
        <f t="shared" si="9"/>
        <v>12537.77778</v>
      </c>
    </row>
    <row r="943" ht="14.25" customHeight="1">
      <c r="A943" s="11">
        <v>1349.0</v>
      </c>
      <c r="B943" s="11">
        <f>VLOOKUP(D943,'Species Data'!A$2:E$252,2,FALSE)</f>
        <v>183</v>
      </c>
      <c r="C943" s="11"/>
      <c r="D943" s="20" t="s">
        <v>436</v>
      </c>
      <c r="E943" s="115" t="s">
        <v>476</v>
      </c>
      <c r="F943" s="119" t="s">
        <v>491</v>
      </c>
      <c r="G943" s="11">
        <f>VLOOKUP(D943,'Species Data'!A$2:E$252,3,FALSE)</f>
        <v>140</v>
      </c>
      <c r="H943" s="52">
        <f>VLOOKUP(D943,'Species Data'!A$2:E$252,4,FALSE)</f>
        <v>37</v>
      </c>
      <c r="I943" s="52">
        <f>VLOOKUP(D943,'Species Data'!A$2:E$252,5,FALSE)</f>
        <v>93</v>
      </c>
      <c r="J943" s="53">
        <f t="shared" si="1"/>
        <v>13020</v>
      </c>
      <c r="K943" s="21" t="s">
        <v>154</v>
      </c>
      <c r="L943" s="54">
        <f>VLOOKUP(K943,'Basic Moves'!B$2:J$60,3,FALSE)</f>
        <v>12</v>
      </c>
      <c r="M943" s="54" t="str">
        <f>VLOOKUP(K943,'Basic Moves'!B$2:C$60,2,FALSE)</f>
        <v>Water</v>
      </c>
      <c r="N943" s="54">
        <f>IF(OR(VLOOKUP(K943,'Basic Moves'!B$2:C$60,2,FALSE)=E943,VLOOKUP(K943,'Basic Moves'!B$2:C$60,2,FALSE)=F943),1,0)</f>
        <v>1</v>
      </c>
      <c r="O943" s="54">
        <f>VLOOKUP(K943,'Basic Moves'!B$2:J$60,5,FALSE)</f>
        <v>1200</v>
      </c>
      <c r="P943" s="54">
        <f>VLOOKUP(K943,'Basic Moves'!B$2:J$60,9,FALSE)</f>
        <v>14</v>
      </c>
      <c r="Q943" s="34">
        <f t="shared" si="229"/>
        <v>2</v>
      </c>
      <c r="R943" s="24">
        <f t="shared" si="2"/>
        <v>1.666666667</v>
      </c>
      <c r="S943" s="56">
        <f t="shared" si="230"/>
        <v>10</v>
      </c>
      <c r="T943" s="56">
        <f t="shared" si="231"/>
        <v>11.66666667</v>
      </c>
      <c r="U943" s="56">
        <f t="shared" si="232"/>
        <v>1.166666667</v>
      </c>
      <c r="V943" s="21" t="s">
        <v>258</v>
      </c>
      <c r="W943" s="54">
        <f>VLOOKUP(V943,'Charged Moves'!B$2:K$119,3,FALSE)</f>
        <v>45</v>
      </c>
      <c r="X943" s="57" t="str">
        <f>VLOOKUP(V943,'Charged Moves'!B$2:C$119,2,FALSE)</f>
        <v>Water</v>
      </c>
      <c r="Y943" s="54">
        <f>IF(OR(VLOOKUP(V943,'Charged Moves'!B$2:C$119,2,FALSE)=E943,VLOOKUP(V943,'Charged Moves'!B$2:C$119,2,FALSE)=F943),1,0)</f>
        <v>1</v>
      </c>
      <c r="Z943" s="54">
        <f>VLOOKUP(V943,'Charged Moves'!B$2:K$119,10,FALSE)*100</f>
        <v>5</v>
      </c>
      <c r="AA943" s="54">
        <f>VLOOKUP(V943,'Charged Moves'!B$2:K$119,6,FALSE)</f>
        <v>1900</v>
      </c>
      <c r="AB943" s="54">
        <f>VLOOKUP(V943,'Charged Moves'!B$2:L$119,11,FALSE)</f>
        <v>33</v>
      </c>
      <c r="AC943" s="62">
        <f t="shared" si="233"/>
        <v>6</v>
      </c>
      <c r="AD943" s="24">
        <f t="shared" si="3"/>
        <v>3.157894737</v>
      </c>
      <c r="AE943" s="63">
        <f t="shared" si="4"/>
        <v>3</v>
      </c>
      <c r="AF943" s="64">
        <f t="shared" si="5"/>
        <v>3600</v>
      </c>
      <c r="AG943" s="65">
        <f t="shared" si="6"/>
        <v>2.181818182</v>
      </c>
      <c r="AH943" s="15">
        <f t="shared" si="234"/>
        <v>0.1253198266</v>
      </c>
      <c r="AI943" s="15">
        <f t="shared" si="235"/>
        <v>0.02560355539</v>
      </c>
      <c r="AJ943" s="15">
        <f t="shared" si="236"/>
        <v>0.0317104775</v>
      </c>
      <c r="AK943" s="65">
        <f t="shared" si="7"/>
        <v>0.8888888889</v>
      </c>
      <c r="AL943" s="65">
        <f t="shared" si="8"/>
        <v>28407.27273</v>
      </c>
      <c r="AM943" s="65">
        <f t="shared" si="9"/>
        <v>11573.33333</v>
      </c>
    </row>
    <row r="944" ht="14.25" customHeight="1">
      <c r="A944" s="11">
        <v>1348.0</v>
      </c>
      <c r="B944" s="11">
        <f>VLOOKUP(D944,'Species Data'!A$2:E$252,2,FALSE)</f>
        <v>183</v>
      </c>
      <c r="C944" s="11"/>
      <c r="D944" s="20" t="s">
        <v>436</v>
      </c>
      <c r="E944" s="115" t="s">
        <v>476</v>
      </c>
      <c r="F944" s="119" t="s">
        <v>491</v>
      </c>
      <c r="G944" s="11">
        <f>VLOOKUP(D944,'Species Data'!A$2:E$252,3,FALSE)</f>
        <v>140</v>
      </c>
      <c r="H944" s="52">
        <f>VLOOKUP(D944,'Species Data'!A$2:E$252,4,FALSE)</f>
        <v>37</v>
      </c>
      <c r="I944" s="52">
        <f>VLOOKUP(D944,'Species Data'!A$2:E$252,5,FALSE)</f>
        <v>93</v>
      </c>
      <c r="J944" s="53">
        <f t="shared" si="1"/>
        <v>13020</v>
      </c>
      <c r="K944" s="21" t="s">
        <v>154</v>
      </c>
      <c r="L944" s="54">
        <f>VLOOKUP(K944,'Basic Moves'!B$2:J$60,3,FALSE)</f>
        <v>12</v>
      </c>
      <c r="M944" s="54" t="str">
        <f>VLOOKUP(K944,'Basic Moves'!B$2:C$60,2,FALSE)</f>
        <v>Water</v>
      </c>
      <c r="N944" s="54">
        <f>IF(OR(VLOOKUP(K944,'Basic Moves'!B$2:C$60,2,FALSE)=E944,VLOOKUP(K944,'Basic Moves'!B$2:C$60,2,FALSE)=F944),1,0)</f>
        <v>1</v>
      </c>
      <c r="O944" s="54">
        <f>VLOOKUP(K944,'Basic Moves'!B$2:J$60,5,FALSE)</f>
        <v>1200</v>
      </c>
      <c r="P944" s="54">
        <f>VLOOKUP(K944,'Basic Moves'!B$2:J$60,9,FALSE)</f>
        <v>14</v>
      </c>
      <c r="Q944" s="34">
        <f t="shared" si="229"/>
        <v>2</v>
      </c>
      <c r="R944" s="24">
        <f t="shared" si="2"/>
        <v>1.666666667</v>
      </c>
      <c r="S944" s="56">
        <f t="shared" si="230"/>
        <v>10</v>
      </c>
      <c r="T944" s="56">
        <f t="shared" si="231"/>
        <v>11.66666667</v>
      </c>
      <c r="U944" s="56">
        <f t="shared" si="232"/>
        <v>1.166666667</v>
      </c>
      <c r="V944" s="21" t="s">
        <v>67</v>
      </c>
      <c r="W944" s="54">
        <f>VLOOKUP(V944,'Charged Moves'!B$2:K$119,3,FALSE)</f>
        <v>50</v>
      </c>
      <c r="X944" s="57" t="str">
        <f>VLOOKUP(V944,'Charged Moves'!B$2:C$119,2,FALSE)</f>
        <v>Normal</v>
      </c>
      <c r="Y944" s="54">
        <f>IF(OR(VLOOKUP(V944,'Charged Moves'!B$2:C$119,2,FALSE)=E944,VLOOKUP(V944,'Charged Moves'!B$2:C$119,2,FALSE)=F944),1,0)</f>
        <v>0</v>
      </c>
      <c r="Z944" s="54">
        <f>VLOOKUP(V944,'Charged Moves'!B$2:K$119,10,FALSE)*100</f>
        <v>5</v>
      </c>
      <c r="AA944" s="54">
        <f>VLOOKUP(V944,'Charged Moves'!B$2:K$119,6,FALSE)</f>
        <v>1900</v>
      </c>
      <c r="AB944" s="54">
        <f>VLOOKUP(V944,'Charged Moves'!B$2:L$119,11,FALSE)</f>
        <v>33</v>
      </c>
      <c r="AC944" s="62">
        <f t="shared" si="233"/>
        <v>6</v>
      </c>
      <c r="AD944" s="24">
        <f t="shared" si="3"/>
        <v>3.157894737</v>
      </c>
      <c r="AE944" s="63">
        <f t="shared" si="4"/>
        <v>3</v>
      </c>
      <c r="AF944" s="64">
        <f t="shared" si="5"/>
        <v>3600</v>
      </c>
      <c r="AG944" s="65">
        <f t="shared" si="6"/>
        <v>2.181818182</v>
      </c>
      <c r="AH944" s="15">
        <f t="shared" si="234"/>
        <v>0.1253198266</v>
      </c>
      <c r="AI944" s="15">
        <f t="shared" si="235"/>
        <v>0.02560355539</v>
      </c>
      <c r="AJ944" s="15">
        <f t="shared" si="236"/>
        <v>0.0317104775</v>
      </c>
      <c r="AK944" s="65">
        <f t="shared" si="7"/>
        <v>0.8888888889</v>
      </c>
      <c r="AL944" s="65">
        <f t="shared" si="8"/>
        <v>28407.27273</v>
      </c>
      <c r="AM944" s="65">
        <f t="shared" si="9"/>
        <v>11573.33333</v>
      </c>
    </row>
    <row r="945" ht="14.25" customHeight="1">
      <c r="A945" s="11">
        <v>1350.0</v>
      </c>
      <c r="B945" s="11">
        <f>VLOOKUP(D945,'Species Data'!A$2:E$252,2,FALSE)</f>
        <v>183</v>
      </c>
      <c r="C945" s="11"/>
      <c r="D945" s="20" t="s">
        <v>436</v>
      </c>
      <c r="E945" s="115" t="s">
        <v>476</v>
      </c>
      <c r="F945" s="119" t="s">
        <v>491</v>
      </c>
      <c r="G945" s="11">
        <f>VLOOKUP(D945,'Species Data'!A$2:E$252,3,FALSE)</f>
        <v>140</v>
      </c>
      <c r="H945" s="52">
        <f>VLOOKUP(D945,'Species Data'!A$2:E$252,4,FALSE)</f>
        <v>37</v>
      </c>
      <c r="I945" s="52">
        <f>VLOOKUP(D945,'Species Data'!A$2:E$252,5,FALSE)</f>
        <v>93</v>
      </c>
      <c r="J945" s="53">
        <f t="shared" si="1"/>
        <v>13020</v>
      </c>
      <c r="K945" s="21" t="s">
        <v>139</v>
      </c>
      <c r="L945" s="54">
        <f>VLOOKUP(K945,'Basic Moves'!B$2:J$60,3,FALSE)</f>
        <v>5</v>
      </c>
      <c r="M945" s="54" t="str">
        <f>VLOOKUP(K945,'Basic Moves'!B$2:C$60,2,FALSE)</f>
        <v>Normal</v>
      </c>
      <c r="N945" s="54">
        <f>IF(OR(VLOOKUP(K945,'Basic Moves'!B$2:C$60,2,FALSE)=E945,VLOOKUP(K945,'Basic Moves'!B$2:C$60,2,FALSE)=F945),1,0)</f>
        <v>0</v>
      </c>
      <c r="O945" s="54">
        <f>VLOOKUP(K945,'Basic Moves'!B$2:J$60,5,FALSE)</f>
        <v>500</v>
      </c>
      <c r="P945" s="54">
        <f>VLOOKUP(K945,'Basic Moves'!B$2:J$60,9,FALSE)</f>
        <v>5</v>
      </c>
      <c r="Q945" s="34">
        <f t="shared" si="229"/>
        <v>1</v>
      </c>
      <c r="R945" s="24">
        <f t="shared" si="2"/>
        <v>2</v>
      </c>
      <c r="S945" s="56">
        <f t="shared" si="230"/>
        <v>10</v>
      </c>
      <c r="T945" s="56">
        <f t="shared" si="231"/>
        <v>10</v>
      </c>
      <c r="U945" s="56">
        <f t="shared" si="232"/>
        <v>1</v>
      </c>
      <c r="V945" s="21" t="s">
        <v>101</v>
      </c>
      <c r="W945" s="54">
        <f>VLOOKUP(V945,'Charged Moves'!B$2:K$119,3,FALSE)</f>
        <v>50</v>
      </c>
      <c r="X945" s="57" t="str">
        <f>VLOOKUP(V945,'Charged Moves'!B$2:C$119,2,FALSE)</f>
        <v>Water</v>
      </c>
      <c r="Y945" s="54">
        <f>IF(OR(VLOOKUP(V945,'Charged Moves'!B$2:C$119,2,FALSE)=E945,VLOOKUP(V945,'Charged Moves'!B$2:C$119,2,FALSE)=F945),1,0)</f>
        <v>1</v>
      </c>
      <c r="Z945" s="54">
        <f>VLOOKUP(V945,'Charged Moves'!B$2:K$119,10,FALSE)*100</f>
        <v>5</v>
      </c>
      <c r="AA945" s="54">
        <f>VLOOKUP(V945,'Charged Moves'!B$2:K$119,6,FALSE)</f>
        <v>1900</v>
      </c>
      <c r="AB945" s="54">
        <f>VLOOKUP(V945,'Charged Moves'!B$2:L$119,11,FALSE)</f>
        <v>33</v>
      </c>
      <c r="AC945" s="62">
        <f t="shared" si="233"/>
        <v>7</v>
      </c>
      <c r="AD945" s="24">
        <f t="shared" si="3"/>
        <v>3.684210526</v>
      </c>
      <c r="AE945" s="63">
        <f t="shared" si="4"/>
        <v>7</v>
      </c>
      <c r="AF945" s="64">
        <f t="shared" si="5"/>
        <v>3500</v>
      </c>
      <c r="AG945" s="65">
        <f t="shared" si="6"/>
        <v>2.592592593</v>
      </c>
      <c r="AH945" s="15">
        <f t="shared" si="234"/>
        <v>0.1489139915</v>
      </c>
      <c r="AI945" s="15">
        <f t="shared" si="235"/>
        <v>0.03042397786</v>
      </c>
      <c r="AJ945" s="15">
        <f t="shared" si="236"/>
        <v>0.02333831872</v>
      </c>
      <c r="AK945" s="65">
        <f t="shared" si="7"/>
        <v>0.6542056075</v>
      </c>
      <c r="AL945" s="65">
        <f t="shared" si="8"/>
        <v>33755.55556</v>
      </c>
      <c r="AM945" s="65">
        <f t="shared" si="9"/>
        <v>8517.757009</v>
      </c>
    </row>
    <row r="946" ht="14.25" customHeight="1">
      <c r="A946" s="11">
        <v>1352.0</v>
      </c>
      <c r="B946" s="11">
        <f>VLOOKUP(D946,'Species Data'!A$2:E$252,2,FALSE)</f>
        <v>183</v>
      </c>
      <c r="C946" s="11"/>
      <c r="D946" s="20" t="s">
        <v>436</v>
      </c>
      <c r="E946" s="115" t="s">
        <v>476</v>
      </c>
      <c r="F946" s="119" t="s">
        <v>491</v>
      </c>
      <c r="G946" s="11">
        <f>VLOOKUP(D946,'Species Data'!A$2:E$252,3,FALSE)</f>
        <v>140</v>
      </c>
      <c r="H946" s="52">
        <f>VLOOKUP(D946,'Species Data'!A$2:E$252,4,FALSE)</f>
        <v>37</v>
      </c>
      <c r="I946" s="52">
        <f>VLOOKUP(D946,'Species Data'!A$2:E$252,5,FALSE)</f>
        <v>93</v>
      </c>
      <c r="J946" s="53">
        <f t="shared" si="1"/>
        <v>13020</v>
      </c>
      <c r="K946" s="21" t="s">
        <v>139</v>
      </c>
      <c r="L946" s="54">
        <f>VLOOKUP(K946,'Basic Moves'!B$2:J$60,3,FALSE)</f>
        <v>5</v>
      </c>
      <c r="M946" s="54" t="str">
        <f>VLOOKUP(K946,'Basic Moves'!B$2:C$60,2,FALSE)</f>
        <v>Normal</v>
      </c>
      <c r="N946" s="54">
        <f>IF(OR(VLOOKUP(K946,'Basic Moves'!B$2:C$60,2,FALSE)=E946,VLOOKUP(K946,'Basic Moves'!B$2:C$60,2,FALSE)=F946),1,0)</f>
        <v>0</v>
      </c>
      <c r="O946" s="54">
        <f>VLOOKUP(K946,'Basic Moves'!B$2:J$60,5,FALSE)</f>
        <v>500</v>
      </c>
      <c r="P946" s="54">
        <f>VLOOKUP(K946,'Basic Moves'!B$2:J$60,9,FALSE)</f>
        <v>5</v>
      </c>
      <c r="Q946" s="34">
        <f t="shared" si="229"/>
        <v>1</v>
      </c>
      <c r="R946" s="24">
        <f t="shared" si="2"/>
        <v>2</v>
      </c>
      <c r="S946" s="56">
        <f t="shared" si="230"/>
        <v>10</v>
      </c>
      <c r="T946" s="56">
        <f t="shared" si="231"/>
        <v>10</v>
      </c>
      <c r="U946" s="56">
        <f t="shared" si="232"/>
        <v>1</v>
      </c>
      <c r="V946" s="21" t="s">
        <v>258</v>
      </c>
      <c r="W946" s="54">
        <f>VLOOKUP(V946,'Charged Moves'!B$2:K$119,3,FALSE)</f>
        <v>45</v>
      </c>
      <c r="X946" s="57" t="str">
        <f>VLOOKUP(V946,'Charged Moves'!B$2:C$119,2,FALSE)</f>
        <v>Water</v>
      </c>
      <c r="Y946" s="54">
        <f>IF(OR(VLOOKUP(V946,'Charged Moves'!B$2:C$119,2,FALSE)=E946,VLOOKUP(V946,'Charged Moves'!B$2:C$119,2,FALSE)=F946),1,0)</f>
        <v>1</v>
      </c>
      <c r="Z946" s="54">
        <f>VLOOKUP(V946,'Charged Moves'!B$2:K$119,10,FALSE)*100</f>
        <v>5</v>
      </c>
      <c r="AA946" s="54">
        <f>VLOOKUP(V946,'Charged Moves'!B$2:K$119,6,FALSE)</f>
        <v>1900</v>
      </c>
      <c r="AB946" s="54">
        <f>VLOOKUP(V946,'Charged Moves'!B$2:L$119,11,FALSE)</f>
        <v>33</v>
      </c>
      <c r="AC946" s="62">
        <f t="shared" si="233"/>
        <v>6</v>
      </c>
      <c r="AD946" s="24">
        <f t="shared" si="3"/>
        <v>3.157894737</v>
      </c>
      <c r="AE946" s="63">
        <f t="shared" si="4"/>
        <v>7</v>
      </c>
      <c r="AF946" s="64">
        <f t="shared" si="5"/>
        <v>3500</v>
      </c>
      <c r="AG946" s="65">
        <f t="shared" si="6"/>
        <v>2.407407407</v>
      </c>
      <c r="AH946" s="15">
        <f t="shared" si="234"/>
        <v>0.1382772779</v>
      </c>
      <c r="AI946" s="15">
        <f t="shared" si="235"/>
        <v>0.02825083658</v>
      </c>
      <c r="AJ946" s="15">
        <f t="shared" si="236"/>
        <v>0.02167129595</v>
      </c>
      <c r="AK946" s="65">
        <f t="shared" si="7"/>
        <v>0.6074766355</v>
      </c>
      <c r="AL946" s="65">
        <f t="shared" si="8"/>
        <v>31344.44444</v>
      </c>
      <c r="AM946" s="65">
        <f t="shared" si="9"/>
        <v>7909.345794</v>
      </c>
    </row>
    <row r="947" ht="14.25" customHeight="1">
      <c r="A947" s="11">
        <v>1351.0</v>
      </c>
      <c r="B947" s="11">
        <f>VLOOKUP(D947,'Species Data'!A$2:E$252,2,FALSE)</f>
        <v>183</v>
      </c>
      <c r="C947" s="11"/>
      <c r="D947" s="20" t="s">
        <v>436</v>
      </c>
      <c r="E947" s="115" t="s">
        <v>476</v>
      </c>
      <c r="F947" s="119" t="s">
        <v>491</v>
      </c>
      <c r="G947" s="11">
        <f>VLOOKUP(D947,'Species Data'!A$2:E$252,3,FALSE)</f>
        <v>140</v>
      </c>
      <c r="H947" s="52">
        <f>VLOOKUP(D947,'Species Data'!A$2:E$252,4,FALSE)</f>
        <v>37</v>
      </c>
      <c r="I947" s="52">
        <f>VLOOKUP(D947,'Species Data'!A$2:E$252,5,FALSE)</f>
        <v>93</v>
      </c>
      <c r="J947" s="53">
        <f t="shared" si="1"/>
        <v>13020</v>
      </c>
      <c r="K947" s="21" t="s">
        <v>139</v>
      </c>
      <c r="L947" s="54">
        <f>VLOOKUP(K947,'Basic Moves'!B$2:J$60,3,FALSE)</f>
        <v>5</v>
      </c>
      <c r="M947" s="54" t="str">
        <f>VLOOKUP(K947,'Basic Moves'!B$2:C$60,2,FALSE)</f>
        <v>Normal</v>
      </c>
      <c r="N947" s="54">
        <f>IF(OR(VLOOKUP(K947,'Basic Moves'!B$2:C$60,2,FALSE)=E947,VLOOKUP(K947,'Basic Moves'!B$2:C$60,2,FALSE)=F947),1,0)</f>
        <v>0</v>
      </c>
      <c r="O947" s="54">
        <f>VLOOKUP(K947,'Basic Moves'!B$2:J$60,5,FALSE)</f>
        <v>500</v>
      </c>
      <c r="P947" s="54">
        <f>VLOOKUP(K947,'Basic Moves'!B$2:J$60,9,FALSE)</f>
        <v>5</v>
      </c>
      <c r="Q947" s="34">
        <f t="shared" si="229"/>
        <v>1</v>
      </c>
      <c r="R947" s="24">
        <f t="shared" si="2"/>
        <v>2</v>
      </c>
      <c r="S947" s="56">
        <f t="shared" si="230"/>
        <v>10</v>
      </c>
      <c r="T947" s="56">
        <f t="shared" si="231"/>
        <v>10</v>
      </c>
      <c r="U947" s="56">
        <f t="shared" si="232"/>
        <v>1</v>
      </c>
      <c r="V947" s="21" t="s">
        <v>67</v>
      </c>
      <c r="W947" s="54">
        <f>VLOOKUP(V947,'Charged Moves'!B$2:K$119,3,FALSE)</f>
        <v>50</v>
      </c>
      <c r="X947" s="57" t="str">
        <f>VLOOKUP(V947,'Charged Moves'!B$2:C$119,2,FALSE)</f>
        <v>Normal</v>
      </c>
      <c r="Y947" s="54">
        <f>IF(OR(VLOOKUP(V947,'Charged Moves'!B$2:C$119,2,FALSE)=E947,VLOOKUP(V947,'Charged Moves'!B$2:C$119,2,FALSE)=F947),1,0)</f>
        <v>0</v>
      </c>
      <c r="Z947" s="54">
        <f>VLOOKUP(V947,'Charged Moves'!B$2:K$119,10,FALSE)*100</f>
        <v>5</v>
      </c>
      <c r="AA947" s="54">
        <f>VLOOKUP(V947,'Charged Moves'!B$2:K$119,6,FALSE)</f>
        <v>1900</v>
      </c>
      <c r="AB947" s="54">
        <f>VLOOKUP(V947,'Charged Moves'!B$2:L$119,11,FALSE)</f>
        <v>33</v>
      </c>
      <c r="AC947" s="62">
        <f t="shared" si="233"/>
        <v>6</v>
      </c>
      <c r="AD947" s="24">
        <f t="shared" si="3"/>
        <v>3.157894737</v>
      </c>
      <c r="AE947" s="63">
        <f t="shared" si="4"/>
        <v>7</v>
      </c>
      <c r="AF947" s="64">
        <f t="shared" si="5"/>
        <v>3500</v>
      </c>
      <c r="AG947" s="65">
        <f t="shared" si="6"/>
        <v>2.407407407</v>
      </c>
      <c r="AH947" s="15">
        <f t="shared" si="234"/>
        <v>0.1382772779</v>
      </c>
      <c r="AI947" s="15">
        <f t="shared" si="235"/>
        <v>0.02825083658</v>
      </c>
      <c r="AJ947" s="15">
        <f t="shared" si="236"/>
        <v>0.02167129595</v>
      </c>
      <c r="AK947" s="65">
        <f t="shared" si="7"/>
        <v>0.6074766355</v>
      </c>
      <c r="AL947" s="65">
        <f t="shared" si="8"/>
        <v>31344.44444</v>
      </c>
      <c r="AM947" s="65">
        <f t="shared" si="9"/>
        <v>7909.345794</v>
      </c>
    </row>
    <row r="948" ht="14.25" customHeight="1">
      <c r="A948" s="11">
        <v>793.0</v>
      </c>
      <c r="B948" s="11">
        <f>VLOOKUP(D948,'Species Data'!A$2:E$252,2,FALSE)</f>
        <v>105</v>
      </c>
      <c r="C948" s="11"/>
      <c r="D948" s="11" t="s">
        <v>304</v>
      </c>
      <c r="E948" s="132" t="s">
        <v>485</v>
      </c>
      <c r="F948" s="133"/>
      <c r="G948" s="11">
        <f>VLOOKUP(D948,'Species Data'!A$2:E$252,3,FALSE)</f>
        <v>120</v>
      </c>
      <c r="H948" s="52">
        <f>VLOOKUP(D948,'Species Data'!A$2:E$252,4,FALSE)</f>
        <v>144</v>
      </c>
      <c r="I948" s="52">
        <f>VLOOKUP(D948,'Species Data'!A$2:E$252,5,FALSE)</f>
        <v>200</v>
      </c>
      <c r="J948" s="53">
        <f t="shared" si="1"/>
        <v>24000</v>
      </c>
      <c r="K948" s="48" t="s">
        <v>103</v>
      </c>
      <c r="L948" s="54">
        <f>VLOOKUP(K948,'Basic Moves'!B$2:J$60,3,FALSE)</f>
        <v>15</v>
      </c>
      <c r="M948" s="54" t="str">
        <f>VLOOKUP(K948,'Basic Moves'!B$2:C$60,2,FALSE)</f>
        <v>Ground</v>
      </c>
      <c r="N948" s="54">
        <f>IF(OR(VLOOKUP(K948,'Basic Moves'!B$2:C$60,2,FALSE)=E948,VLOOKUP(K948,'Basic Moves'!B$2:C$60,2,FALSE)=F948),1,0)</f>
        <v>1</v>
      </c>
      <c r="O948" s="54">
        <f>VLOOKUP(K948,'Basic Moves'!B$2:J$60,5,FALSE)</f>
        <v>1400</v>
      </c>
      <c r="P948" s="54">
        <f>VLOOKUP(K948,'Basic Moves'!B$2:J$60,9,FALSE)</f>
        <v>12</v>
      </c>
      <c r="Q948" s="34">
        <f t="shared" si="229"/>
        <v>8</v>
      </c>
      <c r="R948" s="24">
        <f t="shared" si="2"/>
        <v>5.714285714</v>
      </c>
      <c r="S948" s="56">
        <f t="shared" si="230"/>
        <v>10.71428571</v>
      </c>
      <c r="T948" s="56">
        <f t="shared" si="231"/>
        <v>8.571428571</v>
      </c>
      <c r="U948" s="56">
        <f t="shared" si="232"/>
        <v>0.8</v>
      </c>
      <c r="V948" s="48" t="s">
        <v>291</v>
      </c>
      <c r="W948" s="54">
        <f>VLOOKUP(V948,'Charged Moves'!B$2:K$119,3,FALSE)</f>
        <v>100</v>
      </c>
      <c r="X948" s="57" t="str">
        <f>VLOOKUP(V948,'Charged Moves'!B$2:C$119,2,FALSE)</f>
        <v>Ground</v>
      </c>
      <c r="Y948" s="54">
        <f>IF(OR(VLOOKUP(V948,'Charged Moves'!B$2:C$119,2,FALSE)=E948,VLOOKUP(V948,'Charged Moves'!B$2:C$119,2,FALSE)=F948),1,0)</f>
        <v>1</v>
      </c>
      <c r="Z948" s="54">
        <f>VLOOKUP(V948,'Charged Moves'!B$2:K$119,10,FALSE)*100</f>
        <v>5</v>
      </c>
      <c r="AA948" s="54">
        <f>VLOOKUP(V948,'Charged Moves'!B$2:K$119,6,FALSE)</f>
        <v>4700</v>
      </c>
      <c r="AB948" s="54">
        <f>VLOOKUP(V948,'Charged Moves'!B$2:L$119,11,FALSE)</f>
        <v>50</v>
      </c>
      <c r="AC948" s="62">
        <f t="shared" si="233"/>
        <v>49</v>
      </c>
      <c r="AD948" s="24">
        <f t="shared" si="3"/>
        <v>10.42553191</v>
      </c>
      <c r="AE948" s="63">
        <f t="shared" si="4"/>
        <v>5</v>
      </c>
      <c r="AF948" s="64">
        <f t="shared" si="5"/>
        <v>7000</v>
      </c>
      <c r="AG948" s="65">
        <f t="shared" si="6"/>
        <v>7.606837607</v>
      </c>
      <c r="AH948" s="15">
        <f t="shared" si="234"/>
        <v>0.4369234697</v>
      </c>
      <c r="AI948" s="15">
        <f t="shared" si="235"/>
        <v>0.1645455429</v>
      </c>
      <c r="AJ948" s="15">
        <f t="shared" si="236"/>
        <v>0.2469432856</v>
      </c>
      <c r="AK948" s="65">
        <f t="shared" si="7"/>
        <v>3.755274262</v>
      </c>
      <c r="AL948" s="65">
        <f t="shared" si="8"/>
        <v>182564.1026</v>
      </c>
      <c r="AM948" s="65">
        <f t="shared" si="9"/>
        <v>90126.58228</v>
      </c>
    </row>
    <row r="949" ht="14.25" customHeight="1">
      <c r="A949" s="11">
        <v>796.0</v>
      </c>
      <c r="B949" s="11">
        <f>VLOOKUP(D949,'Species Data'!A$2:E$252,2,FALSE)</f>
        <v>105</v>
      </c>
      <c r="C949" s="11"/>
      <c r="D949" s="11" t="s">
        <v>304</v>
      </c>
      <c r="E949" s="132" t="s">
        <v>485</v>
      </c>
      <c r="F949" s="133"/>
      <c r="G949" s="11">
        <f>VLOOKUP(D949,'Species Data'!A$2:E$252,3,FALSE)</f>
        <v>120</v>
      </c>
      <c r="H949" s="52">
        <f>VLOOKUP(D949,'Species Data'!A$2:E$252,4,FALSE)</f>
        <v>144</v>
      </c>
      <c r="I949" s="52">
        <f>VLOOKUP(D949,'Species Data'!A$2:E$252,5,FALSE)</f>
        <v>200</v>
      </c>
      <c r="J949" s="53">
        <f t="shared" si="1"/>
        <v>24000</v>
      </c>
      <c r="K949" s="48" t="s">
        <v>106</v>
      </c>
      <c r="L949" s="54">
        <f>VLOOKUP(K949,'Basic Moves'!B$2:J$60,3,FALSE)</f>
        <v>15</v>
      </c>
      <c r="M949" s="54" t="str">
        <f>VLOOKUP(K949,'Basic Moves'!B$2:C$60,2,FALSE)</f>
        <v>Fighting</v>
      </c>
      <c r="N949" s="54">
        <f>IF(OR(VLOOKUP(K949,'Basic Moves'!B$2:C$60,2,FALSE)=E949,VLOOKUP(K949,'Basic Moves'!B$2:C$60,2,FALSE)=F949),1,0)</f>
        <v>0</v>
      </c>
      <c r="O949" s="54">
        <f>VLOOKUP(K949,'Basic Moves'!B$2:J$60,5,FALSE)</f>
        <v>1300</v>
      </c>
      <c r="P949" s="54">
        <f>VLOOKUP(K949,'Basic Moves'!B$2:J$60,9,FALSE)</f>
        <v>10</v>
      </c>
      <c r="Q949" s="34">
        <f t="shared" si="229"/>
        <v>7</v>
      </c>
      <c r="R949" s="24">
        <f t="shared" si="2"/>
        <v>5.384615385</v>
      </c>
      <c r="S949" s="56">
        <f t="shared" si="230"/>
        <v>11.53846154</v>
      </c>
      <c r="T949" s="56">
        <f t="shared" si="231"/>
        <v>7.692307692</v>
      </c>
      <c r="U949" s="56">
        <f t="shared" si="232"/>
        <v>0.6666666667</v>
      </c>
      <c r="V949" s="48" t="s">
        <v>291</v>
      </c>
      <c r="W949" s="54">
        <f>VLOOKUP(V949,'Charged Moves'!B$2:K$119,3,FALSE)</f>
        <v>100</v>
      </c>
      <c r="X949" s="57" t="str">
        <f>VLOOKUP(V949,'Charged Moves'!B$2:C$119,2,FALSE)</f>
        <v>Ground</v>
      </c>
      <c r="Y949" s="54">
        <f>IF(OR(VLOOKUP(V949,'Charged Moves'!B$2:C$119,2,FALSE)=E949,VLOOKUP(V949,'Charged Moves'!B$2:C$119,2,FALSE)=F949),1,0)</f>
        <v>1</v>
      </c>
      <c r="Z949" s="54">
        <f>VLOOKUP(V949,'Charged Moves'!B$2:K$119,10,FALSE)*100</f>
        <v>5</v>
      </c>
      <c r="AA949" s="54">
        <f>VLOOKUP(V949,'Charged Moves'!B$2:K$119,6,FALSE)</f>
        <v>4700</v>
      </c>
      <c r="AB949" s="54">
        <f>VLOOKUP(V949,'Charged Moves'!B$2:L$119,11,FALSE)</f>
        <v>50</v>
      </c>
      <c r="AC949" s="62">
        <f t="shared" si="233"/>
        <v>49</v>
      </c>
      <c r="AD949" s="24">
        <f t="shared" si="3"/>
        <v>10.42553191</v>
      </c>
      <c r="AE949" s="63">
        <f t="shared" si="4"/>
        <v>5</v>
      </c>
      <c r="AF949" s="64">
        <f t="shared" si="5"/>
        <v>6500</v>
      </c>
      <c r="AG949" s="65">
        <f t="shared" si="6"/>
        <v>7.5</v>
      </c>
      <c r="AH949" s="15">
        <f t="shared" si="234"/>
        <v>0.4307869041</v>
      </c>
      <c r="AI949" s="15">
        <f t="shared" si="235"/>
        <v>0.16223451</v>
      </c>
      <c r="AJ949" s="15">
        <f t="shared" si="236"/>
        <v>0.2380931291</v>
      </c>
      <c r="AK949" s="65">
        <f t="shared" si="7"/>
        <v>3.620689655</v>
      </c>
      <c r="AL949" s="65">
        <f t="shared" si="8"/>
        <v>180000</v>
      </c>
      <c r="AM949" s="65">
        <f t="shared" si="9"/>
        <v>86896.55172</v>
      </c>
    </row>
    <row r="950" ht="14.25" customHeight="1">
      <c r="A950" s="11">
        <v>794.0</v>
      </c>
      <c r="B950" s="11">
        <f>VLOOKUP(D950,'Species Data'!A$2:E$252,2,FALSE)</f>
        <v>105</v>
      </c>
      <c r="C950" s="11"/>
      <c r="D950" s="11" t="s">
        <v>304</v>
      </c>
      <c r="E950" s="132" t="s">
        <v>485</v>
      </c>
      <c r="F950" s="133"/>
      <c r="G950" s="11">
        <f>VLOOKUP(D950,'Species Data'!A$2:E$252,3,FALSE)</f>
        <v>120</v>
      </c>
      <c r="H950" s="52">
        <f>VLOOKUP(D950,'Species Data'!A$2:E$252,4,FALSE)</f>
        <v>144</v>
      </c>
      <c r="I950" s="52">
        <f>VLOOKUP(D950,'Species Data'!A$2:E$252,5,FALSE)</f>
        <v>200</v>
      </c>
      <c r="J950" s="53">
        <f t="shared" si="1"/>
        <v>24000</v>
      </c>
      <c r="K950" s="48" t="s">
        <v>103</v>
      </c>
      <c r="L950" s="54">
        <f>VLOOKUP(K950,'Basic Moves'!B$2:J$60,3,FALSE)</f>
        <v>15</v>
      </c>
      <c r="M950" s="54" t="str">
        <f>VLOOKUP(K950,'Basic Moves'!B$2:C$60,2,FALSE)</f>
        <v>Ground</v>
      </c>
      <c r="N950" s="54">
        <f>IF(OR(VLOOKUP(K950,'Basic Moves'!B$2:C$60,2,FALSE)=E950,VLOOKUP(K950,'Basic Moves'!B$2:C$60,2,FALSE)=F950),1,0)</f>
        <v>1</v>
      </c>
      <c r="O950" s="54">
        <f>VLOOKUP(K950,'Basic Moves'!B$2:J$60,5,FALSE)</f>
        <v>1400</v>
      </c>
      <c r="P950" s="54">
        <f>VLOOKUP(K950,'Basic Moves'!B$2:J$60,9,FALSE)</f>
        <v>12</v>
      </c>
      <c r="Q950" s="34">
        <f t="shared" si="229"/>
        <v>8</v>
      </c>
      <c r="R950" s="24">
        <f t="shared" si="2"/>
        <v>5.714285714</v>
      </c>
      <c r="S950" s="56">
        <f t="shared" si="230"/>
        <v>10.71428571</v>
      </c>
      <c r="T950" s="56">
        <f t="shared" si="231"/>
        <v>8.571428571</v>
      </c>
      <c r="U950" s="56">
        <f t="shared" si="232"/>
        <v>0.8</v>
      </c>
      <c r="V950" s="48" t="s">
        <v>85</v>
      </c>
      <c r="W950" s="54">
        <f>VLOOKUP(V950,'Charged Moves'!B$2:K$119,3,FALSE)</f>
        <v>120</v>
      </c>
      <c r="X950" s="57" t="str">
        <f>VLOOKUP(V950,'Charged Moves'!B$2:C$119,2,FALSE)</f>
        <v>Ground</v>
      </c>
      <c r="Y950" s="54">
        <f>IF(OR(VLOOKUP(V950,'Charged Moves'!B$2:C$119,2,FALSE)=E950,VLOOKUP(V950,'Charged Moves'!B$2:C$119,2,FALSE)=F950),1,0)</f>
        <v>1</v>
      </c>
      <c r="Z950" s="54">
        <f>VLOOKUP(V950,'Charged Moves'!B$2:K$119,10,FALSE)*100</f>
        <v>5</v>
      </c>
      <c r="AA950" s="54">
        <f>VLOOKUP(V950,'Charged Moves'!B$2:K$119,6,FALSE)</f>
        <v>3600</v>
      </c>
      <c r="AB950" s="54">
        <f>VLOOKUP(V950,'Charged Moves'!B$2:L$119,11,FALSE)</f>
        <v>100</v>
      </c>
      <c r="AC950" s="62">
        <f t="shared" si="233"/>
        <v>58</v>
      </c>
      <c r="AD950" s="24">
        <f t="shared" si="3"/>
        <v>16.11111111</v>
      </c>
      <c r="AE950" s="63">
        <f t="shared" si="4"/>
        <v>9</v>
      </c>
      <c r="AF950" s="64">
        <f t="shared" si="5"/>
        <v>12600</v>
      </c>
      <c r="AG950" s="65">
        <f t="shared" si="6"/>
        <v>8.024691358</v>
      </c>
      <c r="AH950" s="15">
        <f t="shared" si="234"/>
        <v>0.4609242595</v>
      </c>
      <c r="AI950" s="15">
        <f t="shared" si="235"/>
        <v>0.1735842494</v>
      </c>
      <c r="AJ950" s="15">
        <f t="shared" si="236"/>
        <v>0.2361513015</v>
      </c>
      <c r="AK950" s="65">
        <f t="shared" si="7"/>
        <v>3.591160221</v>
      </c>
      <c r="AL950" s="65">
        <f t="shared" si="8"/>
        <v>192592.5926</v>
      </c>
      <c r="AM950" s="65">
        <f t="shared" si="9"/>
        <v>86187.8453</v>
      </c>
    </row>
    <row r="951" ht="14.25" customHeight="1">
      <c r="A951" s="11">
        <v>797.0</v>
      </c>
      <c r="B951" s="11">
        <f>VLOOKUP(D951,'Species Data'!A$2:E$252,2,FALSE)</f>
        <v>105</v>
      </c>
      <c r="C951" s="11"/>
      <c r="D951" s="11" t="s">
        <v>304</v>
      </c>
      <c r="E951" s="132" t="s">
        <v>485</v>
      </c>
      <c r="F951" s="133"/>
      <c r="G951" s="11">
        <f>VLOOKUP(D951,'Species Data'!A$2:E$252,3,FALSE)</f>
        <v>120</v>
      </c>
      <c r="H951" s="52">
        <f>VLOOKUP(D951,'Species Data'!A$2:E$252,4,FALSE)</f>
        <v>144</v>
      </c>
      <c r="I951" s="52">
        <f>VLOOKUP(D951,'Species Data'!A$2:E$252,5,FALSE)</f>
        <v>200</v>
      </c>
      <c r="J951" s="53">
        <f t="shared" si="1"/>
        <v>24000</v>
      </c>
      <c r="K951" s="48" t="s">
        <v>106</v>
      </c>
      <c r="L951" s="54">
        <f>VLOOKUP(K951,'Basic Moves'!B$2:J$60,3,FALSE)</f>
        <v>15</v>
      </c>
      <c r="M951" s="54" t="str">
        <f>VLOOKUP(K951,'Basic Moves'!B$2:C$60,2,FALSE)</f>
        <v>Fighting</v>
      </c>
      <c r="N951" s="54">
        <f>IF(OR(VLOOKUP(K951,'Basic Moves'!B$2:C$60,2,FALSE)=E951,VLOOKUP(K951,'Basic Moves'!B$2:C$60,2,FALSE)=F951),1,0)</f>
        <v>0</v>
      </c>
      <c r="O951" s="54">
        <f>VLOOKUP(K951,'Basic Moves'!B$2:J$60,5,FALSE)</f>
        <v>1300</v>
      </c>
      <c r="P951" s="54">
        <f>VLOOKUP(K951,'Basic Moves'!B$2:J$60,9,FALSE)</f>
        <v>10</v>
      </c>
      <c r="Q951" s="34">
        <f t="shared" si="229"/>
        <v>7</v>
      </c>
      <c r="R951" s="24">
        <f t="shared" si="2"/>
        <v>5.384615385</v>
      </c>
      <c r="S951" s="56">
        <f t="shared" si="230"/>
        <v>11.53846154</v>
      </c>
      <c r="T951" s="56">
        <f t="shared" si="231"/>
        <v>7.692307692</v>
      </c>
      <c r="U951" s="56">
        <f t="shared" si="232"/>
        <v>0.6666666667</v>
      </c>
      <c r="V951" s="48" t="s">
        <v>85</v>
      </c>
      <c r="W951" s="54">
        <f>VLOOKUP(V951,'Charged Moves'!B$2:K$119,3,FALSE)</f>
        <v>120</v>
      </c>
      <c r="X951" s="57" t="str">
        <f>VLOOKUP(V951,'Charged Moves'!B$2:C$119,2,FALSE)</f>
        <v>Ground</v>
      </c>
      <c r="Y951" s="54">
        <f>IF(OR(VLOOKUP(V951,'Charged Moves'!B$2:C$119,2,FALSE)=E951,VLOOKUP(V951,'Charged Moves'!B$2:C$119,2,FALSE)=F951),1,0)</f>
        <v>1</v>
      </c>
      <c r="Z951" s="54">
        <f>VLOOKUP(V951,'Charged Moves'!B$2:K$119,10,FALSE)*100</f>
        <v>5</v>
      </c>
      <c r="AA951" s="54">
        <f>VLOOKUP(V951,'Charged Moves'!B$2:K$119,6,FALSE)</f>
        <v>3600</v>
      </c>
      <c r="AB951" s="54">
        <f>VLOOKUP(V951,'Charged Moves'!B$2:L$119,11,FALSE)</f>
        <v>100</v>
      </c>
      <c r="AC951" s="62">
        <f t="shared" si="233"/>
        <v>58</v>
      </c>
      <c r="AD951" s="24">
        <f t="shared" si="3"/>
        <v>16.11111111</v>
      </c>
      <c r="AE951" s="63">
        <f t="shared" si="4"/>
        <v>10</v>
      </c>
      <c r="AF951" s="64">
        <f t="shared" si="5"/>
        <v>13000</v>
      </c>
      <c r="AG951" s="65">
        <f t="shared" si="6"/>
        <v>7.710843373</v>
      </c>
      <c r="AH951" s="15">
        <f t="shared" si="234"/>
        <v>0.4428973793</v>
      </c>
      <c r="AI951" s="15">
        <f t="shared" si="235"/>
        <v>0.1667953195</v>
      </c>
      <c r="AJ951" s="15">
        <f t="shared" si="236"/>
        <v>0.2180611141</v>
      </c>
      <c r="AK951" s="65">
        <f t="shared" si="7"/>
        <v>3.316062176</v>
      </c>
      <c r="AL951" s="65">
        <f t="shared" si="8"/>
        <v>185060.241</v>
      </c>
      <c r="AM951" s="65">
        <f t="shared" si="9"/>
        <v>79585.49223</v>
      </c>
    </row>
    <row r="952" ht="14.25" customHeight="1">
      <c r="A952" s="11">
        <v>792.0</v>
      </c>
      <c r="B952" s="11">
        <f>VLOOKUP(D952,'Species Data'!A$2:E$252,2,FALSE)</f>
        <v>105</v>
      </c>
      <c r="C952" s="11"/>
      <c r="D952" s="11" t="s">
        <v>304</v>
      </c>
      <c r="E952" s="132" t="s">
        <v>485</v>
      </c>
      <c r="F952" s="133"/>
      <c r="G952" s="11">
        <f>VLOOKUP(D952,'Species Data'!A$2:E$252,3,FALSE)</f>
        <v>120</v>
      </c>
      <c r="H952" s="52">
        <f>VLOOKUP(D952,'Species Data'!A$2:E$252,4,FALSE)</f>
        <v>144</v>
      </c>
      <c r="I952" s="52">
        <f>VLOOKUP(D952,'Species Data'!A$2:E$252,5,FALSE)</f>
        <v>200</v>
      </c>
      <c r="J952" s="53">
        <f t="shared" si="1"/>
        <v>24000</v>
      </c>
      <c r="K952" s="48" t="s">
        <v>103</v>
      </c>
      <c r="L952" s="54">
        <f>VLOOKUP(K952,'Basic Moves'!B$2:J$60,3,FALSE)</f>
        <v>15</v>
      </c>
      <c r="M952" s="54" t="str">
        <f>VLOOKUP(K952,'Basic Moves'!B$2:C$60,2,FALSE)</f>
        <v>Ground</v>
      </c>
      <c r="N952" s="54">
        <f>IF(OR(VLOOKUP(K952,'Basic Moves'!B$2:C$60,2,FALSE)=E952,VLOOKUP(K952,'Basic Moves'!B$2:C$60,2,FALSE)=F952),1,0)</f>
        <v>1</v>
      </c>
      <c r="O952" s="54">
        <f>VLOOKUP(K952,'Basic Moves'!B$2:J$60,5,FALSE)</f>
        <v>1400</v>
      </c>
      <c r="P952" s="54">
        <f>VLOOKUP(K952,'Basic Moves'!B$2:J$60,9,FALSE)</f>
        <v>12</v>
      </c>
      <c r="Q952" s="34">
        <f t="shared" si="229"/>
        <v>8</v>
      </c>
      <c r="R952" s="24">
        <f t="shared" si="2"/>
        <v>5.714285714</v>
      </c>
      <c r="S952" s="56">
        <f t="shared" si="230"/>
        <v>10.71428571</v>
      </c>
      <c r="T952" s="56">
        <f t="shared" si="231"/>
        <v>8.571428571</v>
      </c>
      <c r="U952" s="56">
        <f t="shared" si="232"/>
        <v>0.8</v>
      </c>
      <c r="V952" s="48" t="s">
        <v>311</v>
      </c>
      <c r="W952" s="54">
        <f>VLOOKUP(V952,'Charged Moves'!B$2:K$119,3,FALSE)</f>
        <v>40</v>
      </c>
      <c r="X952" s="57" t="str">
        <f>VLOOKUP(V952,'Charged Moves'!B$2:C$119,2,FALSE)</f>
        <v>Ground</v>
      </c>
      <c r="Y952" s="54">
        <f>IF(OR(VLOOKUP(V952,'Charged Moves'!B$2:C$119,2,FALSE)=E952,VLOOKUP(V952,'Charged Moves'!B$2:C$119,2,FALSE)=F952),1,0)</f>
        <v>1</v>
      </c>
      <c r="Z952" s="54">
        <f>VLOOKUP(V952,'Charged Moves'!B$2:K$119,10,FALSE)*100</f>
        <v>5</v>
      </c>
      <c r="AA952" s="54">
        <f>VLOOKUP(V952,'Charged Moves'!B$2:K$119,6,FALSE)</f>
        <v>1600</v>
      </c>
      <c r="AB952" s="54">
        <f>VLOOKUP(V952,'Charged Moves'!B$2:L$119,11,FALSE)</f>
        <v>33</v>
      </c>
      <c r="AC952" s="62">
        <f t="shared" si="233"/>
        <v>20</v>
      </c>
      <c r="AD952" s="24">
        <f t="shared" si="3"/>
        <v>12.5</v>
      </c>
      <c r="AE952" s="63">
        <f t="shared" si="4"/>
        <v>3</v>
      </c>
      <c r="AF952" s="64">
        <f t="shared" si="5"/>
        <v>4200</v>
      </c>
      <c r="AG952" s="65">
        <f t="shared" si="6"/>
        <v>7.586206897</v>
      </c>
      <c r="AH952" s="15">
        <f t="shared" si="234"/>
        <v>0.4357384777</v>
      </c>
      <c r="AI952" s="15">
        <f t="shared" si="235"/>
        <v>0.1640992745</v>
      </c>
      <c r="AJ952" s="15">
        <f t="shared" si="236"/>
        <v>0.2096665513</v>
      </c>
      <c r="AK952" s="65">
        <f t="shared" si="7"/>
        <v>3.188405797</v>
      </c>
      <c r="AL952" s="65">
        <f t="shared" si="8"/>
        <v>182068.9655</v>
      </c>
      <c r="AM952" s="65">
        <f t="shared" si="9"/>
        <v>76521.73913</v>
      </c>
    </row>
    <row r="953" ht="14.25" customHeight="1">
      <c r="A953" s="11">
        <v>795.0</v>
      </c>
      <c r="B953" s="11">
        <f>VLOOKUP(D953,'Species Data'!A$2:E$252,2,FALSE)</f>
        <v>105</v>
      </c>
      <c r="C953" s="11"/>
      <c r="D953" s="11" t="s">
        <v>304</v>
      </c>
      <c r="E953" s="132" t="s">
        <v>485</v>
      </c>
      <c r="F953" s="133"/>
      <c r="G953" s="11">
        <f>VLOOKUP(D953,'Species Data'!A$2:E$252,3,FALSE)</f>
        <v>120</v>
      </c>
      <c r="H953" s="52">
        <f>VLOOKUP(D953,'Species Data'!A$2:E$252,4,FALSE)</f>
        <v>144</v>
      </c>
      <c r="I953" s="52">
        <f>VLOOKUP(D953,'Species Data'!A$2:E$252,5,FALSE)</f>
        <v>200</v>
      </c>
      <c r="J953" s="53">
        <f t="shared" si="1"/>
        <v>24000</v>
      </c>
      <c r="K953" s="48" t="s">
        <v>106</v>
      </c>
      <c r="L953" s="54">
        <f>VLOOKUP(K953,'Basic Moves'!B$2:J$60,3,FALSE)</f>
        <v>15</v>
      </c>
      <c r="M953" s="54" t="str">
        <f>VLOOKUP(K953,'Basic Moves'!B$2:C$60,2,FALSE)</f>
        <v>Fighting</v>
      </c>
      <c r="N953" s="54">
        <f>IF(OR(VLOOKUP(K953,'Basic Moves'!B$2:C$60,2,FALSE)=E953,VLOOKUP(K953,'Basic Moves'!B$2:C$60,2,FALSE)=F953),1,0)</f>
        <v>0</v>
      </c>
      <c r="O953" s="54">
        <f>VLOOKUP(K953,'Basic Moves'!B$2:J$60,5,FALSE)</f>
        <v>1300</v>
      </c>
      <c r="P953" s="54">
        <f>VLOOKUP(K953,'Basic Moves'!B$2:J$60,9,FALSE)</f>
        <v>10</v>
      </c>
      <c r="Q953" s="34">
        <f t="shared" si="229"/>
        <v>7</v>
      </c>
      <c r="R953" s="24">
        <f t="shared" si="2"/>
        <v>5.384615385</v>
      </c>
      <c r="S953" s="56">
        <f t="shared" si="230"/>
        <v>11.53846154</v>
      </c>
      <c r="T953" s="56">
        <f t="shared" si="231"/>
        <v>7.692307692</v>
      </c>
      <c r="U953" s="56">
        <f t="shared" si="232"/>
        <v>0.6666666667</v>
      </c>
      <c r="V953" s="48" t="s">
        <v>311</v>
      </c>
      <c r="W953" s="54">
        <f>VLOOKUP(V953,'Charged Moves'!B$2:K$119,3,FALSE)</f>
        <v>40</v>
      </c>
      <c r="X953" s="57" t="str">
        <f>VLOOKUP(V953,'Charged Moves'!B$2:C$119,2,FALSE)</f>
        <v>Ground</v>
      </c>
      <c r="Y953" s="54">
        <f>IF(OR(VLOOKUP(V953,'Charged Moves'!B$2:C$119,2,FALSE)=E953,VLOOKUP(V953,'Charged Moves'!B$2:C$119,2,FALSE)=F953),1,0)</f>
        <v>1</v>
      </c>
      <c r="Z953" s="54">
        <f>VLOOKUP(V953,'Charged Moves'!B$2:K$119,10,FALSE)*100</f>
        <v>5</v>
      </c>
      <c r="AA953" s="54">
        <f>VLOOKUP(V953,'Charged Moves'!B$2:K$119,6,FALSE)</f>
        <v>1600</v>
      </c>
      <c r="AB953" s="54">
        <f>VLOOKUP(V953,'Charged Moves'!B$2:L$119,11,FALSE)</f>
        <v>33</v>
      </c>
      <c r="AC953" s="62">
        <f t="shared" si="233"/>
        <v>20</v>
      </c>
      <c r="AD953" s="24">
        <f t="shared" si="3"/>
        <v>12.5</v>
      </c>
      <c r="AE953" s="63">
        <f t="shared" si="4"/>
        <v>4</v>
      </c>
      <c r="AF953" s="64">
        <f t="shared" si="5"/>
        <v>5200</v>
      </c>
      <c r="AG953" s="65">
        <f t="shared" si="6"/>
        <v>7.058823529</v>
      </c>
      <c r="AH953" s="15">
        <f t="shared" si="234"/>
        <v>0.405446498</v>
      </c>
      <c r="AI953" s="15">
        <f t="shared" si="235"/>
        <v>0.1526913035</v>
      </c>
      <c r="AJ953" s="15">
        <f t="shared" si="236"/>
        <v>0.1878830135</v>
      </c>
      <c r="AK953" s="65">
        <f t="shared" si="7"/>
        <v>2.857142857</v>
      </c>
      <c r="AL953" s="65">
        <f t="shared" si="8"/>
        <v>169411.7647</v>
      </c>
      <c r="AM953" s="65">
        <f t="shared" si="9"/>
        <v>68571.42857</v>
      </c>
    </row>
    <row r="954" ht="14.25" customHeight="1">
      <c r="A954" s="11">
        <v>1169.0</v>
      </c>
      <c r="B954" s="11">
        <f>VLOOKUP(D954,'Species Data'!A$2:E$252,2,FALSE)</f>
        <v>154</v>
      </c>
      <c r="C954" s="11"/>
      <c r="D954" s="47" t="s">
        <v>179</v>
      </c>
      <c r="E954" s="110" t="s">
        <v>479</v>
      </c>
      <c r="F954" s="110"/>
      <c r="G954" s="11">
        <f>VLOOKUP(D954,'Species Data'!A$2:E$252,3,FALSE)</f>
        <v>160</v>
      </c>
      <c r="H954" s="52">
        <f>VLOOKUP(D954,'Species Data'!A$2:E$252,4,FALSE)</f>
        <v>168</v>
      </c>
      <c r="I954" s="52">
        <f>VLOOKUP(D954,'Species Data'!A$2:E$252,5,FALSE)</f>
        <v>202</v>
      </c>
      <c r="J954" s="53">
        <f t="shared" si="1"/>
        <v>32320</v>
      </c>
      <c r="K954" s="21" t="s">
        <v>146</v>
      </c>
      <c r="L954" s="54">
        <f>VLOOKUP(K954,'Basic Moves'!B$2:J$60,3,FALSE)</f>
        <v>13</v>
      </c>
      <c r="M954" s="54" t="str">
        <f>VLOOKUP(K954,'Basic Moves'!B$2:C$60,2,FALSE)</f>
        <v>Grass</v>
      </c>
      <c r="N954" s="54">
        <f>IF(OR(VLOOKUP(K954,'Basic Moves'!B$2:C$60,2,FALSE)=E954,VLOOKUP(K954,'Basic Moves'!B$2:C$60,2,FALSE)=F954),1,0)</f>
        <v>1</v>
      </c>
      <c r="O954" s="54">
        <f>VLOOKUP(K954,'Basic Moves'!B$2:J$60,5,FALSE)</f>
        <v>1000</v>
      </c>
      <c r="P954" s="54">
        <f>VLOOKUP(K954,'Basic Moves'!B$2:J$60,9,FALSE)</f>
        <v>7</v>
      </c>
      <c r="Q954" s="34">
        <f t="shared" si="229"/>
        <v>8</v>
      </c>
      <c r="R954" s="24">
        <f t="shared" si="2"/>
        <v>8</v>
      </c>
      <c r="S954" s="56">
        <f t="shared" si="230"/>
        <v>13</v>
      </c>
      <c r="T954" s="56">
        <f t="shared" si="231"/>
        <v>7</v>
      </c>
      <c r="U954" s="56">
        <f t="shared" si="232"/>
        <v>0.5384615385</v>
      </c>
      <c r="V954" s="21" t="s">
        <v>39</v>
      </c>
      <c r="W954" s="54">
        <f>VLOOKUP(V954,'Charged Moves'!B$2:K$119,3,FALSE)</f>
        <v>180</v>
      </c>
      <c r="X954" s="57" t="str">
        <f>VLOOKUP(V954,'Charged Moves'!B$2:C$119,2,FALSE)</f>
        <v>Grass</v>
      </c>
      <c r="Y954" s="54">
        <f>IF(OR(VLOOKUP(V954,'Charged Moves'!B$2:C$119,2,FALSE)=E954,VLOOKUP(V954,'Charged Moves'!B$2:C$119,2,FALSE)=F954),1,0)</f>
        <v>1</v>
      </c>
      <c r="Z954" s="54">
        <f>VLOOKUP(V954,'Charged Moves'!B$2:K$119,10,FALSE)*100</f>
        <v>5</v>
      </c>
      <c r="AA954" s="54">
        <f>VLOOKUP(V954,'Charged Moves'!B$2:K$119,6,FALSE)</f>
        <v>4900</v>
      </c>
      <c r="AB954" s="54">
        <f>VLOOKUP(V954,'Charged Moves'!B$2:L$119,11,FALSE)</f>
        <v>100</v>
      </c>
      <c r="AC954" s="62">
        <f t="shared" si="233"/>
        <v>101</v>
      </c>
      <c r="AD954" s="24">
        <f t="shared" si="3"/>
        <v>20.6122449</v>
      </c>
      <c r="AE954" s="63">
        <f t="shared" si="4"/>
        <v>15</v>
      </c>
      <c r="AF954" s="64">
        <f t="shared" si="5"/>
        <v>15000</v>
      </c>
      <c r="AG954" s="65">
        <f t="shared" si="6"/>
        <v>11.10552764</v>
      </c>
      <c r="AH954" s="15">
        <f t="shared" si="234"/>
        <v>0.6378821159</v>
      </c>
      <c r="AI954" s="15">
        <f t="shared" si="235"/>
        <v>0.3235052147</v>
      </c>
      <c r="AJ954" s="15">
        <f t="shared" si="236"/>
        <v>0.3770861555</v>
      </c>
      <c r="AK954" s="65">
        <f t="shared" si="7"/>
        <v>4.258188825</v>
      </c>
      <c r="AL954" s="65">
        <f t="shared" si="8"/>
        <v>358930.6533</v>
      </c>
      <c r="AM954" s="65">
        <f t="shared" si="9"/>
        <v>137624.6628</v>
      </c>
    </row>
    <row r="955" ht="14.25" customHeight="1">
      <c r="A955" s="11">
        <v>1168.0</v>
      </c>
      <c r="B955" s="11">
        <f>VLOOKUP(D955,'Species Data'!A$2:E$252,2,FALSE)</f>
        <v>154</v>
      </c>
      <c r="C955" s="11"/>
      <c r="D955" s="47" t="s">
        <v>179</v>
      </c>
      <c r="E955" s="110" t="s">
        <v>479</v>
      </c>
      <c r="F955" s="110"/>
      <c r="G955" s="11">
        <f>VLOOKUP(D955,'Species Data'!A$2:E$252,3,FALSE)</f>
        <v>160</v>
      </c>
      <c r="H955" s="52">
        <f>VLOOKUP(D955,'Species Data'!A$2:E$252,4,FALSE)</f>
        <v>168</v>
      </c>
      <c r="I955" s="52">
        <f>VLOOKUP(D955,'Species Data'!A$2:E$252,5,FALSE)</f>
        <v>202</v>
      </c>
      <c r="J955" s="53">
        <f t="shared" si="1"/>
        <v>32320</v>
      </c>
      <c r="K955" s="21" t="s">
        <v>146</v>
      </c>
      <c r="L955" s="54">
        <f>VLOOKUP(K955,'Basic Moves'!B$2:J$60,3,FALSE)</f>
        <v>13</v>
      </c>
      <c r="M955" s="54" t="str">
        <f>VLOOKUP(K955,'Basic Moves'!B$2:C$60,2,FALSE)</f>
        <v>Grass</v>
      </c>
      <c r="N955" s="54">
        <f>IF(OR(VLOOKUP(K955,'Basic Moves'!B$2:C$60,2,FALSE)=E955,VLOOKUP(K955,'Basic Moves'!B$2:C$60,2,FALSE)=F955),1,0)</f>
        <v>1</v>
      </c>
      <c r="O955" s="54">
        <f>VLOOKUP(K955,'Basic Moves'!B$2:J$60,5,FALSE)</f>
        <v>1000</v>
      </c>
      <c r="P955" s="54">
        <f>VLOOKUP(K955,'Basic Moves'!B$2:J$60,9,FALSE)</f>
        <v>7</v>
      </c>
      <c r="Q955" s="34">
        <f t="shared" si="229"/>
        <v>8</v>
      </c>
      <c r="R955" s="24">
        <f t="shared" si="2"/>
        <v>8</v>
      </c>
      <c r="S955" s="56">
        <f t="shared" si="230"/>
        <v>13</v>
      </c>
      <c r="T955" s="56">
        <f t="shared" si="231"/>
        <v>7</v>
      </c>
      <c r="U955" s="56">
        <f t="shared" si="232"/>
        <v>0.5384615385</v>
      </c>
      <c r="V955" s="21" t="s">
        <v>152</v>
      </c>
      <c r="W955" s="54">
        <f>VLOOKUP(V955,'Charged Moves'!B$2:K$119,3,FALSE)</f>
        <v>110</v>
      </c>
      <c r="X955" s="57" t="str">
        <f>VLOOKUP(V955,'Charged Moves'!B$2:C$119,2,FALSE)</f>
        <v>Grass</v>
      </c>
      <c r="Y955" s="54">
        <f>IF(OR(VLOOKUP(V955,'Charged Moves'!B$2:C$119,2,FALSE)=E955,VLOOKUP(V955,'Charged Moves'!B$2:C$119,2,FALSE)=F955),1,0)</f>
        <v>1</v>
      </c>
      <c r="Z955" s="54">
        <f>VLOOKUP(V955,'Charged Moves'!B$2:K$119,10,FALSE)*100</f>
        <v>5</v>
      </c>
      <c r="AA955" s="54">
        <f>VLOOKUP(V955,'Charged Moves'!B$2:K$119,6,FALSE)</f>
        <v>2600</v>
      </c>
      <c r="AB955" s="54">
        <f>VLOOKUP(V955,'Charged Moves'!B$2:L$119,11,FALSE)</f>
        <v>100</v>
      </c>
      <c r="AC955" s="62">
        <f t="shared" si="233"/>
        <v>62</v>
      </c>
      <c r="AD955" s="24">
        <f t="shared" si="3"/>
        <v>23.84615385</v>
      </c>
      <c r="AE955" s="63">
        <f t="shared" si="4"/>
        <v>15</v>
      </c>
      <c r="AF955" s="64">
        <f t="shared" si="5"/>
        <v>15000</v>
      </c>
      <c r="AG955" s="65">
        <f t="shared" si="6"/>
        <v>10.34090909</v>
      </c>
      <c r="AH955" s="15">
        <f t="shared" si="234"/>
        <v>0.5939637617</v>
      </c>
      <c r="AI955" s="15">
        <f t="shared" si="235"/>
        <v>0.3012317942</v>
      </c>
      <c r="AJ955" s="15">
        <f t="shared" si="236"/>
        <v>0.3249416515</v>
      </c>
      <c r="AK955" s="65">
        <f t="shared" si="7"/>
        <v>3.669354839</v>
      </c>
      <c r="AL955" s="65">
        <f t="shared" si="8"/>
        <v>334218.1818</v>
      </c>
      <c r="AM955" s="65">
        <f t="shared" si="9"/>
        <v>118593.5484</v>
      </c>
    </row>
    <row r="956" ht="14.25" customHeight="1">
      <c r="A956" s="11">
        <v>1167.0</v>
      </c>
      <c r="B956" s="11">
        <f>VLOOKUP(D956,'Species Data'!A$2:E$252,2,FALSE)</f>
        <v>154</v>
      </c>
      <c r="C956" s="11"/>
      <c r="D956" s="47" t="s">
        <v>179</v>
      </c>
      <c r="E956" s="110" t="s">
        <v>479</v>
      </c>
      <c r="F956" s="110"/>
      <c r="G956" s="11">
        <f>VLOOKUP(D956,'Species Data'!A$2:E$252,3,FALSE)</f>
        <v>160</v>
      </c>
      <c r="H956" s="52">
        <f>VLOOKUP(D956,'Species Data'!A$2:E$252,4,FALSE)</f>
        <v>168</v>
      </c>
      <c r="I956" s="52">
        <f>VLOOKUP(D956,'Species Data'!A$2:E$252,5,FALSE)</f>
        <v>202</v>
      </c>
      <c r="J956" s="53">
        <f t="shared" si="1"/>
        <v>32320</v>
      </c>
      <c r="K956" s="21" t="s">
        <v>146</v>
      </c>
      <c r="L956" s="54">
        <f>VLOOKUP(K956,'Basic Moves'!B$2:J$60,3,FALSE)</f>
        <v>13</v>
      </c>
      <c r="M956" s="54" t="str">
        <f>VLOOKUP(K956,'Basic Moves'!B$2:C$60,2,FALSE)</f>
        <v>Grass</v>
      </c>
      <c r="N956" s="54">
        <f>IF(OR(VLOOKUP(K956,'Basic Moves'!B$2:C$60,2,FALSE)=E956,VLOOKUP(K956,'Basic Moves'!B$2:C$60,2,FALSE)=F956),1,0)</f>
        <v>1</v>
      </c>
      <c r="O956" s="54">
        <f>VLOOKUP(K956,'Basic Moves'!B$2:J$60,5,FALSE)</f>
        <v>1000</v>
      </c>
      <c r="P956" s="54">
        <f>VLOOKUP(K956,'Basic Moves'!B$2:J$60,9,FALSE)</f>
        <v>7</v>
      </c>
      <c r="Q956" s="34">
        <f t="shared" si="229"/>
        <v>8</v>
      </c>
      <c r="R956" s="24">
        <f t="shared" si="2"/>
        <v>8</v>
      </c>
      <c r="S956" s="56">
        <f t="shared" si="230"/>
        <v>13</v>
      </c>
      <c r="T956" s="56">
        <f t="shared" si="231"/>
        <v>7</v>
      </c>
      <c r="U956" s="56">
        <f t="shared" si="232"/>
        <v>0.5384615385</v>
      </c>
      <c r="V956" s="21" t="s">
        <v>85</v>
      </c>
      <c r="W956" s="54">
        <f>VLOOKUP(V956,'Charged Moves'!B$2:K$119,3,FALSE)</f>
        <v>120</v>
      </c>
      <c r="X956" s="57" t="str">
        <f>VLOOKUP(V956,'Charged Moves'!B$2:C$119,2,FALSE)</f>
        <v>Ground</v>
      </c>
      <c r="Y956" s="54">
        <f>IF(OR(VLOOKUP(V956,'Charged Moves'!B$2:C$119,2,FALSE)=E956,VLOOKUP(V956,'Charged Moves'!B$2:C$119,2,FALSE)=F956),1,0)</f>
        <v>0</v>
      </c>
      <c r="Z956" s="54">
        <f>VLOOKUP(V956,'Charged Moves'!B$2:K$119,10,FALSE)*100</f>
        <v>5</v>
      </c>
      <c r="AA956" s="54">
        <f>VLOOKUP(V956,'Charged Moves'!B$2:K$119,6,FALSE)</f>
        <v>3600</v>
      </c>
      <c r="AB956" s="54">
        <f>VLOOKUP(V956,'Charged Moves'!B$2:L$119,11,FALSE)</f>
        <v>100</v>
      </c>
      <c r="AC956" s="62">
        <f t="shared" si="233"/>
        <v>57</v>
      </c>
      <c r="AD956" s="24">
        <f t="shared" si="3"/>
        <v>15.83333333</v>
      </c>
      <c r="AE956" s="63">
        <f t="shared" si="4"/>
        <v>15</v>
      </c>
      <c r="AF956" s="64">
        <f t="shared" si="5"/>
        <v>15000</v>
      </c>
      <c r="AG956" s="65">
        <f t="shared" si="6"/>
        <v>9.516129032</v>
      </c>
      <c r="AH956" s="15">
        <f t="shared" si="234"/>
        <v>0.5465898353</v>
      </c>
      <c r="AI956" s="15">
        <f t="shared" si="235"/>
        <v>0.2772058624</v>
      </c>
      <c r="AJ956" s="15">
        <f t="shared" si="236"/>
        <v>0.3097693336</v>
      </c>
      <c r="AK956" s="65">
        <f t="shared" si="7"/>
        <v>3.498023715</v>
      </c>
      <c r="AL956" s="65">
        <f t="shared" si="8"/>
        <v>307561.2903</v>
      </c>
      <c r="AM956" s="65">
        <f t="shared" si="9"/>
        <v>113056.1265</v>
      </c>
    </row>
    <row r="957" ht="14.25" customHeight="1">
      <c r="A957" s="11">
        <v>1172.0</v>
      </c>
      <c r="B957" s="11">
        <f>VLOOKUP(D957,'Species Data'!A$2:E$252,2,FALSE)</f>
        <v>154</v>
      </c>
      <c r="C957" s="11"/>
      <c r="D957" s="47" t="s">
        <v>179</v>
      </c>
      <c r="E957" s="110" t="s">
        <v>479</v>
      </c>
      <c r="F957" s="110"/>
      <c r="G957" s="11">
        <f>VLOOKUP(D957,'Species Data'!A$2:E$252,3,FALSE)</f>
        <v>160</v>
      </c>
      <c r="H957" s="52">
        <f>VLOOKUP(D957,'Species Data'!A$2:E$252,4,FALSE)</f>
        <v>168</v>
      </c>
      <c r="I957" s="52">
        <f>VLOOKUP(D957,'Species Data'!A$2:E$252,5,FALSE)</f>
        <v>202</v>
      </c>
      <c r="J957" s="53">
        <f t="shared" si="1"/>
        <v>32320</v>
      </c>
      <c r="K957" s="21" t="s">
        <v>132</v>
      </c>
      <c r="L957" s="54">
        <f>VLOOKUP(K957,'Basic Moves'!B$2:J$60,3,FALSE)</f>
        <v>7</v>
      </c>
      <c r="M957" s="54" t="str">
        <f>VLOOKUP(K957,'Basic Moves'!B$2:C$60,2,FALSE)</f>
        <v>Grass</v>
      </c>
      <c r="N957" s="54">
        <f>IF(OR(VLOOKUP(K957,'Basic Moves'!B$2:C$60,2,FALSE)=E957,VLOOKUP(K957,'Basic Moves'!B$2:C$60,2,FALSE)=F957),1,0)</f>
        <v>1</v>
      </c>
      <c r="O957" s="54">
        <f>VLOOKUP(K957,'Basic Moves'!B$2:J$60,5,FALSE)</f>
        <v>600</v>
      </c>
      <c r="P957" s="54">
        <f>VLOOKUP(K957,'Basic Moves'!B$2:J$60,9,FALSE)</f>
        <v>6</v>
      </c>
      <c r="Q957" s="34">
        <f t="shared" si="229"/>
        <v>4</v>
      </c>
      <c r="R957" s="24">
        <f t="shared" si="2"/>
        <v>6.666666667</v>
      </c>
      <c r="S957" s="56">
        <f t="shared" si="230"/>
        <v>11.66666667</v>
      </c>
      <c r="T957" s="56">
        <f t="shared" si="231"/>
        <v>10</v>
      </c>
      <c r="U957" s="56">
        <f t="shared" si="232"/>
        <v>0.8571428571</v>
      </c>
      <c r="V957" s="21" t="s">
        <v>39</v>
      </c>
      <c r="W957" s="54">
        <f>VLOOKUP(V957,'Charged Moves'!B$2:K$119,3,FALSE)</f>
        <v>180</v>
      </c>
      <c r="X957" s="57" t="str">
        <f>VLOOKUP(V957,'Charged Moves'!B$2:C$119,2,FALSE)</f>
        <v>Grass</v>
      </c>
      <c r="Y957" s="54">
        <f>IF(OR(VLOOKUP(V957,'Charged Moves'!B$2:C$119,2,FALSE)=E957,VLOOKUP(V957,'Charged Moves'!B$2:C$119,2,FALSE)=F957),1,0)</f>
        <v>1</v>
      </c>
      <c r="Z957" s="54">
        <f>VLOOKUP(V957,'Charged Moves'!B$2:K$119,10,FALSE)*100</f>
        <v>5</v>
      </c>
      <c r="AA957" s="54">
        <f>VLOOKUP(V957,'Charged Moves'!B$2:K$119,6,FALSE)</f>
        <v>4900</v>
      </c>
      <c r="AB957" s="54">
        <f>VLOOKUP(V957,'Charged Moves'!B$2:L$119,11,FALSE)</f>
        <v>100</v>
      </c>
      <c r="AC957" s="62">
        <f t="shared" si="233"/>
        <v>101</v>
      </c>
      <c r="AD957" s="24">
        <f t="shared" si="3"/>
        <v>20.6122449</v>
      </c>
      <c r="AE957" s="63">
        <f t="shared" si="4"/>
        <v>17</v>
      </c>
      <c r="AF957" s="64">
        <f t="shared" si="5"/>
        <v>10200</v>
      </c>
      <c r="AG957" s="65">
        <f t="shared" si="6"/>
        <v>11.19205298</v>
      </c>
      <c r="AH957" s="15">
        <f t="shared" si="234"/>
        <v>0.6428519805</v>
      </c>
      <c r="AI957" s="15">
        <f t="shared" si="235"/>
        <v>0.3260257072</v>
      </c>
      <c r="AJ957" s="15">
        <f t="shared" si="236"/>
        <v>0.2928744436</v>
      </c>
      <c r="AK957" s="65">
        <f t="shared" si="7"/>
        <v>3.307240705</v>
      </c>
      <c r="AL957" s="65">
        <f t="shared" si="8"/>
        <v>361727.1523</v>
      </c>
      <c r="AM957" s="65">
        <f t="shared" si="9"/>
        <v>106890.0196</v>
      </c>
    </row>
    <row r="958" ht="14.25" customHeight="1">
      <c r="A958" s="11">
        <v>1171.0</v>
      </c>
      <c r="B958" s="11">
        <f>VLOOKUP(D958,'Species Data'!A$2:E$252,2,FALSE)</f>
        <v>154</v>
      </c>
      <c r="C958" s="11"/>
      <c r="D958" s="47" t="s">
        <v>179</v>
      </c>
      <c r="E958" s="110" t="s">
        <v>479</v>
      </c>
      <c r="F958" s="110"/>
      <c r="G958" s="11">
        <f>VLOOKUP(D958,'Species Data'!A$2:E$252,3,FALSE)</f>
        <v>160</v>
      </c>
      <c r="H958" s="52">
        <f>VLOOKUP(D958,'Species Data'!A$2:E$252,4,FALSE)</f>
        <v>168</v>
      </c>
      <c r="I958" s="52">
        <f>VLOOKUP(D958,'Species Data'!A$2:E$252,5,FALSE)</f>
        <v>202</v>
      </c>
      <c r="J958" s="53">
        <f t="shared" si="1"/>
        <v>32320</v>
      </c>
      <c r="K958" s="21" t="s">
        <v>132</v>
      </c>
      <c r="L958" s="54">
        <f>VLOOKUP(K958,'Basic Moves'!B$2:J$60,3,FALSE)</f>
        <v>7</v>
      </c>
      <c r="M958" s="54" t="str">
        <f>VLOOKUP(K958,'Basic Moves'!B$2:C$60,2,FALSE)</f>
        <v>Grass</v>
      </c>
      <c r="N958" s="54">
        <f>IF(OR(VLOOKUP(K958,'Basic Moves'!B$2:C$60,2,FALSE)=E958,VLOOKUP(K958,'Basic Moves'!B$2:C$60,2,FALSE)=F958),1,0)</f>
        <v>1</v>
      </c>
      <c r="O958" s="54">
        <f>VLOOKUP(K958,'Basic Moves'!B$2:J$60,5,FALSE)</f>
        <v>600</v>
      </c>
      <c r="P958" s="54">
        <f>VLOOKUP(K958,'Basic Moves'!B$2:J$60,9,FALSE)</f>
        <v>6</v>
      </c>
      <c r="Q958" s="34">
        <f t="shared" si="229"/>
        <v>4</v>
      </c>
      <c r="R958" s="24">
        <f t="shared" si="2"/>
        <v>6.666666667</v>
      </c>
      <c r="S958" s="56">
        <f t="shared" si="230"/>
        <v>11.66666667</v>
      </c>
      <c r="T958" s="56">
        <f t="shared" si="231"/>
        <v>10</v>
      </c>
      <c r="U958" s="56">
        <f t="shared" si="232"/>
        <v>0.8571428571</v>
      </c>
      <c r="V958" s="21" t="s">
        <v>152</v>
      </c>
      <c r="W958" s="54">
        <f>VLOOKUP(V958,'Charged Moves'!B$2:K$119,3,FALSE)</f>
        <v>110</v>
      </c>
      <c r="X958" s="57" t="str">
        <f>VLOOKUP(V958,'Charged Moves'!B$2:C$119,2,FALSE)</f>
        <v>Grass</v>
      </c>
      <c r="Y958" s="54">
        <f>IF(OR(VLOOKUP(V958,'Charged Moves'!B$2:C$119,2,FALSE)=E958,VLOOKUP(V958,'Charged Moves'!B$2:C$119,2,FALSE)=F958),1,0)</f>
        <v>1</v>
      </c>
      <c r="Z958" s="54">
        <f>VLOOKUP(V958,'Charged Moves'!B$2:K$119,10,FALSE)*100</f>
        <v>5</v>
      </c>
      <c r="AA958" s="54">
        <f>VLOOKUP(V958,'Charged Moves'!B$2:K$119,6,FALSE)</f>
        <v>2600</v>
      </c>
      <c r="AB958" s="54">
        <f>VLOOKUP(V958,'Charged Moves'!B$2:L$119,11,FALSE)</f>
        <v>100</v>
      </c>
      <c r="AC958" s="62">
        <f t="shared" si="233"/>
        <v>62</v>
      </c>
      <c r="AD958" s="24">
        <f t="shared" si="3"/>
        <v>23.84615385</v>
      </c>
      <c r="AE958" s="63">
        <f t="shared" si="4"/>
        <v>17</v>
      </c>
      <c r="AF958" s="64">
        <f t="shared" si="5"/>
        <v>10200</v>
      </c>
      <c r="AG958" s="65">
        <f t="shared" si="6"/>
        <v>10.15625</v>
      </c>
      <c r="AH958" s="15">
        <f t="shared" si="234"/>
        <v>0.5833572659</v>
      </c>
      <c r="AI958" s="15">
        <f t="shared" si="235"/>
        <v>0.295852655</v>
      </c>
      <c r="AJ958" s="15">
        <f t="shared" si="236"/>
        <v>0.235906117</v>
      </c>
      <c r="AK958" s="65">
        <f t="shared" si="7"/>
        <v>2.663934426</v>
      </c>
      <c r="AL958" s="65">
        <f t="shared" si="8"/>
        <v>328250</v>
      </c>
      <c r="AM958" s="65">
        <f t="shared" si="9"/>
        <v>86098.36066</v>
      </c>
    </row>
    <row r="959" ht="14.25" customHeight="1">
      <c r="A959" s="11">
        <v>1170.0</v>
      </c>
      <c r="B959" s="11">
        <f>VLOOKUP(D959,'Species Data'!A$2:E$252,2,FALSE)</f>
        <v>154</v>
      </c>
      <c r="C959" s="11"/>
      <c r="D959" s="47" t="s">
        <v>179</v>
      </c>
      <c r="E959" s="110" t="s">
        <v>479</v>
      </c>
      <c r="F959" s="110"/>
      <c r="G959" s="11">
        <f>VLOOKUP(D959,'Species Data'!A$2:E$252,3,FALSE)</f>
        <v>160</v>
      </c>
      <c r="H959" s="52">
        <f>VLOOKUP(D959,'Species Data'!A$2:E$252,4,FALSE)</f>
        <v>168</v>
      </c>
      <c r="I959" s="52">
        <f>VLOOKUP(D959,'Species Data'!A$2:E$252,5,FALSE)</f>
        <v>202</v>
      </c>
      <c r="J959" s="53">
        <f t="shared" si="1"/>
        <v>32320</v>
      </c>
      <c r="K959" s="21" t="s">
        <v>132</v>
      </c>
      <c r="L959" s="54">
        <f>VLOOKUP(K959,'Basic Moves'!B$2:J$60,3,FALSE)</f>
        <v>7</v>
      </c>
      <c r="M959" s="54" t="str">
        <f>VLOOKUP(K959,'Basic Moves'!B$2:C$60,2,FALSE)</f>
        <v>Grass</v>
      </c>
      <c r="N959" s="54">
        <f>IF(OR(VLOOKUP(K959,'Basic Moves'!B$2:C$60,2,FALSE)=E959,VLOOKUP(K959,'Basic Moves'!B$2:C$60,2,FALSE)=F959),1,0)</f>
        <v>1</v>
      </c>
      <c r="O959" s="54">
        <f>VLOOKUP(K959,'Basic Moves'!B$2:J$60,5,FALSE)</f>
        <v>600</v>
      </c>
      <c r="P959" s="54">
        <f>VLOOKUP(K959,'Basic Moves'!B$2:J$60,9,FALSE)</f>
        <v>6</v>
      </c>
      <c r="Q959" s="34">
        <f t="shared" si="229"/>
        <v>4</v>
      </c>
      <c r="R959" s="24">
        <f t="shared" si="2"/>
        <v>6.666666667</v>
      </c>
      <c r="S959" s="56">
        <f t="shared" si="230"/>
        <v>11.66666667</v>
      </c>
      <c r="T959" s="56">
        <f t="shared" si="231"/>
        <v>10</v>
      </c>
      <c r="U959" s="56">
        <f t="shared" si="232"/>
        <v>0.8571428571</v>
      </c>
      <c r="V959" s="21" t="s">
        <v>85</v>
      </c>
      <c r="W959" s="54">
        <f>VLOOKUP(V959,'Charged Moves'!B$2:K$119,3,FALSE)</f>
        <v>120</v>
      </c>
      <c r="X959" s="57" t="str">
        <f>VLOOKUP(V959,'Charged Moves'!B$2:C$119,2,FALSE)</f>
        <v>Ground</v>
      </c>
      <c r="Y959" s="54">
        <f>IF(OR(VLOOKUP(V959,'Charged Moves'!B$2:C$119,2,FALSE)=E959,VLOOKUP(V959,'Charged Moves'!B$2:C$119,2,FALSE)=F959),1,0)</f>
        <v>0</v>
      </c>
      <c r="Z959" s="54">
        <f>VLOOKUP(V959,'Charged Moves'!B$2:K$119,10,FALSE)*100</f>
        <v>5</v>
      </c>
      <c r="AA959" s="54">
        <f>VLOOKUP(V959,'Charged Moves'!B$2:K$119,6,FALSE)</f>
        <v>3600</v>
      </c>
      <c r="AB959" s="54">
        <f>VLOOKUP(V959,'Charged Moves'!B$2:L$119,11,FALSE)</f>
        <v>100</v>
      </c>
      <c r="AC959" s="62">
        <f t="shared" si="233"/>
        <v>57</v>
      </c>
      <c r="AD959" s="24">
        <f t="shared" si="3"/>
        <v>15.83333333</v>
      </c>
      <c r="AE959" s="63">
        <f t="shared" si="4"/>
        <v>17</v>
      </c>
      <c r="AF959" s="64">
        <f t="shared" si="5"/>
        <v>10200</v>
      </c>
      <c r="AG959" s="65">
        <f t="shared" si="6"/>
        <v>9.057971014</v>
      </c>
      <c r="AH959" s="15">
        <f t="shared" si="234"/>
        <v>0.5202740387</v>
      </c>
      <c r="AI959" s="15">
        <f t="shared" si="235"/>
        <v>0.26385967</v>
      </c>
      <c r="AJ959" s="15">
        <f t="shared" si="236"/>
        <v>0.2222779293</v>
      </c>
      <c r="AK959" s="65">
        <f t="shared" si="7"/>
        <v>2.510040161</v>
      </c>
      <c r="AL959" s="65">
        <f t="shared" si="8"/>
        <v>292753.6232</v>
      </c>
      <c r="AM959" s="65">
        <f t="shared" si="9"/>
        <v>81124.49799</v>
      </c>
    </row>
    <row r="960" ht="14.25" customHeight="1">
      <c r="A960" s="11">
        <v>357.0</v>
      </c>
      <c r="B960" s="11">
        <f>VLOOKUP(D960,'Species Data'!A$2:E$252,2,FALSE)</f>
        <v>52</v>
      </c>
      <c r="C960" s="11"/>
      <c r="D960" s="11" t="s">
        <v>433</v>
      </c>
      <c r="E960" s="98" t="s">
        <v>481</v>
      </c>
      <c r="F960" s="124"/>
      <c r="G960" s="11">
        <f>VLOOKUP(D960,'Species Data'!A$2:E$252,3,FALSE)</f>
        <v>80</v>
      </c>
      <c r="H960" s="52">
        <f>VLOOKUP(D960,'Species Data'!A$2:E$252,4,FALSE)</f>
        <v>92</v>
      </c>
      <c r="I960" s="52">
        <f>VLOOKUP(D960,'Species Data'!A$2:E$252,5,FALSE)</f>
        <v>81</v>
      </c>
      <c r="J960" s="53">
        <f t="shared" si="1"/>
        <v>6480</v>
      </c>
      <c r="K960" s="48" t="s">
        <v>317</v>
      </c>
      <c r="L960" s="54">
        <f>VLOOKUP(K960,'Basic Moves'!B$2:J$60,3,FALSE)</f>
        <v>6</v>
      </c>
      <c r="M960" s="54" t="str">
        <f>VLOOKUP(K960,'Basic Moves'!B$2:C$60,2,FALSE)</f>
        <v>Normal</v>
      </c>
      <c r="N960" s="54">
        <f>IF(OR(VLOOKUP(K960,'Basic Moves'!B$2:C$60,2,FALSE)=E960,VLOOKUP(K960,'Basic Moves'!B$2:C$60,2,FALSE)=F960),1,0)</f>
        <v>1</v>
      </c>
      <c r="O960" s="54">
        <f>VLOOKUP(K960,'Basic Moves'!B$2:J$60,5,FALSE)</f>
        <v>500</v>
      </c>
      <c r="P960" s="54">
        <f>VLOOKUP(K960,'Basic Moves'!B$2:J$60,9,FALSE)</f>
        <v>4</v>
      </c>
      <c r="Q960" s="34">
        <f t="shared" si="229"/>
        <v>2</v>
      </c>
      <c r="R960" s="24">
        <f t="shared" si="2"/>
        <v>4</v>
      </c>
      <c r="S960" s="56">
        <f t="shared" si="230"/>
        <v>12</v>
      </c>
      <c r="T960" s="56">
        <f t="shared" si="231"/>
        <v>8</v>
      </c>
      <c r="U960" s="56">
        <f t="shared" si="232"/>
        <v>0.6666666667</v>
      </c>
      <c r="V960" s="48" t="s">
        <v>67</v>
      </c>
      <c r="W960" s="54">
        <f>VLOOKUP(V960,'Charged Moves'!B$2:K$119,3,FALSE)</f>
        <v>50</v>
      </c>
      <c r="X960" s="57" t="str">
        <f>VLOOKUP(V960,'Charged Moves'!B$2:C$119,2,FALSE)</f>
        <v>Normal</v>
      </c>
      <c r="Y960" s="54">
        <f>IF(OR(VLOOKUP(V960,'Charged Moves'!B$2:C$119,2,FALSE)=E960,VLOOKUP(V960,'Charged Moves'!B$2:C$119,2,FALSE)=F960),1,0)</f>
        <v>1</v>
      </c>
      <c r="Z960" s="54">
        <f>VLOOKUP(V960,'Charged Moves'!B$2:K$119,10,FALSE)*100</f>
        <v>5</v>
      </c>
      <c r="AA960" s="54">
        <f>VLOOKUP(V960,'Charged Moves'!B$2:K$119,6,FALSE)</f>
        <v>1900</v>
      </c>
      <c r="AB960" s="54">
        <f>VLOOKUP(V960,'Charged Moves'!B$2:L$119,11,FALSE)</f>
        <v>33</v>
      </c>
      <c r="AC960" s="62">
        <f t="shared" si="233"/>
        <v>16</v>
      </c>
      <c r="AD960" s="24">
        <f t="shared" si="3"/>
        <v>8.421052632</v>
      </c>
      <c r="AE960" s="63">
        <f t="shared" si="4"/>
        <v>9</v>
      </c>
      <c r="AF960" s="64">
        <f t="shared" si="5"/>
        <v>4500</v>
      </c>
      <c r="AG960" s="65">
        <f t="shared" si="6"/>
        <v>5.3125</v>
      </c>
      <c r="AH960" s="15">
        <f t="shared" si="234"/>
        <v>0.3051407237</v>
      </c>
      <c r="AI960" s="15">
        <f t="shared" si="235"/>
        <v>0.03102735003</v>
      </c>
      <c r="AJ960" s="15">
        <f t="shared" si="236"/>
        <v>0.02286621675</v>
      </c>
      <c r="AK960" s="65">
        <f t="shared" si="7"/>
        <v>1.287878788</v>
      </c>
      <c r="AL960" s="65">
        <f t="shared" si="8"/>
        <v>34425</v>
      </c>
      <c r="AM960" s="65">
        <f t="shared" si="9"/>
        <v>8345.454545</v>
      </c>
    </row>
    <row r="961" ht="14.25" customHeight="1">
      <c r="A961" s="11">
        <v>354.0</v>
      </c>
      <c r="B961" s="11">
        <f>VLOOKUP(D961,'Species Data'!A$2:E$252,2,FALSE)</f>
        <v>52</v>
      </c>
      <c r="C961" s="11"/>
      <c r="D961" s="11" t="s">
        <v>433</v>
      </c>
      <c r="E961" s="98" t="s">
        <v>481</v>
      </c>
      <c r="F961" s="124"/>
      <c r="G961" s="11">
        <f>VLOOKUP(D961,'Species Data'!A$2:E$252,3,FALSE)</f>
        <v>80</v>
      </c>
      <c r="H961" s="52">
        <f>VLOOKUP(D961,'Species Data'!A$2:E$252,4,FALSE)</f>
        <v>92</v>
      </c>
      <c r="I961" s="52">
        <f>VLOOKUP(D961,'Species Data'!A$2:E$252,5,FALSE)</f>
        <v>81</v>
      </c>
      <c r="J961" s="53">
        <f t="shared" si="1"/>
        <v>6480</v>
      </c>
      <c r="K961" s="48" t="s">
        <v>60</v>
      </c>
      <c r="L961" s="54">
        <f>VLOOKUP(K961,'Basic Moves'!B$2:J$60,3,FALSE)</f>
        <v>6</v>
      </c>
      <c r="M961" s="54" t="str">
        <f>VLOOKUP(K961,'Basic Moves'!B$2:C$60,2,FALSE)</f>
        <v>Dark</v>
      </c>
      <c r="N961" s="54">
        <f>IF(OR(VLOOKUP(K961,'Basic Moves'!B$2:C$60,2,FALSE)=E961,VLOOKUP(K961,'Basic Moves'!B$2:C$60,2,FALSE)=F961),1,0)</f>
        <v>0</v>
      </c>
      <c r="O961" s="54">
        <f>VLOOKUP(K961,'Basic Moves'!B$2:J$60,5,FALSE)</f>
        <v>500</v>
      </c>
      <c r="P961" s="54">
        <f>VLOOKUP(K961,'Basic Moves'!B$2:J$60,9,FALSE)</f>
        <v>4</v>
      </c>
      <c r="Q961" s="34">
        <f t="shared" si="229"/>
        <v>2</v>
      </c>
      <c r="R961" s="24">
        <f t="shared" si="2"/>
        <v>4</v>
      </c>
      <c r="S961" s="56">
        <f t="shared" si="230"/>
        <v>12</v>
      </c>
      <c r="T961" s="56">
        <f t="shared" si="231"/>
        <v>8</v>
      </c>
      <c r="U961" s="56">
        <f t="shared" si="232"/>
        <v>0.6666666667</v>
      </c>
      <c r="V961" s="48" t="s">
        <v>67</v>
      </c>
      <c r="W961" s="54">
        <f>VLOOKUP(V961,'Charged Moves'!B$2:K$119,3,FALSE)</f>
        <v>50</v>
      </c>
      <c r="X961" s="57" t="str">
        <f>VLOOKUP(V961,'Charged Moves'!B$2:C$119,2,FALSE)</f>
        <v>Normal</v>
      </c>
      <c r="Y961" s="54">
        <f>IF(OR(VLOOKUP(V961,'Charged Moves'!B$2:C$119,2,FALSE)=E961,VLOOKUP(V961,'Charged Moves'!B$2:C$119,2,FALSE)=F961),1,0)</f>
        <v>1</v>
      </c>
      <c r="Z961" s="54">
        <f>VLOOKUP(V961,'Charged Moves'!B$2:K$119,10,FALSE)*100</f>
        <v>5</v>
      </c>
      <c r="AA961" s="54">
        <f>VLOOKUP(V961,'Charged Moves'!B$2:K$119,6,FALSE)</f>
        <v>1900</v>
      </c>
      <c r="AB961" s="54">
        <f>VLOOKUP(V961,'Charged Moves'!B$2:L$119,11,FALSE)</f>
        <v>33</v>
      </c>
      <c r="AC961" s="62">
        <f t="shared" si="233"/>
        <v>16</v>
      </c>
      <c r="AD961" s="24">
        <f t="shared" si="3"/>
        <v>8.421052632</v>
      </c>
      <c r="AE961" s="63">
        <f t="shared" si="4"/>
        <v>9</v>
      </c>
      <c r="AF961" s="64">
        <f t="shared" si="5"/>
        <v>4500</v>
      </c>
      <c r="AG961" s="65">
        <f t="shared" si="6"/>
        <v>5.3125</v>
      </c>
      <c r="AH961" s="15">
        <f t="shared" si="234"/>
        <v>0.3051407237</v>
      </c>
      <c r="AI961" s="15">
        <f t="shared" si="235"/>
        <v>0.03102735003</v>
      </c>
      <c r="AJ961" s="15">
        <f t="shared" si="236"/>
        <v>0.02286621675</v>
      </c>
      <c r="AK961" s="65">
        <f t="shared" si="7"/>
        <v>1.287878788</v>
      </c>
      <c r="AL961" s="65">
        <f t="shared" si="8"/>
        <v>34425</v>
      </c>
      <c r="AM961" s="65">
        <f t="shared" si="9"/>
        <v>8345.454545</v>
      </c>
    </row>
    <row r="962" ht="14.25" customHeight="1">
      <c r="A962" s="11">
        <v>358.0</v>
      </c>
      <c r="B962" s="11">
        <f>VLOOKUP(D962,'Species Data'!A$2:E$252,2,FALSE)</f>
        <v>52</v>
      </c>
      <c r="C962" s="11"/>
      <c r="D962" s="11" t="s">
        <v>433</v>
      </c>
      <c r="E962" s="98" t="s">
        <v>481</v>
      </c>
      <c r="F962" s="124"/>
      <c r="G962" s="11">
        <f>VLOOKUP(D962,'Species Data'!A$2:E$252,3,FALSE)</f>
        <v>80</v>
      </c>
      <c r="H962" s="52">
        <f>VLOOKUP(D962,'Species Data'!A$2:E$252,4,FALSE)</f>
        <v>92</v>
      </c>
      <c r="I962" s="52">
        <f>VLOOKUP(D962,'Species Data'!A$2:E$252,5,FALSE)</f>
        <v>81</v>
      </c>
      <c r="J962" s="53">
        <f t="shared" si="1"/>
        <v>6480</v>
      </c>
      <c r="K962" s="48" t="s">
        <v>317</v>
      </c>
      <c r="L962" s="54">
        <f>VLOOKUP(K962,'Basic Moves'!B$2:J$60,3,FALSE)</f>
        <v>6</v>
      </c>
      <c r="M962" s="54" t="str">
        <f>VLOOKUP(K962,'Basic Moves'!B$2:C$60,2,FALSE)</f>
        <v>Normal</v>
      </c>
      <c r="N962" s="54">
        <f>IF(OR(VLOOKUP(K962,'Basic Moves'!B$2:C$60,2,FALSE)=E962,VLOOKUP(K962,'Basic Moves'!B$2:C$60,2,FALSE)=F962),1,0)</f>
        <v>1</v>
      </c>
      <c r="O962" s="54">
        <f>VLOOKUP(K962,'Basic Moves'!B$2:J$60,5,FALSE)</f>
        <v>500</v>
      </c>
      <c r="P962" s="54">
        <f>VLOOKUP(K962,'Basic Moves'!B$2:J$60,9,FALSE)</f>
        <v>4</v>
      </c>
      <c r="Q962" s="34">
        <f t="shared" si="229"/>
        <v>2</v>
      </c>
      <c r="R962" s="24">
        <f t="shared" si="2"/>
        <v>4</v>
      </c>
      <c r="S962" s="56">
        <f t="shared" si="230"/>
        <v>12</v>
      </c>
      <c r="T962" s="56">
        <f t="shared" si="231"/>
        <v>8</v>
      </c>
      <c r="U962" s="56">
        <f t="shared" si="232"/>
        <v>0.6666666667</v>
      </c>
      <c r="V962" s="48" t="s">
        <v>143</v>
      </c>
      <c r="W962" s="54">
        <f>VLOOKUP(V962,'Charged Moves'!B$2:K$119,3,FALSE)</f>
        <v>80</v>
      </c>
      <c r="X962" s="57" t="str">
        <f>VLOOKUP(V962,'Charged Moves'!B$2:C$119,2,FALSE)</f>
        <v>Dark</v>
      </c>
      <c r="Y962" s="54">
        <f>IF(OR(VLOOKUP(V962,'Charged Moves'!B$2:C$119,2,FALSE)=E962,VLOOKUP(V962,'Charged Moves'!B$2:C$119,2,FALSE)=F962),1,0)</f>
        <v>0</v>
      </c>
      <c r="Z962" s="54">
        <f>VLOOKUP(V962,'Charged Moves'!B$2:K$119,10,FALSE)*100</f>
        <v>5</v>
      </c>
      <c r="AA962" s="54">
        <f>VLOOKUP(V962,'Charged Moves'!B$2:K$119,6,FALSE)</f>
        <v>3000</v>
      </c>
      <c r="AB962" s="54">
        <f>VLOOKUP(V962,'Charged Moves'!B$2:L$119,11,FALSE)</f>
        <v>50</v>
      </c>
      <c r="AC962" s="62">
        <f t="shared" si="233"/>
        <v>21</v>
      </c>
      <c r="AD962" s="24">
        <f t="shared" si="3"/>
        <v>7</v>
      </c>
      <c r="AE962" s="63">
        <f t="shared" si="4"/>
        <v>13</v>
      </c>
      <c r="AF962" s="64">
        <f t="shared" si="5"/>
        <v>6500</v>
      </c>
      <c r="AG962" s="65">
        <f t="shared" si="6"/>
        <v>4.947368421</v>
      </c>
      <c r="AH962" s="15">
        <f t="shared" si="234"/>
        <v>0.2841682034</v>
      </c>
      <c r="AI962" s="15">
        <f t="shared" si="235"/>
        <v>0.02889482009</v>
      </c>
      <c r="AJ962" s="15">
        <f t="shared" si="236"/>
        <v>0.02225286412</v>
      </c>
      <c r="AK962" s="65">
        <f t="shared" si="7"/>
        <v>1.253333333</v>
      </c>
      <c r="AL962" s="65">
        <f t="shared" si="8"/>
        <v>32058.94737</v>
      </c>
      <c r="AM962" s="65">
        <f t="shared" si="9"/>
        <v>8121.6</v>
      </c>
    </row>
    <row r="963" ht="14.25" customHeight="1">
      <c r="A963" s="11">
        <v>355.0</v>
      </c>
      <c r="B963" s="11">
        <f>VLOOKUP(D963,'Species Data'!A$2:E$252,2,FALSE)</f>
        <v>52</v>
      </c>
      <c r="C963" s="11"/>
      <c r="D963" s="11" t="s">
        <v>433</v>
      </c>
      <c r="E963" s="98" t="s">
        <v>481</v>
      </c>
      <c r="F963" s="124"/>
      <c r="G963" s="11">
        <f>VLOOKUP(D963,'Species Data'!A$2:E$252,3,FALSE)</f>
        <v>80</v>
      </c>
      <c r="H963" s="52">
        <f>VLOOKUP(D963,'Species Data'!A$2:E$252,4,FALSE)</f>
        <v>92</v>
      </c>
      <c r="I963" s="52">
        <f>VLOOKUP(D963,'Species Data'!A$2:E$252,5,FALSE)</f>
        <v>81</v>
      </c>
      <c r="J963" s="53">
        <f t="shared" si="1"/>
        <v>6480</v>
      </c>
      <c r="K963" s="48" t="s">
        <v>60</v>
      </c>
      <c r="L963" s="54">
        <f>VLOOKUP(K963,'Basic Moves'!B$2:J$60,3,FALSE)</f>
        <v>6</v>
      </c>
      <c r="M963" s="54" t="str">
        <f>VLOOKUP(K963,'Basic Moves'!B$2:C$60,2,FALSE)</f>
        <v>Dark</v>
      </c>
      <c r="N963" s="54">
        <f>IF(OR(VLOOKUP(K963,'Basic Moves'!B$2:C$60,2,FALSE)=E963,VLOOKUP(K963,'Basic Moves'!B$2:C$60,2,FALSE)=F963),1,0)</f>
        <v>0</v>
      </c>
      <c r="O963" s="54">
        <f>VLOOKUP(K963,'Basic Moves'!B$2:J$60,5,FALSE)</f>
        <v>500</v>
      </c>
      <c r="P963" s="54">
        <f>VLOOKUP(K963,'Basic Moves'!B$2:J$60,9,FALSE)</f>
        <v>4</v>
      </c>
      <c r="Q963" s="34">
        <f t="shared" si="229"/>
        <v>2</v>
      </c>
      <c r="R963" s="24">
        <f t="shared" si="2"/>
        <v>4</v>
      </c>
      <c r="S963" s="56">
        <f t="shared" si="230"/>
        <v>12</v>
      </c>
      <c r="T963" s="56">
        <f t="shared" si="231"/>
        <v>8</v>
      </c>
      <c r="U963" s="56">
        <f t="shared" si="232"/>
        <v>0.6666666667</v>
      </c>
      <c r="V963" s="48" t="s">
        <v>143</v>
      </c>
      <c r="W963" s="54">
        <f>VLOOKUP(V963,'Charged Moves'!B$2:K$119,3,FALSE)</f>
        <v>80</v>
      </c>
      <c r="X963" s="57" t="str">
        <f>VLOOKUP(V963,'Charged Moves'!B$2:C$119,2,FALSE)</f>
        <v>Dark</v>
      </c>
      <c r="Y963" s="54">
        <f>IF(OR(VLOOKUP(V963,'Charged Moves'!B$2:C$119,2,FALSE)=E963,VLOOKUP(V963,'Charged Moves'!B$2:C$119,2,FALSE)=F963),1,0)</f>
        <v>0</v>
      </c>
      <c r="Z963" s="54">
        <f>VLOOKUP(V963,'Charged Moves'!B$2:K$119,10,FALSE)*100</f>
        <v>5</v>
      </c>
      <c r="AA963" s="54">
        <f>VLOOKUP(V963,'Charged Moves'!B$2:K$119,6,FALSE)</f>
        <v>3000</v>
      </c>
      <c r="AB963" s="54">
        <f>VLOOKUP(V963,'Charged Moves'!B$2:L$119,11,FALSE)</f>
        <v>50</v>
      </c>
      <c r="AC963" s="62">
        <f t="shared" si="233"/>
        <v>21</v>
      </c>
      <c r="AD963" s="24">
        <f t="shared" si="3"/>
        <v>7</v>
      </c>
      <c r="AE963" s="63">
        <f t="shared" si="4"/>
        <v>13</v>
      </c>
      <c r="AF963" s="64">
        <f t="shared" si="5"/>
        <v>6500</v>
      </c>
      <c r="AG963" s="65">
        <f t="shared" si="6"/>
        <v>4.947368421</v>
      </c>
      <c r="AH963" s="15">
        <f t="shared" si="234"/>
        <v>0.2841682034</v>
      </c>
      <c r="AI963" s="15">
        <f t="shared" si="235"/>
        <v>0.02889482009</v>
      </c>
      <c r="AJ963" s="15">
        <f t="shared" si="236"/>
        <v>0.02225286412</v>
      </c>
      <c r="AK963" s="65">
        <f t="shared" si="7"/>
        <v>1.253333333</v>
      </c>
      <c r="AL963" s="65">
        <f t="shared" si="8"/>
        <v>32058.94737</v>
      </c>
      <c r="AM963" s="65">
        <f t="shared" si="9"/>
        <v>8121.6</v>
      </c>
    </row>
    <row r="964" ht="14.25" customHeight="1">
      <c r="A964" s="11">
        <v>359.0</v>
      </c>
      <c r="B964" s="11">
        <f>VLOOKUP(D964,'Species Data'!A$2:E$252,2,FALSE)</f>
        <v>52</v>
      </c>
      <c r="C964" s="11"/>
      <c r="D964" s="11" t="s">
        <v>433</v>
      </c>
      <c r="E964" s="98" t="s">
        <v>481</v>
      </c>
      <c r="F964" s="124"/>
      <c r="G964" s="11">
        <f>VLOOKUP(D964,'Species Data'!A$2:E$252,3,FALSE)</f>
        <v>80</v>
      </c>
      <c r="H964" s="52">
        <f>VLOOKUP(D964,'Species Data'!A$2:E$252,4,FALSE)</f>
        <v>92</v>
      </c>
      <c r="I964" s="52">
        <f>VLOOKUP(D964,'Species Data'!A$2:E$252,5,FALSE)</f>
        <v>81</v>
      </c>
      <c r="J964" s="53">
        <f t="shared" si="1"/>
        <v>6480</v>
      </c>
      <c r="K964" s="48" t="s">
        <v>317</v>
      </c>
      <c r="L964" s="54">
        <f>VLOOKUP(K964,'Basic Moves'!B$2:J$60,3,FALSE)</f>
        <v>6</v>
      </c>
      <c r="M964" s="54" t="str">
        <f>VLOOKUP(K964,'Basic Moves'!B$2:C$60,2,FALSE)</f>
        <v>Normal</v>
      </c>
      <c r="N964" s="54">
        <f>IF(OR(VLOOKUP(K964,'Basic Moves'!B$2:C$60,2,FALSE)=E964,VLOOKUP(K964,'Basic Moves'!B$2:C$60,2,FALSE)=F964),1,0)</f>
        <v>1</v>
      </c>
      <c r="O964" s="54">
        <f>VLOOKUP(K964,'Basic Moves'!B$2:J$60,5,FALSE)</f>
        <v>500</v>
      </c>
      <c r="P964" s="54">
        <f>VLOOKUP(K964,'Basic Moves'!B$2:J$60,9,FALSE)</f>
        <v>4</v>
      </c>
      <c r="Q964" s="34">
        <f t="shared" si="229"/>
        <v>2</v>
      </c>
      <c r="R964" s="24">
        <f t="shared" si="2"/>
        <v>4</v>
      </c>
      <c r="S964" s="56">
        <f t="shared" si="230"/>
        <v>12</v>
      </c>
      <c r="T964" s="56">
        <f t="shared" si="231"/>
        <v>8</v>
      </c>
      <c r="U964" s="56">
        <f t="shared" si="232"/>
        <v>0.6666666667</v>
      </c>
      <c r="V964" s="48" t="s">
        <v>237</v>
      </c>
      <c r="W964" s="54">
        <f>VLOOKUP(V964,'Charged Moves'!B$2:K$119,3,FALSE)</f>
        <v>50</v>
      </c>
      <c r="X964" s="57" t="str">
        <f>VLOOKUP(V964,'Charged Moves'!B$2:C$119,2,FALSE)</f>
        <v>Dark</v>
      </c>
      <c r="Y964" s="54">
        <f>IF(OR(VLOOKUP(V964,'Charged Moves'!B$2:C$119,2,FALSE)=E964,VLOOKUP(V964,'Charged Moves'!B$2:C$119,2,FALSE)=F964),1,0)</f>
        <v>0</v>
      </c>
      <c r="Z964" s="54">
        <f>VLOOKUP(V964,'Charged Moves'!B$2:K$119,10,FALSE)*100</f>
        <v>25</v>
      </c>
      <c r="AA964" s="54">
        <f>VLOOKUP(V964,'Charged Moves'!B$2:K$119,6,FALSE)</f>
        <v>2200</v>
      </c>
      <c r="AB964" s="54">
        <f>VLOOKUP(V964,'Charged Moves'!B$2:L$119,11,FALSE)</f>
        <v>33</v>
      </c>
      <c r="AC964" s="62">
        <f t="shared" si="233"/>
        <v>13</v>
      </c>
      <c r="AD964" s="24">
        <f t="shared" si="3"/>
        <v>5.909090909</v>
      </c>
      <c r="AE964" s="63">
        <f t="shared" si="4"/>
        <v>9</v>
      </c>
      <c r="AF964" s="64">
        <f t="shared" si="5"/>
        <v>4500</v>
      </c>
      <c r="AG964" s="65">
        <f t="shared" si="6"/>
        <v>4.626865672</v>
      </c>
      <c r="AH964" s="15">
        <f t="shared" si="234"/>
        <v>0.2657590851</v>
      </c>
      <c r="AI964" s="15">
        <f t="shared" si="235"/>
        <v>0.02702294226</v>
      </c>
      <c r="AJ964" s="15">
        <f t="shared" si="236"/>
        <v>0.02061435535</v>
      </c>
      <c r="AK964" s="65">
        <f t="shared" si="7"/>
        <v>1.161048689</v>
      </c>
      <c r="AL964" s="65">
        <f t="shared" si="8"/>
        <v>29982.08955</v>
      </c>
      <c r="AM964" s="65">
        <f t="shared" si="9"/>
        <v>7523.595506</v>
      </c>
    </row>
    <row r="965" ht="14.25" customHeight="1">
      <c r="A965" s="11">
        <v>356.0</v>
      </c>
      <c r="B965" s="11">
        <f>VLOOKUP(D965,'Species Data'!A$2:E$252,2,FALSE)</f>
        <v>52</v>
      </c>
      <c r="C965" s="11"/>
      <c r="D965" s="11" t="s">
        <v>433</v>
      </c>
      <c r="E965" s="98" t="s">
        <v>481</v>
      </c>
      <c r="F965" s="124"/>
      <c r="G965" s="11">
        <f>VLOOKUP(D965,'Species Data'!A$2:E$252,3,FALSE)</f>
        <v>80</v>
      </c>
      <c r="H965" s="52">
        <f>VLOOKUP(D965,'Species Data'!A$2:E$252,4,FALSE)</f>
        <v>92</v>
      </c>
      <c r="I965" s="52">
        <f>VLOOKUP(D965,'Species Data'!A$2:E$252,5,FALSE)</f>
        <v>81</v>
      </c>
      <c r="J965" s="53">
        <f t="shared" si="1"/>
        <v>6480</v>
      </c>
      <c r="K965" s="48" t="s">
        <v>60</v>
      </c>
      <c r="L965" s="54">
        <f>VLOOKUP(K965,'Basic Moves'!B$2:J$60,3,FALSE)</f>
        <v>6</v>
      </c>
      <c r="M965" s="54" t="str">
        <f>VLOOKUP(K965,'Basic Moves'!B$2:C$60,2,FALSE)</f>
        <v>Dark</v>
      </c>
      <c r="N965" s="54">
        <f>IF(OR(VLOOKUP(K965,'Basic Moves'!B$2:C$60,2,FALSE)=E965,VLOOKUP(K965,'Basic Moves'!B$2:C$60,2,FALSE)=F965),1,0)</f>
        <v>0</v>
      </c>
      <c r="O965" s="54">
        <f>VLOOKUP(K965,'Basic Moves'!B$2:J$60,5,FALSE)</f>
        <v>500</v>
      </c>
      <c r="P965" s="54">
        <f>VLOOKUP(K965,'Basic Moves'!B$2:J$60,9,FALSE)</f>
        <v>4</v>
      </c>
      <c r="Q965" s="34">
        <f t="shared" si="229"/>
        <v>2</v>
      </c>
      <c r="R965" s="24">
        <f t="shared" si="2"/>
        <v>4</v>
      </c>
      <c r="S965" s="56">
        <f t="shared" si="230"/>
        <v>12</v>
      </c>
      <c r="T965" s="56">
        <f t="shared" si="231"/>
        <v>8</v>
      </c>
      <c r="U965" s="56">
        <f t="shared" si="232"/>
        <v>0.6666666667</v>
      </c>
      <c r="V965" s="48" t="s">
        <v>237</v>
      </c>
      <c r="W965" s="54">
        <f>VLOOKUP(V965,'Charged Moves'!B$2:K$119,3,FALSE)</f>
        <v>50</v>
      </c>
      <c r="X965" s="57" t="str">
        <f>VLOOKUP(V965,'Charged Moves'!B$2:C$119,2,FALSE)</f>
        <v>Dark</v>
      </c>
      <c r="Y965" s="54">
        <f>IF(OR(VLOOKUP(V965,'Charged Moves'!B$2:C$119,2,FALSE)=E965,VLOOKUP(V965,'Charged Moves'!B$2:C$119,2,FALSE)=F965),1,0)</f>
        <v>0</v>
      </c>
      <c r="Z965" s="54">
        <f>VLOOKUP(V965,'Charged Moves'!B$2:K$119,10,FALSE)*100</f>
        <v>25</v>
      </c>
      <c r="AA965" s="54">
        <f>VLOOKUP(V965,'Charged Moves'!B$2:K$119,6,FALSE)</f>
        <v>2200</v>
      </c>
      <c r="AB965" s="54">
        <f>VLOOKUP(V965,'Charged Moves'!B$2:L$119,11,FALSE)</f>
        <v>33</v>
      </c>
      <c r="AC965" s="62">
        <f t="shared" si="233"/>
        <v>13</v>
      </c>
      <c r="AD965" s="24">
        <f t="shared" si="3"/>
        <v>5.909090909</v>
      </c>
      <c r="AE965" s="63">
        <f t="shared" si="4"/>
        <v>9</v>
      </c>
      <c r="AF965" s="64">
        <f t="shared" si="5"/>
        <v>4500</v>
      </c>
      <c r="AG965" s="65">
        <f t="shared" si="6"/>
        <v>4.626865672</v>
      </c>
      <c r="AH965" s="15">
        <f t="shared" si="234"/>
        <v>0.2657590851</v>
      </c>
      <c r="AI965" s="15">
        <f t="shared" si="235"/>
        <v>0.02702294226</v>
      </c>
      <c r="AJ965" s="15">
        <f t="shared" si="236"/>
        <v>0.02061435535</v>
      </c>
      <c r="AK965" s="65">
        <f t="shared" si="7"/>
        <v>1.161048689</v>
      </c>
      <c r="AL965" s="65">
        <f t="shared" si="8"/>
        <v>29982.08955</v>
      </c>
      <c r="AM965" s="65">
        <f t="shared" si="9"/>
        <v>7523.595506</v>
      </c>
    </row>
    <row r="966" ht="14.25" customHeight="1">
      <c r="A966" s="11">
        <v>66.0</v>
      </c>
      <c r="B966" s="11">
        <f>VLOOKUP(D966,'Species Data'!A$2:E$252,2,FALSE)</f>
        <v>11</v>
      </c>
      <c r="C966" s="11"/>
      <c r="D966" s="11" t="s">
        <v>444</v>
      </c>
      <c r="E966" s="118" t="s">
        <v>477</v>
      </c>
      <c r="F966" s="123"/>
      <c r="G966" s="11">
        <f>VLOOKUP(D966,'Species Data'!A$2:E$252,3,FALSE)</f>
        <v>100</v>
      </c>
      <c r="H966" s="52">
        <f>VLOOKUP(D966,'Species Data'!A$2:E$252,4,FALSE)</f>
        <v>45</v>
      </c>
      <c r="I966" s="52">
        <f>VLOOKUP(D966,'Species Data'!A$2:E$252,5,FALSE)</f>
        <v>94</v>
      </c>
      <c r="J966" s="53">
        <f t="shared" si="1"/>
        <v>9400</v>
      </c>
      <c r="K966" s="48" t="s">
        <v>184</v>
      </c>
      <c r="L966" s="54">
        <f>VLOOKUP(K966,'Basic Moves'!B$2:J$60,3,FALSE)</f>
        <v>5</v>
      </c>
      <c r="M966" s="54" t="str">
        <f>VLOOKUP(K966,'Basic Moves'!B$2:C$60,2,FALSE)</f>
        <v>Bug</v>
      </c>
      <c r="N966" s="54">
        <f>IF(OR(VLOOKUP(K966,'Basic Moves'!B$2:C$60,2,FALSE)=E966,VLOOKUP(K966,'Basic Moves'!B$2:C$60,2,FALSE)=F966),1,0)</f>
        <v>1</v>
      </c>
      <c r="O966" s="54">
        <f>VLOOKUP(K966,'Basic Moves'!B$2:J$60,5,FALSE)</f>
        <v>500</v>
      </c>
      <c r="P966" s="54">
        <f>VLOOKUP(K966,'Basic Moves'!B$2:J$60,9,FALSE)</f>
        <v>6</v>
      </c>
      <c r="Q966" s="34">
        <f t="shared" si="229"/>
        <v>1</v>
      </c>
      <c r="R966" s="24">
        <f t="shared" si="2"/>
        <v>2</v>
      </c>
      <c r="S966" s="56">
        <f t="shared" si="230"/>
        <v>10</v>
      </c>
      <c r="T966" s="56">
        <f t="shared" si="231"/>
        <v>12</v>
      </c>
      <c r="U966" s="56">
        <f t="shared" si="232"/>
        <v>1.2</v>
      </c>
      <c r="V966" s="48" t="s">
        <v>412</v>
      </c>
      <c r="W966" s="54">
        <f>VLOOKUP(V966,'Charged Moves'!B$2:K$119,3,FALSE)</f>
        <v>35</v>
      </c>
      <c r="X966" s="57" t="str">
        <f>VLOOKUP(V966,'Charged Moves'!B$2:C$119,2,FALSE)</f>
        <v>Normal</v>
      </c>
      <c r="Y966" s="54">
        <f>IF(OR(VLOOKUP(V966,'Charged Moves'!B$2:C$119,2,FALSE)=E966,VLOOKUP(V966,'Charged Moves'!B$2:C$119,2,FALSE)=F966),1,0)</f>
        <v>0</v>
      </c>
      <c r="Z966" s="54">
        <f>VLOOKUP(V966,'Charged Moves'!B$2:K$119,10,FALSE)*100</f>
        <v>0</v>
      </c>
      <c r="AA966" s="54">
        <f>VLOOKUP(V966,'Charged Moves'!B$2:K$119,6,FALSE)</f>
        <v>2200</v>
      </c>
      <c r="AB966" s="54">
        <f>VLOOKUP(V966,'Charged Moves'!B$2:L$119,11,FALSE)</f>
        <v>0</v>
      </c>
      <c r="AC966" s="62">
        <f t="shared" si="233"/>
        <v>5</v>
      </c>
      <c r="AD966" s="24">
        <f t="shared" si="3"/>
        <v>2.272727273</v>
      </c>
      <c r="AE966" s="63">
        <f t="shared" si="4"/>
        <v>0</v>
      </c>
      <c r="AF966" s="64">
        <f t="shared" si="5"/>
        <v>0</v>
      </c>
      <c r="AG966" s="65">
        <f t="shared" si="6"/>
        <v>2.272727273</v>
      </c>
      <c r="AH966" s="15">
        <f t="shared" si="234"/>
        <v>0.1305414861</v>
      </c>
      <c r="AI966" s="15">
        <f t="shared" si="235"/>
        <v>0.01925510598</v>
      </c>
      <c r="AJ966" s="15">
        <f t="shared" si="236"/>
        <v>0.030661464</v>
      </c>
      <c r="AK966" s="65">
        <f t="shared" si="7"/>
        <v>1.19047619</v>
      </c>
      <c r="AL966" s="65">
        <f t="shared" si="8"/>
        <v>21363.63636</v>
      </c>
      <c r="AM966" s="65">
        <f t="shared" si="9"/>
        <v>11190.47619</v>
      </c>
    </row>
    <row r="967" ht="14.25" customHeight="1">
      <c r="A967" s="11">
        <v>67.0</v>
      </c>
      <c r="B967" s="11">
        <f>VLOOKUP(D967,'Species Data'!A$2:E$252,2,FALSE)</f>
        <v>11</v>
      </c>
      <c r="C967" s="11"/>
      <c r="D967" s="11" t="s">
        <v>444</v>
      </c>
      <c r="E967" s="118" t="s">
        <v>477</v>
      </c>
      <c r="F967" s="123"/>
      <c r="G967" s="11">
        <f>VLOOKUP(D967,'Species Data'!A$2:E$252,3,FALSE)</f>
        <v>100</v>
      </c>
      <c r="H967" s="52">
        <f>VLOOKUP(D967,'Species Data'!A$2:E$252,4,FALSE)</f>
        <v>45</v>
      </c>
      <c r="I967" s="52">
        <f>VLOOKUP(D967,'Species Data'!A$2:E$252,5,FALSE)</f>
        <v>94</v>
      </c>
      <c r="J967" s="53">
        <f t="shared" si="1"/>
        <v>9400</v>
      </c>
      <c r="K967" s="48" t="s">
        <v>139</v>
      </c>
      <c r="L967" s="54">
        <f>VLOOKUP(K967,'Basic Moves'!B$2:J$60,3,FALSE)</f>
        <v>5</v>
      </c>
      <c r="M967" s="54" t="str">
        <f>VLOOKUP(K967,'Basic Moves'!B$2:C$60,2,FALSE)</f>
        <v>Normal</v>
      </c>
      <c r="N967" s="54">
        <f>IF(OR(VLOOKUP(K967,'Basic Moves'!B$2:C$60,2,FALSE)=E967,VLOOKUP(K967,'Basic Moves'!B$2:C$60,2,FALSE)=F967),1,0)</f>
        <v>0</v>
      </c>
      <c r="O967" s="54">
        <f>VLOOKUP(K967,'Basic Moves'!B$2:J$60,5,FALSE)</f>
        <v>500</v>
      </c>
      <c r="P967" s="54">
        <f>VLOOKUP(K967,'Basic Moves'!B$2:J$60,9,FALSE)</f>
        <v>5</v>
      </c>
      <c r="Q967" s="34">
        <f t="shared" si="229"/>
        <v>1</v>
      </c>
      <c r="R967" s="24">
        <f t="shared" si="2"/>
        <v>2</v>
      </c>
      <c r="S967" s="56">
        <f t="shared" si="230"/>
        <v>10</v>
      </c>
      <c r="T967" s="56">
        <f t="shared" si="231"/>
        <v>10</v>
      </c>
      <c r="U967" s="56">
        <f t="shared" si="232"/>
        <v>1</v>
      </c>
      <c r="V967" s="48" t="s">
        <v>412</v>
      </c>
      <c r="W967" s="54">
        <f>VLOOKUP(V967,'Charged Moves'!B$2:K$119,3,FALSE)</f>
        <v>35</v>
      </c>
      <c r="X967" s="57" t="str">
        <f>VLOOKUP(V967,'Charged Moves'!B$2:C$119,2,FALSE)</f>
        <v>Normal</v>
      </c>
      <c r="Y967" s="54">
        <f>IF(OR(VLOOKUP(V967,'Charged Moves'!B$2:C$119,2,FALSE)=E967,VLOOKUP(V967,'Charged Moves'!B$2:C$119,2,FALSE)=F967),1,0)</f>
        <v>0</v>
      </c>
      <c r="Z967" s="54">
        <f>VLOOKUP(V967,'Charged Moves'!B$2:K$119,10,FALSE)*100</f>
        <v>0</v>
      </c>
      <c r="AA967" s="54">
        <f>VLOOKUP(V967,'Charged Moves'!B$2:K$119,6,FALSE)</f>
        <v>2200</v>
      </c>
      <c r="AB967" s="54">
        <f>VLOOKUP(V967,'Charged Moves'!B$2:L$119,11,FALSE)</f>
        <v>0</v>
      </c>
      <c r="AC967" s="62">
        <f t="shared" si="233"/>
        <v>5</v>
      </c>
      <c r="AD967" s="24">
        <f t="shared" si="3"/>
        <v>2.272727273</v>
      </c>
      <c r="AE967" s="63">
        <f t="shared" si="4"/>
        <v>0</v>
      </c>
      <c r="AF967" s="64">
        <f t="shared" si="5"/>
        <v>0</v>
      </c>
      <c r="AG967" s="65">
        <f t="shared" si="6"/>
        <v>2.272727273</v>
      </c>
      <c r="AH967" s="15">
        <f t="shared" si="234"/>
        <v>0.1305414861</v>
      </c>
      <c r="AI967" s="15">
        <f t="shared" si="235"/>
        <v>0.01925510598</v>
      </c>
      <c r="AJ967" s="15">
        <f t="shared" si="236"/>
        <v>0.030661464</v>
      </c>
      <c r="AK967" s="65">
        <f t="shared" si="7"/>
        <v>1.19047619</v>
      </c>
      <c r="AL967" s="65">
        <f t="shared" si="8"/>
        <v>21363.63636</v>
      </c>
      <c r="AM967" s="65">
        <f t="shared" si="9"/>
        <v>11190.47619</v>
      </c>
    </row>
    <row r="968" ht="14.25" customHeight="1">
      <c r="A968" s="11">
        <v>1684.0</v>
      </c>
      <c r="B968" s="11">
        <f>VLOOKUP(D968,'Species Data'!A$2:E$252,2,FALSE)</f>
        <v>241</v>
      </c>
      <c r="C968" s="11"/>
      <c r="D968" s="20" t="s">
        <v>186</v>
      </c>
      <c r="E968" s="98" t="s">
        <v>481</v>
      </c>
      <c r="F968" s="98"/>
      <c r="G968" s="11">
        <f>VLOOKUP(D968,'Species Data'!A$2:E$252,3,FALSE)</f>
        <v>190</v>
      </c>
      <c r="H968" s="52">
        <f>VLOOKUP(D968,'Species Data'!A$2:E$252,4,FALSE)</f>
        <v>157</v>
      </c>
      <c r="I968" s="52">
        <f>VLOOKUP(D968,'Species Data'!A$2:E$252,5,FALSE)</f>
        <v>211</v>
      </c>
      <c r="J968" s="53">
        <f t="shared" si="1"/>
        <v>40090</v>
      </c>
      <c r="K968" s="21" t="s">
        <v>54</v>
      </c>
      <c r="L968" s="54">
        <f>VLOOKUP(K968,'Basic Moves'!B$2:J$60,3,FALSE)</f>
        <v>12</v>
      </c>
      <c r="M968" s="54" t="str">
        <f>VLOOKUP(K968,'Basic Moves'!B$2:C$60,2,FALSE)</f>
        <v>Psychic</v>
      </c>
      <c r="N968" s="54">
        <f>IF(OR(VLOOKUP(K968,'Basic Moves'!B$2:C$60,2,FALSE)=E968,VLOOKUP(K968,'Basic Moves'!B$2:C$60,2,FALSE)=F968),1,0)</f>
        <v>0</v>
      </c>
      <c r="O968" s="54">
        <f>VLOOKUP(K968,'Basic Moves'!B$2:J$60,5,FALSE)</f>
        <v>1100</v>
      </c>
      <c r="P968" s="54">
        <f>VLOOKUP(K968,'Basic Moves'!B$2:J$60,9,FALSE)</f>
        <v>10</v>
      </c>
      <c r="Q968" s="34">
        <f t="shared" si="229"/>
        <v>6</v>
      </c>
      <c r="R968" s="24">
        <f t="shared" si="2"/>
        <v>5.454545455</v>
      </c>
      <c r="S968" s="56">
        <f t="shared" si="230"/>
        <v>10.90909091</v>
      </c>
      <c r="T968" s="56">
        <f t="shared" si="231"/>
        <v>9.090909091</v>
      </c>
      <c r="U968" s="56">
        <f t="shared" si="232"/>
        <v>0.8333333333</v>
      </c>
      <c r="V968" s="21" t="s">
        <v>67</v>
      </c>
      <c r="W968" s="54">
        <f>VLOOKUP(V968,'Charged Moves'!B$2:K$119,3,FALSE)</f>
        <v>50</v>
      </c>
      <c r="X968" s="57" t="str">
        <f>VLOOKUP(V968,'Charged Moves'!B$2:C$119,2,FALSE)</f>
        <v>Normal</v>
      </c>
      <c r="Y968" s="54">
        <f>IF(OR(VLOOKUP(V968,'Charged Moves'!B$2:C$119,2,FALSE)=E968,VLOOKUP(V968,'Charged Moves'!B$2:C$119,2,FALSE)=F968),1,0)</f>
        <v>1</v>
      </c>
      <c r="Z968" s="54">
        <f>VLOOKUP(V968,'Charged Moves'!B$2:K$119,10,FALSE)*100</f>
        <v>5</v>
      </c>
      <c r="AA968" s="54">
        <f>VLOOKUP(V968,'Charged Moves'!B$2:K$119,6,FALSE)</f>
        <v>1900</v>
      </c>
      <c r="AB968" s="54">
        <f>VLOOKUP(V968,'Charged Moves'!B$2:L$119,11,FALSE)</f>
        <v>33</v>
      </c>
      <c r="AC968" s="62">
        <f t="shared" si="233"/>
        <v>27</v>
      </c>
      <c r="AD968" s="24">
        <f t="shared" si="3"/>
        <v>14.21052632</v>
      </c>
      <c r="AE968" s="63">
        <f t="shared" si="4"/>
        <v>4</v>
      </c>
      <c r="AF968" s="64">
        <f t="shared" si="5"/>
        <v>4400</v>
      </c>
      <c r="AG968" s="65">
        <f t="shared" si="6"/>
        <v>8.095238095</v>
      </c>
      <c r="AH968" s="15">
        <f t="shared" si="234"/>
        <v>0.4649763409</v>
      </c>
      <c r="AI968" s="15">
        <f t="shared" si="235"/>
        <v>0.2925071047</v>
      </c>
      <c r="AJ968" s="15">
        <f t="shared" si="236"/>
        <v>0.3436868755</v>
      </c>
      <c r="AK968" s="65">
        <f t="shared" si="7"/>
        <v>3.128834356</v>
      </c>
      <c r="AL968" s="65">
        <f t="shared" si="8"/>
        <v>324538.0952</v>
      </c>
      <c r="AM968" s="65">
        <f t="shared" si="9"/>
        <v>125434.9693</v>
      </c>
    </row>
    <row r="969" ht="14.25" customHeight="1">
      <c r="A969" s="11">
        <v>1685.0</v>
      </c>
      <c r="B969" s="11">
        <f>VLOOKUP(D969,'Species Data'!A$2:E$252,2,FALSE)</f>
        <v>241</v>
      </c>
      <c r="C969" s="11"/>
      <c r="D969" s="20" t="s">
        <v>186</v>
      </c>
      <c r="E969" s="98" t="s">
        <v>481</v>
      </c>
      <c r="F969" s="98"/>
      <c r="G969" s="11">
        <f>VLOOKUP(D969,'Species Data'!A$2:E$252,3,FALSE)</f>
        <v>190</v>
      </c>
      <c r="H969" s="52">
        <f>VLOOKUP(D969,'Species Data'!A$2:E$252,4,FALSE)</f>
        <v>157</v>
      </c>
      <c r="I969" s="52">
        <f>VLOOKUP(D969,'Species Data'!A$2:E$252,5,FALSE)</f>
        <v>211</v>
      </c>
      <c r="J969" s="53">
        <f t="shared" si="1"/>
        <v>40090</v>
      </c>
      <c r="K969" s="21" t="s">
        <v>54</v>
      </c>
      <c r="L969" s="54">
        <f>VLOOKUP(K969,'Basic Moves'!B$2:J$60,3,FALSE)</f>
        <v>12</v>
      </c>
      <c r="M969" s="54" t="str">
        <f>VLOOKUP(K969,'Basic Moves'!B$2:C$60,2,FALSE)</f>
        <v>Psychic</v>
      </c>
      <c r="N969" s="54">
        <f>IF(OR(VLOOKUP(K969,'Basic Moves'!B$2:C$60,2,FALSE)=E969,VLOOKUP(K969,'Basic Moves'!B$2:C$60,2,FALSE)=F969),1,0)</f>
        <v>0</v>
      </c>
      <c r="O969" s="54">
        <f>VLOOKUP(K969,'Basic Moves'!B$2:J$60,5,FALSE)</f>
        <v>1100</v>
      </c>
      <c r="P969" s="54">
        <f>VLOOKUP(K969,'Basic Moves'!B$2:J$60,9,FALSE)</f>
        <v>10</v>
      </c>
      <c r="Q969" s="34">
        <f t="shared" si="229"/>
        <v>6</v>
      </c>
      <c r="R969" s="24">
        <f t="shared" si="2"/>
        <v>5.454545455</v>
      </c>
      <c r="S969" s="56">
        <f t="shared" si="230"/>
        <v>10.90909091</v>
      </c>
      <c r="T969" s="56">
        <f t="shared" si="231"/>
        <v>9.090909091</v>
      </c>
      <c r="U969" s="56">
        <f t="shared" si="232"/>
        <v>0.8333333333</v>
      </c>
      <c r="V969" s="21" t="s">
        <v>221</v>
      </c>
      <c r="W969" s="54">
        <f>VLOOKUP(V969,'Charged Moves'!B$2:K$119,3,FALSE)</f>
        <v>80</v>
      </c>
      <c r="X969" s="57" t="str">
        <f>VLOOKUP(V969,'Charged Moves'!B$2:C$119,2,FALSE)</f>
        <v>Steel</v>
      </c>
      <c r="Y969" s="54">
        <f>IF(OR(VLOOKUP(V969,'Charged Moves'!B$2:C$119,2,FALSE)=E969,VLOOKUP(V969,'Charged Moves'!B$2:C$119,2,FALSE)=F969),1,0)</f>
        <v>0</v>
      </c>
      <c r="Z969" s="54">
        <f>VLOOKUP(V969,'Charged Moves'!B$2:K$119,10,FALSE)*100</f>
        <v>5</v>
      </c>
      <c r="AA969" s="54">
        <f>VLOOKUP(V969,'Charged Moves'!B$2:K$119,6,FALSE)</f>
        <v>3300</v>
      </c>
      <c r="AB969" s="54">
        <f>VLOOKUP(V969,'Charged Moves'!B$2:L$119,11,FALSE)</f>
        <v>50</v>
      </c>
      <c r="AC969" s="62">
        <f t="shared" si="233"/>
        <v>35</v>
      </c>
      <c r="AD969" s="24">
        <f t="shared" si="3"/>
        <v>10.60606061</v>
      </c>
      <c r="AE969" s="63">
        <f t="shared" si="4"/>
        <v>5</v>
      </c>
      <c r="AF969" s="64">
        <f t="shared" si="5"/>
        <v>5500</v>
      </c>
      <c r="AG969" s="65">
        <f t="shared" si="6"/>
        <v>7.386363636</v>
      </c>
      <c r="AH969" s="15">
        <f t="shared" si="234"/>
        <v>0.4242598298</v>
      </c>
      <c r="AI969" s="15">
        <f t="shared" si="235"/>
        <v>0.2668931805</v>
      </c>
      <c r="AJ969" s="15">
        <f t="shared" si="236"/>
        <v>0.3432656906</v>
      </c>
      <c r="AK969" s="65">
        <f t="shared" si="7"/>
        <v>3.125</v>
      </c>
      <c r="AL969" s="65">
        <f t="shared" si="8"/>
        <v>296119.3182</v>
      </c>
      <c r="AM969" s="65">
        <f t="shared" si="9"/>
        <v>125281.25</v>
      </c>
    </row>
    <row r="970" ht="14.25" customHeight="1">
      <c r="A970" s="11">
        <v>1686.0</v>
      </c>
      <c r="B970" s="11">
        <f>VLOOKUP(D970,'Species Data'!A$2:E$252,2,FALSE)</f>
        <v>241</v>
      </c>
      <c r="C970" s="11"/>
      <c r="D970" s="20" t="s">
        <v>186</v>
      </c>
      <c r="E970" s="98" t="s">
        <v>481</v>
      </c>
      <c r="F970" s="98"/>
      <c r="G970" s="11">
        <f>VLOOKUP(D970,'Species Data'!A$2:E$252,3,FALSE)</f>
        <v>190</v>
      </c>
      <c r="H970" s="52">
        <f>VLOOKUP(D970,'Species Data'!A$2:E$252,4,FALSE)</f>
        <v>157</v>
      </c>
      <c r="I970" s="52">
        <f>VLOOKUP(D970,'Species Data'!A$2:E$252,5,FALSE)</f>
        <v>211</v>
      </c>
      <c r="J970" s="53">
        <f t="shared" si="1"/>
        <v>40090</v>
      </c>
      <c r="K970" s="21" t="s">
        <v>54</v>
      </c>
      <c r="L970" s="54">
        <f>VLOOKUP(K970,'Basic Moves'!B$2:J$60,3,FALSE)</f>
        <v>12</v>
      </c>
      <c r="M970" s="54" t="str">
        <f>VLOOKUP(K970,'Basic Moves'!B$2:C$60,2,FALSE)</f>
        <v>Psychic</v>
      </c>
      <c r="N970" s="54">
        <f>IF(OR(VLOOKUP(K970,'Basic Moves'!B$2:C$60,2,FALSE)=E970,VLOOKUP(K970,'Basic Moves'!B$2:C$60,2,FALSE)=F970),1,0)</f>
        <v>0</v>
      </c>
      <c r="O970" s="54">
        <f>VLOOKUP(K970,'Basic Moves'!B$2:J$60,5,FALSE)</f>
        <v>1100</v>
      </c>
      <c r="P970" s="54">
        <f>VLOOKUP(K970,'Basic Moves'!B$2:J$60,9,FALSE)</f>
        <v>10</v>
      </c>
      <c r="Q970" s="34">
        <f t="shared" si="229"/>
        <v>6</v>
      </c>
      <c r="R970" s="24">
        <f t="shared" si="2"/>
        <v>5.454545455</v>
      </c>
      <c r="S970" s="56">
        <f t="shared" si="230"/>
        <v>10.90909091</v>
      </c>
      <c r="T970" s="56">
        <f t="shared" si="231"/>
        <v>9.090909091</v>
      </c>
      <c r="U970" s="56">
        <f t="shared" si="232"/>
        <v>0.8333333333</v>
      </c>
      <c r="V970" s="21" t="s">
        <v>189</v>
      </c>
      <c r="W970" s="54">
        <f>VLOOKUP(V970,'Charged Moves'!B$2:K$119,3,FALSE)</f>
        <v>55</v>
      </c>
      <c r="X970" s="57" t="str">
        <f>VLOOKUP(V970,'Charged Moves'!B$2:C$119,2,FALSE)</f>
        <v>Normal</v>
      </c>
      <c r="Y970" s="54">
        <f>IF(OR(VLOOKUP(V970,'Charged Moves'!B$2:C$119,2,FALSE)=E970,VLOOKUP(V970,'Charged Moves'!B$2:C$119,2,FALSE)=F970),1,0)</f>
        <v>1</v>
      </c>
      <c r="Z970" s="54">
        <f>VLOOKUP(V970,'Charged Moves'!B$2:K$119,10,FALSE)*100</f>
        <v>5</v>
      </c>
      <c r="AA970" s="54">
        <f>VLOOKUP(V970,'Charged Moves'!B$2:K$119,6,FALSE)</f>
        <v>1700</v>
      </c>
      <c r="AB970" s="54">
        <f>VLOOKUP(V970,'Charged Moves'!B$2:L$119,11,FALSE)</f>
        <v>50</v>
      </c>
      <c r="AC970" s="62">
        <f t="shared" si="233"/>
        <v>29</v>
      </c>
      <c r="AD970" s="24">
        <f t="shared" si="3"/>
        <v>17.05882353</v>
      </c>
      <c r="AE970" s="63">
        <f t="shared" si="4"/>
        <v>5</v>
      </c>
      <c r="AF970" s="64">
        <f t="shared" si="5"/>
        <v>5500</v>
      </c>
      <c r="AG970" s="65">
        <f t="shared" si="6"/>
        <v>8.194444444</v>
      </c>
      <c r="AH970" s="15">
        <f t="shared" si="234"/>
        <v>0.4706745804</v>
      </c>
      <c r="AI970" s="15">
        <f t="shared" si="235"/>
        <v>0.2960917506</v>
      </c>
      <c r="AJ970" s="15">
        <f t="shared" si="236"/>
        <v>0.3375445957</v>
      </c>
      <c r="AK970" s="65">
        <f t="shared" si="7"/>
        <v>3.072916667</v>
      </c>
      <c r="AL970" s="65">
        <f t="shared" si="8"/>
        <v>328515.2778</v>
      </c>
      <c r="AM970" s="65">
        <f t="shared" si="9"/>
        <v>123193.2292</v>
      </c>
    </row>
    <row r="971" ht="14.25" customHeight="1">
      <c r="A971" s="11">
        <v>1681.0</v>
      </c>
      <c r="B971" s="11">
        <f>VLOOKUP(D971,'Species Data'!A$2:E$252,2,FALSE)</f>
        <v>241</v>
      </c>
      <c r="C971" s="11"/>
      <c r="D971" s="20" t="s">
        <v>186</v>
      </c>
      <c r="E971" s="98" t="s">
        <v>481</v>
      </c>
      <c r="F971" s="98"/>
      <c r="G971" s="11">
        <f>VLOOKUP(D971,'Species Data'!A$2:E$252,3,FALSE)</f>
        <v>190</v>
      </c>
      <c r="H971" s="52">
        <f>VLOOKUP(D971,'Species Data'!A$2:E$252,4,FALSE)</f>
        <v>157</v>
      </c>
      <c r="I971" s="52">
        <f>VLOOKUP(D971,'Species Data'!A$2:E$252,5,FALSE)</f>
        <v>211</v>
      </c>
      <c r="J971" s="53">
        <f t="shared" si="1"/>
        <v>40090</v>
      </c>
      <c r="K971" s="21" t="s">
        <v>139</v>
      </c>
      <c r="L971" s="54">
        <f>VLOOKUP(K971,'Basic Moves'!B$2:J$60,3,FALSE)</f>
        <v>5</v>
      </c>
      <c r="M971" s="54" t="str">
        <f>VLOOKUP(K971,'Basic Moves'!B$2:C$60,2,FALSE)</f>
        <v>Normal</v>
      </c>
      <c r="N971" s="54">
        <f>IF(OR(VLOOKUP(K971,'Basic Moves'!B$2:C$60,2,FALSE)=E971,VLOOKUP(K971,'Basic Moves'!B$2:C$60,2,FALSE)=F971),1,0)</f>
        <v>1</v>
      </c>
      <c r="O971" s="54">
        <f>VLOOKUP(K971,'Basic Moves'!B$2:J$60,5,FALSE)</f>
        <v>500</v>
      </c>
      <c r="P971" s="54">
        <f>VLOOKUP(K971,'Basic Moves'!B$2:J$60,9,FALSE)</f>
        <v>5</v>
      </c>
      <c r="Q971" s="34">
        <f t="shared" si="229"/>
        <v>3</v>
      </c>
      <c r="R971" s="24">
        <f t="shared" si="2"/>
        <v>6</v>
      </c>
      <c r="S971" s="56">
        <f t="shared" si="230"/>
        <v>10</v>
      </c>
      <c r="T971" s="56">
        <f t="shared" si="231"/>
        <v>10</v>
      </c>
      <c r="U971" s="56">
        <f t="shared" si="232"/>
        <v>1</v>
      </c>
      <c r="V971" s="21" t="s">
        <v>67</v>
      </c>
      <c r="W971" s="54">
        <f>VLOOKUP(V971,'Charged Moves'!B$2:K$119,3,FALSE)</f>
        <v>50</v>
      </c>
      <c r="X971" s="57" t="str">
        <f>VLOOKUP(V971,'Charged Moves'!B$2:C$119,2,FALSE)</f>
        <v>Normal</v>
      </c>
      <c r="Y971" s="54">
        <f>IF(OR(VLOOKUP(V971,'Charged Moves'!B$2:C$119,2,FALSE)=E971,VLOOKUP(V971,'Charged Moves'!B$2:C$119,2,FALSE)=F971),1,0)</f>
        <v>1</v>
      </c>
      <c r="Z971" s="54">
        <f>VLOOKUP(V971,'Charged Moves'!B$2:K$119,10,FALSE)*100</f>
        <v>5</v>
      </c>
      <c r="AA971" s="54">
        <f>VLOOKUP(V971,'Charged Moves'!B$2:K$119,6,FALSE)</f>
        <v>1900</v>
      </c>
      <c r="AB971" s="54">
        <f>VLOOKUP(V971,'Charged Moves'!B$2:L$119,11,FALSE)</f>
        <v>33</v>
      </c>
      <c r="AC971" s="62">
        <f t="shared" si="233"/>
        <v>27</v>
      </c>
      <c r="AD971" s="24">
        <f t="shared" si="3"/>
        <v>14.21052632</v>
      </c>
      <c r="AE971" s="63">
        <f t="shared" si="4"/>
        <v>7</v>
      </c>
      <c r="AF971" s="64">
        <f t="shared" si="5"/>
        <v>3500</v>
      </c>
      <c r="AG971" s="65">
        <f t="shared" si="6"/>
        <v>8.888888889</v>
      </c>
      <c r="AH971" s="15">
        <f t="shared" si="234"/>
        <v>0.5105622567</v>
      </c>
      <c r="AI971" s="15">
        <f t="shared" si="235"/>
        <v>0.3211842719</v>
      </c>
      <c r="AJ971" s="15">
        <f t="shared" si="236"/>
        <v>0.2463813555</v>
      </c>
      <c r="AK971" s="65">
        <f t="shared" si="7"/>
        <v>2.242990654</v>
      </c>
      <c r="AL971" s="65">
        <f t="shared" si="8"/>
        <v>356355.5556</v>
      </c>
      <c r="AM971" s="65">
        <f t="shared" si="9"/>
        <v>89921.49533</v>
      </c>
    </row>
    <row r="972" ht="14.25" customHeight="1">
      <c r="A972" s="11">
        <v>1682.0</v>
      </c>
      <c r="B972" s="11">
        <f>VLOOKUP(D972,'Species Data'!A$2:E$252,2,FALSE)</f>
        <v>241</v>
      </c>
      <c r="C972" s="11"/>
      <c r="D972" s="20" t="s">
        <v>186</v>
      </c>
      <c r="E972" s="98" t="s">
        <v>481</v>
      </c>
      <c r="F972" s="98"/>
      <c r="G972" s="11">
        <f>VLOOKUP(D972,'Species Data'!A$2:E$252,3,FALSE)</f>
        <v>190</v>
      </c>
      <c r="H972" s="52">
        <f>VLOOKUP(D972,'Species Data'!A$2:E$252,4,FALSE)</f>
        <v>157</v>
      </c>
      <c r="I972" s="52">
        <f>VLOOKUP(D972,'Species Data'!A$2:E$252,5,FALSE)</f>
        <v>211</v>
      </c>
      <c r="J972" s="53">
        <f t="shared" si="1"/>
        <v>40090</v>
      </c>
      <c r="K972" s="21" t="s">
        <v>139</v>
      </c>
      <c r="L972" s="54">
        <f>VLOOKUP(K972,'Basic Moves'!B$2:J$60,3,FALSE)</f>
        <v>5</v>
      </c>
      <c r="M972" s="54" t="str">
        <f>VLOOKUP(K972,'Basic Moves'!B$2:C$60,2,FALSE)</f>
        <v>Normal</v>
      </c>
      <c r="N972" s="54">
        <f>IF(OR(VLOOKUP(K972,'Basic Moves'!B$2:C$60,2,FALSE)=E972,VLOOKUP(K972,'Basic Moves'!B$2:C$60,2,FALSE)=F972),1,0)</f>
        <v>1</v>
      </c>
      <c r="O972" s="54">
        <f>VLOOKUP(K972,'Basic Moves'!B$2:J$60,5,FALSE)</f>
        <v>500</v>
      </c>
      <c r="P972" s="54">
        <f>VLOOKUP(K972,'Basic Moves'!B$2:J$60,9,FALSE)</f>
        <v>5</v>
      </c>
      <c r="Q972" s="34">
        <f t="shared" si="229"/>
        <v>3</v>
      </c>
      <c r="R972" s="24">
        <f t="shared" si="2"/>
        <v>6</v>
      </c>
      <c r="S972" s="56">
        <f t="shared" si="230"/>
        <v>10</v>
      </c>
      <c r="T972" s="56">
        <f t="shared" si="231"/>
        <v>10</v>
      </c>
      <c r="U972" s="56">
        <f t="shared" si="232"/>
        <v>1</v>
      </c>
      <c r="V972" s="21" t="s">
        <v>221</v>
      </c>
      <c r="W972" s="54">
        <f>VLOOKUP(V972,'Charged Moves'!B$2:K$119,3,FALSE)</f>
        <v>80</v>
      </c>
      <c r="X972" s="57" t="str">
        <f>VLOOKUP(V972,'Charged Moves'!B$2:C$119,2,FALSE)</f>
        <v>Steel</v>
      </c>
      <c r="Y972" s="54">
        <f>IF(OR(VLOOKUP(V972,'Charged Moves'!B$2:C$119,2,FALSE)=E972,VLOOKUP(V972,'Charged Moves'!B$2:C$119,2,FALSE)=F972),1,0)</f>
        <v>0</v>
      </c>
      <c r="Z972" s="54">
        <f>VLOOKUP(V972,'Charged Moves'!B$2:K$119,10,FALSE)*100</f>
        <v>5</v>
      </c>
      <c r="AA972" s="54">
        <f>VLOOKUP(V972,'Charged Moves'!B$2:K$119,6,FALSE)</f>
        <v>3300</v>
      </c>
      <c r="AB972" s="54">
        <f>VLOOKUP(V972,'Charged Moves'!B$2:L$119,11,FALSE)</f>
        <v>50</v>
      </c>
      <c r="AC972" s="62">
        <f t="shared" si="233"/>
        <v>35</v>
      </c>
      <c r="AD972" s="24">
        <f t="shared" si="3"/>
        <v>10.60606061</v>
      </c>
      <c r="AE972" s="63">
        <f t="shared" si="4"/>
        <v>10</v>
      </c>
      <c r="AF972" s="64">
        <f t="shared" si="5"/>
        <v>5000</v>
      </c>
      <c r="AG972" s="65">
        <f t="shared" si="6"/>
        <v>7.831325301</v>
      </c>
      <c r="AH972" s="15">
        <f t="shared" si="234"/>
        <v>0.4498176508</v>
      </c>
      <c r="AI972" s="15">
        <f t="shared" si="235"/>
        <v>0.2829710829</v>
      </c>
      <c r="AJ972" s="15">
        <f t="shared" si="236"/>
        <v>0.2356411341</v>
      </c>
      <c r="AK972" s="65">
        <f t="shared" si="7"/>
        <v>2.145214521</v>
      </c>
      <c r="AL972" s="65">
        <f t="shared" si="8"/>
        <v>313957.8313</v>
      </c>
      <c r="AM972" s="65">
        <f t="shared" si="9"/>
        <v>86001.65017</v>
      </c>
    </row>
    <row r="973" ht="14.25" customHeight="1">
      <c r="A973" s="11">
        <v>1683.0</v>
      </c>
      <c r="B973" s="11">
        <f>VLOOKUP(D973,'Species Data'!A$2:E$252,2,FALSE)</f>
        <v>241</v>
      </c>
      <c r="C973" s="11"/>
      <c r="D973" s="20" t="s">
        <v>186</v>
      </c>
      <c r="E973" s="98" t="s">
        <v>481</v>
      </c>
      <c r="F973" s="98"/>
      <c r="G973" s="11">
        <f>VLOOKUP(D973,'Species Data'!A$2:E$252,3,FALSE)</f>
        <v>190</v>
      </c>
      <c r="H973" s="52">
        <f>VLOOKUP(D973,'Species Data'!A$2:E$252,4,FALSE)</f>
        <v>157</v>
      </c>
      <c r="I973" s="52">
        <f>VLOOKUP(D973,'Species Data'!A$2:E$252,5,FALSE)</f>
        <v>211</v>
      </c>
      <c r="J973" s="53">
        <f t="shared" si="1"/>
        <v>40090</v>
      </c>
      <c r="K973" s="21" t="s">
        <v>139</v>
      </c>
      <c r="L973" s="54">
        <f>VLOOKUP(K973,'Basic Moves'!B$2:J$60,3,FALSE)</f>
        <v>5</v>
      </c>
      <c r="M973" s="54" t="str">
        <f>VLOOKUP(K973,'Basic Moves'!B$2:C$60,2,FALSE)</f>
        <v>Normal</v>
      </c>
      <c r="N973" s="54">
        <f>IF(OR(VLOOKUP(K973,'Basic Moves'!B$2:C$60,2,FALSE)=E973,VLOOKUP(K973,'Basic Moves'!B$2:C$60,2,FALSE)=F973),1,0)</f>
        <v>1</v>
      </c>
      <c r="O973" s="54">
        <f>VLOOKUP(K973,'Basic Moves'!B$2:J$60,5,FALSE)</f>
        <v>500</v>
      </c>
      <c r="P973" s="54">
        <f>VLOOKUP(K973,'Basic Moves'!B$2:J$60,9,FALSE)</f>
        <v>5</v>
      </c>
      <c r="Q973" s="34">
        <f t="shared" si="229"/>
        <v>3</v>
      </c>
      <c r="R973" s="24">
        <f t="shared" si="2"/>
        <v>6</v>
      </c>
      <c r="S973" s="56">
        <f t="shared" si="230"/>
        <v>10</v>
      </c>
      <c r="T973" s="56">
        <f t="shared" si="231"/>
        <v>10</v>
      </c>
      <c r="U973" s="56">
        <f t="shared" si="232"/>
        <v>1</v>
      </c>
      <c r="V973" s="21" t="s">
        <v>189</v>
      </c>
      <c r="W973" s="54">
        <f>VLOOKUP(V973,'Charged Moves'!B$2:K$119,3,FALSE)</f>
        <v>55</v>
      </c>
      <c r="X973" s="57" t="str">
        <f>VLOOKUP(V973,'Charged Moves'!B$2:C$119,2,FALSE)</f>
        <v>Normal</v>
      </c>
      <c r="Y973" s="54">
        <f>IF(OR(VLOOKUP(V973,'Charged Moves'!B$2:C$119,2,FALSE)=E973,VLOOKUP(V973,'Charged Moves'!B$2:C$119,2,FALSE)=F973),1,0)</f>
        <v>1</v>
      </c>
      <c r="Z973" s="54">
        <f>VLOOKUP(V973,'Charged Moves'!B$2:K$119,10,FALSE)*100</f>
        <v>5</v>
      </c>
      <c r="AA973" s="54">
        <f>VLOOKUP(V973,'Charged Moves'!B$2:K$119,6,FALSE)</f>
        <v>1700</v>
      </c>
      <c r="AB973" s="54">
        <f>VLOOKUP(V973,'Charged Moves'!B$2:L$119,11,FALSE)</f>
        <v>50</v>
      </c>
      <c r="AC973" s="62">
        <f t="shared" si="233"/>
        <v>29</v>
      </c>
      <c r="AD973" s="24">
        <f t="shared" si="3"/>
        <v>17.05882353</v>
      </c>
      <c r="AE973" s="63">
        <f t="shared" si="4"/>
        <v>10</v>
      </c>
      <c r="AF973" s="64">
        <f t="shared" si="5"/>
        <v>5000</v>
      </c>
      <c r="AG973" s="65">
        <f t="shared" si="6"/>
        <v>8.805970149</v>
      </c>
      <c r="AH973" s="15">
        <f t="shared" si="234"/>
        <v>0.5057995491</v>
      </c>
      <c r="AI973" s="15">
        <f t="shared" si="235"/>
        <v>0.3181881499</v>
      </c>
      <c r="AJ973" s="15">
        <f t="shared" si="236"/>
        <v>0.2258138062</v>
      </c>
      <c r="AK973" s="65">
        <f t="shared" si="7"/>
        <v>2.055749129</v>
      </c>
      <c r="AL973" s="65">
        <f t="shared" si="8"/>
        <v>353031.3433</v>
      </c>
      <c r="AM973" s="65">
        <f t="shared" si="9"/>
        <v>82414.98258</v>
      </c>
    </row>
    <row r="974" ht="14.25" customHeight="1">
      <c r="A974" s="11">
        <v>1450.0</v>
      </c>
      <c r="B974" s="11">
        <f>VLOOKUP(D974,'Species Data'!A$2:E$252,2,FALSE)</f>
        <v>200</v>
      </c>
      <c r="C974" s="11"/>
      <c r="D974" s="20" t="s">
        <v>326</v>
      </c>
      <c r="E974" s="144" t="s">
        <v>474</v>
      </c>
      <c r="F974" s="144"/>
      <c r="G974" s="11">
        <f>VLOOKUP(D974,'Species Data'!A$2:E$252,3,FALSE)</f>
        <v>120</v>
      </c>
      <c r="H974" s="52">
        <f>VLOOKUP(D974,'Species Data'!A$2:E$252,4,FALSE)</f>
        <v>167</v>
      </c>
      <c r="I974" s="52">
        <f>VLOOKUP(D974,'Species Data'!A$2:E$252,5,FALSE)</f>
        <v>167</v>
      </c>
      <c r="J974" s="53">
        <f t="shared" si="1"/>
        <v>20040</v>
      </c>
      <c r="K974" s="21" t="s">
        <v>182</v>
      </c>
      <c r="L974" s="54">
        <f>VLOOKUP(K974,'Basic Moves'!B$2:J$60,3,FALSE)</f>
        <v>10</v>
      </c>
      <c r="M974" s="54" t="str">
        <f>VLOOKUP(K974,'Basic Moves'!B$2:C$60,2,FALSE)</f>
        <v>Ghost</v>
      </c>
      <c r="N974" s="54">
        <f>IF(OR(VLOOKUP(K974,'Basic Moves'!B$2:C$60,2,FALSE)=E974,VLOOKUP(K974,'Basic Moves'!B$2:C$60,2,FALSE)=F974),1,0)</f>
        <v>1</v>
      </c>
      <c r="O974" s="54">
        <f>VLOOKUP(K974,'Basic Moves'!B$2:J$60,5,FALSE)</f>
        <v>1200</v>
      </c>
      <c r="P974" s="54">
        <f>VLOOKUP(K974,'Basic Moves'!B$2:J$60,9,FALSE)</f>
        <v>15</v>
      </c>
      <c r="Q974" s="34">
        <f t="shared" si="229"/>
        <v>6</v>
      </c>
      <c r="R974" s="24">
        <f t="shared" si="2"/>
        <v>5</v>
      </c>
      <c r="S974" s="56">
        <f t="shared" si="230"/>
        <v>8.333333333</v>
      </c>
      <c r="T974" s="56">
        <f t="shared" si="231"/>
        <v>12.5</v>
      </c>
      <c r="U974" s="56">
        <f t="shared" si="232"/>
        <v>1.5</v>
      </c>
      <c r="V974" s="21" t="s">
        <v>143</v>
      </c>
      <c r="W974" s="54">
        <f>VLOOKUP(V974,'Charged Moves'!B$2:K$119,3,FALSE)</f>
        <v>80</v>
      </c>
      <c r="X974" s="57" t="str">
        <f>VLOOKUP(V974,'Charged Moves'!B$2:C$119,2,FALSE)</f>
        <v>Dark</v>
      </c>
      <c r="Y974" s="54">
        <f>IF(OR(VLOOKUP(V974,'Charged Moves'!B$2:C$119,2,FALSE)=E974,VLOOKUP(V974,'Charged Moves'!B$2:C$119,2,FALSE)=F974),1,0)</f>
        <v>0</v>
      </c>
      <c r="Z974" s="54">
        <f>VLOOKUP(V974,'Charged Moves'!B$2:K$119,10,FALSE)*100</f>
        <v>5</v>
      </c>
      <c r="AA974" s="54">
        <f>VLOOKUP(V974,'Charged Moves'!B$2:K$119,6,FALSE)</f>
        <v>3000</v>
      </c>
      <c r="AB974" s="54">
        <f>VLOOKUP(V974,'Charged Moves'!B$2:L$119,11,FALSE)</f>
        <v>50</v>
      </c>
      <c r="AC974" s="62">
        <f t="shared" si="233"/>
        <v>38</v>
      </c>
      <c r="AD974" s="24">
        <f t="shared" si="3"/>
        <v>12.66666667</v>
      </c>
      <c r="AE974" s="63">
        <f t="shared" si="4"/>
        <v>4</v>
      </c>
      <c r="AF974" s="64">
        <f t="shared" si="5"/>
        <v>4800</v>
      </c>
      <c r="AG974" s="65">
        <f t="shared" si="6"/>
        <v>7.948717949</v>
      </c>
      <c r="AH974" s="15">
        <f t="shared" si="234"/>
        <v>0.4565604795</v>
      </c>
      <c r="AI974" s="15">
        <f t="shared" si="235"/>
        <v>0.1435706082</v>
      </c>
      <c r="AJ974" s="15">
        <f t="shared" si="236"/>
        <v>0.191255408</v>
      </c>
      <c r="AK974" s="65">
        <f t="shared" si="7"/>
        <v>3.483146067</v>
      </c>
      <c r="AL974" s="65">
        <f t="shared" si="8"/>
        <v>159292.3077</v>
      </c>
      <c r="AM974" s="65">
        <f t="shared" si="9"/>
        <v>69802.24719</v>
      </c>
    </row>
    <row r="975" ht="14.25" customHeight="1">
      <c r="A975" s="11">
        <v>1447.0</v>
      </c>
      <c r="B975" s="11">
        <f>VLOOKUP(D975,'Species Data'!A$2:E$252,2,FALSE)</f>
        <v>200</v>
      </c>
      <c r="C975" s="11"/>
      <c r="D975" s="20" t="s">
        <v>326</v>
      </c>
      <c r="E975" s="144" t="s">
        <v>474</v>
      </c>
      <c r="F975" s="144"/>
      <c r="G975" s="11">
        <f>VLOOKUP(D975,'Species Data'!A$2:E$252,3,FALSE)</f>
        <v>120</v>
      </c>
      <c r="H975" s="52">
        <f>VLOOKUP(D975,'Species Data'!A$2:E$252,4,FALSE)</f>
        <v>167</v>
      </c>
      <c r="I975" s="52">
        <f>VLOOKUP(D975,'Species Data'!A$2:E$252,5,FALSE)</f>
        <v>167</v>
      </c>
      <c r="J975" s="53">
        <f t="shared" si="1"/>
        <v>20040</v>
      </c>
      <c r="K975" s="21" t="s">
        <v>300</v>
      </c>
      <c r="L975" s="54">
        <f>VLOOKUP(K975,'Basic Moves'!B$2:J$60,3,FALSE)</f>
        <v>8</v>
      </c>
      <c r="M975" s="54" t="str">
        <f>VLOOKUP(K975,'Basic Moves'!B$2:C$60,2,FALSE)</f>
        <v>Ghost</v>
      </c>
      <c r="N975" s="54">
        <f>IF(OR(VLOOKUP(K975,'Basic Moves'!B$2:C$60,2,FALSE)=E975,VLOOKUP(K975,'Basic Moves'!B$2:C$60,2,FALSE)=F975),1,0)</f>
        <v>1</v>
      </c>
      <c r="O975" s="54">
        <f>VLOOKUP(K975,'Basic Moves'!B$2:J$60,5,FALSE)</f>
        <v>1100</v>
      </c>
      <c r="P975" s="54">
        <f>VLOOKUP(K975,'Basic Moves'!B$2:J$60,9,FALSE)</f>
        <v>14</v>
      </c>
      <c r="Q975" s="34">
        <f t="shared" si="229"/>
        <v>5</v>
      </c>
      <c r="R975" s="24">
        <f t="shared" si="2"/>
        <v>4.545454545</v>
      </c>
      <c r="S975" s="56">
        <f t="shared" si="230"/>
        <v>7.272727273</v>
      </c>
      <c r="T975" s="56">
        <f t="shared" si="231"/>
        <v>12.72727273</v>
      </c>
      <c r="U975" s="56">
        <f t="shared" si="232"/>
        <v>1.75</v>
      </c>
      <c r="V975" s="21" t="s">
        <v>143</v>
      </c>
      <c r="W975" s="54">
        <f>VLOOKUP(V975,'Charged Moves'!B$2:K$119,3,FALSE)</f>
        <v>80</v>
      </c>
      <c r="X975" s="57" t="str">
        <f>VLOOKUP(V975,'Charged Moves'!B$2:C$119,2,FALSE)</f>
        <v>Dark</v>
      </c>
      <c r="Y975" s="54">
        <f>IF(OR(VLOOKUP(V975,'Charged Moves'!B$2:C$119,2,FALSE)=E975,VLOOKUP(V975,'Charged Moves'!B$2:C$119,2,FALSE)=F975),1,0)</f>
        <v>0</v>
      </c>
      <c r="Z975" s="54">
        <f>VLOOKUP(V975,'Charged Moves'!B$2:K$119,10,FALSE)*100</f>
        <v>5</v>
      </c>
      <c r="AA975" s="54">
        <f>VLOOKUP(V975,'Charged Moves'!B$2:K$119,6,FALSE)</f>
        <v>3000</v>
      </c>
      <c r="AB975" s="54">
        <f>VLOOKUP(V975,'Charged Moves'!B$2:L$119,11,FALSE)</f>
        <v>50</v>
      </c>
      <c r="AC975" s="62">
        <f t="shared" si="233"/>
        <v>38</v>
      </c>
      <c r="AD975" s="24">
        <f t="shared" si="3"/>
        <v>12.66666667</v>
      </c>
      <c r="AE975" s="63">
        <f t="shared" si="4"/>
        <v>4</v>
      </c>
      <c r="AF975" s="64">
        <f t="shared" si="5"/>
        <v>4400</v>
      </c>
      <c r="AG975" s="65">
        <f t="shared" si="6"/>
        <v>7.837837838</v>
      </c>
      <c r="AH975" s="15">
        <f t="shared" si="234"/>
        <v>0.4501917196</v>
      </c>
      <c r="AI975" s="15">
        <f t="shared" si="235"/>
        <v>0.1415678796</v>
      </c>
      <c r="AJ975" s="15">
        <f t="shared" si="236"/>
        <v>0.183029369</v>
      </c>
      <c r="AK975" s="65">
        <f t="shared" si="7"/>
        <v>3.333333333</v>
      </c>
      <c r="AL975" s="65">
        <f t="shared" si="8"/>
        <v>157070.2703</v>
      </c>
      <c r="AM975" s="65">
        <f t="shared" si="9"/>
        <v>66800</v>
      </c>
    </row>
    <row r="976" ht="14.25" customHeight="1">
      <c r="A976" s="11">
        <v>1451.0</v>
      </c>
      <c r="B976" s="11">
        <f>VLOOKUP(D976,'Species Data'!A$2:E$252,2,FALSE)</f>
        <v>200</v>
      </c>
      <c r="C976" s="11"/>
      <c r="D976" s="20" t="s">
        <v>326</v>
      </c>
      <c r="E976" s="144" t="s">
        <v>474</v>
      </c>
      <c r="F976" s="144"/>
      <c r="G976" s="11">
        <f>VLOOKUP(D976,'Species Data'!A$2:E$252,3,FALSE)</f>
        <v>120</v>
      </c>
      <c r="H976" s="52">
        <f>VLOOKUP(D976,'Species Data'!A$2:E$252,4,FALSE)</f>
        <v>167</v>
      </c>
      <c r="I976" s="52">
        <f>VLOOKUP(D976,'Species Data'!A$2:E$252,5,FALSE)</f>
        <v>167</v>
      </c>
      <c r="J976" s="53">
        <f t="shared" si="1"/>
        <v>20040</v>
      </c>
      <c r="K976" s="21" t="s">
        <v>182</v>
      </c>
      <c r="L976" s="54">
        <f>VLOOKUP(K976,'Basic Moves'!B$2:J$60,3,FALSE)</f>
        <v>10</v>
      </c>
      <c r="M976" s="54" t="str">
        <f>VLOOKUP(K976,'Basic Moves'!B$2:C$60,2,FALSE)</f>
        <v>Ghost</v>
      </c>
      <c r="N976" s="54">
        <f>IF(OR(VLOOKUP(K976,'Basic Moves'!B$2:C$60,2,FALSE)=E976,VLOOKUP(K976,'Basic Moves'!B$2:C$60,2,FALSE)=F976),1,0)</f>
        <v>1</v>
      </c>
      <c r="O976" s="54">
        <f>VLOOKUP(K976,'Basic Moves'!B$2:J$60,5,FALSE)</f>
        <v>1200</v>
      </c>
      <c r="P976" s="54">
        <f>VLOOKUP(K976,'Basic Moves'!B$2:J$60,9,FALSE)</f>
        <v>15</v>
      </c>
      <c r="Q976" s="34">
        <f t="shared" si="229"/>
        <v>6</v>
      </c>
      <c r="R976" s="24">
        <f t="shared" si="2"/>
        <v>5</v>
      </c>
      <c r="S976" s="56">
        <f t="shared" si="230"/>
        <v>8.333333333</v>
      </c>
      <c r="T976" s="56">
        <f t="shared" si="231"/>
        <v>12.5</v>
      </c>
      <c r="U976" s="56">
        <f t="shared" si="232"/>
        <v>1.5</v>
      </c>
      <c r="V976" s="21" t="s">
        <v>313</v>
      </c>
      <c r="W976" s="54">
        <f>VLOOKUP(V976,'Charged Moves'!B$2:K$119,3,FALSE)</f>
        <v>50</v>
      </c>
      <c r="X976" s="57" t="str">
        <f>VLOOKUP(V976,'Charged Moves'!B$2:C$119,2,FALSE)</f>
        <v>Ghost</v>
      </c>
      <c r="Y976" s="54">
        <f>IF(OR(VLOOKUP(V976,'Charged Moves'!B$2:C$119,2,FALSE)=E976,VLOOKUP(V976,'Charged Moves'!B$2:C$119,2,FALSE)=F976),1,0)</f>
        <v>1</v>
      </c>
      <c r="Z976" s="54">
        <f>VLOOKUP(V976,'Charged Moves'!B$2:K$119,10,FALSE)*100</f>
        <v>5</v>
      </c>
      <c r="AA976" s="54">
        <f>VLOOKUP(V976,'Charged Moves'!B$2:K$119,6,FALSE)</f>
        <v>2300</v>
      </c>
      <c r="AB976" s="54">
        <f>VLOOKUP(V976,'Charged Moves'!B$2:L$119,11,FALSE)</f>
        <v>33</v>
      </c>
      <c r="AC976" s="62">
        <f t="shared" si="233"/>
        <v>28</v>
      </c>
      <c r="AD976" s="24">
        <f t="shared" si="3"/>
        <v>12.17391304</v>
      </c>
      <c r="AE976" s="63">
        <f t="shared" si="4"/>
        <v>3</v>
      </c>
      <c r="AF976" s="64">
        <f t="shared" si="5"/>
        <v>3600</v>
      </c>
      <c r="AG976" s="65">
        <f t="shared" si="6"/>
        <v>7.796610169</v>
      </c>
      <c r="AH976" s="15">
        <f t="shared" si="234"/>
        <v>0.4478236743</v>
      </c>
      <c r="AI976" s="15">
        <f t="shared" si="235"/>
        <v>0.140823221</v>
      </c>
      <c r="AJ976" s="15">
        <f t="shared" si="236"/>
        <v>0.1817126109</v>
      </c>
      <c r="AK976" s="65">
        <f t="shared" si="7"/>
        <v>3.309352518</v>
      </c>
      <c r="AL976" s="65">
        <f t="shared" si="8"/>
        <v>156244.0678</v>
      </c>
      <c r="AM976" s="65">
        <f t="shared" si="9"/>
        <v>66319.42446</v>
      </c>
    </row>
    <row r="977" ht="14.25" customHeight="1">
      <c r="A977" s="11">
        <v>1452.0</v>
      </c>
      <c r="B977" s="11">
        <f>VLOOKUP(D977,'Species Data'!A$2:E$252,2,FALSE)</f>
        <v>200</v>
      </c>
      <c r="C977" s="11"/>
      <c r="D977" s="20" t="s">
        <v>326</v>
      </c>
      <c r="E977" s="144" t="s">
        <v>474</v>
      </c>
      <c r="F977" s="144"/>
      <c r="G977" s="11">
        <f>VLOOKUP(D977,'Species Data'!A$2:E$252,3,FALSE)</f>
        <v>120</v>
      </c>
      <c r="H977" s="52">
        <f>VLOOKUP(D977,'Species Data'!A$2:E$252,4,FALSE)</f>
        <v>167</v>
      </c>
      <c r="I977" s="52">
        <f>VLOOKUP(D977,'Species Data'!A$2:E$252,5,FALSE)</f>
        <v>167</v>
      </c>
      <c r="J977" s="53">
        <f t="shared" si="1"/>
        <v>20040</v>
      </c>
      <c r="K977" s="21" t="s">
        <v>182</v>
      </c>
      <c r="L977" s="54">
        <f>VLOOKUP(K977,'Basic Moves'!B$2:J$60,3,FALSE)</f>
        <v>10</v>
      </c>
      <c r="M977" s="54" t="str">
        <f>VLOOKUP(K977,'Basic Moves'!B$2:C$60,2,FALSE)</f>
        <v>Ghost</v>
      </c>
      <c r="N977" s="54">
        <f>IF(OR(VLOOKUP(K977,'Basic Moves'!B$2:C$60,2,FALSE)=E977,VLOOKUP(K977,'Basic Moves'!B$2:C$60,2,FALSE)=F977),1,0)</f>
        <v>1</v>
      </c>
      <c r="O977" s="54">
        <f>VLOOKUP(K977,'Basic Moves'!B$2:J$60,5,FALSE)</f>
        <v>1200</v>
      </c>
      <c r="P977" s="54">
        <f>VLOOKUP(K977,'Basic Moves'!B$2:J$60,9,FALSE)</f>
        <v>15</v>
      </c>
      <c r="Q977" s="34">
        <f t="shared" si="229"/>
        <v>6</v>
      </c>
      <c r="R977" s="24">
        <f t="shared" si="2"/>
        <v>5</v>
      </c>
      <c r="S977" s="56">
        <f t="shared" si="230"/>
        <v>8.333333333</v>
      </c>
      <c r="T977" s="56">
        <f t="shared" si="231"/>
        <v>12.5</v>
      </c>
      <c r="U977" s="56">
        <f t="shared" si="232"/>
        <v>1.5</v>
      </c>
      <c r="V977" s="21" t="s">
        <v>337</v>
      </c>
      <c r="W977" s="54">
        <f>VLOOKUP(V977,'Charged Moves'!B$2:K$119,3,FALSE)</f>
        <v>50</v>
      </c>
      <c r="X977" s="57" t="str">
        <f>VLOOKUP(V977,'Charged Moves'!B$2:C$119,2,FALSE)</f>
        <v>Ghost</v>
      </c>
      <c r="Y977" s="54">
        <f>IF(OR(VLOOKUP(V977,'Charged Moves'!B$2:C$119,2,FALSE)=E977,VLOOKUP(V977,'Charged Moves'!B$2:C$119,2,FALSE)=F977),1,0)</f>
        <v>1</v>
      </c>
      <c r="Z977" s="54">
        <f>VLOOKUP(V977,'Charged Moves'!B$2:K$119,10,FALSE)*100</f>
        <v>5</v>
      </c>
      <c r="AA977" s="54">
        <f>VLOOKUP(V977,'Charged Moves'!B$2:K$119,6,FALSE)</f>
        <v>2900</v>
      </c>
      <c r="AB977" s="54">
        <f>VLOOKUP(V977,'Charged Moves'!B$2:L$119,11,FALSE)</f>
        <v>33</v>
      </c>
      <c r="AC977" s="62">
        <f t="shared" si="233"/>
        <v>28</v>
      </c>
      <c r="AD977" s="24">
        <f t="shared" si="3"/>
        <v>9.655172414</v>
      </c>
      <c r="AE977" s="63">
        <f t="shared" si="4"/>
        <v>3</v>
      </c>
      <c r="AF977" s="64">
        <f t="shared" si="5"/>
        <v>3600</v>
      </c>
      <c r="AG977" s="65">
        <f t="shared" si="6"/>
        <v>7.076923077</v>
      </c>
      <c r="AH977" s="15">
        <f t="shared" si="234"/>
        <v>0.4064861044</v>
      </c>
      <c r="AI977" s="15">
        <f t="shared" si="235"/>
        <v>0.1278241544</v>
      </c>
      <c r="AJ977" s="15">
        <f t="shared" si="236"/>
        <v>0.1741934684</v>
      </c>
      <c r="AK977" s="65">
        <f t="shared" si="7"/>
        <v>3.172413793</v>
      </c>
      <c r="AL977" s="65">
        <f t="shared" si="8"/>
        <v>141821.5385</v>
      </c>
      <c r="AM977" s="65">
        <f t="shared" si="9"/>
        <v>63575.17241</v>
      </c>
    </row>
    <row r="978" ht="14.25" customHeight="1">
      <c r="A978" s="11">
        <v>1448.0</v>
      </c>
      <c r="B978" s="11">
        <f>VLOOKUP(D978,'Species Data'!A$2:E$252,2,FALSE)</f>
        <v>200</v>
      </c>
      <c r="C978" s="11"/>
      <c r="D978" s="20" t="s">
        <v>326</v>
      </c>
      <c r="E978" s="144" t="s">
        <v>474</v>
      </c>
      <c r="F978" s="144"/>
      <c r="G978" s="11">
        <f>VLOOKUP(D978,'Species Data'!A$2:E$252,3,FALSE)</f>
        <v>120</v>
      </c>
      <c r="H978" s="52">
        <f>VLOOKUP(D978,'Species Data'!A$2:E$252,4,FALSE)</f>
        <v>167</v>
      </c>
      <c r="I978" s="52">
        <f>VLOOKUP(D978,'Species Data'!A$2:E$252,5,FALSE)</f>
        <v>167</v>
      </c>
      <c r="J978" s="53">
        <f t="shared" si="1"/>
        <v>20040</v>
      </c>
      <c r="K978" s="21" t="s">
        <v>300</v>
      </c>
      <c r="L978" s="54">
        <f>VLOOKUP(K978,'Basic Moves'!B$2:J$60,3,FALSE)</f>
        <v>8</v>
      </c>
      <c r="M978" s="54" t="str">
        <f>VLOOKUP(K978,'Basic Moves'!B$2:C$60,2,FALSE)</f>
        <v>Ghost</v>
      </c>
      <c r="N978" s="54">
        <f>IF(OR(VLOOKUP(K978,'Basic Moves'!B$2:C$60,2,FALSE)=E978,VLOOKUP(K978,'Basic Moves'!B$2:C$60,2,FALSE)=F978),1,0)</f>
        <v>1</v>
      </c>
      <c r="O978" s="54">
        <f>VLOOKUP(K978,'Basic Moves'!B$2:J$60,5,FALSE)</f>
        <v>1100</v>
      </c>
      <c r="P978" s="54">
        <f>VLOOKUP(K978,'Basic Moves'!B$2:J$60,9,FALSE)</f>
        <v>14</v>
      </c>
      <c r="Q978" s="34">
        <f t="shared" si="229"/>
        <v>5</v>
      </c>
      <c r="R978" s="24">
        <f t="shared" si="2"/>
        <v>4.545454545</v>
      </c>
      <c r="S978" s="56">
        <f t="shared" si="230"/>
        <v>7.272727273</v>
      </c>
      <c r="T978" s="56">
        <f t="shared" si="231"/>
        <v>12.72727273</v>
      </c>
      <c r="U978" s="56">
        <f t="shared" si="232"/>
        <v>1.75</v>
      </c>
      <c r="V978" s="21" t="s">
        <v>313</v>
      </c>
      <c r="W978" s="54">
        <f>VLOOKUP(V978,'Charged Moves'!B$2:K$119,3,FALSE)</f>
        <v>50</v>
      </c>
      <c r="X978" s="57" t="str">
        <f>VLOOKUP(V978,'Charged Moves'!B$2:C$119,2,FALSE)</f>
        <v>Ghost</v>
      </c>
      <c r="Y978" s="54">
        <f>IF(OR(VLOOKUP(V978,'Charged Moves'!B$2:C$119,2,FALSE)=E978,VLOOKUP(V978,'Charged Moves'!B$2:C$119,2,FALSE)=F978),1,0)</f>
        <v>1</v>
      </c>
      <c r="Z978" s="54">
        <f>VLOOKUP(V978,'Charged Moves'!B$2:K$119,10,FALSE)*100</f>
        <v>5</v>
      </c>
      <c r="AA978" s="54">
        <f>VLOOKUP(V978,'Charged Moves'!B$2:K$119,6,FALSE)</f>
        <v>2300</v>
      </c>
      <c r="AB978" s="54">
        <f>VLOOKUP(V978,'Charged Moves'!B$2:L$119,11,FALSE)</f>
        <v>33</v>
      </c>
      <c r="AC978" s="62">
        <f t="shared" si="233"/>
        <v>28</v>
      </c>
      <c r="AD978" s="24">
        <f t="shared" si="3"/>
        <v>12.17391304</v>
      </c>
      <c r="AE978" s="63">
        <f t="shared" si="4"/>
        <v>3</v>
      </c>
      <c r="AF978" s="64">
        <f t="shared" si="5"/>
        <v>3300</v>
      </c>
      <c r="AG978" s="65">
        <f t="shared" si="6"/>
        <v>7.678571429</v>
      </c>
      <c r="AH978" s="15">
        <f t="shared" si="234"/>
        <v>0.4410437351</v>
      </c>
      <c r="AI978" s="15">
        <f t="shared" si="235"/>
        <v>0.1386911924</v>
      </c>
      <c r="AJ978" s="15">
        <f t="shared" si="236"/>
        <v>0.1736087397</v>
      </c>
      <c r="AK978" s="65">
        <f t="shared" si="7"/>
        <v>3.161764706</v>
      </c>
      <c r="AL978" s="65">
        <f t="shared" si="8"/>
        <v>153878.5714</v>
      </c>
      <c r="AM978" s="65">
        <f t="shared" si="9"/>
        <v>63361.76471</v>
      </c>
    </row>
    <row r="979" ht="14.25" customHeight="1">
      <c r="A979" s="11">
        <v>1449.0</v>
      </c>
      <c r="B979" s="11">
        <f>VLOOKUP(D979,'Species Data'!A$2:E$252,2,FALSE)</f>
        <v>200</v>
      </c>
      <c r="C979" s="11"/>
      <c r="D979" s="20" t="s">
        <v>326</v>
      </c>
      <c r="E979" s="144" t="s">
        <v>474</v>
      </c>
      <c r="F979" s="144"/>
      <c r="G979" s="11">
        <f>VLOOKUP(D979,'Species Data'!A$2:E$252,3,FALSE)</f>
        <v>120</v>
      </c>
      <c r="H979" s="52">
        <f>VLOOKUP(D979,'Species Data'!A$2:E$252,4,FALSE)</f>
        <v>167</v>
      </c>
      <c r="I979" s="52">
        <f>VLOOKUP(D979,'Species Data'!A$2:E$252,5,FALSE)</f>
        <v>167</v>
      </c>
      <c r="J979" s="53">
        <f t="shared" si="1"/>
        <v>20040</v>
      </c>
      <c r="K979" s="21" t="s">
        <v>300</v>
      </c>
      <c r="L979" s="54">
        <f>VLOOKUP(K979,'Basic Moves'!B$2:J$60,3,FALSE)</f>
        <v>8</v>
      </c>
      <c r="M979" s="54" t="str">
        <f>VLOOKUP(K979,'Basic Moves'!B$2:C$60,2,FALSE)</f>
        <v>Ghost</v>
      </c>
      <c r="N979" s="54">
        <f>IF(OR(VLOOKUP(K979,'Basic Moves'!B$2:C$60,2,FALSE)=E979,VLOOKUP(K979,'Basic Moves'!B$2:C$60,2,FALSE)=F979),1,0)</f>
        <v>1</v>
      </c>
      <c r="O979" s="54">
        <f>VLOOKUP(K979,'Basic Moves'!B$2:J$60,5,FALSE)</f>
        <v>1100</v>
      </c>
      <c r="P979" s="54">
        <f>VLOOKUP(K979,'Basic Moves'!B$2:J$60,9,FALSE)</f>
        <v>14</v>
      </c>
      <c r="Q979" s="34">
        <f t="shared" si="229"/>
        <v>5</v>
      </c>
      <c r="R979" s="24">
        <f t="shared" si="2"/>
        <v>4.545454545</v>
      </c>
      <c r="S979" s="56">
        <f t="shared" si="230"/>
        <v>7.272727273</v>
      </c>
      <c r="T979" s="56">
        <f t="shared" si="231"/>
        <v>12.72727273</v>
      </c>
      <c r="U979" s="56">
        <f t="shared" si="232"/>
        <v>1.75</v>
      </c>
      <c r="V979" s="21" t="s">
        <v>337</v>
      </c>
      <c r="W979" s="54">
        <f>VLOOKUP(V979,'Charged Moves'!B$2:K$119,3,FALSE)</f>
        <v>50</v>
      </c>
      <c r="X979" s="57" t="str">
        <f>VLOOKUP(V979,'Charged Moves'!B$2:C$119,2,FALSE)</f>
        <v>Ghost</v>
      </c>
      <c r="Y979" s="54">
        <f>IF(OR(VLOOKUP(V979,'Charged Moves'!B$2:C$119,2,FALSE)=E979,VLOOKUP(V979,'Charged Moves'!B$2:C$119,2,FALSE)=F979),1,0)</f>
        <v>1</v>
      </c>
      <c r="Z979" s="54">
        <f>VLOOKUP(V979,'Charged Moves'!B$2:K$119,10,FALSE)*100</f>
        <v>5</v>
      </c>
      <c r="AA979" s="54">
        <f>VLOOKUP(V979,'Charged Moves'!B$2:K$119,6,FALSE)</f>
        <v>2900</v>
      </c>
      <c r="AB979" s="54">
        <f>VLOOKUP(V979,'Charged Moves'!B$2:L$119,11,FALSE)</f>
        <v>33</v>
      </c>
      <c r="AC979" s="62">
        <f t="shared" si="233"/>
        <v>28</v>
      </c>
      <c r="AD979" s="24">
        <f t="shared" si="3"/>
        <v>9.655172414</v>
      </c>
      <c r="AE979" s="63">
        <f t="shared" si="4"/>
        <v>3</v>
      </c>
      <c r="AF979" s="64">
        <f t="shared" si="5"/>
        <v>3300</v>
      </c>
      <c r="AG979" s="65">
        <f t="shared" si="6"/>
        <v>6.935483871</v>
      </c>
      <c r="AH979" s="15">
        <f t="shared" si="234"/>
        <v>0.3983620833</v>
      </c>
      <c r="AI979" s="15">
        <f t="shared" si="235"/>
        <v>0.1252694641</v>
      </c>
      <c r="AJ979" s="15">
        <f t="shared" si="236"/>
        <v>0.1662731591</v>
      </c>
      <c r="AK979" s="65">
        <f t="shared" si="7"/>
        <v>3.028169014</v>
      </c>
      <c r="AL979" s="65">
        <f t="shared" si="8"/>
        <v>138987.0968</v>
      </c>
      <c r="AM979" s="65">
        <f t="shared" si="9"/>
        <v>60684.50704</v>
      </c>
    </row>
    <row r="980" ht="14.25" customHeight="1">
      <c r="A980" s="11">
        <v>936.0</v>
      </c>
      <c r="B980" s="11">
        <f>VLOOKUP(D980,'Species Data'!A$2:E$252,2,FALSE)</f>
        <v>122</v>
      </c>
      <c r="C980" s="11"/>
      <c r="D980" s="11" t="s">
        <v>293</v>
      </c>
      <c r="E980" s="50" t="s">
        <v>36</v>
      </c>
      <c r="F980" s="119" t="s">
        <v>491</v>
      </c>
      <c r="G980" s="11">
        <f>VLOOKUP(D980,'Species Data'!A$2:E$252,3,FALSE)</f>
        <v>80</v>
      </c>
      <c r="H980" s="52">
        <f>VLOOKUP(D980,'Species Data'!A$2:E$252,4,FALSE)</f>
        <v>192</v>
      </c>
      <c r="I980" s="52">
        <f>VLOOKUP(D980,'Species Data'!A$2:E$252,5,FALSE)</f>
        <v>233</v>
      </c>
      <c r="J980" s="53">
        <f t="shared" si="1"/>
        <v>18640</v>
      </c>
      <c r="K980" s="48" t="s">
        <v>18</v>
      </c>
      <c r="L980" s="54">
        <f>VLOOKUP(K980,'Basic Moves'!B$2:J$60,3,FALSE)</f>
        <v>20</v>
      </c>
      <c r="M980" s="54" t="str">
        <f>VLOOKUP(K980,'Basic Moves'!B$2:C$60,2,FALSE)</f>
        <v>Psychic</v>
      </c>
      <c r="N980" s="54">
        <f>IF(OR(VLOOKUP(K980,'Basic Moves'!B$2:C$60,2,FALSE)=E980,VLOOKUP(K980,'Basic Moves'!B$2:C$60,2,FALSE)=F980),1,0)</f>
        <v>1</v>
      </c>
      <c r="O980" s="54">
        <f>VLOOKUP(K980,'Basic Moves'!B$2:J$60,5,FALSE)</f>
        <v>1600</v>
      </c>
      <c r="P980" s="54">
        <f>VLOOKUP(K980,'Basic Moves'!B$2:J$60,9,FALSE)</f>
        <v>15</v>
      </c>
      <c r="Q980" s="34">
        <f t="shared" si="229"/>
        <v>13</v>
      </c>
      <c r="R980" s="24">
        <f t="shared" si="2"/>
        <v>8.125</v>
      </c>
      <c r="S980" s="56">
        <f t="shared" si="230"/>
        <v>12.5</v>
      </c>
      <c r="T980" s="56">
        <f t="shared" si="231"/>
        <v>9.375</v>
      </c>
      <c r="U980" s="56">
        <f t="shared" si="232"/>
        <v>0.75</v>
      </c>
      <c r="V980" s="48" t="s">
        <v>37</v>
      </c>
      <c r="W980" s="54">
        <f>VLOOKUP(V980,'Charged Moves'!B$2:K$119,3,FALSE)</f>
        <v>100</v>
      </c>
      <c r="X980" s="57" t="str">
        <f>VLOOKUP(V980,'Charged Moves'!B$2:C$119,2,FALSE)</f>
        <v>Ghost</v>
      </c>
      <c r="Y980" s="54">
        <f>IF(OR(VLOOKUP(V980,'Charged Moves'!B$2:C$119,2,FALSE)=E980,VLOOKUP(V980,'Charged Moves'!B$2:C$119,2,FALSE)=F980),1,0)</f>
        <v>0</v>
      </c>
      <c r="Z980" s="54">
        <f>VLOOKUP(V980,'Charged Moves'!B$2:K$119,10,FALSE)*100</f>
        <v>5</v>
      </c>
      <c r="AA980" s="54">
        <f>VLOOKUP(V980,'Charged Moves'!B$2:K$119,6,FALSE)</f>
        <v>3000</v>
      </c>
      <c r="AB980" s="54">
        <f>VLOOKUP(V980,'Charged Moves'!B$2:L$119,11,FALSE)</f>
        <v>50</v>
      </c>
      <c r="AC980" s="62">
        <f t="shared" si="233"/>
        <v>54</v>
      </c>
      <c r="AD980" s="24">
        <f t="shared" si="3"/>
        <v>18</v>
      </c>
      <c r="AE980" s="63">
        <f t="shared" si="4"/>
        <v>4</v>
      </c>
      <c r="AF980" s="64">
        <f t="shared" si="5"/>
        <v>6400</v>
      </c>
      <c r="AG980" s="65">
        <f t="shared" si="6"/>
        <v>11.27659574</v>
      </c>
      <c r="AH980" s="15">
        <f t="shared" si="234"/>
        <v>0.6477079693</v>
      </c>
      <c r="AI980" s="15">
        <f t="shared" si="235"/>
        <v>0.1894500202</v>
      </c>
      <c r="AJ980" s="15">
        <f t="shared" si="236"/>
        <v>0.2790579267</v>
      </c>
      <c r="AK980" s="65">
        <f t="shared" si="7"/>
        <v>5.463917526</v>
      </c>
      <c r="AL980" s="65">
        <f t="shared" si="8"/>
        <v>210195.7447</v>
      </c>
      <c r="AM980" s="65">
        <f t="shared" si="9"/>
        <v>101847.4227</v>
      </c>
    </row>
    <row r="981" ht="14.25" customHeight="1">
      <c r="A981" s="11">
        <v>935.0</v>
      </c>
      <c r="B981" s="11">
        <f>VLOOKUP(D981,'Species Data'!A$2:E$252,2,FALSE)</f>
        <v>122</v>
      </c>
      <c r="C981" s="11"/>
      <c r="D981" s="11" t="s">
        <v>293</v>
      </c>
      <c r="E981" s="50" t="s">
        <v>36</v>
      </c>
      <c r="F981" s="119" t="s">
        <v>491</v>
      </c>
      <c r="G981" s="11">
        <f>VLOOKUP(D981,'Species Data'!A$2:E$252,3,FALSE)</f>
        <v>80</v>
      </c>
      <c r="H981" s="52">
        <f>VLOOKUP(D981,'Species Data'!A$2:E$252,4,FALSE)</f>
        <v>192</v>
      </c>
      <c r="I981" s="52">
        <f>VLOOKUP(D981,'Species Data'!A$2:E$252,5,FALSE)</f>
        <v>233</v>
      </c>
      <c r="J981" s="53">
        <f t="shared" si="1"/>
        <v>18640</v>
      </c>
      <c r="K981" s="48" t="s">
        <v>18</v>
      </c>
      <c r="L981" s="54">
        <f>VLOOKUP(K981,'Basic Moves'!B$2:J$60,3,FALSE)</f>
        <v>20</v>
      </c>
      <c r="M981" s="54" t="str">
        <f>VLOOKUP(K981,'Basic Moves'!B$2:C$60,2,FALSE)</f>
        <v>Psychic</v>
      </c>
      <c r="N981" s="54">
        <f>IF(OR(VLOOKUP(K981,'Basic Moves'!B$2:C$60,2,FALSE)=E981,VLOOKUP(K981,'Basic Moves'!B$2:C$60,2,FALSE)=F981),1,0)</f>
        <v>1</v>
      </c>
      <c r="O981" s="54">
        <f>VLOOKUP(K981,'Basic Moves'!B$2:J$60,5,FALSE)</f>
        <v>1600</v>
      </c>
      <c r="P981" s="54">
        <f>VLOOKUP(K981,'Basic Moves'!B$2:J$60,9,FALSE)</f>
        <v>15</v>
      </c>
      <c r="Q981" s="34">
        <f t="shared" si="229"/>
        <v>13</v>
      </c>
      <c r="R981" s="24">
        <f t="shared" si="2"/>
        <v>8.125</v>
      </c>
      <c r="S981" s="56">
        <f t="shared" si="230"/>
        <v>12.5</v>
      </c>
      <c r="T981" s="56">
        <f t="shared" si="231"/>
        <v>9.375</v>
      </c>
      <c r="U981" s="56">
        <f t="shared" si="232"/>
        <v>0.75</v>
      </c>
      <c r="V981" s="48" t="s">
        <v>36</v>
      </c>
      <c r="W981" s="54">
        <f>VLOOKUP(V981,'Charged Moves'!B$2:K$119,3,FALSE)</f>
        <v>100</v>
      </c>
      <c r="X981" s="57" t="str">
        <f>VLOOKUP(V981,'Charged Moves'!B$2:C$119,2,FALSE)</f>
        <v>Psychic</v>
      </c>
      <c r="Y981" s="54">
        <f>IF(OR(VLOOKUP(V981,'Charged Moves'!B$2:C$119,2,FALSE)=E981,VLOOKUP(V981,'Charged Moves'!B$2:C$119,2,FALSE)=F981),1,0)</f>
        <v>1</v>
      </c>
      <c r="Z981" s="54">
        <f>VLOOKUP(V981,'Charged Moves'!B$2:K$119,10,FALSE)*100</f>
        <v>5</v>
      </c>
      <c r="AA981" s="54">
        <f>VLOOKUP(V981,'Charged Moves'!B$2:K$119,6,FALSE)</f>
        <v>2800</v>
      </c>
      <c r="AB981" s="54">
        <f>VLOOKUP(V981,'Charged Moves'!B$2:L$119,11,FALSE)</f>
        <v>100</v>
      </c>
      <c r="AC981" s="62">
        <f t="shared" si="233"/>
        <v>65</v>
      </c>
      <c r="AD981" s="24">
        <f t="shared" si="3"/>
        <v>23.21428571</v>
      </c>
      <c r="AE981" s="63">
        <f t="shared" si="4"/>
        <v>7</v>
      </c>
      <c r="AF981" s="64">
        <f t="shared" si="5"/>
        <v>11200</v>
      </c>
      <c r="AG981" s="65">
        <f t="shared" si="6"/>
        <v>11.14285714</v>
      </c>
      <c r="AH981" s="15">
        <f t="shared" si="234"/>
        <v>0.6400262575</v>
      </c>
      <c r="AI981" s="15">
        <f t="shared" si="235"/>
        <v>0.1872031736</v>
      </c>
      <c r="AJ981" s="15">
        <f t="shared" si="236"/>
        <v>0.2655789023</v>
      </c>
      <c r="AK981" s="65">
        <f t="shared" si="7"/>
        <v>5.2</v>
      </c>
      <c r="AL981" s="65">
        <f t="shared" si="8"/>
        <v>207702.8571</v>
      </c>
      <c r="AM981" s="65">
        <f t="shared" si="9"/>
        <v>96928</v>
      </c>
    </row>
    <row r="982" ht="14.25" customHeight="1">
      <c r="A982" s="11">
        <v>934.0</v>
      </c>
      <c r="B982" s="11">
        <f>VLOOKUP(D982,'Species Data'!A$2:E$252,2,FALSE)</f>
        <v>122</v>
      </c>
      <c r="C982" s="11"/>
      <c r="D982" s="11" t="s">
        <v>293</v>
      </c>
      <c r="E982" s="50" t="s">
        <v>36</v>
      </c>
      <c r="F982" s="119" t="s">
        <v>491</v>
      </c>
      <c r="G982" s="11">
        <f>VLOOKUP(D982,'Species Data'!A$2:E$252,3,FALSE)</f>
        <v>80</v>
      </c>
      <c r="H982" s="52">
        <f>VLOOKUP(D982,'Species Data'!A$2:E$252,4,FALSE)</f>
        <v>192</v>
      </c>
      <c r="I982" s="52">
        <f>VLOOKUP(D982,'Species Data'!A$2:E$252,5,FALSE)</f>
        <v>233</v>
      </c>
      <c r="J982" s="53">
        <f t="shared" si="1"/>
        <v>18640</v>
      </c>
      <c r="K982" s="48" t="s">
        <v>18</v>
      </c>
      <c r="L982" s="54">
        <f>VLOOKUP(K982,'Basic Moves'!B$2:J$60,3,FALSE)</f>
        <v>20</v>
      </c>
      <c r="M982" s="54" t="str">
        <f>VLOOKUP(K982,'Basic Moves'!B$2:C$60,2,FALSE)</f>
        <v>Psychic</v>
      </c>
      <c r="N982" s="54">
        <f>IF(OR(VLOOKUP(K982,'Basic Moves'!B$2:C$60,2,FALSE)=E982,VLOOKUP(K982,'Basic Moves'!B$2:C$60,2,FALSE)=F982),1,0)</f>
        <v>1</v>
      </c>
      <c r="O982" s="54">
        <f>VLOOKUP(K982,'Basic Moves'!B$2:J$60,5,FALSE)</f>
        <v>1600</v>
      </c>
      <c r="P982" s="54">
        <f>VLOOKUP(K982,'Basic Moves'!B$2:J$60,9,FALSE)</f>
        <v>15</v>
      </c>
      <c r="Q982" s="34">
        <f t="shared" si="229"/>
        <v>13</v>
      </c>
      <c r="R982" s="24">
        <f t="shared" si="2"/>
        <v>8.125</v>
      </c>
      <c r="S982" s="56">
        <f t="shared" si="230"/>
        <v>12.5</v>
      </c>
      <c r="T982" s="56">
        <f t="shared" si="231"/>
        <v>9.375</v>
      </c>
      <c r="U982" s="56">
        <f t="shared" si="232"/>
        <v>0.75</v>
      </c>
      <c r="V982" s="48" t="s">
        <v>193</v>
      </c>
      <c r="W982" s="54">
        <f>VLOOKUP(V982,'Charged Moves'!B$2:K$119,3,FALSE)</f>
        <v>70</v>
      </c>
      <c r="X982" s="57" t="str">
        <f>VLOOKUP(V982,'Charged Moves'!B$2:C$119,2,FALSE)</f>
        <v>Psychic</v>
      </c>
      <c r="Y982" s="54">
        <f>IF(OR(VLOOKUP(V982,'Charged Moves'!B$2:C$119,2,FALSE)=E982,VLOOKUP(V982,'Charged Moves'!B$2:C$119,2,FALSE)=F982),1,0)</f>
        <v>1</v>
      </c>
      <c r="Z982" s="54">
        <f>VLOOKUP(V982,'Charged Moves'!B$2:K$119,10,FALSE)*100</f>
        <v>5</v>
      </c>
      <c r="AA982" s="54">
        <f>VLOOKUP(V982,'Charged Moves'!B$2:K$119,6,FALSE)</f>
        <v>3200</v>
      </c>
      <c r="AB982" s="54">
        <f>VLOOKUP(V982,'Charged Moves'!B$2:L$119,11,FALSE)</f>
        <v>50</v>
      </c>
      <c r="AC982" s="62">
        <f t="shared" si="233"/>
        <v>45</v>
      </c>
      <c r="AD982" s="24">
        <f t="shared" si="3"/>
        <v>14.0625</v>
      </c>
      <c r="AE982" s="63">
        <f t="shared" si="4"/>
        <v>4</v>
      </c>
      <c r="AF982" s="64">
        <f t="shared" si="5"/>
        <v>6400</v>
      </c>
      <c r="AG982" s="65">
        <f t="shared" si="6"/>
        <v>10.10416667</v>
      </c>
      <c r="AH982" s="15">
        <f t="shared" si="234"/>
        <v>0.5803656902</v>
      </c>
      <c r="AI982" s="15">
        <f t="shared" si="235"/>
        <v>0.1697528778</v>
      </c>
      <c r="AJ982" s="15">
        <f t="shared" si="236"/>
        <v>0.2527585707</v>
      </c>
      <c r="AK982" s="65">
        <f t="shared" si="7"/>
        <v>4.948979592</v>
      </c>
      <c r="AL982" s="65">
        <f t="shared" si="8"/>
        <v>188341.6667</v>
      </c>
      <c r="AM982" s="65">
        <f t="shared" si="9"/>
        <v>92248.97959</v>
      </c>
    </row>
    <row r="983" ht="14.25" customHeight="1">
      <c r="A983" s="11">
        <v>939.0</v>
      </c>
      <c r="B983" s="11">
        <f>VLOOKUP(D983,'Species Data'!A$2:E$252,2,FALSE)</f>
        <v>122</v>
      </c>
      <c r="C983" s="11"/>
      <c r="D983" s="11" t="s">
        <v>293</v>
      </c>
      <c r="E983" s="50" t="s">
        <v>36</v>
      </c>
      <c r="F983" s="119" t="s">
        <v>491</v>
      </c>
      <c r="G983" s="11">
        <f>VLOOKUP(D983,'Species Data'!A$2:E$252,3,FALSE)</f>
        <v>80</v>
      </c>
      <c r="H983" s="52">
        <f>VLOOKUP(D983,'Species Data'!A$2:E$252,4,FALSE)</f>
        <v>192</v>
      </c>
      <c r="I983" s="52">
        <f>VLOOKUP(D983,'Species Data'!A$2:E$252,5,FALSE)</f>
        <v>233</v>
      </c>
      <c r="J983" s="53">
        <f t="shared" si="1"/>
        <v>18640</v>
      </c>
      <c r="K983" s="48" t="s">
        <v>54</v>
      </c>
      <c r="L983" s="54">
        <f>VLOOKUP(K983,'Basic Moves'!B$2:J$60,3,FALSE)</f>
        <v>12</v>
      </c>
      <c r="M983" s="54" t="str">
        <f>VLOOKUP(K983,'Basic Moves'!B$2:C$60,2,FALSE)</f>
        <v>Psychic</v>
      </c>
      <c r="N983" s="54">
        <f>IF(OR(VLOOKUP(K983,'Basic Moves'!B$2:C$60,2,FALSE)=E983,VLOOKUP(K983,'Basic Moves'!B$2:C$60,2,FALSE)=F983),1,0)</f>
        <v>1</v>
      </c>
      <c r="O983" s="54">
        <f>VLOOKUP(K983,'Basic Moves'!B$2:J$60,5,FALSE)</f>
        <v>1100</v>
      </c>
      <c r="P983" s="54">
        <f>VLOOKUP(K983,'Basic Moves'!B$2:J$60,9,FALSE)</f>
        <v>10</v>
      </c>
      <c r="Q983" s="34">
        <f t="shared" si="229"/>
        <v>8</v>
      </c>
      <c r="R983" s="24">
        <f t="shared" si="2"/>
        <v>7.272727273</v>
      </c>
      <c r="S983" s="56">
        <f t="shared" si="230"/>
        <v>10.90909091</v>
      </c>
      <c r="T983" s="56">
        <f t="shared" si="231"/>
        <v>9.090909091</v>
      </c>
      <c r="U983" s="56">
        <f t="shared" si="232"/>
        <v>0.8333333333</v>
      </c>
      <c r="V983" s="48" t="s">
        <v>37</v>
      </c>
      <c r="W983" s="54">
        <f>VLOOKUP(V983,'Charged Moves'!B$2:K$119,3,FALSE)</f>
        <v>100</v>
      </c>
      <c r="X983" s="57" t="str">
        <f>VLOOKUP(V983,'Charged Moves'!B$2:C$119,2,FALSE)</f>
        <v>Ghost</v>
      </c>
      <c r="Y983" s="54">
        <f>IF(OR(VLOOKUP(V983,'Charged Moves'!B$2:C$119,2,FALSE)=E983,VLOOKUP(V983,'Charged Moves'!B$2:C$119,2,FALSE)=F983),1,0)</f>
        <v>0</v>
      </c>
      <c r="Z983" s="54">
        <f>VLOOKUP(V983,'Charged Moves'!B$2:K$119,10,FALSE)*100</f>
        <v>5</v>
      </c>
      <c r="AA983" s="54">
        <f>VLOOKUP(V983,'Charged Moves'!B$2:K$119,6,FALSE)</f>
        <v>3000</v>
      </c>
      <c r="AB983" s="54">
        <f>VLOOKUP(V983,'Charged Moves'!B$2:L$119,11,FALSE)</f>
        <v>50</v>
      </c>
      <c r="AC983" s="62">
        <f t="shared" si="233"/>
        <v>54</v>
      </c>
      <c r="AD983" s="24">
        <f t="shared" si="3"/>
        <v>18</v>
      </c>
      <c r="AE983" s="63">
        <f t="shared" si="4"/>
        <v>5</v>
      </c>
      <c r="AF983" s="64">
        <f t="shared" si="5"/>
        <v>5500</v>
      </c>
      <c r="AG983" s="65">
        <f t="shared" si="6"/>
        <v>11.05882353</v>
      </c>
      <c r="AH983" s="15">
        <f t="shared" si="234"/>
        <v>0.6351995135</v>
      </c>
      <c r="AI983" s="15">
        <f t="shared" si="235"/>
        <v>0.185791385</v>
      </c>
      <c r="AJ983" s="15">
        <f t="shared" si="236"/>
        <v>0.234187775</v>
      </c>
      <c r="AK983" s="65">
        <f t="shared" si="7"/>
        <v>4.585365854</v>
      </c>
      <c r="AL983" s="65">
        <f t="shared" si="8"/>
        <v>206136.4706</v>
      </c>
      <c r="AM983" s="65">
        <f t="shared" si="9"/>
        <v>85471.21951</v>
      </c>
    </row>
    <row r="984" ht="14.25" customHeight="1">
      <c r="A984" s="11">
        <v>937.0</v>
      </c>
      <c r="B984" s="11">
        <f>VLOOKUP(D984,'Species Data'!A$2:E$252,2,FALSE)</f>
        <v>122</v>
      </c>
      <c r="C984" s="11"/>
      <c r="D984" s="11" t="s">
        <v>293</v>
      </c>
      <c r="E984" s="50" t="s">
        <v>36</v>
      </c>
      <c r="F984" s="119" t="s">
        <v>491</v>
      </c>
      <c r="G984" s="11">
        <f>VLOOKUP(D984,'Species Data'!A$2:E$252,3,FALSE)</f>
        <v>80</v>
      </c>
      <c r="H984" s="52">
        <f>VLOOKUP(D984,'Species Data'!A$2:E$252,4,FALSE)</f>
        <v>192</v>
      </c>
      <c r="I984" s="52">
        <f>VLOOKUP(D984,'Species Data'!A$2:E$252,5,FALSE)</f>
        <v>233</v>
      </c>
      <c r="J984" s="53">
        <f t="shared" si="1"/>
        <v>18640</v>
      </c>
      <c r="K984" s="48" t="s">
        <v>54</v>
      </c>
      <c r="L984" s="54">
        <f>VLOOKUP(K984,'Basic Moves'!B$2:J$60,3,FALSE)</f>
        <v>12</v>
      </c>
      <c r="M984" s="54" t="str">
        <f>VLOOKUP(K984,'Basic Moves'!B$2:C$60,2,FALSE)</f>
        <v>Psychic</v>
      </c>
      <c r="N984" s="54">
        <f>IF(OR(VLOOKUP(K984,'Basic Moves'!B$2:C$60,2,FALSE)=E984,VLOOKUP(K984,'Basic Moves'!B$2:C$60,2,FALSE)=F984),1,0)</f>
        <v>1</v>
      </c>
      <c r="O984" s="54">
        <f>VLOOKUP(K984,'Basic Moves'!B$2:J$60,5,FALSE)</f>
        <v>1100</v>
      </c>
      <c r="P984" s="54">
        <f>VLOOKUP(K984,'Basic Moves'!B$2:J$60,9,FALSE)</f>
        <v>10</v>
      </c>
      <c r="Q984" s="34">
        <f t="shared" si="229"/>
        <v>8</v>
      </c>
      <c r="R984" s="24">
        <f t="shared" si="2"/>
        <v>7.272727273</v>
      </c>
      <c r="S984" s="56">
        <f t="shared" si="230"/>
        <v>10.90909091</v>
      </c>
      <c r="T984" s="56">
        <f t="shared" si="231"/>
        <v>9.090909091</v>
      </c>
      <c r="U984" s="56">
        <f t="shared" si="232"/>
        <v>0.8333333333</v>
      </c>
      <c r="V984" s="48" t="s">
        <v>193</v>
      </c>
      <c r="W984" s="54">
        <f>VLOOKUP(V984,'Charged Moves'!B$2:K$119,3,FALSE)</f>
        <v>70</v>
      </c>
      <c r="X984" s="57" t="str">
        <f>VLOOKUP(V984,'Charged Moves'!B$2:C$119,2,FALSE)</f>
        <v>Psychic</v>
      </c>
      <c r="Y984" s="54">
        <f>IF(OR(VLOOKUP(V984,'Charged Moves'!B$2:C$119,2,FALSE)=E984,VLOOKUP(V984,'Charged Moves'!B$2:C$119,2,FALSE)=F984),1,0)</f>
        <v>1</v>
      </c>
      <c r="Z984" s="54">
        <f>VLOOKUP(V984,'Charged Moves'!B$2:K$119,10,FALSE)*100</f>
        <v>5</v>
      </c>
      <c r="AA984" s="54">
        <f>VLOOKUP(V984,'Charged Moves'!B$2:K$119,6,FALSE)</f>
        <v>3200</v>
      </c>
      <c r="AB984" s="54">
        <f>VLOOKUP(V984,'Charged Moves'!B$2:L$119,11,FALSE)</f>
        <v>50</v>
      </c>
      <c r="AC984" s="62">
        <f t="shared" si="233"/>
        <v>45</v>
      </c>
      <c r="AD984" s="24">
        <f t="shared" si="3"/>
        <v>14.0625</v>
      </c>
      <c r="AE984" s="63">
        <f t="shared" si="4"/>
        <v>5</v>
      </c>
      <c r="AF984" s="64">
        <f t="shared" si="5"/>
        <v>5500</v>
      </c>
      <c r="AG984" s="65">
        <f t="shared" si="6"/>
        <v>9.770114943</v>
      </c>
      <c r="AH984" s="15">
        <f t="shared" si="234"/>
        <v>0.5611783425</v>
      </c>
      <c r="AI984" s="15">
        <f t="shared" si="235"/>
        <v>0.1641407137</v>
      </c>
      <c r="AJ984" s="15">
        <f t="shared" si="236"/>
        <v>0.2097194974</v>
      </c>
      <c r="AK984" s="65">
        <f t="shared" si="7"/>
        <v>4.106280193</v>
      </c>
      <c r="AL984" s="65">
        <f t="shared" si="8"/>
        <v>182114.9425</v>
      </c>
      <c r="AM984" s="65">
        <f t="shared" si="9"/>
        <v>76541.0628</v>
      </c>
    </row>
    <row r="985" ht="14.25" customHeight="1">
      <c r="A985" s="11">
        <v>938.0</v>
      </c>
      <c r="B985" s="11">
        <f>VLOOKUP(D985,'Species Data'!A$2:E$252,2,FALSE)</f>
        <v>122</v>
      </c>
      <c r="C985" s="11"/>
      <c r="D985" s="11" t="s">
        <v>293</v>
      </c>
      <c r="E985" s="50" t="s">
        <v>36</v>
      </c>
      <c r="F985" s="119" t="s">
        <v>491</v>
      </c>
      <c r="G985" s="11">
        <f>VLOOKUP(D985,'Species Data'!A$2:E$252,3,FALSE)</f>
        <v>80</v>
      </c>
      <c r="H985" s="52">
        <f>VLOOKUP(D985,'Species Data'!A$2:E$252,4,FALSE)</f>
        <v>192</v>
      </c>
      <c r="I985" s="52">
        <f>VLOOKUP(D985,'Species Data'!A$2:E$252,5,FALSE)</f>
        <v>233</v>
      </c>
      <c r="J985" s="53">
        <f t="shared" si="1"/>
        <v>18640</v>
      </c>
      <c r="K985" s="48" t="s">
        <v>54</v>
      </c>
      <c r="L985" s="54">
        <f>VLOOKUP(K985,'Basic Moves'!B$2:J$60,3,FALSE)</f>
        <v>12</v>
      </c>
      <c r="M985" s="54" t="str">
        <f>VLOOKUP(K985,'Basic Moves'!B$2:C$60,2,FALSE)</f>
        <v>Psychic</v>
      </c>
      <c r="N985" s="54">
        <f>IF(OR(VLOOKUP(K985,'Basic Moves'!B$2:C$60,2,FALSE)=E985,VLOOKUP(K985,'Basic Moves'!B$2:C$60,2,FALSE)=F985),1,0)</f>
        <v>1</v>
      </c>
      <c r="O985" s="54">
        <f>VLOOKUP(K985,'Basic Moves'!B$2:J$60,5,FALSE)</f>
        <v>1100</v>
      </c>
      <c r="P985" s="54">
        <f>VLOOKUP(K985,'Basic Moves'!B$2:J$60,9,FALSE)</f>
        <v>10</v>
      </c>
      <c r="Q985" s="34">
        <f t="shared" si="229"/>
        <v>8</v>
      </c>
      <c r="R985" s="24">
        <f t="shared" si="2"/>
        <v>7.272727273</v>
      </c>
      <c r="S985" s="56">
        <f t="shared" si="230"/>
        <v>10.90909091</v>
      </c>
      <c r="T985" s="56">
        <f t="shared" si="231"/>
        <v>9.090909091</v>
      </c>
      <c r="U985" s="56">
        <f t="shared" si="232"/>
        <v>0.8333333333</v>
      </c>
      <c r="V985" s="48" t="s">
        <v>36</v>
      </c>
      <c r="W985" s="54">
        <f>VLOOKUP(V985,'Charged Moves'!B$2:K$119,3,FALSE)</f>
        <v>100</v>
      </c>
      <c r="X985" s="57" t="str">
        <f>VLOOKUP(V985,'Charged Moves'!B$2:C$119,2,FALSE)</f>
        <v>Psychic</v>
      </c>
      <c r="Y985" s="54">
        <f>IF(OR(VLOOKUP(V985,'Charged Moves'!B$2:C$119,2,FALSE)=E985,VLOOKUP(V985,'Charged Moves'!B$2:C$119,2,FALSE)=F985),1,0)</f>
        <v>1</v>
      </c>
      <c r="Z985" s="54">
        <f>VLOOKUP(V985,'Charged Moves'!B$2:K$119,10,FALSE)*100</f>
        <v>5</v>
      </c>
      <c r="AA985" s="54">
        <f>VLOOKUP(V985,'Charged Moves'!B$2:K$119,6,FALSE)</f>
        <v>2800</v>
      </c>
      <c r="AB985" s="54">
        <f>VLOOKUP(V985,'Charged Moves'!B$2:L$119,11,FALSE)</f>
        <v>100</v>
      </c>
      <c r="AC985" s="62">
        <f t="shared" si="233"/>
        <v>65</v>
      </c>
      <c r="AD985" s="24">
        <f t="shared" si="3"/>
        <v>23.21428571</v>
      </c>
      <c r="AE985" s="63">
        <f t="shared" si="4"/>
        <v>10</v>
      </c>
      <c r="AF985" s="64">
        <f t="shared" si="5"/>
        <v>11000</v>
      </c>
      <c r="AG985" s="65">
        <f t="shared" si="6"/>
        <v>10.50724638</v>
      </c>
      <c r="AH985" s="15">
        <f t="shared" si="234"/>
        <v>0.6035178849</v>
      </c>
      <c r="AI985" s="15">
        <f t="shared" si="235"/>
        <v>0.1765247317</v>
      </c>
      <c r="AJ985" s="15">
        <f t="shared" si="236"/>
        <v>0.2068593728</v>
      </c>
      <c r="AK985" s="65">
        <f t="shared" si="7"/>
        <v>4.05027933</v>
      </c>
      <c r="AL985" s="65">
        <f t="shared" si="8"/>
        <v>195855.0725</v>
      </c>
      <c r="AM985" s="65">
        <f t="shared" si="9"/>
        <v>75497.2067</v>
      </c>
    </row>
    <row r="986" ht="14.25" customHeight="1">
      <c r="A986" s="11">
        <v>654.0</v>
      </c>
      <c r="B986" s="11">
        <f>VLOOKUP(D986,'Species Data'!A$2:E$252,2,FALSE)</f>
        <v>89</v>
      </c>
      <c r="C986" s="11"/>
      <c r="D986" s="11" t="s">
        <v>110</v>
      </c>
      <c r="E986" s="108" t="s">
        <v>473</v>
      </c>
      <c r="F986" s="109"/>
      <c r="G986" s="11">
        <f>VLOOKUP(D986,'Species Data'!A$2:E$252,3,FALSE)</f>
        <v>210</v>
      </c>
      <c r="H986" s="52">
        <f>VLOOKUP(D986,'Species Data'!A$2:E$252,4,FALSE)</f>
        <v>190</v>
      </c>
      <c r="I986" s="52">
        <f>VLOOKUP(D986,'Species Data'!A$2:E$252,5,FALSE)</f>
        <v>184</v>
      </c>
      <c r="J986" s="53">
        <f t="shared" si="1"/>
        <v>38640</v>
      </c>
      <c r="K986" s="12" t="s">
        <v>135</v>
      </c>
      <c r="L986" s="54">
        <f>VLOOKUP(K986,'Basic Moves'!B$2:J$60,3,FALSE)</f>
        <v>10</v>
      </c>
      <c r="M986" s="54" t="str">
        <f>VLOOKUP(K986,'Basic Moves'!B$2:C$60,2,FALSE)</f>
        <v>Bug</v>
      </c>
      <c r="N986" s="54">
        <f>IF(OR(VLOOKUP(K986,'Basic Moves'!B$2:C$60,2,FALSE)=E986,VLOOKUP(K986,'Basic Moves'!B$2:C$60,2,FALSE)=F986),1,0)</f>
        <v>0</v>
      </c>
      <c r="O986" s="54">
        <f>VLOOKUP(K986,'Basic Moves'!B$2:J$60,5,FALSE)</f>
        <v>1100</v>
      </c>
      <c r="P986" s="54">
        <f>VLOOKUP(K986,'Basic Moves'!B$2:J$60,9,FALSE)</f>
        <v>14</v>
      </c>
      <c r="Q986" s="34">
        <f t="shared" si="229"/>
        <v>6</v>
      </c>
      <c r="R986" s="24">
        <f t="shared" si="2"/>
        <v>5.454545455</v>
      </c>
      <c r="S986" s="56">
        <f t="shared" si="230"/>
        <v>9.090909091</v>
      </c>
      <c r="T986" s="56">
        <f t="shared" si="231"/>
        <v>12.72727273</v>
      </c>
      <c r="U986" s="56">
        <f t="shared" si="232"/>
        <v>1.4</v>
      </c>
      <c r="V986" s="48" t="s">
        <v>112</v>
      </c>
      <c r="W986" s="54">
        <f>VLOOKUP(V986,'Charged Moves'!B$2:K$119,3,FALSE)</f>
        <v>130</v>
      </c>
      <c r="X986" s="57" t="str">
        <f>VLOOKUP(V986,'Charged Moves'!B$2:C$119,2,FALSE)</f>
        <v>Poison</v>
      </c>
      <c r="Y986" s="54">
        <f>IF(OR(VLOOKUP(V986,'Charged Moves'!B$2:C$119,2,FALSE)=E986,VLOOKUP(V986,'Charged Moves'!B$2:C$119,2,FALSE)=F986),1,0)</f>
        <v>1</v>
      </c>
      <c r="Z986" s="54">
        <f>VLOOKUP(V986,'Charged Moves'!B$2:K$119,10,FALSE)*100</f>
        <v>5</v>
      </c>
      <c r="AA986" s="54">
        <f>VLOOKUP(V986,'Charged Moves'!B$2:K$119,6,FALSE)</f>
        <v>3100</v>
      </c>
      <c r="AB986" s="54">
        <f>VLOOKUP(V986,'Charged Moves'!B$2:L$119,11,FALSE)</f>
        <v>100</v>
      </c>
      <c r="AC986" s="62">
        <f t="shared" si="233"/>
        <v>83</v>
      </c>
      <c r="AD986" s="24">
        <f t="shared" si="3"/>
        <v>26.77419355</v>
      </c>
      <c r="AE986" s="63">
        <f t="shared" si="4"/>
        <v>8</v>
      </c>
      <c r="AF986" s="64">
        <f t="shared" si="5"/>
        <v>8800</v>
      </c>
      <c r="AG986" s="65">
        <f t="shared" si="6"/>
        <v>11.00840336</v>
      </c>
      <c r="AH986" s="15">
        <f t="shared" si="234"/>
        <v>0.6323034671</v>
      </c>
      <c r="AI986" s="15">
        <f t="shared" si="235"/>
        <v>0.3833824146</v>
      </c>
      <c r="AJ986" s="15">
        <f t="shared" si="236"/>
        <v>0.4638542552</v>
      </c>
      <c r="AK986" s="65">
        <f t="shared" si="7"/>
        <v>4.381270903</v>
      </c>
      <c r="AL986" s="65">
        <f t="shared" si="8"/>
        <v>425364.7059</v>
      </c>
      <c r="AM986" s="65">
        <f t="shared" si="9"/>
        <v>169292.3077</v>
      </c>
    </row>
    <row r="987" ht="14.25" customHeight="1">
      <c r="A987" s="11">
        <v>660.0</v>
      </c>
      <c r="B987" s="11">
        <f>VLOOKUP(D987,'Species Data'!A$2:E$252,2,FALSE)</f>
        <v>89</v>
      </c>
      <c r="C987" s="11"/>
      <c r="D987" s="11" t="s">
        <v>110</v>
      </c>
      <c r="E987" s="108" t="s">
        <v>473</v>
      </c>
      <c r="F987" s="109"/>
      <c r="G987" s="11">
        <f>VLOOKUP(D987,'Species Data'!A$2:E$252,3,FALSE)</f>
        <v>210</v>
      </c>
      <c r="H987" s="52">
        <f>VLOOKUP(D987,'Species Data'!A$2:E$252,4,FALSE)</f>
        <v>190</v>
      </c>
      <c r="I987" s="52">
        <f>VLOOKUP(D987,'Species Data'!A$2:E$252,5,FALSE)</f>
        <v>184</v>
      </c>
      <c r="J987" s="53">
        <f t="shared" si="1"/>
        <v>38640</v>
      </c>
      <c r="K987" s="48" t="s">
        <v>111</v>
      </c>
      <c r="L987" s="54">
        <f>VLOOKUP(K987,'Basic Moves'!B$2:J$60,3,FALSE)</f>
        <v>10</v>
      </c>
      <c r="M987" s="54" t="str">
        <f>VLOOKUP(K987,'Basic Moves'!B$2:C$60,2,FALSE)</f>
        <v>Poison</v>
      </c>
      <c r="N987" s="54">
        <f>IF(OR(VLOOKUP(K987,'Basic Moves'!B$2:C$60,2,FALSE)=E987,VLOOKUP(K987,'Basic Moves'!B$2:C$60,2,FALSE)=F987),1,0)</f>
        <v>1</v>
      </c>
      <c r="O987" s="54">
        <f>VLOOKUP(K987,'Basic Moves'!B$2:J$60,5,FALSE)</f>
        <v>800</v>
      </c>
      <c r="P987" s="54">
        <f>VLOOKUP(K987,'Basic Moves'!B$2:J$60,9,FALSE)</f>
        <v>7</v>
      </c>
      <c r="Q987" s="34">
        <f t="shared" si="229"/>
        <v>7</v>
      </c>
      <c r="R987" s="24">
        <f t="shared" si="2"/>
        <v>8.75</v>
      </c>
      <c r="S987" s="56">
        <f t="shared" si="230"/>
        <v>12.5</v>
      </c>
      <c r="T987" s="56">
        <f t="shared" si="231"/>
        <v>8.75</v>
      </c>
      <c r="U987" s="56">
        <f t="shared" si="232"/>
        <v>0.7</v>
      </c>
      <c r="V987" s="48" t="s">
        <v>112</v>
      </c>
      <c r="W987" s="54">
        <f>VLOOKUP(V987,'Charged Moves'!B$2:K$119,3,FALSE)</f>
        <v>130</v>
      </c>
      <c r="X987" s="57" t="str">
        <f>VLOOKUP(V987,'Charged Moves'!B$2:C$119,2,FALSE)</f>
        <v>Poison</v>
      </c>
      <c r="Y987" s="54">
        <f>IF(OR(VLOOKUP(V987,'Charged Moves'!B$2:C$119,2,FALSE)=E987,VLOOKUP(V987,'Charged Moves'!B$2:C$119,2,FALSE)=F987),1,0)</f>
        <v>1</v>
      </c>
      <c r="Z987" s="54">
        <f>VLOOKUP(V987,'Charged Moves'!B$2:K$119,10,FALSE)*100</f>
        <v>5</v>
      </c>
      <c r="AA987" s="54">
        <f>VLOOKUP(V987,'Charged Moves'!B$2:K$119,6,FALSE)</f>
        <v>3100</v>
      </c>
      <c r="AB987" s="54">
        <f>VLOOKUP(V987,'Charged Moves'!B$2:L$119,11,FALSE)</f>
        <v>100</v>
      </c>
      <c r="AC987" s="62">
        <f t="shared" si="233"/>
        <v>83</v>
      </c>
      <c r="AD987" s="24">
        <f t="shared" si="3"/>
        <v>26.77419355</v>
      </c>
      <c r="AE987" s="63">
        <f t="shared" si="4"/>
        <v>15</v>
      </c>
      <c r="AF987" s="64">
        <f t="shared" si="5"/>
        <v>12000</v>
      </c>
      <c r="AG987" s="65">
        <f t="shared" si="6"/>
        <v>12.45033113</v>
      </c>
      <c r="AH987" s="15">
        <f t="shared" si="234"/>
        <v>0.7151252801</v>
      </c>
      <c r="AI987" s="15">
        <f t="shared" si="235"/>
        <v>0.4335994833</v>
      </c>
      <c r="AJ987" s="15">
        <f t="shared" si="236"/>
        <v>0.4225891864</v>
      </c>
      <c r="AK987" s="65">
        <f t="shared" si="7"/>
        <v>3.991507431</v>
      </c>
      <c r="AL987" s="65">
        <f t="shared" si="8"/>
        <v>481080.7947</v>
      </c>
      <c r="AM987" s="65">
        <f t="shared" si="9"/>
        <v>154231.8471</v>
      </c>
    </row>
    <row r="988" ht="14.25" customHeight="1">
      <c r="A988" s="11">
        <v>655.0</v>
      </c>
      <c r="B988" s="11">
        <f>VLOOKUP(D988,'Species Data'!A$2:E$252,2,FALSE)</f>
        <v>89</v>
      </c>
      <c r="C988" s="11"/>
      <c r="D988" s="11" t="s">
        <v>110</v>
      </c>
      <c r="E988" s="108" t="s">
        <v>473</v>
      </c>
      <c r="F988" s="109"/>
      <c r="G988" s="11">
        <f>VLOOKUP(D988,'Species Data'!A$2:E$252,3,FALSE)</f>
        <v>210</v>
      </c>
      <c r="H988" s="52">
        <f>VLOOKUP(D988,'Species Data'!A$2:E$252,4,FALSE)</f>
        <v>190</v>
      </c>
      <c r="I988" s="52">
        <f>VLOOKUP(D988,'Species Data'!A$2:E$252,5,FALSE)</f>
        <v>184</v>
      </c>
      <c r="J988" s="53">
        <f t="shared" si="1"/>
        <v>38640</v>
      </c>
      <c r="K988" s="12" t="s">
        <v>135</v>
      </c>
      <c r="L988" s="54">
        <f>VLOOKUP(K988,'Basic Moves'!B$2:J$60,3,FALSE)</f>
        <v>10</v>
      </c>
      <c r="M988" s="54" t="str">
        <f>VLOOKUP(K988,'Basic Moves'!B$2:C$60,2,FALSE)</f>
        <v>Bug</v>
      </c>
      <c r="N988" s="54">
        <f>IF(OR(VLOOKUP(K988,'Basic Moves'!B$2:C$60,2,FALSE)=E988,VLOOKUP(K988,'Basic Moves'!B$2:C$60,2,FALSE)=F988),1,0)</f>
        <v>0</v>
      </c>
      <c r="O988" s="54">
        <f>VLOOKUP(K988,'Basic Moves'!B$2:J$60,5,FALSE)</f>
        <v>1100</v>
      </c>
      <c r="P988" s="54">
        <f>VLOOKUP(K988,'Basic Moves'!B$2:J$60,9,FALSE)</f>
        <v>14</v>
      </c>
      <c r="Q988" s="34">
        <f t="shared" si="229"/>
        <v>6</v>
      </c>
      <c r="R988" s="24">
        <f t="shared" si="2"/>
        <v>5.454545455</v>
      </c>
      <c r="S988" s="56">
        <f t="shared" si="230"/>
        <v>9.090909091</v>
      </c>
      <c r="T988" s="56">
        <f t="shared" si="231"/>
        <v>12.72727273</v>
      </c>
      <c r="U988" s="56">
        <f t="shared" si="232"/>
        <v>1.4</v>
      </c>
      <c r="V988" s="48" t="s">
        <v>127</v>
      </c>
      <c r="W988" s="54">
        <f>VLOOKUP(V988,'Charged Moves'!B$2:K$119,3,FALSE)</f>
        <v>110</v>
      </c>
      <c r="X988" s="57" t="str">
        <f>VLOOKUP(V988,'Charged Moves'!B$2:C$119,2,FALSE)</f>
        <v>Poison</v>
      </c>
      <c r="Y988" s="54">
        <f>IF(OR(VLOOKUP(V988,'Charged Moves'!B$2:C$119,2,FALSE)=E988,VLOOKUP(V988,'Charged Moves'!B$2:C$119,2,FALSE)=F988),1,0)</f>
        <v>1</v>
      </c>
      <c r="Z988" s="54">
        <f>VLOOKUP(V988,'Charged Moves'!B$2:K$119,10,FALSE)*100</f>
        <v>5</v>
      </c>
      <c r="AA988" s="54">
        <f>VLOOKUP(V988,'Charged Moves'!B$2:K$119,6,FALSE)</f>
        <v>3200</v>
      </c>
      <c r="AB988" s="54">
        <f>VLOOKUP(V988,'Charged Moves'!B$2:L$119,11,FALSE)</f>
        <v>100</v>
      </c>
      <c r="AC988" s="62">
        <f t="shared" si="233"/>
        <v>70</v>
      </c>
      <c r="AD988" s="24">
        <f t="shared" si="3"/>
        <v>21.875</v>
      </c>
      <c r="AE988" s="63">
        <f t="shared" si="4"/>
        <v>8</v>
      </c>
      <c r="AF988" s="64">
        <f t="shared" si="5"/>
        <v>8800</v>
      </c>
      <c r="AG988" s="65">
        <f t="shared" si="6"/>
        <v>9.833333333</v>
      </c>
      <c r="AH988" s="15">
        <f t="shared" si="234"/>
        <v>0.5648094965</v>
      </c>
      <c r="AI988" s="15">
        <f t="shared" si="235"/>
        <v>0.3424590245</v>
      </c>
      <c r="AJ988" s="15">
        <f t="shared" si="236"/>
        <v>0.4164301738</v>
      </c>
      <c r="AK988" s="65">
        <f t="shared" si="7"/>
        <v>3.933333333</v>
      </c>
      <c r="AL988" s="65">
        <f t="shared" si="8"/>
        <v>379960</v>
      </c>
      <c r="AM988" s="65">
        <f t="shared" si="9"/>
        <v>151984</v>
      </c>
    </row>
    <row r="989" ht="14.25" customHeight="1">
      <c r="A989" s="11">
        <v>651.0</v>
      </c>
      <c r="B989" s="32">
        <f>VLOOKUP(D989,'Species Data'!A$2:E$252,2,FALSE)</f>
        <v>89</v>
      </c>
      <c r="C989" s="32"/>
      <c r="D989" s="32" t="s">
        <v>110</v>
      </c>
      <c r="E989" s="121" t="s">
        <v>473</v>
      </c>
      <c r="F989" s="139"/>
      <c r="G989" s="32">
        <f>VLOOKUP(D989,'Species Data'!A$2:E$252,3,FALSE)</f>
        <v>210</v>
      </c>
      <c r="H989" s="104">
        <f>VLOOKUP(D989,'Species Data'!A$2:E$252,4,FALSE)</f>
        <v>190</v>
      </c>
      <c r="I989" s="104">
        <f>VLOOKUP(D989,'Species Data'!A$2:E$252,5,FALSE)</f>
        <v>184</v>
      </c>
      <c r="J989" s="105">
        <f t="shared" si="1"/>
        <v>38640</v>
      </c>
      <c r="K989" s="36" t="s">
        <v>119</v>
      </c>
      <c r="L989" s="106">
        <f>VLOOKUP(K989,'Basic Moves'!B$2:J$60,3,FALSE)</f>
        <v>9</v>
      </c>
      <c r="M989" s="54" t="str">
        <f>VLOOKUP(K989,'Basic Moves'!B$2:C$60,2,FALSE)</f>
        <v>Poison</v>
      </c>
      <c r="N989" s="106">
        <f>IF(OR(VLOOKUP(K989,'Basic Moves'!B$2:C$60,2,FALSE)=E989,VLOOKUP(K989,'Basic Moves'!B$2:C$60,2,FALSE)=F989),1,0)</f>
        <v>1</v>
      </c>
      <c r="O989" s="106">
        <f>VLOOKUP(K989,'Basic Moves'!B$2:J$60,5,FALSE)</f>
        <v>800</v>
      </c>
      <c r="P989" s="54">
        <f>VLOOKUP(K989,'Basic Moves'!B$2:J$60,9,FALSE)</f>
        <v>8</v>
      </c>
      <c r="Q989" s="34">
        <f t="shared" si="229"/>
        <v>6</v>
      </c>
      <c r="R989" s="24">
        <f t="shared" si="2"/>
        <v>7.5</v>
      </c>
      <c r="S989" s="56">
        <f t="shared" si="230"/>
        <v>11.25</v>
      </c>
      <c r="T989" s="56">
        <f t="shared" si="231"/>
        <v>10</v>
      </c>
      <c r="U989" s="56">
        <f t="shared" si="232"/>
        <v>0.8888888889</v>
      </c>
      <c r="V989" s="36" t="s">
        <v>112</v>
      </c>
      <c r="W989" s="106">
        <f>VLOOKUP(V989,'Charged Moves'!B$2:K$119,3,FALSE)</f>
        <v>130</v>
      </c>
      <c r="X989" s="57" t="str">
        <f>VLOOKUP(V989,'Charged Moves'!B$2:C$119,2,FALSE)</f>
        <v>Poison</v>
      </c>
      <c r="Y989" s="106">
        <f>IF(OR(VLOOKUP(V989,'Charged Moves'!B$2:C$119,2,FALSE)=E989,VLOOKUP(V989,'Charged Moves'!B$2:C$119,2,FALSE)=F989),1,0)</f>
        <v>1</v>
      </c>
      <c r="Z989" s="54">
        <f>VLOOKUP(V989,'Charged Moves'!B$2:K$119,10,FALSE)*100</f>
        <v>5</v>
      </c>
      <c r="AA989" s="106">
        <f>VLOOKUP(V989,'Charged Moves'!B$2:K$119,6,FALSE)</f>
        <v>3100</v>
      </c>
      <c r="AB989" s="54">
        <f>VLOOKUP(V989,'Charged Moves'!B$2:L$119,11,FALSE)</f>
        <v>100</v>
      </c>
      <c r="AC989" s="62">
        <f t="shared" si="233"/>
        <v>83</v>
      </c>
      <c r="AD989" s="24">
        <f t="shared" si="3"/>
        <v>26.77419355</v>
      </c>
      <c r="AE989" s="63">
        <f t="shared" si="4"/>
        <v>13</v>
      </c>
      <c r="AF989" s="64">
        <f t="shared" si="5"/>
        <v>10400</v>
      </c>
      <c r="AG989" s="65">
        <f t="shared" si="6"/>
        <v>11.92592593</v>
      </c>
      <c r="AH989" s="15">
        <f t="shared" si="234"/>
        <v>0.6850043611</v>
      </c>
      <c r="AI989" s="15">
        <f t="shared" si="235"/>
        <v>0.4153363687</v>
      </c>
      <c r="AJ989" s="15">
        <f t="shared" si="236"/>
        <v>0.4107326403</v>
      </c>
      <c r="AK989" s="65">
        <f t="shared" si="7"/>
        <v>3.879518072</v>
      </c>
      <c r="AL989" s="65">
        <f t="shared" si="8"/>
        <v>460817.7778</v>
      </c>
      <c r="AM989" s="65">
        <f t="shared" si="9"/>
        <v>149904.5783</v>
      </c>
    </row>
    <row r="990" ht="14.25" customHeight="1">
      <c r="A990" s="11">
        <v>653.0</v>
      </c>
      <c r="B990" s="11">
        <f>VLOOKUP(D990,'Species Data'!A$2:E$252,2,FALSE)</f>
        <v>89</v>
      </c>
      <c r="C990" s="11"/>
      <c r="D990" s="11" t="s">
        <v>110</v>
      </c>
      <c r="E990" s="108" t="s">
        <v>473</v>
      </c>
      <c r="F990" s="109"/>
      <c r="G990" s="11">
        <f>VLOOKUP(D990,'Species Data'!A$2:E$252,3,FALSE)</f>
        <v>210</v>
      </c>
      <c r="H990" s="52">
        <f>VLOOKUP(D990,'Species Data'!A$2:E$252,4,FALSE)</f>
        <v>190</v>
      </c>
      <c r="I990" s="52">
        <f>VLOOKUP(D990,'Species Data'!A$2:E$252,5,FALSE)</f>
        <v>184</v>
      </c>
      <c r="J990" s="53">
        <f t="shared" si="1"/>
        <v>38640</v>
      </c>
      <c r="K990" s="12" t="s">
        <v>135</v>
      </c>
      <c r="L990" s="54">
        <f>VLOOKUP(K990,'Basic Moves'!B$2:J$60,3,FALSE)</f>
        <v>10</v>
      </c>
      <c r="M990" s="54" t="str">
        <f>VLOOKUP(K990,'Basic Moves'!B$2:C$60,2,FALSE)</f>
        <v>Bug</v>
      </c>
      <c r="N990" s="54">
        <f>IF(OR(VLOOKUP(K990,'Basic Moves'!B$2:C$60,2,FALSE)=E990,VLOOKUP(K990,'Basic Moves'!B$2:C$60,2,FALSE)=F990),1,0)</f>
        <v>0</v>
      </c>
      <c r="O990" s="54">
        <f>VLOOKUP(K990,'Basic Moves'!B$2:J$60,5,FALSE)</f>
        <v>1100</v>
      </c>
      <c r="P990" s="54">
        <f>VLOOKUP(K990,'Basic Moves'!B$2:J$60,9,FALSE)</f>
        <v>14</v>
      </c>
      <c r="Q990" s="34">
        <f t="shared" si="229"/>
        <v>6</v>
      </c>
      <c r="R990" s="24">
        <f t="shared" si="2"/>
        <v>5.454545455</v>
      </c>
      <c r="S990" s="56">
        <f t="shared" si="230"/>
        <v>9.090909091</v>
      </c>
      <c r="T990" s="56">
        <f t="shared" si="231"/>
        <v>12.72727273</v>
      </c>
      <c r="U990" s="56">
        <f t="shared" si="232"/>
        <v>1.4</v>
      </c>
      <c r="V990" s="48" t="s">
        <v>143</v>
      </c>
      <c r="W990" s="54">
        <f>VLOOKUP(V990,'Charged Moves'!B$2:K$119,3,FALSE)</f>
        <v>80</v>
      </c>
      <c r="X990" s="57" t="str">
        <f>VLOOKUP(V990,'Charged Moves'!B$2:C$119,2,FALSE)</f>
        <v>Dark</v>
      </c>
      <c r="Y990" s="54">
        <f>IF(OR(VLOOKUP(V990,'Charged Moves'!B$2:C$119,2,FALSE)=E990,VLOOKUP(V990,'Charged Moves'!B$2:C$119,2,FALSE)=F990),1,0)</f>
        <v>0</v>
      </c>
      <c r="Z990" s="54">
        <f>VLOOKUP(V990,'Charged Moves'!B$2:K$119,10,FALSE)*100</f>
        <v>5</v>
      </c>
      <c r="AA990" s="54">
        <f>VLOOKUP(V990,'Charged Moves'!B$2:K$119,6,FALSE)</f>
        <v>3000</v>
      </c>
      <c r="AB990" s="54">
        <f>VLOOKUP(V990,'Charged Moves'!B$2:L$119,11,FALSE)</f>
        <v>50</v>
      </c>
      <c r="AC990" s="62">
        <f t="shared" si="233"/>
        <v>43</v>
      </c>
      <c r="AD990" s="24">
        <f t="shared" si="3"/>
        <v>14.33333333</v>
      </c>
      <c r="AE990" s="63">
        <f t="shared" si="4"/>
        <v>4</v>
      </c>
      <c r="AF990" s="64">
        <f t="shared" si="5"/>
        <v>4400</v>
      </c>
      <c r="AG990" s="65">
        <f t="shared" si="6"/>
        <v>9.054054054</v>
      </c>
      <c r="AH990" s="15">
        <f t="shared" si="234"/>
        <v>0.5200490554</v>
      </c>
      <c r="AI990" s="15">
        <f t="shared" si="235"/>
        <v>0.3153195782</v>
      </c>
      <c r="AJ990" s="15">
        <f t="shared" si="236"/>
        <v>0.4076683467</v>
      </c>
      <c r="AK990" s="65">
        <f t="shared" si="7"/>
        <v>3.850574713</v>
      </c>
      <c r="AL990" s="65">
        <f t="shared" si="8"/>
        <v>349848.6486</v>
      </c>
      <c r="AM990" s="65">
        <f t="shared" si="9"/>
        <v>148786.2069</v>
      </c>
    </row>
    <row r="991" ht="14.25" customHeight="1">
      <c r="A991" s="11">
        <v>661.0</v>
      </c>
      <c r="B991" s="11">
        <f>VLOOKUP(D991,'Species Data'!A$2:E$252,2,FALSE)</f>
        <v>89</v>
      </c>
      <c r="C991" s="11"/>
      <c r="D991" s="11" t="s">
        <v>110</v>
      </c>
      <c r="E991" s="108" t="s">
        <v>473</v>
      </c>
      <c r="F991" s="109"/>
      <c r="G991" s="11">
        <f>VLOOKUP(D991,'Species Data'!A$2:E$252,3,FALSE)</f>
        <v>210</v>
      </c>
      <c r="H991" s="52">
        <f>VLOOKUP(D991,'Species Data'!A$2:E$252,4,FALSE)</f>
        <v>190</v>
      </c>
      <c r="I991" s="52">
        <f>VLOOKUP(D991,'Species Data'!A$2:E$252,5,FALSE)</f>
        <v>184</v>
      </c>
      <c r="J991" s="53">
        <f t="shared" si="1"/>
        <v>38640</v>
      </c>
      <c r="K991" s="48" t="s">
        <v>111</v>
      </c>
      <c r="L991" s="54">
        <f>VLOOKUP(K991,'Basic Moves'!B$2:J$60,3,FALSE)</f>
        <v>10</v>
      </c>
      <c r="M991" s="54" t="str">
        <f>VLOOKUP(K991,'Basic Moves'!B$2:C$60,2,FALSE)</f>
        <v>Poison</v>
      </c>
      <c r="N991" s="54">
        <f>IF(OR(VLOOKUP(K991,'Basic Moves'!B$2:C$60,2,FALSE)=E991,VLOOKUP(K991,'Basic Moves'!B$2:C$60,2,FALSE)=F991),1,0)</f>
        <v>1</v>
      </c>
      <c r="O991" s="54">
        <f>VLOOKUP(K991,'Basic Moves'!B$2:J$60,5,FALSE)</f>
        <v>800</v>
      </c>
      <c r="P991" s="54">
        <f>VLOOKUP(K991,'Basic Moves'!B$2:J$60,9,FALSE)</f>
        <v>7</v>
      </c>
      <c r="Q991" s="34">
        <f t="shared" si="229"/>
        <v>7</v>
      </c>
      <c r="R991" s="24">
        <f t="shared" si="2"/>
        <v>8.75</v>
      </c>
      <c r="S991" s="56">
        <f t="shared" si="230"/>
        <v>12.5</v>
      </c>
      <c r="T991" s="56">
        <f t="shared" si="231"/>
        <v>8.75</v>
      </c>
      <c r="U991" s="56">
        <f t="shared" si="232"/>
        <v>0.7</v>
      </c>
      <c r="V991" s="48" t="s">
        <v>127</v>
      </c>
      <c r="W991" s="54">
        <f>VLOOKUP(V991,'Charged Moves'!B$2:K$119,3,FALSE)</f>
        <v>110</v>
      </c>
      <c r="X991" s="57" t="str">
        <f>VLOOKUP(V991,'Charged Moves'!B$2:C$119,2,FALSE)</f>
        <v>Poison</v>
      </c>
      <c r="Y991" s="54">
        <f>IF(OR(VLOOKUP(V991,'Charged Moves'!B$2:C$119,2,FALSE)=E991,VLOOKUP(V991,'Charged Moves'!B$2:C$119,2,FALSE)=F991),1,0)</f>
        <v>1</v>
      </c>
      <c r="Z991" s="54">
        <f>VLOOKUP(V991,'Charged Moves'!B$2:K$119,10,FALSE)*100</f>
        <v>5</v>
      </c>
      <c r="AA991" s="54">
        <f>VLOOKUP(V991,'Charged Moves'!B$2:K$119,6,FALSE)</f>
        <v>3200</v>
      </c>
      <c r="AB991" s="54">
        <f>VLOOKUP(V991,'Charged Moves'!B$2:L$119,11,FALSE)</f>
        <v>100</v>
      </c>
      <c r="AC991" s="62">
        <f t="shared" si="233"/>
        <v>70</v>
      </c>
      <c r="AD991" s="24">
        <f t="shared" si="3"/>
        <v>21.875</v>
      </c>
      <c r="AE991" s="63">
        <f t="shared" si="4"/>
        <v>15</v>
      </c>
      <c r="AF991" s="64">
        <f t="shared" si="5"/>
        <v>12000</v>
      </c>
      <c r="AG991" s="65">
        <f t="shared" si="6"/>
        <v>11.51315789</v>
      </c>
      <c r="AH991" s="15">
        <f t="shared" si="234"/>
        <v>0.6612956861</v>
      </c>
      <c r="AI991" s="15">
        <f t="shared" si="235"/>
        <v>0.4009611683</v>
      </c>
      <c r="AJ991" s="15">
        <f t="shared" si="236"/>
        <v>0.3925341878</v>
      </c>
      <c r="AK991" s="65">
        <f t="shared" si="7"/>
        <v>3.707627119</v>
      </c>
      <c r="AL991" s="65">
        <f t="shared" si="8"/>
        <v>444868.4211</v>
      </c>
      <c r="AM991" s="65">
        <f t="shared" si="9"/>
        <v>143262.7119</v>
      </c>
    </row>
    <row r="992" ht="14.25" customHeight="1">
      <c r="A992" s="11">
        <v>659.0</v>
      </c>
      <c r="B992" s="11">
        <f>VLOOKUP(D992,'Species Data'!A$2:E$252,2,FALSE)</f>
        <v>89</v>
      </c>
      <c r="C992" s="11"/>
      <c r="D992" s="11" t="s">
        <v>110</v>
      </c>
      <c r="E992" s="108" t="s">
        <v>473</v>
      </c>
      <c r="F992" s="109"/>
      <c r="G992" s="11">
        <f>VLOOKUP(D992,'Species Data'!A$2:E$252,3,FALSE)</f>
        <v>210</v>
      </c>
      <c r="H992" s="52">
        <f>VLOOKUP(D992,'Species Data'!A$2:E$252,4,FALSE)</f>
        <v>190</v>
      </c>
      <c r="I992" s="52">
        <f>VLOOKUP(D992,'Species Data'!A$2:E$252,5,FALSE)</f>
        <v>184</v>
      </c>
      <c r="J992" s="53">
        <f t="shared" si="1"/>
        <v>38640</v>
      </c>
      <c r="K992" s="48" t="s">
        <v>111</v>
      </c>
      <c r="L992" s="54">
        <f>VLOOKUP(K992,'Basic Moves'!B$2:J$60,3,FALSE)</f>
        <v>10</v>
      </c>
      <c r="M992" s="54" t="str">
        <f>VLOOKUP(K992,'Basic Moves'!B$2:C$60,2,FALSE)</f>
        <v>Poison</v>
      </c>
      <c r="N992" s="54">
        <f>IF(OR(VLOOKUP(K992,'Basic Moves'!B$2:C$60,2,FALSE)=E992,VLOOKUP(K992,'Basic Moves'!B$2:C$60,2,FALSE)=F992),1,0)</f>
        <v>1</v>
      </c>
      <c r="O992" s="54">
        <f>VLOOKUP(K992,'Basic Moves'!B$2:J$60,5,FALSE)</f>
        <v>800</v>
      </c>
      <c r="P992" s="54">
        <f>VLOOKUP(K992,'Basic Moves'!B$2:J$60,9,FALSE)</f>
        <v>7</v>
      </c>
      <c r="Q992" s="34">
        <f t="shared" si="229"/>
        <v>7</v>
      </c>
      <c r="R992" s="24">
        <f t="shared" si="2"/>
        <v>8.75</v>
      </c>
      <c r="S992" s="56">
        <f t="shared" si="230"/>
        <v>12.5</v>
      </c>
      <c r="T992" s="56">
        <f t="shared" si="231"/>
        <v>8.75</v>
      </c>
      <c r="U992" s="56">
        <f t="shared" si="232"/>
        <v>0.7</v>
      </c>
      <c r="V992" s="48" t="s">
        <v>143</v>
      </c>
      <c r="W992" s="54">
        <f>VLOOKUP(V992,'Charged Moves'!B$2:K$119,3,FALSE)</f>
        <v>80</v>
      </c>
      <c r="X992" s="57" t="str">
        <f>VLOOKUP(V992,'Charged Moves'!B$2:C$119,2,FALSE)</f>
        <v>Dark</v>
      </c>
      <c r="Y992" s="54">
        <f>IF(OR(VLOOKUP(V992,'Charged Moves'!B$2:C$119,2,FALSE)=E992,VLOOKUP(V992,'Charged Moves'!B$2:C$119,2,FALSE)=F992),1,0)</f>
        <v>0</v>
      </c>
      <c r="Z992" s="54">
        <f>VLOOKUP(V992,'Charged Moves'!B$2:K$119,10,FALSE)*100</f>
        <v>5</v>
      </c>
      <c r="AA992" s="54">
        <f>VLOOKUP(V992,'Charged Moves'!B$2:K$119,6,FALSE)</f>
        <v>3000</v>
      </c>
      <c r="AB992" s="54">
        <f>VLOOKUP(V992,'Charged Moves'!B$2:L$119,11,FALSE)</f>
        <v>50</v>
      </c>
      <c r="AC992" s="62">
        <f t="shared" si="233"/>
        <v>43</v>
      </c>
      <c r="AD992" s="24">
        <f t="shared" si="3"/>
        <v>14.33333333</v>
      </c>
      <c r="AE992" s="63">
        <f t="shared" si="4"/>
        <v>8</v>
      </c>
      <c r="AF992" s="64">
        <f t="shared" si="5"/>
        <v>6400</v>
      </c>
      <c r="AG992" s="65">
        <f t="shared" si="6"/>
        <v>10.53191489</v>
      </c>
      <c r="AH992" s="15">
        <f t="shared" si="234"/>
        <v>0.6049348015</v>
      </c>
      <c r="AI992" s="15">
        <f t="shared" si="235"/>
        <v>0.3667880645</v>
      </c>
      <c r="AJ992" s="15">
        <f t="shared" si="236"/>
        <v>0.3825305011</v>
      </c>
      <c r="AK992" s="65">
        <f t="shared" si="7"/>
        <v>3.613138686</v>
      </c>
      <c r="AL992" s="65">
        <f t="shared" si="8"/>
        <v>406953.1915</v>
      </c>
      <c r="AM992" s="65">
        <f t="shared" si="9"/>
        <v>139611.6788</v>
      </c>
    </row>
    <row r="993" ht="14.25" customHeight="1">
      <c r="A993" s="11">
        <v>652.0</v>
      </c>
      <c r="B993" s="32">
        <f>VLOOKUP(D993,'Species Data'!A$2:E$252,2,FALSE)</f>
        <v>89</v>
      </c>
      <c r="C993" s="32"/>
      <c r="D993" s="32" t="s">
        <v>110</v>
      </c>
      <c r="E993" s="121" t="s">
        <v>473</v>
      </c>
      <c r="F993" s="139"/>
      <c r="G993" s="32">
        <f>VLOOKUP(D993,'Species Data'!A$2:E$252,3,FALSE)</f>
        <v>210</v>
      </c>
      <c r="H993" s="104">
        <f>VLOOKUP(D993,'Species Data'!A$2:E$252,4,FALSE)</f>
        <v>190</v>
      </c>
      <c r="I993" s="104">
        <f>VLOOKUP(D993,'Species Data'!A$2:E$252,5,FALSE)</f>
        <v>184</v>
      </c>
      <c r="J993" s="105">
        <f t="shared" si="1"/>
        <v>38640</v>
      </c>
      <c r="K993" s="36" t="s">
        <v>119</v>
      </c>
      <c r="L993" s="106">
        <f>VLOOKUP(K993,'Basic Moves'!B$2:J$60,3,FALSE)</f>
        <v>9</v>
      </c>
      <c r="M993" s="54" t="str">
        <f>VLOOKUP(K993,'Basic Moves'!B$2:C$60,2,FALSE)</f>
        <v>Poison</v>
      </c>
      <c r="N993" s="106">
        <f>IF(OR(VLOOKUP(K993,'Basic Moves'!B$2:C$60,2,FALSE)=E993,VLOOKUP(K993,'Basic Moves'!B$2:C$60,2,FALSE)=F993),1,0)</f>
        <v>1</v>
      </c>
      <c r="O993" s="106">
        <f>VLOOKUP(K993,'Basic Moves'!B$2:J$60,5,FALSE)</f>
        <v>800</v>
      </c>
      <c r="P993" s="54">
        <f>VLOOKUP(K993,'Basic Moves'!B$2:J$60,9,FALSE)</f>
        <v>8</v>
      </c>
      <c r="Q993" s="34">
        <f t="shared" si="229"/>
        <v>6</v>
      </c>
      <c r="R993" s="24">
        <f t="shared" si="2"/>
        <v>7.5</v>
      </c>
      <c r="S993" s="56">
        <f t="shared" si="230"/>
        <v>11.25</v>
      </c>
      <c r="T993" s="56">
        <f t="shared" si="231"/>
        <v>10</v>
      </c>
      <c r="U993" s="56">
        <f t="shared" si="232"/>
        <v>0.8888888889</v>
      </c>
      <c r="V993" s="36" t="s">
        <v>127</v>
      </c>
      <c r="W993" s="106">
        <f>VLOOKUP(V993,'Charged Moves'!B$2:K$119,3,FALSE)</f>
        <v>110</v>
      </c>
      <c r="X993" s="57" t="str">
        <f>VLOOKUP(V993,'Charged Moves'!B$2:C$119,2,FALSE)</f>
        <v>Poison</v>
      </c>
      <c r="Y993" s="106">
        <f>IF(OR(VLOOKUP(V993,'Charged Moves'!B$2:C$119,2,FALSE)=E993,VLOOKUP(V993,'Charged Moves'!B$2:C$119,2,FALSE)=F993),1,0)</f>
        <v>1</v>
      </c>
      <c r="Z993" s="54">
        <f>VLOOKUP(V993,'Charged Moves'!B$2:K$119,10,FALSE)*100</f>
        <v>5</v>
      </c>
      <c r="AA993" s="106">
        <f>VLOOKUP(V993,'Charged Moves'!B$2:K$119,6,FALSE)</f>
        <v>3200</v>
      </c>
      <c r="AB993" s="54">
        <f>VLOOKUP(V993,'Charged Moves'!B$2:L$119,11,FALSE)</f>
        <v>100</v>
      </c>
      <c r="AC993" s="62">
        <f t="shared" si="233"/>
        <v>70</v>
      </c>
      <c r="AD993" s="24">
        <f t="shared" si="3"/>
        <v>21.875</v>
      </c>
      <c r="AE993" s="63">
        <f t="shared" si="4"/>
        <v>13</v>
      </c>
      <c r="AF993" s="64">
        <f t="shared" si="5"/>
        <v>10400</v>
      </c>
      <c r="AG993" s="65">
        <f t="shared" si="6"/>
        <v>10.88235294</v>
      </c>
      <c r="AH993" s="15">
        <f t="shared" si="234"/>
        <v>0.625063351</v>
      </c>
      <c r="AI993" s="15">
        <f t="shared" si="235"/>
        <v>0.3789925396</v>
      </c>
      <c r="AJ993" s="15">
        <f t="shared" si="236"/>
        <v>0.3766602778</v>
      </c>
      <c r="AK993" s="65">
        <f t="shared" si="7"/>
        <v>3.557692308</v>
      </c>
      <c r="AL993" s="65">
        <f t="shared" si="8"/>
        <v>420494.1176</v>
      </c>
      <c r="AM993" s="65">
        <f t="shared" si="9"/>
        <v>137469.2308</v>
      </c>
    </row>
    <row r="994" ht="14.25" customHeight="1">
      <c r="A994" s="11">
        <v>650.0</v>
      </c>
      <c r="B994" s="32">
        <f>VLOOKUP(D994,'Species Data'!A$2:E$252,2,FALSE)</f>
        <v>89</v>
      </c>
      <c r="C994" s="32"/>
      <c r="D994" s="32" t="s">
        <v>110</v>
      </c>
      <c r="E994" s="121" t="s">
        <v>473</v>
      </c>
      <c r="F994" s="139"/>
      <c r="G994" s="32">
        <f>VLOOKUP(D994,'Species Data'!A$2:E$252,3,FALSE)</f>
        <v>210</v>
      </c>
      <c r="H994" s="104">
        <f>VLOOKUP(D994,'Species Data'!A$2:E$252,4,FALSE)</f>
        <v>190</v>
      </c>
      <c r="I994" s="104">
        <f>VLOOKUP(D994,'Species Data'!A$2:E$252,5,FALSE)</f>
        <v>184</v>
      </c>
      <c r="J994" s="105">
        <f t="shared" si="1"/>
        <v>38640</v>
      </c>
      <c r="K994" s="36" t="s">
        <v>119</v>
      </c>
      <c r="L994" s="106">
        <f>VLOOKUP(K994,'Basic Moves'!B$2:J$60,3,FALSE)</f>
        <v>9</v>
      </c>
      <c r="M994" s="54" t="str">
        <f>VLOOKUP(K994,'Basic Moves'!B$2:C$60,2,FALSE)</f>
        <v>Poison</v>
      </c>
      <c r="N994" s="106">
        <f>IF(OR(VLOOKUP(K994,'Basic Moves'!B$2:C$60,2,FALSE)=E994,VLOOKUP(K994,'Basic Moves'!B$2:C$60,2,FALSE)=F994),1,0)</f>
        <v>1</v>
      </c>
      <c r="O994" s="106">
        <f>VLOOKUP(K994,'Basic Moves'!B$2:J$60,5,FALSE)</f>
        <v>800</v>
      </c>
      <c r="P994" s="54">
        <f>VLOOKUP(K994,'Basic Moves'!B$2:J$60,9,FALSE)</f>
        <v>8</v>
      </c>
      <c r="Q994" s="34">
        <f t="shared" si="229"/>
        <v>6</v>
      </c>
      <c r="R994" s="24">
        <f t="shared" si="2"/>
        <v>7.5</v>
      </c>
      <c r="S994" s="56">
        <f t="shared" si="230"/>
        <v>11.25</v>
      </c>
      <c r="T994" s="56">
        <f t="shared" si="231"/>
        <v>10</v>
      </c>
      <c r="U994" s="56">
        <f t="shared" si="232"/>
        <v>0.8888888889</v>
      </c>
      <c r="V994" s="36" t="s">
        <v>143</v>
      </c>
      <c r="W994" s="106">
        <f>VLOOKUP(V994,'Charged Moves'!B$2:K$119,3,FALSE)</f>
        <v>80</v>
      </c>
      <c r="X994" s="57" t="str">
        <f>VLOOKUP(V994,'Charged Moves'!B$2:C$119,2,FALSE)</f>
        <v>Dark</v>
      </c>
      <c r="Y994" s="106">
        <f>IF(OR(VLOOKUP(V994,'Charged Moves'!B$2:C$119,2,FALSE)=E994,VLOOKUP(V994,'Charged Moves'!B$2:C$119,2,FALSE)=F994),1,0)</f>
        <v>0</v>
      </c>
      <c r="Z994" s="54">
        <f>VLOOKUP(V994,'Charged Moves'!B$2:K$119,10,FALSE)*100</f>
        <v>5</v>
      </c>
      <c r="AA994" s="106">
        <f>VLOOKUP(V994,'Charged Moves'!B$2:K$119,6,FALSE)</f>
        <v>3000</v>
      </c>
      <c r="AB994" s="54">
        <f>VLOOKUP(V994,'Charged Moves'!B$2:L$119,11,FALSE)</f>
        <v>50</v>
      </c>
      <c r="AC994" s="62">
        <f t="shared" si="233"/>
        <v>43</v>
      </c>
      <c r="AD994" s="24">
        <f t="shared" si="3"/>
        <v>14.33333333</v>
      </c>
      <c r="AE994" s="63">
        <f t="shared" si="4"/>
        <v>7</v>
      </c>
      <c r="AF994" s="64">
        <f t="shared" si="5"/>
        <v>5600</v>
      </c>
      <c r="AG994" s="65">
        <f t="shared" si="6"/>
        <v>9.88372093</v>
      </c>
      <c r="AH994" s="15">
        <f t="shared" si="234"/>
        <v>0.567703672</v>
      </c>
      <c r="AI994" s="15">
        <f t="shared" si="235"/>
        <v>0.3442138402</v>
      </c>
      <c r="AJ994" s="15">
        <f t="shared" si="236"/>
        <v>0.365818156</v>
      </c>
      <c r="AK994" s="65">
        <f t="shared" si="7"/>
        <v>3.455284553</v>
      </c>
      <c r="AL994" s="65">
        <f t="shared" si="8"/>
        <v>381906.9767</v>
      </c>
      <c r="AM994" s="65">
        <f t="shared" si="9"/>
        <v>133512.1951</v>
      </c>
    </row>
    <row r="995" ht="14.25" customHeight="1">
      <c r="A995" s="11">
        <v>657.0</v>
      </c>
      <c r="B995" s="32">
        <f>VLOOKUP(D995,'Species Data'!A$2:E$252,2,FALSE)</f>
        <v>89</v>
      </c>
      <c r="C995" s="32"/>
      <c r="D995" s="32" t="s">
        <v>110</v>
      </c>
      <c r="E995" s="121" t="s">
        <v>473</v>
      </c>
      <c r="F995" s="139"/>
      <c r="G995" s="32">
        <f>VLOOKUP(D995,'Species Data'!A$2:E$252,3,FALSE)</f>
        <v>210</v>
      </c>
      <c r="H995" s="104">
        <f>VLOOKUP(D995,'Species Data'!A$2:E$252,4,FALSE)</f>
        <v>190</v>
      </c>
      <c r="I995" s="104">
        <f>VLOOKUP(D995,'Species Data'!A$2:E$252,5,FALSE)</f>
        <v>184</v>
      </c>
      <c r="J995" s="105">
        <f t="shared" si="1"/>
        <v>38640</v>
      </c>
      <c r="K995" s="70" t="s">
        <v>58</v>
      </c>
      <c r="L995" s="106">
        <f>VLOOKUP(K995,'Basic Moves'!B$2:J$60,3,FALSE)</f>
        <v>5</v>
      </c>
      <c r="M995" s="106" t="str">
        <f>VLOOKUP(K995,'Basic Moves'!B$2:C$60,2,FALSE)</f>
        <v>Ghost</v>
      </c>
      <c r="N995" s="106">
        <f>IF(OR(VLOOKUP(K995,'Basic Moves'!B$2:C$60,2,FALSE)=E995,VLOOKUP(K995,'Basic Moves'!B$2:C$60,2,FALSE)=F995),1,0)</f>
        <v>0</v>
      </c>
      <c r="O995" s="106">
        <f>VLOOKUP(K995,'Basic Moves'!B$2:J$60,5,FALSE)</f>
        <v>500</v>
      </c>
      <c r="P995" s="106">
        <f>VLOOKUP(K995,'Basic Moves'!B$2:J$60,9,FALSE)</f>
        <v>6</v>
      </c>
      <c r="Q995" s="34">
        <f t="shared" si="229"/>
        <v>3</v>
      </c>
      <c r="R995" s="24">
        <f t="shared" si="2"/>
        <v>6</v>
      </c>
      <c r="S995" s="56">
        <f t="shared" si="230"/>
        <v>10</v>
      </c>
      <c r="T995" s="56">
        <f t="shared" si="231"/>
        <v>12</v>
      </c>
      <c r="U995" s="56">
        <f t="shared" si="232"/>
        <v>1.2</v>
      </c>
      <c r="V995" s="36" t="s">
        <v>112</v>
      </c>
      <c r="W995" s="106">
        <f>VLOOKUP(V995,'Charged Moves'!B$2:K$119,3,FALSE)</f>
        <v>130</v>
      </c>
      <c r="X995" s="107" t="str">
        <f>VLOOKUP(V995,'Charged Moves'!B$2:C$119,2,FALSE)</f>
        <v>Poison</v>
      </c>
      <c r="Y995" s="106">
        <f>IF(OR(VLOOKUP(V995,'Charged Moves'!B$2:C$119,2,FALSE)=E995,VLOOKUP(V995,'Charged Moves'!B$2:C$119,2,FALSE)=F995),1,0)</f>
        <v>1</v>
      </c>
      <c r="Z995" s="106">
        <f>VLOOKUP(V995,'Charged Moves'!B$2:K$119,10,FALSE)*100</f>
        <v>5</v>
      </c>
      <c r="AA995" s="106">
        <f>VLOOKUP(V995,'Charged Moves'!B$2:K$119,6,FALSE)</f>
        <v>3100</v>
      </c>
      <c r="AB995" s="106">
        <f>VLOOKUP(V995,'Charged Moves'!B$2:L$119,11,FALSE)</f>
        <v>100</v>
      </c>
      <c r="AC995" s="62">
        <f t="shared" si="233"/>
        <v>83</v>
      </c>
      <c r="AD995" s="24">
        <f t="shared" si="3"/>
        <v>26.77419355</v>
      </c>
      <c r="AE995" s="63">
        <f t="shared" si="4"/>
        <v>17</v>
      </c>
      <c r="AF995" s="64">
        <f t="shared" si="5"/>
        <v>8500</v>
      </c>
      <c r="AG995" s="65">
        <f t="shared" si="6"/>
        <v>11.55172414</v>
      </c>
      <c r="AH995" s="15">
        <f t="shared" si="234"/>
        <v>0.6635108638</v>
      </c>
      <c r="AI995" s="15">
        <f t="shared" si="235"/>
        <v>0.4023042895</v>
      </c>
      <c r="AJ995" s="15">
        <f t="shared" si="236"/>
        <v>0.298043245</v>
      </c>
      <c r="AK995" s="65">
        <f t="shared" si="7"/>
        <v>2.81512605</v>
      </c>
      <c r="AL995" s="65">
        <f t="shared" si="8"/>
        <v>446358.6207</v>
      </c>
      <c r="AM995" s="65">
        <f t="shared" si="9"/>
        <v>108776.4706</v>
      </c>
    </row>
    <row r="996" ht="14.25" customHeight="1">
      <c r="A996" s="11">
        <v>656.0</v>
      </c>
      <c r="B996" s="32">
        <f>VLOOKUP(D996,'Species Data'!A$2:E$252,2,FALSE)</f>
        <v>89</v>
      </c>
      <c r="C996" s="32"/>
      <c r="D996" s="32" t="s">
        <v>110</v>
      </c>
      <c r="E996" s="121" t="s">
        <v>473</v>
      </c>
      <c r="F996" s="139"/>
      <c r="G996" s="32">
        <f>VLOOKUP(D996,'Species Data'!A$2:E$252,3,FALSE)</f>
        <v>210</v>
      </c>
      <c r="H996" s="104">
        <f>VLOOKUP(D996,'Species Data'!A$2:E$252,4,FALSE)</f>
        <v>190</v>
      </c>
      <c r="I996" s="104">
        <f>VLOOKUP(D996,'Species Data'!A$2:E$252,5,FALSE)</f>
        <v>184</v>
      </c>
      <c r="J996" s="105">
        <f t="shared" si="1"/>
        <v>38640</v>
      </c>
      <c r="K996" s="70" t="s">
        <v>58</v>
      </c>
      <c r="L996" s="106">
        <f>VLOOKUP(K996,'Basic Moves'!B$2:J$60,3,FALSE)</f>
        <v>5</v>
      </c>
      <c r="M996" s="106" t="str">
        <f>VLOOKUP(K996,'Basic Moves'!B$2:C$60,2,FALSE)</f>
        <v>Ghost</v>
      </c>
      <c r="N996" s="106">
        <f>IF(OR(VLOOKUP(K996,'Basic Moves'!B$2:C$60,2,FALSE)=E996,VLOOKUP(K996,'Basic Moves'!B$2:C$60,2,FALSE)=F996),1,0)</f>
        <v>0</v>
      </c>
      <c r="O996" s="106">
        <f>VLOOKUP(K996,'Basic Moves'!B$2:J$60,5,FALSE)</f>
        <v>500</v>
      </c>
      <c r="P996" s="106">
        <f>VLOOKUP(K996,'Basic Moves'!B$2:J$60,9,FALSE)</f>
        <v>6</v>
      </c>
      <c r="Q996" s="34">
        <f t="shared" si="229"/>
        <v>3</v>
      </c>
      <c r="R996" s="24">
        <f t="shared" si="2"/>
        <v>6</v>
      </c>
      <c r="S996" s="56">
        <f t="shared" si="230"/>
        <v>10</v>
      </c>
      <c r="T996" s="56">
        <f t="shared" si="231"/>
        <v>12</v>
      </c>
      <c r="U996" s="56">
        <f t="shared" si="232"/>
        <v>1.2</v>
      </c>
      <c r="V996" s="36" t="s">
        <v>143</v>
      </c>
      <c r="W996" s="106">
        <f>VLOOKUP(V996,'Charged Moves'!B$2:K$119,3,FALSE)</f>
        <v>80</v>
      </c>
      <c r="X996" s="107" t="str">
        <f>VLOOKUP(V996,'Charged Moves'!B$2:C$119,2,FALSE)</f>
        <v>Dark</v>
      </c>
      <c r="Y996" s="106">
        <f>IF(OR(VLOOKUP(V996,'Charged Moves'!B$2:C$119,2,FALSE)=E996,VLOOKUP(V996,'Charged Moves'!B$2:C$119,2,FALSE)=F996),1,0)</f>
        <v>0</v>
      </c>
      <c r="Z996" s="106">
        <f>VLOOKUP(V996,'Charged Moves'!B$2:K$119,10,FALSE)*100</f>
        <v>5</v>
      </c>
      <c r="AA996" s="106">
        <f>VLOOKUP(V996,'Charged Moves'!B$2:K$119,6,FALSE)</f>
        <v>3000</v>
      </c>
      <c r="AB996" s="106">
        <f>VLOOKUP(V996,'Charged Moves'!B$2:L$119,11,FALSE)</f>
        <v>50</v>
      </c>
      <c r="AC996" s="62">
        <f t="shared" si="233"/>
        <v>43</v>
      </c>
      <c r="AD996" s="24">
        <f t="shared" si="3"/>
        <v>14.33333333</v>
      </c>
      <c r="AE996" s="63">
        <f t="shared" si="4"/>
        <v>9</v>
      </c>
      <c r="AF996" s="64">
        <f t="shared" si="5"/>
        <v>4500</v>
      </c>
      <c r="AG996" s="65">
        <f t="shared" si="6"/>
        <v>9.333333333</v>
      </c>
      <c r="AH996" s="15">
        <f t="shared" si="234"/>
        <v>0.5360903695</v>
      </c>
      <c r="AI996" s="15">
        <f t="shared" si="235"/>
        <v>0.3250458538</v>
      </c>
      <c r="AJ996" s="15">
        <f t="shared" si="236"/>
        <v>0.2694925624</v>
      </c>
      <c r="AK996" s="65">
        <f t="shared" si="7"/>
        <v>2.545454545</v>
      </c>
      <c r="AL996" s="65">
        <f t="shared" si="8"/>
        <v>360640</v>
      </c>
      <c r="AM996" s="65">
        <f t="shared" si="9"/>
        <v>98356.36364</v>
      </c>
    </row>
    <row r="997" ht="14.25" customHeight="1">
      <c r="A997" s="11">
        <v>658.0</v>
      </c>
      <c r="B997" s="32">
        <f>VLOOKUP(D997,'Species Data'!A$2:E$252,2,FALSE)</f>
        <v>89</v>
      </c>
      <c r="C997" s="32"/>
      <c r="D997" s="32" t="s">
        <v>110</v>
      </c>
      <c r="E997" s="121" t="s">
        <v>473</v>
      </c>
      <c r="F997" s="139"/>
      <c r="G997" s="32">
        <f>VLOOKUP(D997,'Species Data'!A$2:E$252,3,FALSE)</f>
        <v>210</v>
      </c>
      <c r="H997" s="104">
        <f>VLOOKUP(D997,'Species Data'!A$2:E$252,4,FALSE)</f>
        <v>190</v>
      </c>
      <c r="I997" s="104">
        <f>VLOOKUP(D997,'Species Data'!A$2:E$252,5,FALSE)</f>
        <v>184</v>
      </c>
      <c r="J997" s="105">
        <f t="shared" si="1"/>
        <v>38640</v>
      </c>
      <c r="K997" s="70" t="s">
        <v>58</v>
      </c>
      <c r="L997" s="106">
        <f>VLOOKUP(K997,'Basic Moves'!B$2:J$60,3,FALSE)</f>
        <v>5</v>
      </c>
      <c r="M997" s="106" t="str">
        <f>VLOOKUP(K997,'Basic Moves'!B$2:C$60,2,FALSE)</f>
        <v>Ghost</v>
      </c>
      <c r="N997" s="106">
        <f>IF(OR(VLOOKUP(K997,'Basic Moves'!B$2:C$60,2,FALSE)=E997,VLOOKUP(K997,'Basic Moves'!B$2:C$60,2,FALSE)=F997),1,0)</f>
        <v>0</v>
      </c>
      <c r="O997" s="106">
        <f>VLOOKUP(K997,'Basic Moves'!B$2:J$60,5,FALSE)</f>
        <v>500</v>
      </c>
      <c r="P997" s="106">
        <f>VLOOKUP(K997,'Basic Moves'!B$2:J$60,9,FALSE)</f>
        <v>6</v>
      </c>
      <c r="Q997" s="34">
        <f t="shared" si="229"/>
        <v>3</v>
      </c>
      <c r="R997" s="24">
        <f t="shared" si="2"/>
        <v>6</v>
      </c>
      <c r="S997" s="56">
        <f t="shared" si="230"/>
        <v>10</v>
      </c>
      <c r="T997" s="56">
        <f t="shared" si="231"/>
        <v>12</v>
      </c>
      <c r="U997" s="56">
        <f t="shared" si="232"/>
        <v>1.2</v>
      </c>
      <c r="V997" s="36" t="s">
        <v>127</v>
      </c>
      <c r="W997" s="106">
        <f>VLOOKUP(V997,'Charged Moves'!B$2:K$119,3,FALSE)</f>
        <v>110</v>
      </c>
      <c r="X997" s="107" t="str">
        <f>VLOOKUP(V997,'Charged Moves'!B$2:C$119,2,FALSE)</f>
        <v>Poison</v>
      </c>
      <c r="Y997" s="106">
        <f>IF(OR(VLOOKUP(V997,'Charged Moves'!B$2:C$119,2,FALSE)=E997,VLOOKUP(V997,'Charged Moves'!B$2:C$119,2,FALSE)=F997),1,0)</f>
        <v>1</v>
      </c>
      <c r="Z997" s="106">
        <f>VLOOKUP(V997,'Charged Moves'!B$2:K$119,10,FALSE)*100</f>
        <v>5</v>
      </c>
      <c r="AA997" s="106">
        <f>VLOOKUP(V997,'Charged Moves'!B$2:K$119,6,FALSE)</f>
        <v>3200</v>
      </c>
      <c r="AB997" s="106">
        <f>VLOOKUP(V997,'Charged Moves'!B$2:L$119,11,FALSE)</f>
        <v>100</v>
      </c>
      <c r="AC997" s="62">
        <f t="shared" si="233"/>
        <v>70</v>
      </c>
      <c r="AD997" s="24">
        <f t="shared" si="3"/>
        <v>21.875</v>
      </c>
      <c r="AE997" s="63">
        <f t="shared" si="4"/>
        <v>17</v>
      </c>
      <c r="AF997" s="64">
        <f t="shared" si="5"/>
        <v>8500</v>
      </c>
      <c r="AG997" s="65">
        <f t="shared" si="6"/>
        <v>10.34188034</v>
      </c>
      <c r="AH997" s="15">
        <f t="shared" si="234"/>
        <v>0.5940195486</v>
      </c>
      <c r="AI997" s="15">
        <f t="shared" si="235"/>
        <v>0.3601698563</v>
      </c>
      <c r="AJ997" s="15">
        <f t="shared" si="236"/>
        <v>0.268564391</v>
      </c>
      <c r="AK997" s="65">
        <f t="shared" si="7"/>
        <v>2.536687631</v>
      </c>
      <c r="AL997" s="65">
        <f t="shared" si="8"/>
        <v>399610.2564</v>
      </c>
      <c r="AM997" s="65">
        <f t="shared" si="9"/>
        <v>98017.61006</v>
      </c>
    </row>
    <row r="998" ht="14.25" customHeight="1">
      <c r="A998" s="11">
        <v>1438.0</v>
      </c>
      <c r="B998" s="11">
        <f>VLOOKUP(D998,'Species Data'!A$2:E$252,2,FALSE)</f>
        <v>198</v>
      </c>
      <c r="C998" s="11"/>
      <c r="D998" s="20" t="s">
        <v>352</v>
      </c>
      <c r="E998" s="156" t="s">
        <v>475</v>
      </c>
      <c r="F998" s="67" t="s">
        <v>174</v>
      </c>
      <c r="G998" s="11">
        <f>VLOOKUP(D998,'Species Data'!A$2:E$252,3,FALSE)</f>
        <v>120</v>
      </c>
      <c r="H998" s="52">
        <f>VLOOKUP(D998,'Species Data'!A$2:E$252,4,FALSE)</f>
        <v>175</v>
      </c>
      <c r="I998" s="52">
        <f>VLOOKUP(D998,'Species Data'!A$2:E$252,5,FALSE)</f>
        <v>87</v>
      </c>
      <c r="J998" s="53">
        <f t="shared" si="1"/>
        <v>10440</v>
      </c>
      <c r="K998" s="21" t="s">
        <v>296</v>
      </c>
      <c r="L998" s="54">
        <f>VLOOKUP(K998,'Basic Moves'!B$2:J$60,3,FALSE)</f>
        <v>10</v>
      </c>
      <c r="M998" s="54" t="str">
        <f>VLOOKUP(K998,'Basic Moves'!B$2:C$60,2,FALSE)</f>
        <v>Flying</v>
      </c>
      <c r="N998" s="54">
        <f>IF(OR(VLOOKUP(K998,'Basic Moves'!B$2:C$60,2,FALSE)=E998,VLOOKUP(K998,'Basic Moves'!B$2:C$60,2,FALSE)=F998),1,0)</f>
        <v>1</v>
      </c>
      <c r="O998" s="54">
        <f>VLOOKUP(K998,'Basic Moves'!B$2:J$60,5,FALSE)</f>
        <v>1000</v>
      </c>
      <c r="P998" s="54">
        <f>VLOOKUP(K998,'Basic Moves'!B$2:J$60,9,FALSE)</f>
        <v>10</v>
      </c>
      <c r="Q998" s="34">
        <f t="shared" si="229"/>
        <v>6</v>
      </c>
      <c r="R998" s="24">
        <f t="shared" si="2"/>
        <v>6</v>
      </c>
      <c r="S998" s="56">
        <f t="shared" si="230"/>
        <v>10</v>
      </c>
      <c r="T998" s="56">
        <f t="shared" si="231"/>
        <v>10</v>
      </c>
      <c r="U998" s="56">
        <f t="shared" si="232"/>
        <v>1</v>
      </c>
      <c r="V998" s="21" t="s">
        <v>143</v>
      </c>
      <c r="W998" s="54">
        <f>VLOOKUP(V998,'Charged Moves'!B$2:K$119,3,FALSE)</f>
        <v>80</v>
      </c>
      <c r="X998" s="57" t="str">
        <f>VLOOKUP(V998,'Charged Moves'!B$2:C$119,2,FALSE)</f>
        <v>Dark</v>
      </c>
      <c r="Y998" s="54">
        <f>IF(OR(VLOOKUP(V998,'Charged Moves'!B$2:C$119,2,FALSE)=E998,VLOOKUP(V998,'Charged Moves'!B$2:C$119,2,FALSE)=F998),1,0)</f>
        <v>1</v>
      </c>
      <c r="Z998" s="54">
        <f>VLOOKUP(V998,'Charged Moves'!B$2:K$119,10,FALSE)*100</f>
        <v>5</v>
      </c>
      <c r="AA998" s="54">
        <f>VLOOKUP(V998,'Charged Moves'!B$2:K$119,6,FALSE)</f>
        <v>3000</v>
      </c>
      <c r="AB998" s="54">
        <f>VLOOKUP(V998,'Charged Moves'!B$2:L$119,11,FALSE)</f>
        <v>50</v>
      </c>
      <c r="AC998" s="62">
        <f t="shared" si="233"/>
        <v>47</v>
      </c>
      <c r="AD998" s="24">
        <f t="shared" si="3"/>
        <v>15.66666667</v>
      </c>
      <c r="AE998" s="63">
        <f t="shared" si="4"/>
        <v>5</v>
      </c>
      <c r="AF998" s="64">
        <f t="shared" si="5"/>
        <v>5000</v>
      </c>
      <c r="AG998" s="65">
        <f t="shared" si="6"/>
        <v>9.625</v>
      </c>
      <c r="AH998" s="15">
        <f t="shared" si="234"/>
        <v>0.5528431936</v>
      </c>
      <c r="AI998" s="15">
        <f t="shared" si="235"/>
        <v>0.0905674152</v>
      </c>
      <c r="AJ998" s="15">
        <f t="shared" si="236"/>
        <v>0.1101299769</v>
      </c>
      <c r="AK998" s="65">
        <f t="shared" si="7"/>
        <v>3.85</v>
      </c>
      <c r="AL998" s="65">
        <f t="shared" si="8"/>
        <v>100485</v>
      </c>
      <c r="AM998" s="65">
        <f t="shared" si="9"/>
        <v>40194</v>
      </c>
    </row>
    <row r="999" ht="14.25" customHeight="1">
      <c r="A999" s="11">
        <v>1436.0</v>
      </c>
      <c r="B999" s="11">
        <f>VLOOKUP(D999,'Species Data'!A$2:E$252,2,FALSE)</f>
        <v>198</v>
      </c>
      <c r="C999" s="11"/>
      <c r="D999" s="20" t="s">
        <v>352</v>
      </c>
      <c r="E999" s="156" t="s">
        <v>475</v>
      </c>
      <c r="F999" s="67" t="s">
        <v>174</v>
      </c>
      <c r="G999" s="11">
        <f>VLOOKUP(D999,'Species Data'!A$2:E$252,3,FALSE)</f>
        <v>120</v>
      </c>
      <c r="H999" s="52">
        <f>VLOOKUP(D999,'Species Data'!A$2:E$252,4,FALSE)</f>
        <v>175</v>
      </c>
      <c r="I999" s="52">
        <f>VLOOKUP(D999,'Species Data'!A$2:E$252,5,FALSE)</f>
        <v>87</v>
      </c>
      <c r="J999" s="53">
        <f t="shared" si="1"/>
        <v>10440</v>
      </c>
      <c r="K999" s="21" t="s">
        <v>158</v>
      </c>
      <c r="L999" s="54">
        <f>VLOOKUP(K999,'Basic Moves'!B$2:J$60,3,FALSE)</f>
        <v>10</v>
      </c>
      <c r="M999" s="54" t="str">
        <f>VLOOKUP(K999,'Basic Moves'!B$2:C$60,2,FALSE)</f>
        <v>Dark</v>
      </c>
      <c r="N999" s="54">
        <f>IF(OR(VLOOKUP(K999,'Basic Moves'!B$2:C$60,2,FALSE)=E999,VLOOKUP(K999,'Basic Moves'!B$2:C$60,2,FALSE)=F999),1,0)</f>
        <v>1</v>
      </c>
      <c r="O999" s="54">
        <f>VLOOKUP(K999,'Basic Moves'!B$2:J$60,5,FALSE)</f>
        <v>900</v>
      </c>
      <c r="P999" s="54">
        <f>VLOOKUP(K999,'Basic Moves'!B$2:J$60,9,FALSE)</f>
        <v>9</v>
      </c>
      <c r="Q999" s="34">
        <f t="shared" si="229"/>
        <v>6</v>
      </c>
      <c r="R999" s="24">
        <f t="shared" si="2"/>
        <v>6.666666667</v>
      </c>
      <c r="S999" s="56">
        <f t="shared" si="230"/>
        <v>11.11111111</v>
      </c>
      <c r="T999" s="56">
        <f t="shared" si="231"/>
        <v>10</v>
      </c>
      <c r="U999" s="56">
        <f t="shared" si="232"/>
        <v>0.9</v>
      </c>
      <c r="V999" s="21" t="s">
        <v>288</v>
      </c>
      <c r="W999" s="54">
        <f>VLOOKUP(V999,'Charged Moves'!B$2:K$119,3,FALSE)</f>
        <v>60</v>
      </c>
      <c r="X999" s="57" t="str">
        <f>VLOOKUP(V999,'Charged Moves'!B$2:C$119,2,FALSE)</f>
        <v>Flying</v>
      </c>
      <c r="Y999" s="54">
        <f>IF(OR(VLOOKUP(V999,'Charged Moves'!B$2:C$119,2,FALSE)=E999,VLOOKUP(V999,'Charged Moves'!B$2:C$119,2,FALSE)=F999),1,0)</f>
        <v>1</v>
      </c>
      <c r="Z999" s="54">
        <f>VLOOKUP(V999,'Charged Moves'!B$2:K$119,10,FALSE)*100</f>
        <v>5</v>
      </c>
      <c r="AA999" s="54">
        <f>VLOOKUP(V999,'Charged Moves'!B$2:K$119,6,FALSE)</f>
        <v>2300</v>
      </c>
      <c r="AB999" s="54">
        <f>VLOOKUP(V999,'Charged Moves'!B$2:L$119,11,FALSE)</f>
        <v>33</v>
      </c>
      <c r="AC999" s="62">
        <f t="shared" si="233"/>
        <v>36</v>
      </c>
      <c r="AD999" s="24">
        <f t="shared" si="3"/>
        <v>15.65217391</v>
      </c>
      <c r="AE999" s="63">
        <f t="shared" si="4"/>
        <v>4</v>
      </c>
      <c r="AF999" s="64">
        <f t="shared" si="5"/>
        <v>3600</v>
      </c>
      <c r="AG999" s="65">
        <f t="shared" si="6"/>
        <v>10.16949153</v>
      </c>
      <c r="AH999" s="15">
        <f t="shared" si="234"/>
        <v>0.584117836</v>
      </c>
      <c r="AI999" s="15">
        <f t="shared" si="235"/>
        <v>0.09569086352</v>
      </c>
      <c r="AJ999" s="15">
        <f t="shared" si="236"/>
        <v>0.1079441087</v>
      </c>
      <c r="AK999" s="65">
        <f t="shared" si="7"/>
        <v>3.773584906</v>
      </c>
      <c r="AL999" s="65">
        <f t="shared" si="8"/>
        <v>106169.4915</v>
      </c>
      <c r="AM999" s="65">
        <f t="shared" si="9"/>
        <v>39396.22642</v>
      </c>
    </row>
    <row r="1000" ht="14.25" customHeight="1">
      <c r="A1000" s="11">
        <v>1440.0</v>
      </c>
      <c r="B1000" s="11">
        <f>VLOOKUP(D1000,'Species Data'!A$2:E$252,2,FALSE)</f>
        <v>198</v>
      </c>
      <c r="C1000" s="11"/>
      <c r="D1000" s="20" t="s">
        <v>352</v>
      </c>
      <c r="E1000" s="156" t="s">
        <v>475</v>
      </c>
      <c r="F1000" s="67" t="s">
        <v>174</v>
      </c>
      <c r="G1000" s="11">
        <f>VLOOKUP(D1000,'Species Data'!A$2:E$252,3,FALSE)</f>
        <v>120</v>
      </c>
      <c r="H1000" s="52">
        <f>VLOOKUP(D1000,'Species Data'!A$2:E$252,4,FALSE)</f>
        <v>175</v>
      </c>
      <c r="I1000" s="52">
        <f>VLOOKUP(D1000,'Species Data'!A$2:E$252,5,FALSE)</f>
        <v>87</v>
      </c>
      <c r="J1000" s="53">
        <f t="shared" si="1"/>
        <v>10440</v>
      </c>
      <c r="K1000" s="21" t="s">
        <v>296</v>
      </c>
      <c r="L1000" s="54">
        <f>VLOOKUP(K1000,'Basic Moves'!B$2:J$60,3,FALSE)</f>
        <v>10</v>
      </c>
      <c r="M1000" s="54" t="str">
        <f>VLOOKUP(K1000,'Basic Moves'!B$2:C$60,2,FALSE)</f>
        <v>Flying</v>
      </c>
      <c r="N1000" s="54">
        <f>IF(OR(VLOOKUP(K1000,'Basic Moves'!B$2:C$60,2,FALSE)=E1000,VLOOKUP(K1000,'Basic Moves'!B$2:C$60,2,FALSE)=F1000),1,0)</f>
        <v>1</v>
      </c>
      <c r="O1000" s="54">
        <f>VLOOKUP(K1000,'Basic Moves'!B$2:J$60,5,FALSE)</f>
        <v>1000</v>
      </c>
      <c r="P1000" s="54">
        <f>VLOOKUP(K1000,'Basic Moves'!B$2:J$60,9,FALSE)</f>
        <v>10</v>
      </c>
      <c r="Q1000" s="34">
        <f t="shared" si="229"/>
        <v>6</v>
      </c>
      <c r="R1000" s="24">
        <f t="shared" si="2"/>
        <v>6</v>
      </c>
      <c r="S1000" s="56">
        <f t="shared" si="230"/>
        <v>10</v>
      </c>
      <c r="T1000" s="56">
        <f t="shared" si="231"/>
        <v>10</v>
      </c>
      <c r="U1000" s="56">
        <f t="shared" si="232"/>
        <v>1</v>
      </c>
      <c r="V1000" s="21" t="s">
        <v>159</v>
      </c>
      <c r="W1000" s="54">
        <f>VLOOKUP(V1000,'Charged Moves'!B$2:K$119,3,FALSE)</f>
        <v>70</v>
      </c>
      <c r="X1000" s="57" t="str">
        <f>VLOOKUP(V1000,'Charged Moves'!B$2:C$119,2,FALSE)</f>
        <v>Dark</v>
      </c>
      <c r="Y1000" s="54">
        <f>IF(OR(VLOOKUP(V1000,'Charged Moves'!B$2:C$119,2,FALSE)=E1000,VLOOKUP(V1000,'Charged Moves'!B$2:C$119,2,FALSE)=F1000),1,0)</f>
        <v>1</v>
      </c>
      <c r="Z1000" s="54">
        <f>VLOOKUP(V1000,'Charged Moves'!B$2:K$119,10,FALSE)*100</f>
        <v>5</v>
      </c>
      <c r="AA1000" s="54">
        <f>VLOOKUP(V1000,'Charged Moves'!B$2:K$119,6,FALSE)</f>
        <v>2000</v>
      </c>
      <c r="AB1000" s="54">
        <f>VLOOKUP(V1000,'Charged Moves'!B$2:L$119,11,FALSE)</f>
        <v>50</v>
      </c>
      <c r="AC1000" s="62">
        <f t="shared" si="233"/>
        <v>41</v>
      </c>
      <c r="AD1000" s="24">
        <f t="shared" si="3"/>
        <v>20.5</v>
      </c>
      <c r="AE1000" s="63">
        <f t="shared" si="4"/>
        <v>5</v>
      </c>
      <c r="AF1000" s="64">
        <f t="shared" si="5"/>
        <v>5000</v>
      </c>
      <c r="AG1000" s="65">
        <f t="shared" si="6"/>
        <v>10.14285714</v>
      </c>
      <c r="AH1000" s="15">
        <f t="shared" si="234"/>
        <v>0.5825880036</v>
      </c>
      <c r="AI1000" s="15">
        <f t="shared" si="235"/>
        <v>0.09544024459</v>
      </c>
      <c r="AJ1000" s="15">
        <f t="shared" si="236"/>
        <v>0.1068930739</v>
      </c>
      <c r="AK1000" s="65">
        <f t="shared" si="7"/>
        <v>3.736842105</v>
      </c>
      <c r="AL1000" s="65">
        <f t="shared" si="8"/>
        <v>105891.4286</v>
      </c>
      <c r="AM1000" s="65">
        <f t="shared" si="9"/>
        <v>39012.63158</v>
      </c>
    </row>
    <row r="1001" ht="14.25" customHeight="1">
      <c r="A1001" s="11">
        <v>1435.0</v>
      </c>
      <c r="B1001" s="11">
        <f>VLOOKUP(D1001,'Species Data'!A$2:E$252,2,FALSE)</f>
        <v>198</v>
      </c>
      <c r="C1001" s="11"/>
      <c r="D1001" s="20" t="s">
        <v>352</v>
      </c>
      <c r="E1001" s="156" t="s">
        <v>475</v>
      </c>
      <c r="F1001" s="67" t="s">
        <v>174</v>
      </c>
      <c r="G1001" s="11">
        <f>VLOOKUP(D1001,'Species Data'!A$2:E$252,3,FALSE)</f>
        <v>120</v>
      </c>
      <c r="H1001" s="52">
        <f>VLOOKUP(D1001,'Species Data'!A$2:E$252,4,FALSE)</f>
        <v>175</v>
      </c>
      <c r="I1001" s="52">
        <f>VLOOKUP(D1001,'Species Data'!A$2:E$252,5,FALSE)</f>
        <v>87</v>
      </c>
      <c r="J1001" s="53">
        <f t="shared" si="1"/>
        <v>10440</v>
      </c>
      <c r="K1001" s="21" t="s">
        <v>158</v>
      </c>
      <c r="L1001" s="54">
        <f>VLOOKUP(K1001,'Basic Moves'!B$2:J$60,3,FALSE)</f>
        <v>10</v>
      </c>
      <c r="M1001" s="54" t="str">
        <f>VLOOKUP(K1001,'Basic Moves'!B$2:C$60,2,FALSE)</f>
        <v>Dark</v>
      </c>
      <c r="N1001" s="54">
        <f>IF(OR(VLOOKUP(K1001,'Basic Moves'!B$2:C$60,2,FALSE)=E1001,VLOOKUP(K1001,'Basic Moves'!B$2:C$60,2,FALSE)=F1001),1,0)</f>
        <v>1</v>
      </c>
      <c r="O1001" s="54">
        <f>VLOOKUP(K1001,'Basic Moves'!B$2:J$60,5,FALSE)</f>
        <v>900</v>
      </c>
      <c r="P1001" s="54">
        <f>VLOOKUP(K1001,'Basic Moves'!B$2:J$60,9,FALSE)</f>
        <v>9</v>
      </c>
      <c r="Q1001" s="34">
        <f t="shared" si="229"/>
        <v>6</v>
      </c>
      <c r="R1001" s="24">
        <f t="shared" si="2"/>
        <v>6.666666667</v>
      </c>
      <c r="S1001" s="56">
        <f t="shared" si="230"/>
        <v>11.11111111</v>
      </c>
      <c r="T1001" s="56">
        <f t="shared" si="231"/>
        <v>10</v>
      </c>
      <c r="U1001" s="56">
        <f t="shared" si="232"/>
        <v>0.9</v>
      </c>
      <c r="V1001" s="21" t="s">
        <v>143</v>
      </c>
      <c r="W1001" s="54">
        <f>VLOOKUP(V1001,'Charged Moves'!B$2:K$119,3,FALSE)</f>
        <v>80</v>
      </c>
      <c r="X1001" s="57" t="str">
        <f>VLOOKUP(V1001,'Charged Moves'!B$2:C$119,2,FALSE)</f>
        <v>Dark</v>
      </c>
      <c r="Y1001" s="54">
        <f>IF(OR(VLOOKUP(V1001,'Charged Moves'!B$2:C$119,2,FALSE)=E1001,VLOOKUP(V1001,'Charged Moves'!B$2:C$119,2,FALSE)=F1001),1,0)</f>
        <v>1</v>
      </c>
      <c r="Z1001" s="54">
        <f>VLOOKUP(V1001,'Charged Moves'!B$2:K$119,10,FALSE)*100</f>
        <v>5</v>
      </c>
      <c r="AA1001" s="54">
        <f>VLOOKUP(V1001,'Charged Moves'!B$2:K$119,6,FALSE)</f>
        <v>3000</v>
      </c>
      <c r="AB1001" s="54">
        <f>VLOOKUP(V1001,'Charged Moves'!B$2:L$119,11,FALSE)</f>
        <v>50</v>
      </c>
      <c r="AC1001" s="62">
        <f t="shared" si="233"/>
        <v>47</v>
      </c>
      <c r="AD1001" s="24">
        <f t="shared" si="3"/>
        <v>15.66666667</v>
      </c>
      <c r="AE1001" s="63">
        <f t="shared" si="4"/>
        <v>6</v>
      </c>
      <c r="AF1001" s="64">
        <f t="shared" si="5"/>
        <v>5400</v>
      </c>
      <c r="AG1001" s="65">
        <f t="shared" si="6"/>
        <v>9.880952381</v>
      </c>
      <c r="AH1001" s="15">
        <f t="shared" si="234"/>
        <v>0.5675446514</v>
      </c>
      <c r="AI1001" s="15">
        <f t="shared" si="235"/>
        <v>0.09297582513</v>
      </c>
      <c r="AJ1001" s="15">
        <f t="shared" si="236"/>
        <v>0.1059924406</v>
      </c>
      <c r="AK1001" s="65">
        <f t="shared" si="7"/>
        <v>3.705357143</v>
      </c>
      <c r="AL1001" s="65">
        <f t="shared" si="8"/>
        <v>103157.1429</v>
      </c>
      <c r="AM1001" s="65">
        <f t="shared" si="9"/>
        <v>38683.92857</v>
      </c>
    </row>
    <row r="1002" ht="14.25" customHeight="1">
      <c r="A1002" s="11">
        <v>1439.0</v>
      </c>
      <c r="B1002" s="11">
        <f>VLOOKUP(D1002,'Species Data'!A$2:E$252,2,FALSE)</f>
        <v>198</v>
      </c>
      <c r="C1002" s="11"/>
      <c r="D1002" s="20" t="s">
        <v>352</v>
      </c>
      <c r="E1002" s="156" t="s">
        <v>475</v>
      </c>
      <c r="F1002" s="67" t="s">
        <v>174</v>
      </c>
      <c r="G1002" s="11">
        <f>VLOOKUP(D1002,'Species Data'!A$2:E$252,3,FALSE)</f>
        <v>120</v>
      </c>
      <c r="H1002" s="52">
        <f>VLOOKUP(D1002,'Species Data'!A$2:E$252,4,FALSE)</f>
        <v>175</v>
      </c>
      <c r="I1002" s="52">
        <f>VLOOKUP(D1002,'Species Data'!A$2:E$252,5,FALSE)</f>
        <v>87</v>
      </c>
      <c r="J1002" s="53">
        <f t="shared" si="1"/>
        <v>10440</v>
      </c>
      <c r="K1002" s="21" t="s">
        <v>296</v>
      </c>
      <c r="L1002" s="54">
        <f>VLOOKUP(K1002,'Basic Moves'!B$2:J$60,3,FALSE)</f>
        <v>10</v>
      </c>
      <c r="M1002" s="54" t="str">
        <f>VLOOKUP(K1002,'Basic Moves'!B$2:C$60,2,FALSE)</f>
        <v>Flying</v>
      </c>
      <c r="N1002" s="54">
        <f>IF(OR(VLOOKUP(K1002,'Basic Moves'!B$2:C$60,2,FALSE)=E1002,VLOOKUP(K1002,'Basic Moves'!B$2:C$60,2,FALSE)=F1002),1,0)</f>
        <v>1</v>
      </c>
      <c r="O1002" s="54">
        <f>VLOOKUP(K1002,'Basic Moves'!B$2:J$60,5,FALSE)</f>
        <v>1000</v>
      </c>
      <c r="P1002" s="54">
        <f>VLOOKUP(K1002,'Basic Moves'!B$2:J$60,9,FALSE)</f>
        <v>10</v>
      </c>
      <c r="Q1002" s="34">
        <f t="shared" si="229"/>
        <v>6</v>
      </c>
      <c r="R1002" s="24">
        <f t="shared" si="2"/>
        <v>6</v>
      </c>
      <c r="S1002" s="56">
        <f t="shared" si="230"/>
        <v>10</v>
      </c>
      <c r="T1002" s="56">
        <f t="shared" si="231"/>
        <v>10</v>
      </c>
      <c r="U1002" s="56">
        <f t="shared" si="232"/>
        <v>1</v>
      </c>
      <c r="V1002" s="21" t="s">
        <v>288</v>
      </c>
      <c r="W1002" s="54">
        <f>VLOOKUP(V1002,'Charged Moves'!B$2:K$119,3,FALSE)</f>
        <v>60</v>
      </c>
      <c r="X1002" s="57" t="str">
        <f>VLOOKUP(V1002,'Charged Moves'!B$2:C$119,2,FALSE)</f>
        <v>Flying</v>
      </c>
      <c r="Y1002" s="54">
        <f>IF(OR(VLOOKUP(V1002,'Charged Moves'!B$2:C$119,2,FALSE)=E1002,VLOOKUP(V1002,'Charged Moves'!B$2:C$119,2,FALSE)=F1002),1,0)</f>
        <v>1</v>
      </c>
      <c r="Z1002" s="54">
        <f>VLOOKUP(V1002,'Charged Moves'!B$2:K$119,10,FALSE)*100</f>
        <v>5</v>
      </c>
      <c r="AA1002" s="54">
        <f>VLOOKUP(V1002,'Charged Moves'!B$2:K$119,6,FALSE)</f>
        <v>2300</v>
      </c>
      <c r="AB1002" s="54">
        <f>VLOOKUP(V1002,'Charged Moves'!B$2:L$119,11,FALSE)</f>
        <v>33</v>
      </c>
      <c r="AC1002" s="62">
        <f t="shared" si="233"/>
        <v>36</v>
      </c>
      <c r="AD1002" s="24">
        <f t="shared" si="3"/>
        <v>15.65217391</v>
      </c>
      <c r="AE1002" s="63">
        <f t="shared" si="4"/>
        <v>4</v>
      </c>
      <c r="AF1002" s="64">
        <f t="shared" si="5"/>
        <v>4000</v>
      </c>
      <c r="AG1002" s="65">
        <f t="shared" si="6"/>
        <v>9.523809524</v>
      </c>
      <c r="AH1002" s="15">
        <f t="shared" si="234"/>
        <v>0.5470309893</v>
      </c>
      <c r="AI1002" s="15">
        <f t="shared" si="235"/>
        <v>0.08961525313</v>
      </c>
      <c r="AJ1002" s="15">
        <f t="shared" si="236"/>
        <v>0.1052951735</v>
      </c>
      <c r="AK1002" s="65">
        <f t="shared" si="7"/>
        <v>3.680981595</v>
      </c>
      <c r="AL1002" s="65">
        <f t="shared" si="8"/>
        <v>99428.57143</v>
      </c>
      <c r="AM1002" s="65">
        <f t="shared" si="9"/>
        <v>38429.44785</v>
      </c>
    </row>
    <row r="1003" ht="14.25" customHeight="1">
      <c r="A1003" s="11">
        <v>1437.0</v>
      </c>
      <c r="B1003" s="11">
        <f>VLOOKUP(D1003,'Species Data'!A$2:E$252,2,FALSE)</f>
        <v>198</v>
      </c>
      <c r="C1003" s="11"/>
      <c r="D1003" s="20" t="s">
        <v>352</v>
      </c>
      <c r="E1003" s="156" t="s">
        <v>475</v>
      </c>
      <c r="F1003" s="67" t="s">
        <v>174</v>
      </c>
      <c r="G1003" s="11">
        <f>VLOOKUP(D1003,'Species Data'!A$2:E$252,3,FALSE)</f>
        <v>120</v>
      </c>
      <c r="H1003" s="52">
        <f>VLOOKUP(D1003,'Species Data'!A$2:E$252,4,FALSE)</f>
        <v>175</v>
      </c>
      <c r="I1003" s="52">
        <f>VLOOKUP(D1003,'Species Data'!A$2:E$252,5,FALSE)</f>
        <v>87</v>
      </c>
      <c r="J1003" s="53">
        <f t="shared" si="1"/>
        <v>10440</v>
      </c>
      <c r="K1003" s="21" t="s">
        <v>158</v>
      </c>
      <c r="L1003" s="54">
        <f>VLOOKUP(K1003,'Basic Moves'!B$2:J$60,3,FALSE)</f>
        <v>10</v>
      </c>
      <c r="M1003" s="54" t="str">
        <f>VLOOKUP(K1003,'Basic Moves'!B$2:C$60,2,FALSE)</f>
        <v>Dark</v>
      </c>
      <c r="N1003" s="54">
        <f>IF(OR(VLOOKUP(K1003,'Basic Moves'!B$2:C$60,2,FALSE)=E1003,VLOOKUP(K1003,'Basic Moves'!B$2:C$60,2,FALSE)=F1003),1,0)</f>
        <v>1</v>
      </c>
      <c r="O1003" s="54">
        <f>VLOOKUP(K1003,'Basic Moves'!B$2:J$60,5,FALSE)</f>
        <v>900</v>
      </c>
      <c r="P1003" s="54">
        <f>VLOOKUP(K1003,'Basic Moves'!B$2:J$60,9,FALSE)</f>
        <v>9</v>
      </c>
      <c r="Q1003" s="34">
        <f t="shared" si="229"/>
        <v>6</v>
      </c>
      <c r="R1003" s="24">
        <f t="shared" si="2"/>
        <v>6.666666667</v>
      </c>
      <c r="S1003" s="56">
        <f t="shared" si="230"/>
        <v>11.11111111</v>
      </c>
      <c r="T1003" s="56">
        <f t="shared" si="231"/>
        <v>10</v>
      </c>
      <c r="U1003" s="56">
        <f t="shared" si="232"/>
        <v>0.9</v>
      </c>
      <c r="V1003" s="21" t="s">
        <v>159</v>
      </c>
      <c r="W1003" s="54">
        <f>VLOOKUP(V1003,'Charged Moves'!B$2:K$119,3,FALSE)</f>
        <v>70</v>
      </c>
      <c r="X1003" s="57" t="str">
        <f>VLOOKUP(V1003,'Charged Moves'!B$2:C$119,2,FALSE)</f>
        <v>Dark</v>
      </c>
      <c r="Y1003" s="54">
        <f>IF(OR(VLOOKUP(V1003,'Charged Moves'!B$2:C$119,2,FALSE)=E1003,VLOOKUP(V1003,'Charged Moves'!B$2:C$119,2,FALSE)=F1003),1,0)</f>
        <v>1</v>
      </c>
      <c r="Z1003" s="54">
        <f>VLOOKUP(V1003,'Charged Moves'!B$2:K$119,10,FALSE)*100</f>
        <v>5</v>
      </c>
      <c r="AA1003" s="54">
        <f>VLOOKUP(V1003,'Charged Moves'!B$2:K$119,6,FALSE)</f>
        <v>2000</v>
      </c>
      <c r="AB1003" s="54">
        <f>VLOOKUP(V1003,'Charged Moves'!B$2:L$119,11,FALSE)</f>
        <v>50</v>
      </c>
      <c r="AC1003" s="62">
        <f t="shared" si="233"/>
        <v>41</v>
      </c>
      <c r="AD1003" s="24">
        <f t="shared" si="3"/>
        <v>20.5</v>
      </c>
      <c r="AE1003" s="63">
        <f t="shared" si="4"/>
        <v>6</v>
      </c>
      <c r="AF1003" s="64">
        <f t="shared" si="5"/>
        <v>5400</v>
      </c>
      <c r="AG1003" s="65">
        <f t="shared" si="6"/>
        <v>10.40540541</v>
      </c>
      <c r="AH1003" s="15">
        <f t="shared" si="234"/>
        <v>0.5976683174</v>
      </c>
      <c r="AI1003" s="15">
        <f t="shared" si="235"/>
        <v>0.09791071913</v>
      </c>
      <c r="AJ1003" s="15">
        <f t="shared" si="236"/>
        <v>0.102925212</v>
      </c>
      <c r="AK1003" s="65">
        <f t="shared" si="7"/>
        <v>3.598130841</v>
      </c>
      <c r="AL1003" s="65">
        <f t="shared" si="8"/>
        <v>108632.4324</v>
      </c>
      <c r="AM1003" s="65">
        <f t="shared" si="9"/>
        <v>37564.48598</v>
      </c>
    </row>
    <row r="1004" ht="14.25" customHeight="1">
      <c r="A1004" s="11">
        <v>1313.0</v>
      </c>
      <c r="B1004" s="11">
        <f>VLOOKUP(D1004,'Species Data'!A$2:E$252,2,FALSE)</f>
        <v>177</v>
      </c>
      <c r="C1004" s="11"/>
      <c r="D1004" s="20" t="s">
        <v>415</v>
      </c>
      <c r="E1004" s="50" t="s">
        <v>36</v>
      </c>
      <c r="F1004" s="67" t="s">
        <v>174</v>
      </c>
      <c r="G1004" s="11">
        <f>VLOOKUP(D1004,'Species Data'!A$2:E$252,3,FALSE)</f>
        <v>80</v>
      </c>
      <c r="H1004" s="52">
        <f>VLOOKUP(D1004,'Species Data'!A$2:E$252,4,FALSE)</f>
        <v>134</v>
      </c>
      <c r="I1004" s="52">
        <f>VLOOKUP(D1004,'Species Data'!A$2:E$252,5,FALSE)</f>
        <v>89</v>
      </c>
      <c r="J1004" s="53">
        <f t="shared" si="1"/>
        <v>7120</v>
      </c>
      <c r="K1004" s="21" t="s">
        <v>296</v>
      </c>
      <c r="L1004" s="54">
        <f>VLOOKUP(K1004,'Basic Moves'!B$2:J$60,3,FALSE)</f>
        <v>10</v>
      </c>
      <c r="M1004" s="54" t="str">
        <f>VLOOKUP(K1004,'Basic Moves'!B$2:C$60,2,FALSE)</f>
        <v>Flying</v>
      </c>
      <c r="N1004" s="54">
        <f>IF(OR(VLOOKUP(K1004,'Basic Moves'!B$2:C$60,2,FALSE)=E1004,VLOOKUP(K1004,'Basic Moves'!B$2:C$60,2,FALSE)=F1004),1,0)</f>
        <v>1</v>
      </c>
      <c r="O1004" s="54">
        <f>VLOOKUP(K1004,'Basic Moves'!B$2:J$60,5,FALSE)</f>
        <v>1000</v>
      </c>
      <c r="P1004" s="54">
        <f>VLOOKUP(K1004,'Basic Moves'!B$2:J$60,9,FALSE)</f>
        <v>10</v>
      </c>
      <c r="Q1004" s="34">
        <f t="shared" si="229"/>
        <v>5</v>
      </c>
      <c r="R1004" s="24">
        <f t="shared" si="2"/>
        <v>5</v>
      </c>
      <c r="S1004" s="56">
        <f t="shared" si="230"/>
        <v>10</v>
      </c>
      <c r="T1004" s="56">
        <f t="shared" si="231"/>
        <v>10</v>
      </c>
      <c r="U1004" s="56">
        <f t="shared" si="232"/>
        <v>1</v>
      </c>
      <c r="V1004" s="21" t="s">
        <v>233</v>
      </c>
      <c r="W1004" s="54">
        <f>VLOOKUP(V1004,'Charged Moves'!B$2:K$119,3,FALSE)</f>
        <v>65</v>
      </c>
      <c r="X1004" s="57" t="str">
        <f>VLOOKUP(V1004,'Charged Moves'!B$2:C$119,2,FALSE)</f>
        <v>Psychic</v>
      </c>
      <c r="Y1004" s="54">
        <f>IF(OR(VLOOKUP(V1004,'Charged Moves'!B$2:C$119,2,FALSE)=E1004,VLOOKUP(V1004,'Charged Moves'!B$2:C$119,2,FALSE)=F1004),1,0)</f>
        <v>1</v>
      </c>
      <c r="Z1004" s="54">
        <f>VLOOKUP(V1004,'Charged Moves'!B$2:K$119,10,FALSE)*100</f>
        <v>5</v>
      </c>
      <c r="AA1004" s="54">
        <f>VLOOKUP(V1004,'Charged Moves'!B$2:K$119,6,FALSE)</f>
        <v>2700</v>
      </c>
      <c r="AB1004" s="54">
        <f>VLOOKUP(V1004,'Charged Moves'!B$2:L$119,11,FALSE)</f>
        <v>33</v>
      </c>
      <c r="AC1004" s="62">
        <f t="shared" si="233"/>
        <v>30</v>
      </c>
      <c r="AD1004" s="24">
        <f t="shared" si="3"/>
        <v>11.11111111</v>
      </c>
      <c r="AE1004" s="63">
        <f t="shared" si="4"/>
        <v>4</v>
      </c>
      <c r="AF1004" s="64">
        <f t="shared" si="5"/>
        <v>4000</v>
      </c>
      <c r="AG1004" s="65">
        <f t="shared" si="6"/>
        <v>7.462686567</v>
      </c>
      <c r="AH1004" s="15">
        <f t="shared" si="234"/>
        <v>0.4286436856</v>
      </c>
      <c r="AI1004" s="15">
        <f t="shared" si="235"/>
        <v>0.04789012069</v>
      </c>
      <c r="AJ1004" s="15">
        <f t="shared" si="236"/>
        <v>0.05840874121</v>
      </c>
      <c r="AK1004" s="65">
        <f t="shared" si="7"/>
        <v>2.994011976</v>
      </c>
      <c r="AL1004" s="65">
        <f t="shared" si="8"/>
        <v>53134.32836</v>
      </c>
      <c r="AM1004" s="65">
        <f t="shared" si="9"/>
        <v>21317.36527</v>
      </c>
    </row>
    <row r="1005" ht="14.25" customHeight="1">
      <c r="A1005" s="11">
        <v>1311.0</v>
      </c>
      <c r="B1005" s="11">
        <f>VLOOKUP(D1005,'Species Data'!A$2:E$252,2,FALSE)</f>
        <v>177</v>
      </c>
      <c r="C1005" s="11"/>
      <c r="D1005" s="20" t="s">
        <v>415</v>
      </c>
      <c r="E1005" s="50" t="s">
        <v>36</v>
      </c>
      <c r="F1005" s="67" t="s">
        <v>174</v>
      </c>
      <c r="G1005" s="11">
        <f>VLOOKUP(D1005,'Species Data'!A$2:E$252,3,FALSE)</f>
        <v>80</v>
      </c>
      <c r="H1005" s="52">
        <f>VLOOKUP(D1005,'Species Data'!A$2:E$252,4,FALSE)</f>
        <v>134</v>
      </c>
      <c r="I1005" s="52">
        <f>VLOOKUP(D1005,'Species Data'!A$2:E$252,5,FALSE)</f>
        <v>89</v>
      </c>
      <c r="J1005" s="53">
        <f t="shared" si="1"/>
        <v>7120</v>
      </c>
      <c r="K1005" s="21" t="s">
        <v>296</v>
      </c>
      <c r="L1005" s="54">
        <f>VLOOKUP(K1005,'Basic Moves'!B$2:J$60,3,FALSE)</f>
        <v>10</v>
      </c>
      <c r="M1005" s="54" t="str">
        <f>VLOOKUP(K1005,'Basic Moves'!B$2:C$60,2,FALSE)</f>
        <v>Flying</v>
      </c>
      <c r="N1005" s="54">
        <f>IF(OR(VLOOKUP(K1005,'Basic Moves'!B$2:C$60,2,FALSE)=E1005,VLOOKUP(K1005,'Basic Moves'!B$2:C$60,2,FALSE)=F1005),1,0)</f>
        <v>1</v>
      </c>
      <c r="O1005" s="54">
        <f>VLOOKUP(K1005,'Basic Moves'!B$2:J$60,5,FALSE)</f>
        <v>1000</v>
      </c>
      <c r="P1005" s="54">
        <f>VLOOKUP(K1005,'Basic Moves'!B$2:J$60,9,FALSE)</f>
        <v>10</v>
      </c>
      <c r="Q1005" s="34">
        <f t="shared" si="229"/>
        <v>5</v>
      </c>
      <c r="R1005" s="24">
        <f t="shared" si="2"/>
        <v>5</v>
      </c>
      <c r="S1005" s="56">
        <f t="shared" si="230"/>
        <v>10</v>
      </c>
      <c r="T1005" s="56">
        <f t="shared" si="231"/>
        <v>10</v>
      </c>
      <c r="U1005" s="56">
        <f t="shared" si="232"/>
        <v>1</v>
      </c>
      <c r="V1005" s="21" t="s">
        <v>288</v>
      </c>
      <c r="W1005" s="54">
        <f>VLOOKUP(V1005,'Charged Moves'!B$2:K$119,3,FALSE)</f>
        <v>60</v>
      </c>
      <c r="X1005" s="57" t="str">
        <f>VLOOKUP(V1005,'Charged Moves'!B$2:C$119,2,FALSE)</f>
        <v>Flying</v>
      </c>
      <c r="Y1005" s="54">
        <f>IF(OR(VLOOKUP(V1005,'Charged Moves'!B$2:C$119,2,FALSE)=E1005,VLOOKUP(V1005,'Charged Moves'!B$2:C$119,2,FALSE)=F1005),1,0)</f>
        <v>1</v>
      </c>
      <c r="Z1005" s="54">
        <f>VLOOKUP(V1005,'Charged Moves'!B$2:K$119,10,FALSE)*100</f>
        <v>5</v>
      </c>
      <c r="AA1005" s="54">
        <f>VLOOKUP(V1005,'Charged Moves'!B$2:K$119,6,FALSE)</f>
        <v>2300</v>
      </c>
      <c r="AB1005" s="54">
        <f>VLOOKUP(V1005,'Charged Moves'!B$2:L$119,11,FALSE)</f>
        <v>33</v>
      </c>
      <c r="AC1005" s="62">
        <f t="shared" si="233"/>
        <v>27</v>
      </c>
      <c r="AD1005" s="24">
        <f t="shared" si="3"/>
        <v>11.73913043</v>
      </c>
      <c r="AE1005" s="63">
        <f t="shared" si="4"/>
        <v>4</v>
      </c>
      <c r="AF1005" s="64">
        <f t="shared" si="5"/>
        <v>4000</v>
      </c>
      <c r="AG1005" s="65">
        <f t="shared" si="6"/>
        <v>7.46031746</v>
      </c>
      <c r="AH1005" s="15">
        <f t="shared" si="234"/>
        <v>0.4285076083</v>
      </c>
      <c r="AI1005" s="15">
        <f t="shared" si="235"/>
        <v>0.04787491748</v>
      </c>
      <c r="AJ1005" s="15">
        <f t="shared" si="236"/>
        <v>0.05625155948</v>
      </c>
      <c r="AK1005" s="65">
        <f t="shared" si="7"/>
        <v>2.883435583</v>
      </c>
      <c r="AL1005" s="65">
        <f t="shared" si="8"/>
        <v>53117.46032</v>
      </c>
      <c r="AM1005" s="65">
        <f t="shared" si="9"/>
        <v>20530.06135</v>
      </c>
    </row>
    <row r="1006" ht="14.25" customHeight="1">
      <c r="A1006" s="11">
        <v>1316.0</v>
      </c>
      <c r="B1006" s="11">
        <f>VLOOKUP(D1006,'Species Data'!A$2:E$252,2,FALSE)</f>
        <v>177</v>
      </c>
      <c r="C1006" s="11"/>
      <c r="D1006" s="20" t="s">
        <v>415</v>
      </c>
      <c r="E1006" s="50" t="s">
        <v>36</v>
      </c>
      <c r="F1006" s="67" t="s">
        <v>174</v>
      </c>
      <c r="G1006" s="11">
        <f>VLOOKUP(D1006,'Species Data'!A$2:E$252,3,FALSE)</f>
        <v>80</v>
      </c>
      <c r="H1006" s="52">
        <f>VLOOKUP(D1006,'Species Data'!A$2:E$252,4,FALSE)</f>
        <v>134</v>
      </c>
      <c r="I1006" s="52">
        <f>VLOOKUP(D1006,'Species Data'!A$2:E$252,5,FALSE)</f>
        <v>89</v>
      </c>
      <c r="J1006" s="53">
        <f t="shared" si="1"/>
        <v>7120</v>
      </c>
      <c r="K1006" s="21" t="s">
        <v>246</v>
      </c>
      <c r="L1006" s="54">
        <f>VLOOKUP(K1006,'Basic Moves'!B$2:J$60,3,FALSE)</f>
        <v>8</v>
      </c>
      <c r="M1006" s="54" t="str">
        <f>VLOOKUP(K1006,'Basic Moves'!B$2:C$60,2,FALSE)</f>
        <v>Normal</v>
      </c>
      <c r="N1006" s="54">
        <f>IF(OR(VLOOKUP(K1006,'Basic Moves'!B$2:C$60,2,FALSE)=E1006,VLOOKUP(K1006,'Basic Moves'!B$2:C$60,2,FALSE)=F1006),1,0)</f>
        <v>0</v>
      </c>
      <c r="O1006" s="54">
        <f>VLOOKUP(K1006,'Basic Moves'!B$2:J$60,5,FALSE)</f>
        <v>800</v>
      </c>
      <c r="P1006" s="54">
        <f>VLOOKUP(K1006,'Basic Moves'!B$2:J$60,9,FALSE)</f>
        <v>10</v>
      </c>
      <c r="Q1006" s="34">
        <f t="shared" si="229"/>
        <v>3</v>
      </c>
      <c r="R1006" s="24">
        <f t="shared" si="2"/>
        <v>3.75</v>
      </c>
      <c r="S1006" s="56">
        <f t="shared" si="230"/>
        <v>10</v>
      </c>
      <c r="T1006" s="56">
        <f t="shared" si="231"/>
        <v>12.5</v>
      </c>
      <c r="U1006" s="56">
        <f t="shared" si="232"/>
        <v>1.25</v>
      </c>
      <c r="V1006" s="21" t="s">
        <v>233</v>
      </c>
      <c r="W1006" s="54">
        <f>VLOOKUP(V1006,'Charged Moves'!B$2:K$119,3,FALSE)</f>
        <v>65</v>
      </c>
      <c r="X1006" s="57" t="str">
        <f>VLOOKUP(V1006,'Charged Moves'!B$2:C$119,2,FALSE)</f>
        <v>Psychic</v>
      </c>
      <c r="Y1006" s="54">
        <f>IF(OR(VLOOKUP(V1006,'Charged Moves'!B$2:C$119,2,FALSE)=E1006,VLOOKUP(V1006,'Charged Moves'!B$2:C$119,2,FALSE)=F1006),1,0)</f>
        <v>1</v>
      </c>
      <c r="Z1006" s="54">
        <f>VLOOKUP(V1006,'Charged Moves'!B$2:K$119,10,FALSE)*100</f>
        <v>5</v>
      </c>
      <c r="AA1006" s="54">
        <f>VLOOKUP(V1006,'Charged Moves'!B$2:K$119,6,FALSE)</f>
        <v>2700</v>
      </c>
      <c r="AB1006" s="54">
        <f>VLOOKUP(V1006,'Charged Moves'!B$2:L$119,11,FALSE)</f>
        <v>33</v>
      </c>
      <c r="AC1006" s="62">
        <f t="shared" si="233"/>
        <v>30</v>
      </c>
      <c r="AD1006" s="24">
        <f t="shared" si="3"/>
        <v>11.11111111</v>
      </c>
      <c r="AE1006" s="63">
        <f t="shared" si="4"/>
        <v>4</v>
      </c>
      <c r="AF1006" s="64">
        <f t="shared" si="5"/>
        <v>3200</v>
      </c>
      <c r="AG1006" s="65">
        <f t="shared" si="6"/>
        <v>7.118644068</v>
      </c>
      <c r="AH1006" s="15">
        <f t="shared" si="234"/>
        <v>0.4088824852</v>
      </c>
      <c r="AI1006" s="15">
        <f t="shared" si="235"/>
        <v>0.04568230496</v>
      </c>
      <c r="AJ1006" s="15">
        <f t="shared" si="236"/>
        <v>0.05153193847</v>
      </c>
      <c r="AK1006" s="65">
        <f t="shared" si="7"/>
        <v>2.641509434</v>
      </c>
      <c r="AL1006" s="65">
        <f t="shared" si="8"/>
        <v>50684.74576</v>
      </c>
      <c r="AM1006" s="65">
        <f t="shared" si="9"/>
        <v>18807.54717</v>
      </c>
    </row>
    <row r="1007" ht="14.25" customHeight="1">
      <c r="A1007" s="11">
        <v>1314.0</v>
      </c>
      <c r="B1007" s="11">
        <f>VLOOKUP(D1007,'Species Data'!A$2:E$252,2,FALSE)</f>
        <v>177</v>
      </c>
      <c r="C1007" s="11"/>
      <c r="D1007" s="20" t="s">
        <v>415</v>
      </c>
      <c r="E1007" s="50" t="s">
        <v>36</v>
      </c>
      <c r="F1007" s="67" t="s">
        <v>174</v>
      </c>
      <c r="G1007" s="11">
        <f>VLOOKUP(D1007,'Species Data'!A$2:E$252,3,FALSE)</f>
        <v>80</v>
      </c>
      <c r="H1007" s="52">
        <f>VLOOKUP(D1007,'Species Data'!A$2:E$252,4,FALSE)</f>
        <v>134</v>
      </c>
      <c r="I1007" s="52">
        <f>VLOOKUP(D1007,'Species Data'!A$2:E$252,5,FALSE)</f>
        <v>89</v>
      </c>
      <c r="J1007" s="53">
        <f t="shared" si="1"/>
        <v>7120</v>
      </c>
      <c r="K1007" s="21" t="s">
        <v>246</v>
      </c>
      <c r="L1007" s="54">
        <f>VLOOKUP(K1007,'Basic Moves'!B$2:J$60,3,FALSE)</f>
        <v>8</v>
      </c>
      <c r="M1007" s="54" t="str">
        <f>VLOOKUP(K1007,'Basic Moves'!B$2:C$60,2,FALSE)</f>
        <v>Normal</v>
      </c>
      <c r="N1007" s="54">
        <f>IF(OR(VLOOKUP(K1007,'Basic Moves'!B$2:C$60,2,FALSE)=E1007,VLOOKUP(K1007,'Basic Moves'!B$2:C$60,2,FALSE)=F1007),1,0)</f>
        <v>0</v>
      </c>
      <c r="O1007" s="54">
        <f>VLOOKUP(K1007,'Basic Moves'!B$2:J$60,5,FALSE)</f>
        <v>800</v>
      </c>
      <c r="P1007" s="54">
        <f>VLOOKUP(K1007,'Basic Moves'!B$2:J$60,9,FALSE)</f>
        <v>10</v>
      </c>
      <c r="Q1007" s="34">
        <f t="shared" si="229"/>
        <v>3</v>
      </c>
      <c r="R1007" s="24">
        <f t="shared" si="2"/>
        <v>3.75</v>
      </c>
      <c r="S1007" s="56">
        <f t="shared" si="230"/>
        <v>10</v>
      </c>
      <c r="T1007" s="56">
        <f t="shared" si="231"/>
        <v>12.5</v>
      </c>
      <c r="U1007" s="56">
        <f t="shared" si="232"/>
        <v>1.25</v>
      </c>
      <c r="V1007" s="21" t="s">
        <v>288</v>
      </c>
      <c r="W1007" s="54">
        <f>VLOOKUP(V1007,'Charged Moves'!B$2:K$119,3,FALSE)</f>
        <v>60</v>
      </c>
      <c r="X1007" s="57" t="str">
        <f>VLOOKUP(V1007,'Charged Moves'!B$2:C$119,2,FALSE)</f>
        <v>Flying</v>
      </c>
      <c r="Y1007" s="54">
        <f>IF(OR(VLOOKUP(V1007,'Charged Moves'!B$2:C$119,2,FALSE)=E1007,VLOOKUP(V1007,'Charged Moves'!B$2:C$119,2,FALSE)=F1007),1,0)</f>
        <v>1</v>
      </c>
      <c r="Z1007" s="54">
        <f>VLOOKUP(V1007,'Charged Moves'!B$2:K$119,10,FALSE)*100</f>
        <v>5</v>
      </c>
      <c r="AA1007" s="54">
        <f>VLOOKUP(V1007,'Charged Moves'!B$2:K$119,6,FALSE)</f>
        <v>2300</v>
      </c>
      <c r="AB1007" s="54">
        <f>VLOOKUP(V1007,'Charged Moves'!B$2:L$119,11,FALSE)</f>
        <v>33</v>
      </c>
      <c r="AC1007" s="62">
        <f t="shared" si="233"/>
        <v>27</v>
      </c>
      <c r="AD1007" s="24">
        <f t="shared" si="3"/>
        <v>11.73913043</v>
      </c>
      <c r="AE1007" s="63">
        <f t="shared" si="4"/>
        <v>4</v>
      </c>
      <c r="AF1007" s="64">
        <f t="shared" si="5"/>
        <v>3200</v>
      </c>
      <c r="AG1007" s="65">
        <f t="shared" si="6"/>
        <v>7.090909091</v>
      </c>
      <c r="AH1007" s="15">
        <f t="shared" si="234"/>
        <v>0.4072894366</v>
      </c>
      <c r="AI1007" s="15">
        <f t="shared" si="235"/>
        <v>0.04550432195</v>
      </c>
      <c r="AJ1007" s="15">
        <f t="shared" si="236"/>
        <v>0.04908595245</v>
      </c>
      <c r="AK1007" s="65">
        <f t="shared" si="7"/>
        <v>2.516129032</v>
      </c>
      <c r="AL1007" s="65">
        <f t="shared" si="8"/>
        <v>50487.27273</v>
      </c>
      <c r="AM1007" s="65">
        <f t="shared" si="9"/>
        <v>17914.83871</v>
      </c>
    </row>
    <row r="1008" ht="14.25" customHeight="1">
      <c r="A1008" s="11">
        <v>1312.0</v>
      </c>
      <c r="B1008" s="11">
        <f>VLOOKUP(D1008,'Species Data'!A$2:E$252,2,FALSE)</f>
        <v>177</v>
      </c>
      <c r="C1008" s="11"/>
      <c r="D1008" s="20" t="s">
        <v>415</v>
      </c>
      <c r="E1008" s="50" t="s">
        <v>36</v>
      </c>
      <c r="F1008" s="67" t="s">
        <v>174</v>
      </c>
      <c r="G1008" s="11">
        <f>VLOOKUP(D1008,'Species Data'!A$2:E$252,3,FALSE)</f>
        <v>80</v>
      </c>
      <c r="H1008" s="52">
        <f>VLOOKUP(D1008,'Species Data'!A$2:E$252,4,FALSE)</f>
        <v>134</v>
      </c>
      <c r="I1008" s="52">
        <f>VLOOKUP(D1008,'Species Data'!A$2:E$252,5,FALSE)</f>
        <v>89</v>
      </c>
      <c r="J1008" s="53">
        <f t="shared" si="1"/>
        <v>7120</v>
      </c>
      <c r="K1008" s="21" t="s">
        <v>296</v>
      </c>
      <c r="L1008" s="54">
        <f>VLOOKUP(K1008,'Basic Moves'!B$2:J$60,3,FALSE)</f>
        <v>10</v>
      </c>
      <c r="M1008" s="54" t="str">
        <f>VLOOKUP(K1008,'Basic Moves'!B$2:C$60,2,FALSE)</f>
        <v>Flying</v>
      </c>
      <c r="N1008" s="54">
        <f>IF(OR(VLOOKUP(K1008,'Basic Moves'!B$2:C$60,2,FALSE)=E1008,VLOOKUP(K1008,'Basic Moves'!B$2:C$60,2,FALSE)=F1008),1,0)</f>
        <v>1</v>
      </c>
      <c r="O1008" s="54">
        <f>VLOOKUP(K1008,'Basic Moves'!B$2:J$60,5,FALSE)</f>
        <v>1000</v>
      </c>
      <c r="P1008" s="54">
        <f>VLOOKUP(K1008,'Basic Moves'!B$2:J$60,9,FALSE)</f>
        <v>10</v>
      </c>
      <c r="Q1008" s="34">
        <f t="shared" si="229"/>
        <v>5</v>
      </c>
      <c r="R1008" s="24">
        <f t="shared" si="2"/>
        <v>5</v>
      </c>
      <c r="S1008" s="56">
        <f t="shared" si="230"/>
        <v>10</v>
      </c>
      <c r="T1008" s="56">
        <f t="shared" si="231"/>
        <v>10</v>
      </c>
      <c r="U1008" s="56">
        <f t="shared" si="232"/>
        <v>1</v>
      </c>
      <c r="V1008" s="21" t="s">
        <v>270</v>
      </c>
      <c r="W1008" s="54">
        <f>VLOOKUP(V1008,'Charged Moves'!B$2:K$119,3,FALSE)</f>
        <v>60</v>
      </c>
      <c r="X1008" s="57" t="str">
        <f>VLOOKUP(V1008,'Charged Moves'!B$2:C$119,2,FALSE)</f>
        <v>Ghost</v>
      </c>
      <c r="Y1008" s="54">
        <f>IF(OR(VLOOKUP(V1008,'Charged Moves'!B$2:C$119,2,FALSE)=E1008,VLOOKUP(V1008,'Charged Moves'!B$2:C$119,2,FALSE)=F1008),1,0)</f>
        <v>0</v>
      </c>
      <c r="Z1008" s="54">
        <f>VLOOKUP(V1008,'Charged Moves'!B$2:K$119,10,FALSE)*100</f>
        <v>5</v>
      </c>
      <c r="AA1008" s="54">
        <f>VLOOKUP(V1008,'Charged Moves'!B$2:K$119,6,FALSE)</f>
        <v>2600</v>
      </c>
      <c r="AB1008" s="54">
        <f>VLOOKUP(V1008,'Charged Moves'!B$2:L$119,11,FALSE)</f>
        <v>50</v>
      </c>
      <c r="AC1008" s="62">
        <f t="shared" si="233"/>
        <v>23</v>
      </c>
      <c r="AD1008" s="24">
        <f t="shared" si="3"/>
        <v>8.846153846</v>
      </c>
      <c r="AE1008" s="63">
        <f t="shared" si="4"/>
        <v>5</v>
      </c>
      <c r="AF1008" s="64">
        <f t="shared" si="5"/>
        <v>5000</v>
      </c>
      <c r="AG1008" s="65">
        <f t="shared" si="6"/>
        <v>6.315789474</v>
      </c>
      <c r="AH1008" s="15">
        <f t="shared" si="234"/>
        <v>0.3627679192</v>
      </c>
      <c r="AI1008" s="15">
        <f t="shared" si="235"/>
        <v>0.0405301653</v>
      </c>
      <c r="AJ1008" s="15">
        <f t="shared" si="236"/>
        <v>0.04777596628</v>
      </c>
      <c r="AK1008" s="65">
        <f t="shared" si="7"/>
        <v>2.448979592</v>
      </c>
      <c r="AL1008" s="65">
        <f t="shared" si="8"/>
        <v>44968.42105</v>
      </c>
      <c r="AM1008" s="65">
        <f t="shared" si="9"/>
        <v>17436.73469</v>
      </c>
    </row>
    <row r="1009" ht="14.25" customHeight="1">
      <c r="A1009" s="11">
        <v>1315.0</v>
      </c>
      <c r="B1009" s="11">
        <f>VLOOKUP(D1009,'Species Data'!A$2:E$252,2,FALSE)</f>
        <v>177</v>
      </c>
      <c r="C1009" s="11"/>
      <c r="D1009" s="20" t="s">
        <v>415</v>
      </c>
      <c r="E1009" s="50" t="s">
        <v>36</v>
      </c>
      <c r="F1009" s="67" t="s">
        <v>174</v>
      </c>
      <c r="G1009" s="11">
        <f>VLOOKUP(D1009,'Species Data'!A$2:E$252,3,FALSE)</f>
        <v>80</v>
      </c>
      <c r="H1009" s="52">
        <f>VLOOKUP(D1009,'Species Data'!A$2:E$252,4,FALSE)</f>
        <v>134</v>
      </c>
      <c r="I1009" s="52">
        <f>VLOOKUP(D1009,'Species Data'!A$2:E$252,5,FALSE)</f>
        <v>89</v>
      </c>
      <c r="J1009" s="53">
        <f t="shared" si="1"/>
        <v>7120</v>
      </c>
      <c r="K1009" s="21" t="s">
        <v>246</v>
      </c>
      <c r="L1009" s="54">
        <f>VLOOKUP(K1009,'Basic Moves'!B$2:J$60,3,FALSE)</f>
        <v>8</v>
      </c>
      <c r="M1009" s="54" t="str">
        <f>VLOOKUP(K1009,'Basic Moves'!B$2:C$60,2,FALSE)</f>
        <v>Normal</v>
      </c>
      <c r="N1009" s="54">
        <f>IF(OR(VLOOKUP(K1009,'Basic Moves'!B$2:C$60,2,FALSE)=E1009,VLOOKUP(K1009,'Basic Moves'!B$2:C$60,2,FALSE)=F1009),1,0)</f>
        <v>0</v>
      </c>
      <c r="O1009" s="54">
        <f>VLOOKUP(K1009,'Basic Moves'!B$2:J$60,5,FALSE)</f>
        <v>800</v>
      </c>
      <c r="P1009" s="54">
        <f>VLOOKUP(K1009,'Basic Moves'!B$2:J$60,9,FALSE)</f>
        <v>10</v>
      </c>
      <c r="Q1009" s="34">
        <f t="shared" si="229"/>
        <v>3</v>
      </c>
      <c r="R1009" s="24">
        <f t="shared" si="2"/>
        <v>3.75</v>
      </c>
      <c r="S1009" s="56">
        <f t="shared" si="230"/>
        <v>10</v>
      </c>
      <c r="T1009" s="56">
        <f t="shared" si="231"/>
        <v>12.5</v>
      </c>
      <c r="U1009" s="56">
        <f t="shared" si="232"/>
        <v>1.25</v>
      </c>
      <c r="V1009" s="21" t="s">
        <v>270</v>
      </c>
      <c r="W1009" s="54">
        <f>VLOOKUP(V1009,'Charged Moves'!B$2:K$119,3,FALSE)</f>
        <v>60</v>
      </c>
      <c r="X1009" s="57" t="str">
        <f>VLOOKUP(V1009,'Charged Moves'!B$2:C$119,2,FALSE)</f>
        <v>Ghost</v>
      </c>
      <c r="Y1009" s="54">
        <f>IF(OR(VLOOKUP(V1009,'Charged Moves'!B$2:C$119,2,FALSE)=E1009,VLOOKUP(V1009,'Charged Moves'!B$2:C$119,2,FALSE)=F1009),1,0)</f>
        <v>0</v>
      </c>
      <c r="Z1009" s="54">
        <f>VLOOKUP(V1009,'Charged Moves'!B$2:K$119,10,FALSE)*100</f>
        <v>5</v>
      </c>
      <c r="AA1009" s="54">
        <f>VLOOKUP(V1009,'Charged Moves'!B$2:K$119,6,FALSE)</f>
        <v>2600</v>
      </c>
      <c r="AB1009" s="54">
        <f>VLOOKUP(V1009,'Charged Moves'!B$2:L$119,11,FALSE)</f>
        <v>50</v>
      </c>
      <c r="AC1009" s="62">
        <f t="shared" si="233"/>
        <v>23</v>
      </c>
      <c r="AD1009" s="24">
        <f t="shared" si="3"/>
        <v>8.846153846</v>
      </c>
      <c r="AE1009" s="63">
        <f t="shared" si="4"/>
        <v>5</v>
      </c>
      <c r="AF1009" s="64">
        <f t="shared" si="5"/>
        <v>4000</v>
      </c>
      <c r="AG1009" s="65">
        <f t="shared" si="6"/>
        <v>5.757575758</v>
      </c>
      <c r="AH1009" s="15">
        <f t="shared" si="234"/>
        <v>0.3307050981</v>
      </c>
      <c r="AI1009" s="15">
        <f t="shared" si="235"/>
        <v>0.03694795372</v>
      </c>
      <c r="AJ1009" s="15">
        <f t="shared" si="236"/>
        <v>0.03985611524</v>
      </c>
      <c r="AK1009" s="65">
        <f t="shared" si="7"/>
        <v>2.043010753</v>
      </c>
      <c r="AL1009" s="65">
        <f t="shared" si="8"/>
        <v>40993.93939</v>
      </c>
      <c r="AM1009" s="65">
        <f t="shared" si="9"/>
        <v>14546.23656</v>
      </c>
    </row>
    <row r="1010" ht="14.25" customHeight="1">
      <c r="A1010" s="11">
        <v>217.0</v>
      </c>
      <c r="B1010" s="11">
        <f>VLOOKUP(D1010,'Species Data'!A$2:E$252,2,FALSE)</f>
        <v>34</v>
      </c>
      <c r="C1010" s="11"/>
      <c r="D1010" s="11" t="s">
        <v>228</v>
      </c>
      <c r="E1010" s="108" t="s">
        <v>473</v>
      </c>
      <c r="F1010" s="132" t="s">
        <v>485</v>
      </c>
      <c r="G1010" s="11">
        <f>VLOOKUP(D1010,'Species Data'!A$2:E$252,3,FALSE)</f>
        <v>162</v>
      </c>
      <c r="H1010" s="52">
        <f>VLOOKUP(D1010,'Species Data'!A$2:E$252,4,FALSE)</f>
        <v>204</v>
      </c>
      <c r="I1010" s="52">
        <f>VLOOKUP(D1010,'Species Data'!A$2:E$252,5,FALSE)</f>
        <v>157</v>
      </c>
      <c r="J1010" s="53">
        <f t="shared" si="1"/>
        <v>25434</v>
      </c>
      <c r="K1010" s="12" t="s">
        <v>96</v>
      </c>
      <c r="L1010" s="54">
        <f>VLOOKUP(K1010,'Basic Moves'!B$2:J$60,3,FALSE)</f>
        <v>15</v>
      </c>
      <c r="M1010" s="54" t="str">
        <f>VLOOKUP(K1010,'Basic Moves'!B$2:C$60,2,FALSE)</f>
        <v>Steel</v>
      </c>
      <c r="N1010" s="54">
        <f>IF(OR(VLOOKUP(K1010,'Basic Moves'!B$2:C$60,2,FALSE)=E1010,VLOOKUP(K1010,'Basic Moves'!B$2:C$60,2,FALSE)=F1010),1,0)</f>
        <v>0</v>
      </c>
      <c r="O1010" s="54">
        <f>VLOOKUP(K1010,'Basic Moves'!B$2:J$60,5,FALSE)</f>
        <v>1100</v>
      </c>
      <c r="P1010" s="54">
        <f>VLOOKUP(K1010,'Basic Moves'!B$2:J$60,9,FALSE)</f>
        <v>7</v>
      </c>
      <c r="Q1010" s="34">
        <f t="shared" si="229"/>
        <v>9</v>
      </c>
      <c r="R1010" s="24">
        <f t="shared" si="2"/>
        <v>8.181818182</v>
      </c>
      <c r="S1010" s="56">
        <f t="shared" si="230"/>
        <v>13.63636364</v>
      </c>
      <c r="T1010" s="56">
        <f t="shared" si="231"/>
        <v>6.363636364</v>
      </c>
      <c r="U1010" s="56">
        <f t="shared" si="232"/>
        <v>0.4666666667</v>
      </c>
      <c r="V1010" s="48" t="s">
        <v>85</v>
      </c>
      <c r="W1010" s="54">
        <f>VLOOKUP(V1010,'Charged Moves'!B$2:K$119,3,FALSE)</f>
        <v>120</v>
      </c>
      <c r="X1010" s="57" t="str">
        <f>VLOOKUP(V1010,'Charged Moves'!B$2:C$119,2,FALSE)</f>
        <v>Ground</v>
      </c>
      <c r="Y1010" s="54">
        <f>IF(OR(VLOOKUP(V1010,'Charged Moves'!B$2:C$119,2,FALSE)=E1010,VLOOKUP(V1010,'Charged Moves'!B$2:C$119,2,FALSE)=F1010),1,0)</f>
        <v>1</v>
      </c>
      <c r="Z1010" s="54">
        <f>VLOOKUP(V1010,'Charged Moves'!B$2:K$119,10,FALSE)*100</f>
        <v>5</v>
      </c>
      <c r="AA1010" s="54">
        <f>VLOOKUP(V1010,'Charged Moves'!B$2:K$119,6,FALSE)</f>
        <v>3600</v>
      </c>
      <c r="AB1010" s="54">
        <f>VLOOKUP(V1010,'Charged Moves'!B$2:L$119,11,FALSE)</f>
        <v>100</v>
      </c>
      <c r="AC1010" s="62">
        <f t="shared" si="233"/>
        <v>82</v>
      </c>
      <c r="AD1010" s="24">
        <f t="shared" si="3"/>
        <v>22.77777778</v>
      </c>
      <c r="AE1010" s="63">
        <f t="shared" si="4"/>
        <v>15</v>
      </c>
      <c r="AF1010" s="64">
        <f t="shared" si="5"/>
        <v>16500</v>
      </c>
      <c r="AG1010" s="65">
        <f t="shared" si="6"/>
        <v>10.7960199</v>
      </c>
      <c r="AH1010" s="15">
        <f t="shared" si="234"/>
        <v>0.6201045319</v>
      </c>
      <c r="AI1010" s="15">
        <f t="shared" si="235"/>
        <v>0.2474851129</v>
      </c>
      <c r="AJ1010" s="15">
        <f t="shared" si="236"/>
        <v>0.2902558606</v>
      </c>
      <c r="AK1010" s="65">
        <f t="shared" si="7"/>
        <v>4.165067179</v>
      </c>
      <c r="AL1010" s="65">
        <f t="shared" si="8"/>
        <v>274585.9701</v>
      </c>
      <c r="AM1010" s="65">
        <f t="shared" si="9"/>
        <v>105934.3186</v>
      </c>
    </row>
    <row r="1011" ht="14.25" customHeight="1">
      <c r="A1011" s="11">
        <v>219.0</v>
      </c>
      <c r="B1011" s="11">
        <f>VLOOKUP(D1011,'Species Data'!A$2:E$252,2,FALSE)</f>
        <v>34</v>
      </c>
      <c r="C1011" s="11"/>
      <c r="D1011" s="11" t="s">
        <v>228</v>
      </c>
      <c r="E1011" s="108" t="s">
        <v>473</v>
      </c>
      <c r="F1011" s="132" t="s">
        <v>485</v>
      </c>
      <c r="G1011" s="11">
        <f>VLOOKUP(D1011,'Species Data'!A$2:E$252,3,FALSE)</f>
        <v>162</v>
      </c>
      <c r="H1011" s="52">
        <f>VLOOKUP(D1011,'Species Data'!A$2:E$252,4,FALSE)</f>
        <v>204</v>
      </c>
      <c r="I1011" s="52">
        <f>VLOOKUP(D1011,'Species Data'!A$2:E$252,5,FALSE)</f>
        <v>157</v>
      </c>
      <c r="J1011" s="53">
        <f t="shared" si="1"/>
        <v>25434</v>
      </c>
      <c r="K1011" s="12" t="s">
        <v>96</v>
      </c>
      <c r="L1011" s="54">
        <f>VLOOKUP(K1011,'Basic Moves'!B$2:J$60,3,FALSE)</f>
        <v>15</v>
      </c>
      <c r="M1011" s="54" t="str">
        <f>VLOOKUP(K1011,'Basic Moves'!B$2:C$60,2,FALSE)</f>
        <v>Steel</v>
      </c>
      <c r="N1011" s="54">
        <f>IF(OR(VLOOKUP(K1011,'Basic Moves'!B$2:C$60,2,FALSE)=E1011,VLOOKUP(K1011,'Basic Moves'!B$2:C$60,2,FALSE)=F1011),1,0)</f>
        <v>0</v>
      </c>
      <c r="O1011" s="54">
        <f>VLOOKUP(K1011,'Basic Moves'!B$2:J$60,5,FALSE)</f>
        <v>1100</v>
      </c>
      <c r="P1011" s="54">
        <f>VLOOKUP(K1011,'Basic Moves'!B$2:J$60,9,FALSE)</f>
        <v>7</v>
      </c>
      <c r="Q1011" s="34">
        <f t="shared" si="229"/>
        <v>9</v>
      </c>
      <c r="R1011" s="24">
        <f t="shared" si="2"/>
        <v>8.181818182</v>
      </c>
      <c r="S1011" s="56">
        <f t="shared" si="230"/>
        <v>13.63636364</v>
      </c>
      <c r="T1011" s="56">
        <f t="shared" si="231"/>
        <v>6.363636364</v>
      </c>
      <c r="U1011" s="56">
        <f t="shared" si="232"/>
        <v>0.4666666667</v>
      </c>
      <c r="V1011" s="48" t="s">
        <v>127</v>
      </c>
      <c r="W1011" s="54">
        <f>VLOOKUP(V1011,'Charged Moves'!B$2:K$119,3,FALSE)</f>
        <v>110</v>
      </c>
      <c r="X1011" s="57" t="str">
        <f>VLOOKUP(V1011,'Charged Moves'!B$2:C$119,2,FALSE)</f>
        <v>Poison</v>
      </c>
      <c r="Y1011" s="54">
        <f>IF(OR(VLOOKUP(V1011,'Charged Moves'!B$2:C$119,2,FALSE)=E1011,VLOOKUP(V1011,'Charged Moves'!B$2:C$119,2,FALSE)=F1011),1,0)</f>
        <v>1</v>
      </c>
      <c r="Z1011" s="54">
        <f>VLOOKUP(V1011,'Charged Moves'!B$2:K$119,10,FALSE)*100</f>
        <v>5</v>
      </c>
      <c r="AA1011" s="54">
        <f>VLOOKUP(V1011,'Charged Moves'!B$2:K$119,6,FALSE)</f>
        <v>3200</v>
      </c>
      <c r="AB1011" s="54">
        <f>VLOOKUP(V1011,'Charged Moves'!B$2:L$119,11,FALSE)</f>
        <v>100</v>
      </c>
      <c r="AC1011" s="62">
        <f t="shared" si="233"/>
        <v>75</v>
      </c>
      <c r="AD1011" s="24">
        <f t="shared" si="3"/>
        <v>23.4375</v>
      </c>
      <c r="AE1011" s="63">
        <f t="shared" si="4"/>
        <v>15</v>
      </c>
      <c r="AF1011" s="64">
        <f t="shared" si="5"/>
        <v>16500</v>
      </c>
      <c r="AG1011" s="65">
        <f t="shared" si="6"/>
        <v>10.65989848</v>
      </c>
      <c r="AH1011" s="15">
        <f t="shared" si="234"/>
        <v>0.612285955</v>
      </c>
      <c r="AI1011" s="15">
        <f t="shared" si="235"/>
        <v>0.2443647013</v>
      </c>
      <c r="AJ1011" s="15">
        <f t="shared" si="236"/>
        <v>0.2830660199</v>
      </c>
      <c r="AK1011" s="65">
        <f t="shared" si="7"/>
        <v>4.061895551</v>
      </c>
      <c r="AL1011" s="65">
        <f t="shared" si="8"/>
        <v>271123.8579</v>
      </c>
      <c r="AM1011" s="65">
        <f t="shared" si="9"/>
        <v>103310.2515</v>
      </c>
    </row>
    <row r="1012" ht="14.25" customHeight="1">
      <c r="A1012" s="11">
        <v>220.0</v>
      </c>
      <c r="B1012" s="11">
        <f>VLOOKUP(D1012,'Species Data'!A$2:E$252,2,FALSE)</f>
        <v>34</v>
      </c>
      <c r="C1012" s="11"/>
      <c r="D1012" s="11" t="s">
        <v>228</v>
      </c>
      <c r="E1012" s="108" t="s">
        <v>473</v>
      </c>
      <c r="F1012" s="132" t="s">
        <v>485</v>
      </c>
      <c r="G1012" s="11">
        <f>VLOOKUP(D1012,'Species Data'!A$2:E$252,3,FALSE)</f>
        <v>162</v>
      </c>
      <c r="H1012" s="52">
        <f>VLOOKUP(D1012,'Species Data'!A$2:E$252,4,FALSE)</f>
        <v>204</v>
      </c>
      <c r="I1012" s="52">
        <f>VLOOKUP(D1012,'Species Data'!A$2:E$252,5,FALSE)</f>
        <v>157</v>
      </c>
      <c r="J1012" s="53">
        <f t="shared" si="1"/>
        <v>25434</v>
      </c>
      <c r="K1012" s="48" t="s">
        <v>111</v>
      </c>
      <c r="L1012" s="54">
        <f>VLOOKUP(K1012,'Basic Moves'!B$2:J$60,3,FALSE)</f>
        <v>10</v>
      </c>
      <c r="M1012" s="54" t="str">
        <f>VLOOKUP(K1012,'Basic Moves'!B$2:C$60,2,FALSE)</f>
        <v>Poison</v>
      </c>
      <c r="N1012" s="54">
        <f>IF(OR(VLOOKUP(K1012,'Basic Moves'!B$2:C$60,2,FALSE)=E1012,VLOOKUP(K1012,'Basic Moves'!B$2:C$60,2,FALSE)=F1012),1,0)</f>
        <v>1</v>
      </c>
      <c r="O1012" s="54">
        <f>VLOOKUP(K1012,'Basic Moves'!B$2:J$60,5,FALSE)</f>
        <v>800</v>
      </c>
      <c r="P1012" s="54">
        <f>VLOOKUP(K1012,'Basic Moves'!B$2:J$60,9,FALSE)</f>
        <v>7</v>
      </c>
      <c r="Q1012" s="34">
        <f t="shared" si="229"/>
        <v>7</v>
      </c>
      <c r="R1012" s="24">
        <f t="shared" si="2"/>
        <v>8.75</v>
      </c>
      <c r="S1012" s="56">
        <f t="shared" si="230"/>
        <v>12.5</v>
      </c>
      <c r="T1012" s="56">
        <f t="shared" si="231"/>
        <v>8.75</v>
      </c>
      <c r="U1012" s="56">
        <f t="shared" si="232"/>
        <v>0.7</v>
      </c>
      <c r="V1012" s="48" t="s">
        <v>85</v>
      </c>
      <c r="W1012" s="54">
        <f>VLOOKUP(V1012,'Charged Moves'!B$2:K$119,3,FALSE)</f>
        <v>120</v>
      </c>
      <c r="X1012" s="57" t="str">
        <f>VLOOKUP(V1012,'Charged Moves'!B$2:C$119,2,FALSE)</f>
        <v>Ground</v>
      </c>
      <c r="Y1012" s="54">
        <f>IF(OR(VLOOKUP(V1012,'Charged Moves'!B$2:C$119,2,FALSE)=E1012,VLOOKUP(V1012,'Charged Moves'!B$2:C$119,2,FALSE)=F1012),1,0)</f>
        <v>1</v>
      </c>
      <c r="Z1012" s="54">
        <f>VLOOKUP(V1012,'Charged Moves'!B$2:K$119,10,FALSE)*100</f>
        <v>5</v>
      </c>
      <c r="AA1012" s="54">
        <f>VLOOKUP(V1012,'Charged Moves'!B$2:K$119,6,FALSE)</f>
        <v>3600</v>
      </c>
      <c r="AB1012" s="54">
        <f>VLOOKUP(V1012,'Charged Moves'!B$2:L$119,11,FALSE)</f>
        <v>100</v>
      </c>
      <c r="AC1012" s="62">
        <f t="shared" si="233"/>
        <v>82</v>
      </c>
      <c r="AD1012" s="24">
        <f t="shared" si="3"/>
        <v>22.77777778</v>
      </c>
      <c r="AE1012" s="63">
        <f t="shared" si="4"/>
        <v>15</v>
      </c>
      <c r="AF1012" s="64">
        <f t="shared" si="5"/>
        <v>12000</v>
      </c>
      <c r="AG1012" s="65">
        <f t="shared" si="6"/>
        <v>11.98717949</v>
      </c>
      <c r="AH1012" s="15">
        <f t="shared" si="234"/>
        <v>0.6885226587</v>
      </c>
      <c r="AI1012" s="15">
        <f t="shared" si="235"/>
        <v>0.2747909411</v>
      </c>
      <c r="AJ1012" s="15">
        <f t="shared" si="236"/>
        <v>0.2737749073</v>
      </c>
      <c r="AK1012" s="65">
        <f t="shared" si="7"/>
        <v>3.928571429</v>
      </c>
      <c r="AL1012" s="65">
        <f t="shared" si="8"/>
        <v>304881.9231</v>
      </c>
      <c r="AM1012" s="65">
        <f t="shared" si="9"/>
        <v>99919.28571</v>
      </c>
    </row>
    <row r="1013" ht="14.25" customHeight="1">
      <c r="A1013" s="11">
        <v>222.0</v>
      </c>
      <c r="B1013" s="11">
        <f>VLOOKUP(D1013,'Species Data'!A$2:E$252,2,FALSE)</f>
        <v>34</v>
      </c>
      <c r="C1013" s="11"/>
      <c r="D1013" s="11" t="s">
        <v>228</v>
      </c>
      <c r="E1013" s="108" t="s">
        <v>473</v>
      </c>
      <c r="F1013" s="132" t="s">
        <v>485</v>
      </c>
      <c r="G1013" s="11">
        <f>VLOOKUP(D1013,'Species Data'!A$2:E$252,3,FALSE)</f>
        <v>162</v>
      </c>
      <c r="H1013" s="52">
        <f>VLOOKUP(D1013,'Species Data'!A$2:E$252,4,FALSE)</f>
        <v>204</v>
      </c>
      <c r="I1013" s="52">
        <f>VLOOKUP(D1013,'Species Data'!A$2:E$252,5,FALSE)</f>
        <v>157</v>
      </c>
      <c r="J1013" s="53">
        <f t="shared" si="1"/>
        <v>25434</v>
      </c>
      <c r="K1013" s="48" t="s">
        <v>111</v>
      </c>
      <c r="L1013" s="54">
        <f>VLOOKUP(K1013,'Basic Moves'!B$2:J$60,3,FALSE)</f>
        <v>10</v>
      </c>
      <c r="M1013" s="54" t="str">
        <f>VLOOKUP(K1013,'Basic Moves'!B$2:C$60,2,FALSE)</f>
        <v>Poison</v>
      </c>
      <c r="N1013" s="54">
        <f>IF(OR(VLOOKUP(K1013,'Basic Moves'!B$2:C$60,2,FALSE)=E1013,VLOOKUP(K1013,'Basic Moves'!B$2:C$60,2,FALSE)=F1013),1,0)</f>
        <v>1</v>
      </c>
      <c r="O1013" s="54">
        <f>VLOOKUP(K1013,'Basic Moves'!B$2:J$60,5,FALSE)</f>
        <v>800</v>
      </c>
      <c r="P1013" s="54">
        <f>VLOOKUP(K1013,'Basic Moves'!B$2:J$60,9,FALSE)</f>
        <v>7</v>
      </c>
      <c r="Q1013" s="34">
        <f t="shared" si="229"/>
        <v>7</v>
      </c>
      <c r="R1013" s="24">
        <f t="shared" si="2"/>
        <v>8.75</v>
      </c>
      <c r="S1013" s="56">
        <f t="shared" si="230"/>
        <v>12.5</v>
      </c>
      <c r="T1013" s="56">
        <f t="shared" si="231"/>
        <v>8.75</v>
      </c>
      <c r="U1013" s="56">
        <f t="shared" si="232"/>
        <v>0.7</v>
      </c>
      <c r="V1013" s="48" t="s">
        <v>127</v>
      </c>
      <c r="W1013" s="54">
        <f>VLOOKUP(V1013,'Charged Moves'!B$2:K$119,3,FALSE)</f>
        <v>110</v>
      </c>
      <c r="X1013" s="57" t="str">
        <f>VLOOKUP(V1013,'Charged Moves'!B$2:C$119,2,FALSE)</f>
        <v>Poison</v>
      </c>
      <c r="Y1013" s="54">
        <f>IF(OR(VLOOKUP(V1013,'Charged Moves'!B$2:C$119,2,FALSE)=E1013,VLOOKUP(V1013,'Charged Moves'!B$2:C$119,2,FALSE)=F1013),1,0)</f>
        <v>1</v>
      </c>
      <c r="Z1013" s="54">
        <f>VLOOKUP(V1013,'Charged Moves'!B$2:K$119,10,FALSE)*100</f>
        <v>5</v>
      </c>
      <c r="AA1013" s="54">
        <f>VLOOKUP(V1013,'Charged Moves'!B$2:K$119,6,FALSE)</f>
        <v>3200</v>
      </c>
      <c r="AB1013" s="54">
        <f>VLOOKUP(V1013,'Charged Moves'!B$2:L$119,11,FALSE)</f>
        <v>100</v>
      </c>
      <c r="AC1013" s="62">
        <f t="shared" si="233"/>
        <v>75</v>
      </c>
      <c r="AD1013" s="24">
        <f t="shared" si="3"/>
        <v>23.4375</v>
      </c>
      <c r="AE1013" s="63">
        <f t="shared" si="4"/>
        <v>15</v>
      </c>
      <c r="AF1013" s="64">
        <f t="shared" si="5"/>
        <v>12000</v>
      </c>
      <c r="AG1013" s="65">
        <f t="shared" si="6"/>
        <v>11.84210526</v>
      </c>
      <c r="AH1013" s="15">
        <f t="shared" si="234"/>
        <v>0.6801898485</v>
      </c>
      <c r="AI1013" s="15">
        <f t="shared" si="235"/>
        <v>0.2714652978</v>
      </c>
      <c r="AJ1013" s="15">
        <f t="shared" si="236"/>
        <v>0.2657599255</v>
      </c>
      <c r="AK1013" s="65">
        <f t="shared" si="7"/>
        <v>3.813559322</v>
      </c>
      <c r="AL1013" s="65">
        <f t="shared" si="8"/>
        <v>301192.1053</v>
      </c>
      <c r="AM1013" s="65">
        <f t="shared" si="9"/>
        <v>96994.0678</v>
      </c>
    </row>
    <row r="1014" ht="14.25" customHeight="1">
      <c r="A1014" s="11">
        <v>218.0</v>
      </c>
      <c r="B1014" s="11">
        <f>VLOOKUP(D1014,'Species Data'!A$2:E$252,2,FALSE)</f>
        <v>34</v>
      </c>
      <c r="C1014" s="11"/>
      <c r="D1014" s="11" t="s">
        <v>228</v>
      </c>
      <c r="E1014" s="108" t="s">
        <v>473</v>
      </c>
      <c r="F1014" s="132" t="s">
        <v>485</v>
      </c>
      <c r="G1014" s="11">
        <f>VLOOKUP(D1014,'Species Data'!A$2:E$252,3,FALSE)</f>
        <v>162</v>
      </c>
      <c r="H1014" s="52">
        <f>VLOOKUP(D1014,'Species Data'!A$2:E$252,4,FALSE)</f>
        <v>204</v>
      </c>
      <c r="I1014" s="52">
        <f>VLOOKUP(D1014,'Species Data'!A$2:E$252,5,FALSE)</f>
        <v>157</v>
      </c>
      <c r="J1014" s="53">
        <f t="shared" si="1"/>
        <v>25434</v>
      </c>
      <c r="K1014" s="12" t="s">
        <v>96</v>
      </c>
      <c r="L1014" s="54">
        <f>VLOOKUP(K1014,'Basic Moves'!B$2:J$60,3,FALSE)</f>
        <v>15</v>
      </c>
      <c r="M1014" s="54" t="str">
        <f>VLOOKUP(K1014,'Basic Moves'!B$2:C$60,2,FALSE)</f>
        <v>Steel</v>
      </c>
      <c r="N1014" s="54">
        <f>IF(OR(VLOOKUP(K1014,'Basic Moves'!B$2:C$60,2,FALSE)=E1014,VLOOKUP(K1014,'Basic Moves'!B$2:C$60,2,FALSE)=F1014),1,0)</f>
        <v>0</v>
      </c>
      <c r="O1014" s="54">
        <f>VLOOKUP(K1014,'Basic Moves'!B$2:J$60,5,FALSE)</f>
        <v>1100</v>
      </c>
      <c r="P1014" s="54">
        <f>VLOOKUP(K1014,'Basic Moves'!B$2:J$60,9,FALSE)</f>
        <v>7</v>
      </c>
      <c r="Q1014" s="34">
        <f t="shared" si="229"/>
        <v>9</v>
      </c>
      <c r="R1014" s="24">
        <f t="shared" si="2"/>
        <v>8.181818182</v>
      </c>
      <c r="S1014" s="56">
        <f t="shared" si="230"/>
        <v>13.63636364</v>
      </c>
      <c r="T1014" s="56">
        <f t="shared" si="231"/>
        <v>6.363636364</v>
      </c>
      <c r="U1014" s="56">
        <f t="shared" si="232"/>
        <v>0.4666666667</v>
      </c>
      <c r="V1014" s="48" t="s">
        <v>113</v>
      </c>
      <c r="W1014" s="54">
        <f>VLOOKUP(V1014,'Charged Moves'!B$2:K$119,3,FALSE)</f>
        <v>90</v>
      </c>
      <c r="X1014" s="57" t="str">
        <f>VLOOKUP(V1014,'Charged Moves'!B$2:C$119,2,FALSE)</f>
        <v>Bug</v>
      </c>
      <c r="Y1014" s="54">
        <f>IF(OR(VLOOKUP(V1014,'Charged Moves'!B$2:C$119,2,FALSE)=E1014,VLOOKUP(V1014,'Charged Moves'!B$2:C$119,2,FALSE)=F1014),1,0)</f>
        <v>0</v>
      </c>
      <c r="Z1014" s="54">
        <f>VLOOKUP(V1014,'Charged Moves'!B$2:K$119,10,FALSE)*100</f>
        <v>5</v>
      </c>
      <c r="AA1014" s="54">
        <f>VLOOKUP(V1014,'Charged Moves'!B$2:K$119,6,FALSE)</f>
        <v>2200</v>
      </c>
      <c r="AB1014" s="54">
        <f>VLOOKUP(V1014,'Charged Moves'!B$2:L$119,11,FALSE)</f>
        <v>100</v>
      </c>
      <c r="AC1014" s="62">
        <f t="shared" si="233"/>
        <v>52</v>
      </c>
      <c r="AD1014" s="24">
        <f t="shared" si="3"/>
        <v>23.63636364</v>
      </c>
      <c r="AE1014" s="63">
        <f t="shared" si="4"/>
        <v>15</v>
      </c>
      <c r="AF1014" s="64">
        <f t="shared" si="5"/>
        <v>16500</v>
      </c>
      <c r="AG1014" s="65">
        <f t="shared" si="6"/>
        <v>10</v>
      </c>
      <c r="AH1014" s="15">
        <f t="shared" si="234"/>
        <v>0.5743825388</v>
      </c>
      <c r="AI1014" s="15">
        <f t="shared" si="235"/>
        <v>0.2292373626</v>
      </c>
      <c r="AJ1014" s="15">
        <f t="shared" si="236"/>
        <v>0.2570352187</v>
      </c>
      <c r="AK1014" s="65">
        <f t="shared" si="7"/>
        <v>3.688362919</v>
      </c>
      <c r="AL1014" s="65">
        <f t="shared" si="8"/>
        <v>254340</v>
      </c>
      <c r="AM1014" s="65">
        <f t="shared" si="9"/>
        <v>93809.82249</v>
      </c>
    </row>
    <row r="1015" ht="14.25" customHeight="1">
      <c r="A1015" s="11">
        <v>221.0</v>
      </c>
      <c r="B1015" s="11">
        <f>VLOOKUP(D1015,'Species Data'!A$2:E$252,2,FALSE)</f>
        <v>34</v>
      </c>
      <c r="C1015" s="11"/>
      <c r="D1015" s="11" t="s">
        <v>228</v>
      </c>
      <c r="E1015" s="108" t="s">
        <v>473</v>
      </c>
      <c r="F1015" s="132" t="s">
        <v>485</v>
      </c>
      <c r="G1015" s="11">
        <f>VLOOKUP(D1015,'Species Data'!A$2:E$252,3,FALSE)</f>
        <v>162</v>
      </c>
      <c r="H1015" s="52">
        <f>VLOOKUP(D1015,'Species Data'!A$2:E$252,4,FALSE)</f>
        <v>204</v>
      </c>
      <c r="I1015" s="52">
        <f>VLOOKUP(D1015,'Species Data'!A$2:E$252,5,FALSE)</f>
        <v>157</v>
      </c>
      <c r="J1015" s="53">
        <f t="shared" si="1"/>
        <v>25434</v>
      </c>
      <c r="K1015" s="48" t="s">
        <v>111</v>
      </c>
      <c r="L1015" s="54">
        <f>VLOOKUP(K1015,'Basic Moves'!B$2:J$60,3,FALSE)</f>
        <v>10</v>
      </c>
      <c r="M1015" s="54" t="str">
        <f>VLOOKUP(K1015,'Basic Moves'!B$2:C$60,2,FALSE)</f>
        <v>Poison</v>
      </c>
      <c r="N1015" s="54">
        <f>IF(OR(VLOOKUP(K1015,'Basic Moves'!B$2:C$60,2,FALSE)=E1015,VLOOKUP(K1015,'Basic Moves'!B$2:C$60,2,FALSE)=F1015),1,0)</f>
        <v>1</v>
      </c>
      <c r="O1015" s="54">
        <f>VLOOKUP(K1015,'Basic Moves'!B$2:J$60,5,FALSE)</f>
        <v>800</v>
      </c>
      <c r="P1015" s="54">
        <f>VLOOKUP(K1015,'Basic Moves'!B$2:J$60,9,FALSE)</f>
        <v>7</v>
      </c>
      <c r="Q1015" s="34">
        <f t="shared" si="229"/>
        <v>7</v>
      </c>
      <c r="R1015" s="24">
        <f t="shared" si="2"/>
        <v>8.75</v>
      </c>
      <c r="S1015" s="56">
        <f t="shared" si="230"/>
        <v>12.5</v>
      </c>
      <c r="T1015" s="56">
        <f t="shared" si="231"/>
        <v>8.75</v>
      </c>
      <c r="U1015" s="56">
        <f t="shared" si="232"/>
        <v>0.7</v>
      </c>
      <c r="V1015" s="48" t="s">
        <v>113</v>
      </c>
      <c r="W1015" s="54">
        <f>VLOOKUP(V1015,'Charged Moves'!B$2:K$119,3,FALSE)</f>
        <v>90</v>
      </c>
      <c r="X1015" s="57" t="str">
        <f>VLOOKUP(V1015,'Charged Moves'!B$2:C$119,2,FALSE)</f>
        <v>Bug</v>
      </c>
      <c r="Y1015" s="54">
        <f>IF(OR(VLOOKUP(V1015,'Charged Moves'!B$2:C$119,2,FALSE)=E1015,VLOOKUP(V1015,'Charged Moves'!B$2:C$119,2,FALSE)=F1015),1,0)</f>
        <v>0</v>
      </c>
      <c r="Z1015" s="54">
        <f>VLOOKUP(V1015,'Charged Moves'!B$2:K$119,10,FALSE)*100</f>
        <v>5</v>
      </c>
      <c r="AA1015" s="54">
        <f>VLOOKUP(V1015,'Charged Moves'!B$2:K$119,6,FALSE)</f>
        <v>2200</v>
      </c>
      <c r="AB1015" s="54">
        <f>VLOOKUP(V1015,'Charged Moves'!B$2:L$119,11,FALSE)</f>
        <v>100</v>
      </c>
      <c r="AC1015" s="62">
        <f t="shared" si="233"/>
        <v>52</v>
      </c>
      <c r="AD1015" s="24">
        <f t="shared" si="3"/>
        <v>23.63636364</v>
      </c>
      <c r="AE1015" s="63">
        <f t="shared" si="4"/>
        <v>15</v>
      </c>
      <c r="AF1015" s="64">
        <f t="shared" si="5"/>
        <v>12000</v>
      </c>
      <c r="AG1015" s="65">
        <f t="shared" si="6"/>
        <v>11.05633803</v>
      </c>
      <c r="AH1015" s="15">
        <f t="shared" si="234"/>
        <v>0.6350567506</v>
      </c>
      <c r="AI1015" s="15">
        <f t="shared" si="235"/>
        <v>0.253452577</v>
      </c>
      <c r="AJ1015" s="15">
        <f t="shared" si="236"/>
        <v>0.2368190659</v>
      </c>
      <c r="AK1015" s="65">
        <f t="shared" si="7"/>
        <v>3.398268398</v>
      </c>
      <c r="AL1015" s="65">
        <f t="shared" si="8"/>
        <v>281206.9014</v>
      </c>
      <c r="AM1015" s="65">
        <f t="shared" si="9"/>
        <v>86431.55844</v>
      </c>
    </row>
    <row r="1016" ht="14.25" customHeight="1">
      <c r="A1016" s="11">
        <v>214.0</v>
      </c>
      <c r="B1016" s="32">
        <f>VLOOKUP(D1016,'Species Data'!A$2:E$252,2,FALSE)</f>
        <v>34</v>
      </c>
      <c r="C1016" s="32"/>
      <c r="D1016" s="32" t="s">
        <v>228</v>
      </c>
      <c r="E1016" s="121" t="s">
        <v>473</v>
      </c>
      <c r="F1016" s="134" t="s">
        <v>485</v>
      </c>
      <c r="G1016" s="32">
        <f>VLOOKUP(D1016,'Species Data'!A$2:E$252,3,FALSE)</f>
        <v>162</v>
      </c>
      <c r="H1016" s="104">
        <f>VLOOKUP(D1016,'Species Data'!A$2:E$252,4,FALSE)</f>
        <v>204</v>
      </c>
      <c r="I1016" s="104">
        <f>VLOOKUP(D1016,'Species Data'!A$2:E$252,5,FALSE)</f>
        <v>157</v>
      </c>
      <c r="J1016" s="105">
        <f t="shared" si="1"/>
        <v>25434</v>
      </c>
      <c r="K1016" s="36" t="s">
        <v>178</v>
      </c>
      <c r="L1016" s="106">
        <f>VLOOKUP(K1016,'Basic Moves'!B$2:J$60,3,FALSE)</f>
        <v>3</v>
      </c>
      <c r="M1016" s="106" t="str">
        <f>VLOOKUP(K1016,'Basic Moves'!B$2:C$60,2,FALSE)</f>
        <v>Bug</v>
      </c>
      <c r="N1016" s="106">
        <f>IF(OR(VLOOKUP(K1016,'Basic Moves'!B$2:C$60,2,FALSE)=E1016,VLOOKUP(K1016,'Basic Moves'!B$2:C$60,2,FALSE)=F1016),1,0)</f>
        <v>0</v>
      </c>
      <c r="O1016" s="106">
        <f>VLOOKUP(K1016,'Basic Moves'!B$2:J$60,5,FALSE)</f>
        <v>400</v>
      </c>
      <c r="P1016" s="106">
        <f>VLOOKUP(K1016,'Basic Moves'!B$2:J$60,9,FALSE)</f>
        <v>6</v>
      </c>
      <c r="Q1016" s="34">
        <f t="shared" si="229"/>
        <v>2</v>
      </c>
      <c r="R1016" s="24">
        <f t="shared" si="2"/>
        <v>5</v>
      </c>
      <c r="S1016" s="56">
        <f t="shared" si="230"/>
        <v>7.5</v>
      </c>
      <c r="T1016" s="56">
        <f t="shared" si="231"/>
        <v>15</v>
      </c>
      <c r="U1016" s="56">
        <f t="shared" si="232"/>
        <v>2</v>
      </c>
      <c r="V1016" s="36" t="s">
        <v>85</v>
      </c>
      <c r="W1016" s="106">
        <f>VLOOKUP(V1016,'Charged Moves'!B$2:K$119,3,FALSE)</f>
        <v>120</v>
      </c>
      <c r="X1016" s="107" t="str">
        <f>VLOOKUP(V1016,'Charged Moves'!B$2:C$119,2,FALSE)</f>
        <v>Ground</v>
      </c>
      <c r="Y1016" s="106">
        <f>IF(OR(VLOOKUP(V1016,'Charged Moves'!B$2:C$119,2,FALSE)=E1016,VLOOKUP(V1016,'Charged Moves'!B$2:C$119,2,FALSE)=F1016),1,0)</f>
        <v>1</v>
      </c>
      <c r="Z1016" s="106">
        <f>VLOOKUP(V1016,'Charged Moves'!B$2:K$119,10,FALSE)*100</f>
        <v>5</v>
      </c>
      <c r="AA1016" s="106">
        <f>VLOOKUP(V1016,'Charged Moves'!B$2:K$119,6,FALSE)</f>
        <v>3600</v>
      </c>
      <c r="AB1016" s="106">
        <f>VLOOKUP(V1016,'Charged Moves'!B$2:L$119,11,FALSE)</f>
        <v>100</v>
      </c>
      <c r="AC1016" s="62">
        <f t="shared" si="233"/>
        <v>82</v>
      </c>
      <c r="AD1016" s="24">
        <f t="shared" si="3"/>
        <v>22.77777778</v>
      </c>
      <c r="AE1016" s="63">
        <f t="shared" si="4"/>
        <v>17</v>
      </c>
      <c r="AF1016" s="64">
        <f t="shared" si="5"/>
        <v>6800</v>
      </c>
      <c r="AG1016" s="65">
        <f t="shared" si="6"/>
        <v>11.15384615</v>
      </c>
      <c r="AH1016" s="15">
        <f t="shared" si="234"/>
        <v>0.6406574471</v>
      </c>
      <c r="AI1016" s="15">
        <f t="shared" si="235"/>
        <v>0.2556878275</v>
      </c>
      <c r="AJ1016" s="15">
        <f t="shared" si="236"/>
        <v>0.1742203956</v>
      </c>
      <c r="AK1016" s="65">
        <f t="shared" si="7"/>
        <v>2.5</v>
      </c>
      <c r="AL1016" s="65">
        <f t="shared" si="8"/>
        <v>283686.9231</v>
      </c>
      <c r="AM1016" s="65">
        <f t="shared" si="9"/>
        <v>63585</v>
      </c>
    </row>
    <row r="1017" ht="14.25" customHeight="1">
      <c r="A1017" s="11">
        <v>216.0</v>
      </c>
      <c r="B1017" s="32">
        <f>VLOOKUP(D1017,'Species Data'!A$2:E$252,2,FALSE)</f>
        <v>34</v>
      </c>
      <c r="C1017" s="32"/>
      <c r="D1017" s="32" t="s">
        <v>228</v>
      </c>
      <c r="E1017" s="121" t="s">
        <v>473</v>
      </c>
      <c r="F1017" s="134" t="s">
        <v>485</v>
      </c>
      <c r="G1017" s="32">
        <f>VLOOKUP(D1017,'Species Data'!A$2:E$252,3,FALSE)</f>
        <v>162</v>
      </c>
      <c r="H1017" s="104">
        <f>VLOOKUP(D1017,'Species Data'!A$2:E$252,4,FALSE)</f>
        <v>204</v>
      </c>
      <c r="I1017" s="104">
        <f>VLOOKUP(D1017,'Species Data'!A$2:E$252,5,FALSE)</f>
        <v>157</v>
      </c>
      <c r="J1017" s="105">
        <f t="shared" si="1"/>
        <v>25434</v>
      </c>
      <c r="K1017" s="36" t="s">
        <v>178</v>
      </c>
      <c r="L1017" s="106">
        <f>VLOOKUP(K1017,'Basic Moves'!B$2:J$60,3,FALSE)</f>
        <v>3</v>
      </c>
      <c r="M1017" s="106" t="str">
        <f>VLOOKUP(K1017,'Basic Moves'!B$2:C$60,2,FALSE)</f>
        <v>Bug</v>
      </c>
      <c r="N1017" s="106">
        <f>IF(OR(VLOOKUP(K1017,'Basic Moves'!B$2:C$60,2,FALSE)=E1017,VLOOKUP(K1017,'Basic Moves'!B$2:C$60,2,FALSE)=F1017),1,0)</f>
        <v>0</v>
      </c>
      <c r="O1017" s="106">
        <f>VLOOKUP(K1017,'Basic Moves'!B$2:J$60,5,FALSE)</f>
        <v>400</v>
      </c>
      <c r="P1017" s="106">
        <f>VLOOKUP(K1017,'Basic Moves'!B$2:J$60,9,FALSE)</f>
        <v>6</v>
      </c>
      <c r="Q1017" s="34">
        <f t="shared" si="229"/>
        <v>2</v>
      </c>
      <c r="R1017" s="24">
        <f t="shared" si="2"/>
        <v>5</v>
      </c>
      <c r="S1017" s="56">
        <f t="shared" si="230"/>
        <v>7.5</v>
      </c>
      <c r="T1017" s="56">
        <f t="shared" si="231"/>
        <v>15</v>
      </c>
      <c r="U1017" s="56">
        <f t="shared" si="232"/>
        <v>2</v>
      </c>
      <c r="V1017" s="36" t="s">
        <v>127</v>
      </c>
      <c r="W1017" s="106">
        <f>VLOOKUP(V1017,'Charged Moves'!B$2:K$119,3,FALSE)</f>
        <v>110</v>
      </c>
      <c r="X1017" s="107" t="str">
        <f>VLOOKUP(V1017,'Charged Moves'!B$2:C$119,2,FALSE)</f>
        <v>Poison</v>
      </c>
      <c r="Y1017" s="106">
        <f>IF(OR(VLOOKUP(V1017,'Charged Moves'!B$2:C$119,2,FALSE)=E1017,VLOOKUP(V1017,'Charged Moves'!B$2:C$119,2,FALSE)=F1017),1,0)</f>
        <v>1</v>
      </c>
      <c r="Z1017" s="106">
        <f>VLOOKUP(V1017,'Charged Moves'!B$2:K$119,10,FALSE)*100</f>
        <v>5</v>
      </c>
      <c r="AA1017" s="106">
        <f>VLOOKUP(V1017,'Charged Moves'!B$2:K$119,6,FALSE)</f>
        <v>3200</v>
      </c>
      <c r="AB1017" s="106">
        <f>VLOOKUP(V1017,'Charged Moves'!B$2:L$119,11,FALSE)</f>
        <v>100</v>
      </c>
      <c r="AC1017" s="62">
        <f t="shared" si="233"/>
        <v>75</v>
      </c>
      <c r="AD1017" s="24">
        <f t="shared" si="3"/>
        <v>23.4375</v>
      </c>
      <c r="AE1017" s="63">
        <f t="shared" si="4"/>
        <v>17</v>
      </c>
      <c r="AF1017" s="64">
        <f t="shared" si="5"/>
        <v>6800</v>
      </c>
      <c r="AG1017" s="65">
        <f t="shared" si="6"/>
        <v>10.9</v>
      </c>
      <c r="AH1017" s="15">
        <f t="shared" si="234"/>
        <v>0.6260769673</v>
      </c>
      <c r="AI1017" s="15">
        <f t="shared" si="235"/>
        <v>0.2498687252</v>
      </c>
      <c r="AJ1017" s="15">
        <f t="shared" si="236"/>
        <v>0.1651306358</v>
      </c>
      <c r="AK1017" s="65">
        <f t="shared" si="7"/>
        <v>2.369565217</v>
      </c>
      <c r="AL1017" s="65">
        <f t="shared" si="8"/>
        <v>277230.6</v>
      </c>
      <c r="AM1017" s="65">
        <f t="shared" si="9"/>
        <v>60267.52174</v>
      </c>
    </row>
    <row r="1018" ht="14.25" customHeight="1">
      <c r="A1018" s="11">
        <v>215.0</v>
      </c>
      <c r="B1018" s="32">
        <f>VLOOKUP(D1018,'Species Data'!A$2:E$252,2,FALSE)</f>
        <v>34</v>
      </c>
      <c r="C1018" s="32"/>
      <c r="D1018" s="32" t="s">
        <v>228</v>
      </c>
      <c r="E1018" s="121" t="s">
        <v>473</v>
      </c>
      <c r="F1018" s="134" t="s">
        <v>485</v>
      </c>
      <c r="G1018" s="32">
        <f>VLOOKUP(D1018,'Species Data'!A$2:E$252,3,FALSE)</f>
        <v>162</v>
      </c>
      <c r="H1018" s="104">
        <f>VLOOKUP(D1018,'Species Data'!A$2:E$252,4,FALSE)</f>
        <v>204</v>
      </c>
      <c r="I1018" s="104">
        <f>VLOOKUP(D1018,'Species Data'!A$2:E$252,5,FALSE)</f>
        <v>157</v>
      </c>
      <c r="J1018" s="105">
        <f t="shared" si="1"/>
        <v>25434</v>
      </c>
      <c r="K1018" s="36" t="s">
        <v>178</v>
      </c>
      <c r="L1018" s="106">
        <f>VLOOKUP(K1018,'Basic Moves'!B$2:J$60,3,FALSE)</f>
        <v>3</v>
      </c>
      <c r="M1018" s="106" t="str">
        <f>VLOOKUP(K1018,'Basic Moves'!B$2:C$60,2,FALSE)</f>
        <v>Bug</v>
      </c>
      <c r="N1018" s="106">
        <f>IF(OR(VLOOKUP(K1018,'Basic Moves'!B$2:C$60,2,FALSE)=E1018,VLOOKUP(K1018,'Basic Moves'!B$2:C$60,2,FALSE)=F1018),1,0)</f>
        <v>0</v>
      </c>
      <c r="O1018" s="106">
        <f>VLOOKUP(K1018,'Basic Moves'!B$2:J$60,5,FALSE)</f>
        <v>400</v>
      </c>
      <c r="P1018" s="106">
        <f>VLOOKUP(K1018,'Basic Moves'!B$2:J$60,9,FALSE)</f>
        <v>6</v>
      </c>
      <c r="Q1018" s="34">
        <f t="shared" si="229"/>
        <v>2</v>
      </c>
      <c r="R1018" s="24">
        <f t="shared" si="2"/>
        <v>5</v>
      </c>
      <c r="S1018" s="56">
        <f t="shared" si="230"/>
        <v>7.5</v>
      </c>
      <c r="T1018" s="56">
        <f t="shared" si="231"/>
        <v>15</v>
      </c>
      <c r="U1018" s="56">
        <f t="shared" si="232"/>
        <v>2</v>
      </c>
      <c r="V1018" s="36" t="s">
        <v>113</v>
      </c>
      <c r="W1018" s="106">
        <f>VLOOKUP(V1018,'Charged Moves'!B$2:K$119,3,FALSE)</f>
        <v>90</v>
      </c>
      <c r="X1018" s="107" t="str">
        <f>VLOOKUP(V1018,'Charged Moves'!B$2:C$119,2,FALSE)</f>
        <v>Bug</v>
      </c>
      <c r="Y1018" s="106">
        <f>IF(OR(VLOOKUP(V1018,'Charged Moves'!B$2:C$119,2,FALSE)=E1018,VLOOKUP(V1018,'Charged Moves'!B$2:C$119,2,FALSE)=F1018),1,0)</f>
        <v>0</v>
      </c>
      <c r="Z1018" s="106">
        <f>VLOOKUP(V1018,'Charged Moves'!B$2:K$119,10,FALSE)*100</f>
        <v>5</v>
      </c>
      <c r="AA1018" s="106">
        <f>VLOOKUP(V1018,'Charged Moves'!B$2:K$119,6,FALSE)</f>
        <v>2200</v>
      </c>
      <c r="AB1018" s="106">
        <f>VLOOKUP(V1018,'Charged Moves'!B$2:L$119,11,FALSE)</f>
        <v>100</v>
      </c>
      <c r="AC1018" s="62">
        <f t="shared" si="233"/>
        <v>52</v>
      </c>
      <c r="AD1018" s="24">
        <f t="shared" si="3"/>
        <v>23.63636364</v>
      </c>
      <c r="AE1018" s="63">
        <f t="shared" si="4"/>
        <v>17</v>
      </c>
      <c r="AF1018" s="64">
        <f t="shared" si="5"/>
        <v>6800</v>
      </c>
      <c r="AG1018" s="65">
        <f t="shared" si="6"/>
        <v>9.555555556</v>
      </c>
      <c r="AH1018" s="15">
        <f t="shared" si="234"/>
        <v>0.5488544259</v>
      </c>
      <c r="AI1018" s="15">
        <f t="shared" si="235"/>
        <v>0.2190490354</v>
      </c>
      <c r="AJ1018" s="15">
        <f t="shared" si="236"/>
        <v>0.1331818135</v>
      </c>
      <c r="AK1018" s="65">
        <f t="shared" si="7"/>
        <v>1.911111111</v>
      </c>
      <c r="AL1018" s="65">
        <f t="shared" si="8"/>
        <v>243036</v>
      </c>
      <c r="AM1018" s="65">
        <f t="shared" si="9"/>
        <v>48607.2</v>
      </c>
    </row>
    <row r="1019" ht="14.25" customHeight="1">
      <c r="A1019" s="11">
        <v>199.0</v>
      </c>
      <c r="B1019" s="11">
        <f>VLOOKUP(D1019,'Species Data'!A$2:E$252,2,FALSE)</f>
        <v>31</v>
      </c>
      <c r="C1019" s="11"/>
      <c r="D1019" s="11" t="s">
        <v>185</v>
      </c>
      <c r="E1019" s="108" t="s">
        <v>473</v>
      </c>
      <c r="F1019" s="132" t="s">
        <v>485</v>
      </c>
      <c r="G1019" s="11">
        <f>VLOOKUP(D1019,'Species Data'!A$2:E$252,3,FALSE)</f>
        <v>180</v>
      </c>
      <c r="H1019" s="52">
        <f>VLOOKUP(D1019,'Species Data'!A$2:E$252,4,FALSE)</f>
        <v>180</v>
      </c>
      <c r="I1019" s="52">
        <f>VLOOKUP(D1019,'Species Data'!A$2:E$252,5,FALSE)</f>
        <v>174</v>
      </c>
      <c r="J1019" s="53">
        <f t="shared" si="1"/>
        <v>31320</v>
      </c>
      <c r="K1019" s="48" t="s">
        <v>111</v>
      </c>
      <c r="L1019" s="54">
        <f>VLOOKUP(K1019,'Basic Moves'!B$2:J$60,3,FALSE)</f>
        <v>10</v>
      </c>
      <c r="M1019" s="54" t="str">
        <f>VLOOKUP(K1019,'Basic Moves'!B$2:C$60,2,FALSE)</f>
        <v>Poison</v>
      </c>
      <c r="N1019" s="54">
        <f>IF(OR(VLOOKUP(K1019,'Basic Moves'!B$2:C$60,2,FALSE)=E1019,VLOOKUP(K1019,'Basic Moves'!B$2:C$60,2,FALSE)=F1019),1,0)</f>
        <v>1</v>
      </c>
      <c r="O1019" s="54">
        <f>VLOOKUP(K1019,'Basic Moves'!B$2:J$60,5,FALSE)</f>
        <v>800</v>
      </c>
      <c r="P1019" s="54">
        <f>VLOOKUP(K1019,'Basic Moves'!B$2:J$60,9,FALSE)</f>
        <v>7</v>
      </c>
      <c r="Q1019" s="34">
        <f t="shared" si="229"/>
        <v>7</v>
      </c>
      <c r="R1019" s="24">
        <f t="shared" si="2"/>
        <v>8.75</v>
      </c>
      <c r="S1019" s="56">
        <f t="shared" si="230"/>
        <v>12.5</v>
      </c>
      <c r="T1019" s="56">
        <f t="shared" si="231"/>
        <v>8.75</v>
      </c>
      <c r="U1019" s="56">
        <f t="shared" si="232"/>
        <v>0.7</v>
      </c>
      <c r="V1019" s="48" t="s">
        <v>85</v>
      </c>
      <c r="W1019" s="54">
        <f>VLOOKUP(V1019,'Charged Moves'!B$2:K$119,3,FALSE)</f>
        <v>120</v>
      </c>
      <c r="X1019" s="57" t="str">
        <f>VLOOKUP(V1019,'Charged Moves'!B$2:C$119,2,FALSE)</f>
        <v>Ground</v>
      </c>
      <c r="Y1019" s="54">
        <f>IF(OR(VLOOKUP(V1019,'Charged Moves'!B$2:C$119,2,FALSE)=E1019,VLOOKUP(V1019,'Charged Moves'!B$2:C$119,2,FALSE)=F1019),1,0)</f>
        <v>1</v>
      </c>
      <c r="Z1019" s="54">
        <f>VLOOKUP(V1019,'Charged Moves'!B$2:K$119,10,FALSE)*100</f>
        <v>5</v>
      </c>
      <c r="AA1019" s="54">
        <f>VLOOKUP(V1019,'Charged Moves'!B$2:K$119,6,FALSE)</f>
        <v>3600</v>
      </c>
      <c r="AB1019" s="54">
        <f>VLOOKUP(V1019,'Charged Moves'!B$2:L$119,11,FALSE)</f>
        <v>100</v>
      </c>
      <c r="AC1019" s="62">
        <f t="shared" si="233"/>
        <v>73</v>
      </c>
      <c r="AD1019" s="24">
        <f t="shared" si="3"/>
        <v>20.27777778</v>
      </c>
      <c r="AE1019" s="63">
        <f t="shared" si="4"/>
        <v>15</v>
      </c>
      <c r="AF1019" s="64">
        <f t="shared" si="5"/>
        <v>12000</v>
      </c>
      <c r="AG1019" s="65">
        <f t="shared" si="6"/>
        <v>11.41025641</v>
      </c>
      <c r="AH1019" s="15">
        <f t="shared" si="234"/>
        <v>0.6553852045</v>
      </c>
      <c r="AI1019" s="15">
        <f t="shared" si="235"/>
        <v>0.3220979002</v>
      </c>
      <c r="AJ1019" s="15">
        <f t="shared" si="236"/>
        <v>0.32090695</v>
      </c>
      <c r="AK1019" s="65">
        <f t="shared" si="7"/>
        <v>3.739495798</v>
      </c>
      <c r="AL1019" s="65">
        <f t="shared" si="8"/>
        <v>357369.2308</v>
      </c>
      <c r="AM1019" s="65">
        <f t="shared" si="9"/>
        <v>117121.0084</v>
      </c>
    </row>
    <row r="1020" ht="14.25" customHeight="1">
      <c r="A1020" s="11">
        <v>200.0</v>
      </c>
      <c r="B1020" s="11">
        <f>VLOOKUP(D1020,'Species Data'!A$2:E$252,2,FALSE)</f>
        <v>31</v>
      </c>
      <c r="C1020" s="11"/>
      <c r="D1020" s="11" t="s">
        <v>185</v>
      </c>
      <c r="E1020" s="108" t="s">
        <v>473</v>
      </c>
      <c r="F1020" s="132" t="s">
        <v>485</v>
      </c>
      <c r="G1020" s="11">
        <f>VLOOKUP(D1020,'Species Data'!A$2:E$252,3,FALSE)</f>
        <v>180</v>
      </c>
      <c r="H1020" s="52">
        <f>VLOOKUP(D1020,'Species Data'!A$2:E$252,4,FALSE)</f>
        <v>180</v>
      </c>
      <c r="I1020" s="52">
        <f>VLOOKUP(D1020,'Species Data'!A$2:E$252,5,FALSE)</f>
        <v>174</v>
      </c>
      <c r="J1020" s="53">
        <f t="shared" si="1"/>
        <v>31320</v>
      </c>
      <c r="K1020" s="48" t="s">
        <v>111</v>
      </c>
      <c r="L1020" s="54">
        <f>VLOOKUP(K1020,'Basic Moves'!B$2:J$60,3,FALSE)</f>
        <v>10</v>
      </c>
      <c r="M1020" s="54" t="str">
        <f>VLOOKUP(K1020,'Basic Moves'!B$2:C$60,2,FALSE)</f>
        <v>Poison</v>
      </c>
      <c r="N1020" s="54">
        <f>IF(OR(VLOOKUP(K1020,'Basic Moves'!B$2:C$60,2,FALSE)=E1020,VLOOKUP(K1020,'Basic Moves'!B$2:C$60,2,FALSE)=F1020),1,0)</f>
        <v>1</v>
      </c>
      <c r="O1020" s="54">
        <f>VLOOKUP(K1020,'Basic Moves'!B$2:J$60,5,FALSE)</f>
        <v>800</v>
      </c>
      <c r="P1020" s="54">
        <f>VLOOKUP(K1020,'Basic Moves'!B$2:J$60,9,FALSE)</f>
        <v>7</v>
      </c>
      <c r="Q1020" s="34">
        <f t="shared" si="229"/>
        <v>7</v>
      </c>
      <c r="R1020" s="24">
        <f t="shared" si="2"/>
        <v>8.75</v>
      </c>
      <c r="S1020" s="56">
        <f t="shared" si="230"/>
        <v>12.5</v>
      </c>
      <c r="T1020" s="56">
        <f t="shared" si="231"/>
        <v>8.75</v>
      </c>
      <c r="U1020" s="56">
        <f t="shared" si="232"/>
        <v>0.7</v>
      </c>
      <c r="V1020" s="48" t="s">
        <v>127</v>
      </c>
      <c r="W1020" s="54">
        <f>VLOOKUP(V1020,'Charged Moves'!B$2:K$119,3,FALSE)</f>
        <v>110</v>
      </c>
      <c r="X1020" s="57" t="str">
        <f>VLOOKUP(V1020,'Charged Moves'!B$2:C$119,2,FALSE)</f>
        <v>Poison</v>
      </c>
      <c r="Y1020" s="54">
        <f>IF(OR(VLOOKUP(V1020,'Charged Moves'!B$2:C$119,2,FALSE)=E1020,VLOOKUP(V1020,'Charged Moves'!B$2:C$119,2,FALSE)=F1020),1,0)</f>
        <v>1</v>
      </c>
      <c r="Z1020" s="54">
        <f>VLOOKUP(V1020,'Charged Moves'!B$2:K$119,10,FALSE)*100</f>
        <v>5</v>
      </c>
      <c r="AA1020" s="54">
        <f>VLOOKUP(V1020,'Charged Moves'!B$2:K$119,6,FALSE)</f>
        <v>3200</v>
      </c>
      <c r="AB1020" s="54">
        <f>VLOOKUP(V1020,'Charged Moves'!B$2:L$119,11,FALSE)</f>
        <v>100</v>
      </c>
      <c r="AC1020" s="62">
        <f t="shared" si="233"/>
        <v>67</v>
      </c>
      <c r="AD1020" s="24">
        <f t="shared" si="3"/>
        <v>20.9375</v>
      </c>
      <c r="AE1020" s="63">
        <f t="shared" si="4"/>
        <v>15</v>
      </c>
      <c r="AF1020" s="64">
        <f t="shared" si="5"/>
        <v>12000</v>
      </c>
      <c r="AG1020" s="65">
        <f t="shared" si="6"/>
        <v>11.31578947</v>
      </c>
      <c r="AH1020" s="15">
        <f t="shared" si="234"/>
        <v>0.6499591886</v>
      </c>
      <c r="AI1020" s="15">
        <f t="shared" si="235"/>
        <v>0.3194312115</v>
      </c>
      <c r="AJ1020" s="15">
        <f t="shared" si="236"/>
        <v>0.312717742</v>
      </c>
      <c r="AK1020" s="65">
        <f t="shared" si="7"/>
        <v>3.644067797</v>
      </c>
      <c r="AL1020" s="65">
        <f t="shared" si="8"/>
        <v>354410.5263</v>
      </c>
      <c r="AM1020" s="65">
        <f t="shared" si="9"/>
        <v>114132.2034</v>
      </c>
    </row>
    <row r="1021" ht="14.25" customHeight="1">
      <c r="A1021" s="11">
        <v>201.0</v>
      </c>
      <c r="B1021" s="11">
        <f>VLOOKUP(D1021,'Species Data'!A$2:E$252,2,FALSE)</f>
        <v>31</v>
      </c>
      <c r="C1021" s="11"/>
      <c r="D1021" s="11" t="s">
        <v>185</v>
      </c>
      <c r="E1021" s="108" t="s">
        <v>473</v>
      </c>
      <c r="F1021" s="132" t="s">
        <v>485</v>
      </c>
      <c r="G1021" s="11">
        <f>VLOOKUP(D1021,'Species Data'!A$2:E$252,3,FALSE)</f>
        <v>180</v>
      </c>
      <c r="H1021" s="52">
        <f>VLOOKUP(D1021,'Species Data'!A$2:E$252,4,FALSE)</f>
        <v>180</v>
      </c>
      <c r="I1021" s="52">
        <f>VLOOKUP(D1021,'Species Data'!A$2:E$252,5,FALSE)</f>
        <v>174</v>
      </c>
      <c r="J1021" s="53">
        <f t="shared" si="1"/>
        <v>31320</v>
      </c>
      <c r="K1021" s="48" t="s">
        <v>111</v>
      </c>
      <c r="L1021" s="54">
        <f>VLOOKUP(K1021,'Basic Moves'!B$2:J$60,3,FALSE)</f>
        <v>10</v>
      </c>
      <c r="M1021" s="54" t="str">
        <f>VLOOKUP(K1021,'Basic Moves'!B$2:C$60,2,FALSE)</f>
        <v>Poison</v>
      </c>
      <c r="N1021" s="54">
        <f>IF(OR(VLOOKUP(K1021,'Basic Moves'!B$2:C$60,2,FALSE)=E1021,VLOOKUP(K1021,'Basic Moves'!B$2:C$60,2,FALSE)=F1021),1,0)</f>
        <v>1</v>
      </c>
      <c r="O1021" s="54">
        <f>VLOOKUP(K1021,'Basic Moves'!B$2:J$60,5,FALSE)</f>
        <v>800</v>
      </c>
      <c r="P1021" s="54">
        <f>VLOOKUP(K1021,'Basic Moves'!B$2:J$60,9,FALSE)</f>
        <v>7</v>
      </c>
      <c r="Q1021" s="34">
        <f t="shared" si="229"/>
        <v>7</v>
      </c>
      <c r="R1021" s="24">
        <f t="shared" si="2"/>
        <v>8.75</v>
      </c>
      <c r="S1021" s="56">
        <f t="shared" si="230"/>
        <v>12.5</v>
      </c>
      <c r="T1021" s="56">
        <f t="shared" si="231"/>
        <v>8.75</v>
      </c>
      <c r="U1021" s="56">
        <f t="shared" si="232"/>
        <v>0.7</v>
      </c>
      <c r="V1021" s="48" t="s">
        <v>61</v>
      </c>
      <c r="W1021" s="54">
        <f>VLOOKUP(V1021,'Charged Moves'!B$2:K$119,3,FALSE)</f>
        <v>100</v>
      </c>
      <c r="X1021" s="57" t="str">
        <f>VLOOKUP(V1021,'Charged Moves'!B$2:C$119,2,FALSE)</f>
        <v>Rock</v>
      </c>
      <c r="Y1021" s="54">
        <f>IF(OR(VLOOKUP(V1021,'Charged Moves'!B$2:C$119,2,FALSE)=E1021,VLOOKUP(V1021,'Charged Moves'!B$2:C$119,2,FALSE)=F1021),1,0)</f>
        <v>0</v>
      </c>
      <c r="Z1021" s="54">
        <f>VLOOKUP(V1021,'Charged Moves'!B$2:K$119,10,FALSE)*100</f>
        <v>50</v>
      </c>
      <c r="AA1021" s="54">
        <f>VLOOKUP(V1021,'Charged Moves'!B$2:K$119,6,FALSE)</f>
        <v>2300</v>
      </c>
      <c r="AB1021" s="54">
        <f>VLOOKUP(V1021,'Charged Moves'!B$2:L$119,11,FALSE)</f>
        <v>100</v>
      </c>
      <c r="AC1021" s="62">
        <f t="shared" si="233"/>
        <v>51</v>
      </c>
      <c r="AD1021" s="24">
        <f t="shared" si="3"/>
        <v>22.17391304</v>
      </c>
      <c r="AE1021" s="63">
        <f t="shared" si="4"/>
        <v>15</v>
      </c>
      <c r="AF1021" s="64">
        <f t="shared" si="5"/>
        <v>12000</v>
      </c>
      <c r="AG1021" s="65">
        <f t="shared" si="6"/>
        <v>10.90909091</v>
      </c>
      <c r="AH1021" s="15">
        <f t="shared" si="234"/>
        <v>0.6265991332</v>
      </c>
      <c r="AI1021" s="15">
        <f t="shared" si="235"/>
        <v>0.3079505971</v>
      </c>
      <c r="AJ1021" s="15">
        <f t="shared" si="236"/>
        <v>0.2891410013</v>
      </c>
      <c r="AK1021" s="65">
        <f t="shared" si="7"/>
        <v>3.369330454</v>
      </c>
      <c r="AL1021" s="65">
        <f t="shared" si="8"/>
        <v>341672.7273</v>
      </c>
      <c r="AM1021" s="65">
        <f t="shared" si="9"/>
        <v>105527.4298</v>
      </c>
    </row>
    <row r="1022" ht="14.25" customHeight="1">
      <c r="A1022" s="11">
        <v>196.0</v>
      </c>
      <c r="B1022" s="11">
        <f>VLOOKUP(D1022,'Species Data'!A$2:E$252,2,FALSE)</f>
        <v>31</v>
      </c>
      <c r="C1022" s="11"/>
      <c r="D1022" s="11" t="s">
        <v>185</v>
      </c>
      <c r="E1022" s="108" t="s">
        <v>473</v>
      </c>
      <c r="F1022" s="132" t="s">
        <v>485</v>
      </c>
      <c r="G1022" s="11">
        <f>VLOOKUP(D1022,'Species Data'!A$2:E$252,3,FALSE)</f>
        <v>180</v>
      </c>
      <c r="H1022" s="52">
        <f>VLOOKUP(D1022,'Species Data'!A$2:E$252,4,FALSE)</f>
        <v>180</v>
      </c>
      <c r="I1022" s="52">
        <f>VLOOKUP(D1022,'Species Data'!A$2:E$252,5,FALSE)</f>
        <v>174</v>
      </c>
      <c r="J1022" s="53">
        <f t="shared" si="1"/>
        <v>31320</v>
      </c>
      <c r="K1022" s="48" t="s">
        <v>60</v>
      </c>
      <c r="L1022" s="54">
        <f>VLOOKUP(K1022,'Basic Moves'!B$2:J$60,3,FALSE)</f>
        <v>6</v>
      </c>
      <c r="M1022" s="54" t="str">
        <f>VLOOKUP(K1022,'Basic Moves'!B$2:C$60,2,FALSE)</f>
        <v>Dark</v>
      </c>
      <c r="N1022" s="54">
        <f>IF(OR(VLOOKUP(K1022,'Basic Moves'!B$2:C$60,2,FALSE)=E1022,VLOOKUP(K1022,'Basic Moves'!B$2:C$60,2,FALSE)=F1022),1,0)</f>
        <v>0</v>
      </c>
      <c r="O1022" s="54">
        <f>VLOOKUP(K1022,'Basic Moves'!B$2:J$60,5,FALSE)</f>
        <v>500</v>
      </c>
      <c r="P1022" s="54">
        <f>VLOOKUP(K1022,'Basic Moves'!B$2:J$60,9,FALSE)</f>
        <v>4</v>
      </c>
      <c r="Q1022" s="34">
        <f t="shared" si="229"/>
        <v>4</v>
      </c>
      <c r="R1022" s="24">
        <f t="shared" si="2"/>
        <v>8</v>
      </c>
      <c r="S1022" s="56">
        <f t="shared" si="230"/>
        <v>12</v>
      </c>
      <c r="T1022" s="56">
        <f t="shared" si="231"/>
        <v>8</v>
      </c>
      <c r="U1022" s="56">
        <f t="shared" si="232"/>
        <v>0.6666666667</v>
      </c>
      <c r="V1022" s="48" t="s">
        <v>85</v>
      </c>
      <c r="W1022" s="54">
        <f>VLOOKUP(V1022,'Charged Moves'!B$2:K$119,3,FALSE)</f>
        <v>120</v>
      </c>
      <c r="X1022" s="57" t="str">
        <f>VLOOKUP(V1022,'Charged Moves'!B$2:C$119,2,FALSE)</f>
        <v>Ground</v>
      </c>
      <c r="Y1022" s="54">
        <f>IF(OR(VLOOKUP(V1022,'Charged Moves'!B$2:C$119,2,FALSE)=E1022,VLOOKUP(V1022,'Charged Moves'!B$2:C$119,2,FALSE)=F1022),1,0)</f>
        <v>1</v>
      </c>
      <c r="Z1022" s="54">
        <f>VLOOKUP(V1022,'Charged Moves'!B$2:K$119,10,FALSE)*100</f>
        <v>5</v>
      </c>
      <c r="AA1022" s="54">
        <f>VLOOKUP(V1022,'Charged Moves'!B$2:K$119,6,FALSE)</f>
        <v>3600</v>
      </c>
      <c r="AB1022" s="54">
        <f>VLOOKUP(V1022,'Charged Moves'!B$2:L$119,11,FALSE)</f>
        <v>100</v>
      </c>
      <c r="AC1022" s="62">
        <f t="shared" si="233"/>
        <v>73</v>
      </c>
      <c r="AD1022" s="24">
        <f t="shared" si="3"/>
        <v>20.27777778</v>
      </c>
      <c r="AE1022" s="63">
        <f t="shared" si="4"/>
        <v>25</v>
      </c>
      <c r="AF1022" s="64">
        <f t="shared" si="5"/>
        <v>12500</v>
      </c>
      <c r="AG1022" s="65">
        <f t="shared" si="6"/>
        <v>10.74534161</v>
      </c>
      <c r="AH1022" s="15">
        <f t="shared" si="234"/>
        <v>0.6171936597</v>
      </c>
      <c r="AI1022" s="15">
        <f t="shared" si="235"/>
        <v>0.3033281503</v>
      </c>
      <c r="AJ1022" s="15">
        <f t="shared" si="236"/>
        <v>0.2180043023</v>
      </c>
      <c r="AK1022" s="65">
        <f t="shared" si="7"/>
        <v>2.540381791</v>
      </c>
      <c r="AL1022" s="65">
        <f t="shared" si="8"/>
        <v>336544.0994</v>
      </c>
      <c r="AM1022" s="65">
        <f t="shared" si="9"/>
        <v>79564.75771</v>
      </c>
    </row>
    <row r="1023" ht="14.25" customHeight="1">
      <c r="A1023" s="11">
        <v>197.0</v>
      </c>
      <c r="B1023" s="11">
        <f>VLOOKUP(D1023,'Species Data'!A$2:E$252,2,FALSE)</f>
        <v>31</v>
      </c>
      <c r="C1023" s="11"/>
      <c r="D1023" s="11" t="s">
        <v>185</v>
      </c>
      <c r="E1023" s="108" t="s">
        <v>473</v>
      </c>
      <c r="F1023" s="132" t="s">
        <v>485</v>
      </c>
      <c r="G1023" s="11">
        <f>VLOOKUP(D1023,'Species Data'!A$2:E$252,3,FALSE)</f>
        <v>180</v>
      </c>
      <c r="H1023" s="52">
        <f>VLOOKUP(D1023,'Species Data'!A$2:E$252,4,FALSE)</f>
        <v>180</v>
      </c>
      <c r="I1023" s="52">
        <f>VLOOKUP(D1023,'Species Data'!A$2:E$252,5,FALSE)</f>
        <v>174</v>
      </c>
      <c r="J1023" s="53">
        <f t="shared" si="1"/>
        <v>31320</v>
      </c>
      <c r="K1023" s="48" t="s">
        <v>60</v>
      </c>
      <c r="L1023" s="54">
        <f>VLOOKUP(K1023,'Basic Moves'!B$2:J$60,3,FALSE)</f>
        <v>6</v>
      </c>
      <c r="M1023" s="54" t="str">
        <f>VLOOKUP(K1023,'Basic Moves'!B$2:C$60,2,FALSE)</f>
        <v>Dark</v>
      </c>
      <c r="N1023" s="54">
        <f>IF(OR(VLOOKUP(K1023,'Basic Moves'!B$2:C$60,2,FALSE)=E1023,VLOOKUP(K1023,'Basic Moves'!B$2:C$60,2,FALSE)=F1023),1,0)</f>
        <v>0</v>
      </c>
      <c r="O1023" s="54">
        <f>VLOOKUP(K1023,'Basic Moves'!B$2:J$60,5,FALSE)</f>
        <v>500</v>
      </c>
      <c r="P1023" s="54">
        <f>VLOOKUP(K1023,'Basic Moves'!B$2:J$60,9,FALSE)</f>
        <v>4</v>
      </c>
      <c r="Q1023" s="34">
        <f t="shared" si="229"/>
        <v>4</v>
      </c>
      <c r="R1023" s="24">
        <f t="shared" si="2"/>
        <v>8</v>
      </c>
      <c r="S1023" s="56">
        <f t="shared" si="230"/>
        <v>12</v>
      </c>
      <c r="T1023" s="56">
        <f t="shared" si="231"/>
        <v>8</v>
      </c>
      <c r="U1023" s="56">
        <f t="shared" si="232"/>
        <v>0.6666666667</v>
      </c>
      <c r="V1023" s="48" t="s">
        <v>127</v>
      </c>
      <c r="W1023" s="54">
        <f>VLOOKUP(V1023,'Charged Moves'!B$2:K$119,3,FALSE)</f>
        <v>110</v>
      </c>
      <c r="X1023" s="57" t="str">
        <f>VLOOKUP(V1023,'Charged Moves'!B$2:C$119,2,FALSE)</f>
        <v>Poison</v>
      </c>
      <c r="Y1023" s="54">
        <f>IF(OR(VLOOKUP(V1023,'Charged Moves'!B$2:C$119,2,FALSE)=E1023,VLOOKUP(V1023,'Charged Moves'!B$2:C$119,2,FALSE)=F1023),1,0)</f>
        <v>1</v>
      </c>
      <c r="Z1023" s="54">
        <f>VLOOKUP(V1023,'Charged Moves'!B$2:K$119,10,FALSE)*100</f>
        <v>5</v>
      </c>
      <c r="AA1023" s="54">
        <f>VLOOKUP(V1023,'Charged Moves'!B$2:K$119,6,FALSE)</f>
        <v>3200</v>
      </c>
      <c r="AB1023" s="54">
        <f>VLOOKUP(V1023,'Charged Moves'!B$2:L$119,11,FALSE)</f>
        <v>100</v>
      </c>
      <c r="AC1023" s="62">
        <f t="shared" si="233"/>
        <v>67</v>
      </c>
      <c r="AD1023" s="24">
        <f t="shared" si="3"/>
        <v>20.9375</v>
      </c>
      <c r="AE1023" s="63">
        <f t="shared" si="4"/>
        <v>25</v>
      </c>
      <c r="AF1023" s="64">
        <f t="shared" si="5"/>
        <v>12500</v>
      </c>
      <c r="AG1023" s="65">
        <f t="shared" si="6"/>
        <v>10.63694268</v>
      </c>
      <c r="AH1023" s="15">
        <f t="shared" si="234"/>
        <v>0.6109674139</v>
      </c>
      <c r="AI1023" s="15">
        <f t="shared" si="235"/>
        <v>0.3002681778</v>
      </c>
      <c r="AJ1023" s="15">
        <f t="shared" si="236"/>
        <v>0.2116868477</v>
      </c>
      <c r="AK1023" s="65">
        <f t="shared" si="7"/>
        <v>2.46676514</v>
      </c>
      <c r="AL1023" s="65">
        <f t="shared" si="8"/>
        <v>333149.0446</v>
      </c>
      <c r="AM1023" s="65">
        <f t="shared" si="9"/>
        <v>77259.08419</v>
      </c>
    </row>
    <row r="1024" ht="14.25" customHeight="1">
      <c r="A1024" s="11">
        <v>198.0</v>
      </c>
      <c r="B1024" s="11">
        <f>VLOOKUP(D1024,'Species Data'!A$2:E$252,2,FALSE)</f>
        <v>31</v>
      </c>
      <c r="C1024" s="11"/>
      <c r="D1024" s="11" t="s">
        <v>185</v>
      </c>
      <c r="E1024" s="108" t="s">
        <v>473</v>
      </c>
      <c r="F1024" s="132" t="s">
        <v>485</v>
      </c>
      <c r="G1024" s="11">
        <f>VLOOKUP(D1024,'Species Data'!A$2:E$252,3,FALSE)</f>
        <v>180</v>
      </c>
      <c r="H1024" s="52">
        <f>VLOOKUP(D1024,'Species Data'!A$2:E$252,4,FALSE)</f>
        <v>180</v>
      </c>
      <c r="I1024" s="52">
        <f>VLOOKUP(D1024,'Species Data'!A$2:E$252,5,FALSE)</f>
        <v>174</v>
      </c>
      <c r="J1024" s="53">
        <f t="shared" si="1"/>
        <v>31320</v>
      </c>
      <c r="K1024" s="48" t="s">
        <v>60</v>
      </c>
      <c r="L1024" s="54">
        <f>VLOOKUP(K1024,'Basic Moves'!B$2:J$60,3,FALSE)</f>
        <v>6</v>
      </c>
      <c r="M1024" s="54" t="str">
        <f>VLOOKUP(K1024,'Basic Moves'!B$2:C$60,2,FALSE)</f>
        <v>Dark</v>
      </c>
      <c r="N1024" s="54">
        <f>IF(OR(VLOOKUP(K1024,'Basic Moves'!B$2:C$60,2,FALSE)=E1024,VLOOKUP(K1024,'Basic Moves'!B$2:C$60,2,FALSE)=F1024),1,0)</f>
        <v>0</v>
      </c>
      <c r="O1024" s="54">
        <f>VLOOKUP(K1024,'Basic Moves'!B$2:J$60,5,FALSE)</f>
        <v>500</v>
      </c>
      <c r="P1024" s="54">
        <f>VLOOKUP(K1024,'Basic Moves'!B$2:J$60,9,FALSE)</f>
        <v>4</v>
      </c>
      <c r="Q1024" s="34">
        <f t="shared" si="229"/>
        <v>4</v>
      </c>
      <c r="R1024" s="24">
        <f t="shared" si="2"/>
        <v>8</v>
      </c>
      <c r="S1024" s="56">
        <f t="shared" si="230"/>
        <v>12</v>
      </c>
      <c r="T1024" s="56">
        <f t="shared" si="231"/>
        <v>8</v>
      </c>
      <c r="U1024" s="56">
        <f t="shared" si="232"/>
        <v>0.6666666667</v>
      </c>
      <c r="V1024" s="48" t="s">
        <v>61</v>
      </c>
      <c r="W1024" s="54">
        <f>VLOOKUP(V1024,'Charged Moves'!B$2:K$119,3,FALSE)</f>
        <v>100</v>
      </c>
      <c r="X1024" s="57" t="str">
        <f>VLOOKUP(V1024,'Charged Moves'!B$2:C$119,2,FALSE)</f>
        <v>Rock</v>
      </c>
      <c r="Y1024" s="54">
        <f>IF(OR(VLOOKUP(V1024,'Charged Moves'!B$2:C$119,2,FALSE)=E1024,VLOOKUP(V1024,'Charged Moves'!B$2:C$119,2,FALSE)=F1024),1,0)</f>
        <v>0</v>
      </c>
      <c r="Z1024" s="54">
        <f>VLOOKUP(V1024,'Charged Moves'!B$2:K$119,10,FALSE)*100</f>
        <v>50</v>
      </c>
      <c r="AA1024" s="54">
        <f>VLOOKUP(V1024,'Charged Moves'!B$2:K$119,6,FALSE)</f>
        <v>2300</v>
      </c>
      <c r="AB1024" s="54">
        <f>VLOOKUP(V1024,'Charged Moves'!B$2:L$119,11,FALSE)</f>
        <v>100</v>
      </c>
      <c r="AC1024" s="62">
        <f t="shared" si="233"/>
        <v>51</v>
      </c>
      <c r="AD1024" s="24">
        <f t="shared" si="3"/>
        <v>22.17391304</v>
      </c>
      <c r="AE1024" s="63">
        <f t="shared" si="4"/>
        <v>25</v>
      </c>
      <c r="AF1024" s="64">
        <f t="shared" si="5"/>
        <v>12500</v>
      </c>
      <c r="AG1024" s="65">
        <f t="shared" si="6"/>
        <v>10.2027027</v>
      </c>
      <c r="AH1024" s="15">
        <f t="shared" si="234"/>
        <v>0.5860254281</v>
      </c>
      <c r="AI1024" s="15">
        <f t="shared" si="235"/>
        <v>0.2880101024</v>
      </c>
      <c r="AJ1024" s="15">
        <f t="shared" si="236"/>
        <v>0.1939842893</v>
      </c>
      <c r="AK1024" s="65">
        <f t="shared" si="7"/>
        <v>2.260479042</v>
      </c>
      <c r="AL1024" s="65">
        <f t="shared" si="8"/>
        <v>319548.6486</v>
      </c>
      <c r="AM1024" s="65">
        <f t="shared" si="9"/>
        <v>70798.20359</v>
      </c>
    </row>
    <row r="1025" ht="14.25" customHeight="1">
      <c r="A1025" s="11">
        <v>189.0</v>
      </c>
      <c r="B1025" s="11">
        <f>VLOOKUP(D1025,'Species Data'!A$2:E$252,2,FALSE)</f>
        <v>29</v>
      </c>
      <c r="C1025" s="11"/>
      <c r="D1025" s="11" t="s">
        <v>406</v>
      </c>
      <c r="E1025" s="108" t="s">
        <v>473</v>
      </c>
      <c r="F1025" s="109"/>
      <c r="G1025" s="11">
        <f>VLOOKUP(D1025,'Species Data'!A$2:E$252,3,FALSE)</f>
        <v>110</v>
      </c>
      <c r="H1025" s="52">
        <f>VLOOKUP(D1025,'Species Data'!A$2:E$252,4,FALSE)</f>
        <v>86</v>
      </c>
      <c r="I1025" s="52">
        <f>VLOOKUP(D1025,'Species Data'!A$2:E$252,5,FALSE)</f>
        <v>94</v>
      </c>
      <c r="J1025" s="53">
        <f t="shared" si="1"/>
        <v>10340</v>
      </c>
      <c r="K1025" s="48" t="s">
        <v>297</v>
      </c>
      <c r="L1025" s="54">
        <f>VLOOKUP(K1025,'Basic Moves'!B$2:J$60,3,FALSE)</f>
        <v>5</v>
      </c>
      <c r="M1025" s="54" t="str">
        <f>VLOOKUP(K1025,'Basic Moves'!B$2:C$60,2,FALSE)</f>
        <v>Poison</v>
      </c>
      <c r="N1025" s="54">
        <f>IF(OR(VLOOKUP(K1025,'Basic Moves'!B$2:C$60,2,FALSE)=E1025,VLOOKUP(K1025,'Basic Moves'!B$2:C$60,2,FALSE)=F1025),1,0)</f>
        <v>1</v>
      </c>
      <c r="O1025" s="54">
        <f>VLOOKUP(K1025,'Basic Moves'!B$2:J$60,5,FALSE)</f>
        <v>600</v>
      </c>
      <c r="P1025" s="54">
        <f>VLOOKUP(K1025,'Basic Moves'!B$2:J$60,9,FALSE)</f>
        <v>7</v>
      </c>
      <c r="Q1025" s="34">
        <f t="shared" si="229"/>
        <v>2</v>
      </c>
      <c r="R1025" s="24">
        <f t="shared" si="2"/>
        <v>3.333333333</v>
      </c>
      <c r="S1025" s="56">
        <f t="shared" si="230"/>
        <v>8.333333333</v>
      </c>
      <c r="T1025" s="56">
        <f t="shared" si="231"/>
        <v>11.66666667</v>
      </c>
      <c r="U1025" s="56">
        <f t="shared" si="232"/>
        <v>1.4</v>
      </c>
      <c r="V1025" s="48" t="s">
        <v>144</v>
      </c>
      <c r="W1025" s="54">
        <f>VLOOKUP(V1025,'Charged Moves'!B$2:K$119,3,FALSE)</f>
        <v>80</v>
      </c>
      <c r="X1025" s="57" t="str">
        <f>VLOOKUP(V1025,'Charged Moves'!B$2:C$119,2,FALSE)</f>
        <v>Poison</v>
      </c>
      <c r="Y1025" s="54">
        <f>IF(OR(VLOOKUP(V1025,'Charged Moves'!B$2:C$119,2,FALSE)=E1025,VLOOKUP(V1025,'Charged Moves'!B$2:C$119,2,FALSE)=F1025),1,0)</f>
        <v>1</v>
      </c>
      <c r="Z1025" s="54">
        <f>VLOOKUP(V1025,'Charged Moves'!B$2:K$119,10,FALSE)*100</f>
        <v>5</v>
      </c>
      <c r="AA1025" s="54">
        <f>VLOOKUP(V1025,'Charged Moves'!B$2:K$119,6,FALSE)</f>
        <v>2300</v>
      </c>
      <c r="AB1025" s="54">
        <f>VLOOKUP(V1025,'Charged Moves'!B$2:L$119,11,FALSE)</f>
        <v>50</v>
      </c>
      <c r="AC1025" s="62">
        <f t="shared" si="233"/>
        <v>23</v>
      </c>
      <c r="AD1025" s="24">
        <f t="shared" si="3"/>
        <v>10</v>
      </c>
      <c r="AE1025" s="63">
        <f t="shared" si="4"/>
        <v>8</v>
      </c>
      <c r="AF1025" s="64">
        <f t="shared" si="5"/>
        <v>4800</v>
      </c>
      <c r="AG1025" s="65">
        <f t="shared" si="6"/>
        <v>5.492957746</v>
      </c>
      <c r="AH1025" s="15">
        <f t="shared" si="234"/>
        <v>0.3155059016</v>
      </c>
      <c r="AI1025" s="15">
        <f t="shared" si="235"/>
        <v>0.05119146205</v>
      </c>
      <c r="AJ1025" s="15">
        <f t="shared" si="236"/>
        <v>0.04402057836</v>
      </c>
      <c r="AK1025" s="65">
        <f t="shared" si="7"/>
        <v>1.553784861</v>
      </c>
      <c r="AL1025" s="65">
        <f t="shared" si="8"/>
        <v>56797.1831</v>
      </c>
      <c r="AM1025" s="65">
        <f t="shared" si="9"/>
        <v>16066.13546</v>
      </c>
    </row>
    <row r="1026" ht="14.25" customHeight="1">
      <c r="A1026" s="11">
        <v>186.0</v>
      </c>
      <c r="B1026" s="11">
        <f>VLOOKUP(D1026,'Species Data'!A$2:E$252,2,FALSE)</f>
        <v>29</v>
      </c>
      <c r="C1026" s="11"/>
      <c r="D1026" s="11" t="s">
        <v>406</v>
      </c>
      <c r="E1026" s="108" t="s">
        <v>473</v>
      </c>
      <c r="F1026" s="109"/>
      <c r="G1026" s="11">
        <f>VLOOKUP(D1026,'Species Data'!A$2:E$252,3,FALSE)</f>
        <v>110</v>
      </c>
      <c r="H1026" s="52">
        <f>VLOOKUP(D1026,'Species Data'!A$2:E$252,4,FALSE)</f>
        <v>86</v>
      </c>
      <c r="I1026" s="52">
        <f>VLOOKUP(D1026,'Species Data'!A$2:E$252,5,FALSE)</f>
        <v>94</v>
      </c>
      <c r="J1026" s="53">
        <f t="shared" si="1"/>
        <v>10340</v>
      </c>
      <c r="K1026" s="48" t="s">
        <v>60</v>
      </c>
      <c r="L1026" s="54">
        <f>VLOOKUP(K1026,'Basic Moves'!B$2:J$60,3,FALSE)</f>
        <v>6</v>
      </c>
      <c r="M1026" s="54" t="str">
        <f>VLOOKUP(K1026,'Basic Moves'!B$2:C$60,2,FALSE)</f>
        <v>Dark</v>
      </c>
      <c r="N1026" s="54">
        <f>IF(OR(VLOOKUP(K1026,'Basic Moves'!B$2:C$60,2,FALSE)=E1026,VLOOKUP(K1026,'Basic Moves'!B$2:C$60,2,FALSE)=F1026),1,0)</f>
        <v>0</v>
      </c>
      <c r="O1026" s="54">
        <f>VLOOKUP(K1026,'Basic Moves'!B$2:J$60,5,FALSE)</f>
        <v>500</v>
      </c>
      <c r="P1026" s="54">
        <f>VLOOKUP(K1026,'Basic Moves'!B$2:J$60,9,FALSE)</f>
        <v>4</v>
      </c>
      <c r="Q1026" s="34">
        <f t="shared" si="229"/>
        <v>2</v>
      </c>
      <c r="R1026" s="24">
        <f t="shared" si="2"/>
        <v>4</v>
      </c>
      <c r="S1026" s="56">
        <f t="shared" si="230"/>
        <v>12</v>
      </c>
      <c r="T1026" s="56">
        <f t="shared" si="231"/>
        <v>8</v>
      </c>
      <c r="U1026" s="56">
        <f t="shared" si="232"/>
        <v>0.6666666667</v>
      </c>
      <c r="V1026" s="48" t="s">
        <v>144</v>
      </c>
      <c r="W1026" s="54">
        <f>VLOOKUP(V1026,'Charged Moves'!B$2:K$119,3,FALSE)</f>
        <v>80</v>
      </c>
      <c r="X1026" s="57" t="str">
        <f>VLOOKUP(V1026,'Charged Moves'!B$2:C$119,2,FALSE)</f>
        <v>Poison</v>
      </c>
      <c r="Y1026" s="54">
        <f>IF(OR(VLOOKUP(V1026,'Charged Moves'!B$2:C$119,2,FALSE)=E1026,VLOOKUP(V1026,'Charged Moves'!B$2:C$119,2,FALSE)=F1026),1,0)</f>
        <v>1</v>
      </c>
      <c r="Z1026" s="54">
        <f>VLOOKUP(V1026,'Charged Moves'!B$2:K$119,10,FALSE)*100</f>
        <v>5</v>
      </c>
      <c r="AA1026" s="54">
        <f>VLOOKUP(V1026,'Charged Moves'!B$2:K$119,6,FALSE)</f>
        <v>2300</v>
      </c>
      <c r="AB1026" s="54">
        <f>VLOOKUP(V1026,'Charged Moves'!B$2:L$119,11,FALSE)</f>
        <v>50</v>
      </c>
      <c r="AC1026" s="62">
        <f t="shared" si="233"/>
        <v>23</v>
      </c>
      <c r="AD1026" s="24">
        <f t="shared" si="3"/>
        <v>10</v>
      </c>
      <c r="AE1026" s="63">
        <f t="shared" si="4"/>
        <v>13</v>
      </c>
      <c r="AF1026" s="64">
        <f t="shared" si="5"/>
        <v>6500</v>
      </c>
      <c r="AG1026" s="65">
        <f t="shared" si="6"/>
        <v>5.568181818</v>
      </c>
      <c r="AH1026" s="15">
        <f t="shared" si="234"/>
        <v>0.3198266409</v>
      </c>
      <c r="AI1026" s="15">
        <f t="shared" si="235"/>
        <v>0.05189251062</v>
      </c>
      <c r="AJ1026" s="15">
        <f t="shared" si="236"/>
        <v>0.03772359903</v>
      </c>
      <c r="AK1026" s="65">
        <f t="shared" si="7"/>
        <v>1.331521739</v>
      </c>
      <c r="AL1026" s="65">
        <f t="shared" si="8"/>
        <v>57575</v>
      </c>
      <c r="AM1026" s="65">
        <f t="shared" si="9"/>
        <v>13767.93478</v>
      </c>
    </row>
    <row r="1027" ht="14.25" customHeight="1">
      <c r="A1027" s="11">
        <v>187.0</v>
      </c>
      <c r="B1027" s="11">
        <f>VLOOKUP(D1027,'Species Data'!A$2:E$252,2,FALSE)</f>
        <v>29</v>
      </c>
      <c r="C1027" s="11"/>
      <c r="D1027" s="11" t="s">
        <v>406</v>
      </c>
      <c r="E1027" s="108" t="s">
        <v>473</v>
      </c>
      <c r="F1027" s="109"/>
      <c r="G1027" s="11">
        <f>VLOOKUP(D1027,'Species Data'!A$2:E$252,3,FALSE)</f>
        <v>110</v>
      </c>
      <c r="H1027" s="52">
        <f>VLOOKUP(D1027,'Species Data'!A$2:E$252,4,FALSE)</f>
        <v>86</v>
      </c>
      <c r="I1027" s="52">
        <f>VLOOKUP(D1027,'Species Data'!A$2:E$252,5,FALSE)</f>
        <v>94</v>
      </c>
      <c r="J1027" s="53">
        <f t="shared" si="1"/>
        <v>10340</v>
      </c>
      <c r="K1027" s="48" t="s">
        <v>297</v>
      </c>
      <c r="L1027" s="54">
        <f>VLOOKUP(K1027,'Basic Moves'!B$2:J$60,3,FALSE)</f>
        <v>5</v>
      </c>
      <c r="M1027" s="54" t="str">
        <f>VLOOKUP(K1027,'Basic Moves'!B$2:C$60,2,FALSE)</f>
        <v>Poison</v>
      </c>
      <c r="N1027" s="54">
        <f>IF(OR(VLOOKUP(K1027,'Basic Moves'!B$2:C$60,2,FALSE)=E1027,VLOOKUP(K1027,'Basic Moves'!B$2:C$60,2,FALSE)=F1027),1,0)</f>
        <v>1</v>
      </c>
      <c r="O1027" s="54">
        <f>VLOOKUP(K1027,'Basic Moves'!B$2:J$60,5,FALSE)</f>
        <v>600</v>
      </c>
      <c r="P1027" s="54">
        <f>VLOOKUP(K1027,'Basic Moves'!B$2:J$60,9,FALSE)</f>
        <v>7</v>
      </c>
      <c r="Q1027" s="34">
        <f t="shared" si="229"/>
        <v>2</v>
      </c>
      <c r="R1027" s="24">
        <f t="shared" si="2"/>
        <v>3.333333333</v>
      </c>
      <c r="S1027" s="56">
        <f t="shared" si="230"/>
        <v>8.333333333</v>
      </c>
      <c r="T1027" s="56">
        <f t="shared" si="231"/>
        <v>11.66666667</v>
      </c>
      <c r="U1027" s="56">
        <f t="shared" si="232"/>
        <v>1.4</v>
      </c>
      <c r="V1027" s="48" t="s">
        <v>67</v>
      </c>
      <c r="W1027" s="54">
        <f>VLOOKUP(V1027,'Charged Moves'!B$2:K$119,3,FALSE)</f>
        <v>50</v>
      </c>
      <c r="X1027" s="57" t="str">
        <f>VLOOKUP(V1027,'Charged Moves'!B$2:C$119,2,FALSE)</f>
        <v>Normal</v>
      </c>
      <c r="Y1027" s="54">
        <f>IF(OR(VLOOKUP(V1027,'Charged Moves'!B$2:C$119,2,FALSE)=E1027,VLOOKUP(V1027,'Charged Moves'!B$2:C$119,2,FALSE)=F1027),1,0)</f>
        <v>0</v>
      </c>
      <c r="Z1027" s="54">
        <f>VLOOKUP(V1027,'Charged Moves'!B$2:K$119,10,FALSE)*100</f>
        <v>5</v>
      </c>
      <c r="AA1027" s="54">
        <f>VLOOKUP(V1027,'Charged Moves'!B$2:K$119,6,FALSE)</f>
        <v>1900</v>
      </c>
      <c r="AB1027" s="54">
        <f>VLOOKUP(V1027,'Charged Moves'!B$2:L$119,11,FALSE)</f>
        <v>33</v>
      </c>
      <c r="AC1027" s="62">
        <f t="shared" si="233"/>
        <v>12</v>
      </c>
      <c r="AD1027" s="24">
        <f t="shared" si="3"/>
        <v>6.315789474</v>
      </c>
      <c r="AE1027" s="63">
        <f t="shared" si="4"/>
        <v>5</v>
      </c>
      <c r="AF1027" s="64">
        <f t="shared" si="5"/>
        <v>3000</v>
      </c>
      <c r="AG1027" s="65">
        <f t="shared" si="6"/>
        <v>4.489795918</v>
      </c>
      <c r="AH1027" s="15">
        <f t="shared" si="234"/>
        <v>0.2578860378</v>
      </c>
      <c r="AI1027" s="15">
        <f t="shared" si="235"/>
        <v>0.04184252419</v>
      </c>
      <c r="AJ1027" s="15">
        <f t="shared" si="236"/>
        <v>0.03688084262</v>
      </c>
      <c r="AK1027" s="65">
        <f t="shared" si="7"/>
        <v>1.301775148</v>
      </c>
      <c r="AL1027" s="65">
        <f t="shared" si="8"/>
        <v>46424.4898</v>
      </c>
      <c r="AM1027" s="65">
        <f t="shared" si="9"/>
        <v>13460.35503</v>
      </c>
    </row>
    <row r="1028" ht="14.25" customHeight="1">
      <c r="A1028" s="11">
        <v>188.0</v>
      </c>
      <c r="B1028" s="11">
        <f>VLOOKUP(D1028,'Species Data'!A$2:E$252,2,FALSE)</f>
        <v>29</v>
      </c>
      <c r="C1028" s="11"/>
      <c r="D1028" s="11" t="s">
        <v>406</v>
      </c>
      <c r="E1028" s="108" t="s">
        <v>473</v>
      </c>
      <c r="F1028" s="109"/>
      <c r="G1028" s="11">
        <f>VLOOKUP(D1028,'Species Data'!A$2:E$252,3,FALSE)</f>
        <v>110</v>
      </c>
      <c r="H1028" s="52">
        <f>VLOOKUP(D1028,'Species Data'!A$2:E$252,4,FALSE)</f>
        <v>86</v>
      </c>
      <c r="I1028" s="52">
        <f>VLOOKUP(D1028,'Species Data'!A$2:E$252,5,FALSE)</f>
        <v>94</v>
      </c>
      <c r="J1028" s="53">
        <f t="shared" si="1"/>
        <v>10340</v>
      </c>
      <c r="K1028" s="48" t="s">
        <v>297</v>
      </c>
      <c r="L1028" s="54">
        <f>VLOOKUP(K1028,'Basic Moves'!B$2:J$60,3,FALSE)</f>
        <v>5</v>
      </c>
      <c r="M1028" s="54" t="str">
        <f>VLOOKUP(K1028,'Basic Moves'!B$2:C$60,2,FALSE)</f>
        <v>Poison</v>
      </c>
      <c r="N1028" s="54">
        <f>IF(OR(VLOOKUP(K1028,'Basic Moves'!B$2:C$60,2,FALSE)=E1028,VLOOKUP(K1028,'Basic Moves'!B$2:C$60,2,FALSE)=F1028),1,0)</f>
        <v>1</v>
      </c>
      <c r="O1028" s="54">
        <f>VLOOKUP(K1028,'Basic Moves'!B$2:J$60,5,FALSE)</f>
        <v>600</v>
      </c>
      <c r="P1028" s="54">
        <f>VLOOKUP(K1028,'Basic Moves'!B$2:J$60,9,FALSE)</f>
        <v>7</v>
      </c>
      <c r="Q1028" s="34">
        <f t="shared" si="229"/>
        <v>2</v>
      </c>
      <c r="R1028" s="24">
        <f t="shared" si="2"/>
        <v>3.333333333</v>
      </c>
      <c r="S1028" s="56">
        <f t="shared" si="230"/>
        <v>8.333333333</v>
      </c>
      <c r="T1028" s="56">
        <f t="shared" si="231"/>
        <v>11.66666667</v>
      </c>
      <c r="U1028" s="56">
        <f t="shared" si="232"/>
        <v>1.4</v>
      </c>
      <c r="V1028" s="48" t="s">
        <v>310</v>
      </c>
      <c r="W1028" s="54">
        <f>VLOOKUP(V1028,'Charged Moves'!B$2:K$119,3,FALSE)</f>
        <v>35</v>
      </c>
      <c r="X1028" s="57" t="str">
        <f>VLOOKUP(V1028,'Charged Moves'!B$2:C$119,2,FALSE)</f>
        <v>Poison</v>
      </c>
      <c r="Y1028" s="54">
        <f>IF(OR(VLOOKUP(V1028,'Charged Moves'!B$2:C$119,2,FALSE)=E1028,VLOOKUP(V1028,'Charged Moves'!B$2:C$119,2,FALSE)=F1028),1,0)</f>
        <v>1</v>
      </c>
      <c r="Z1028" s="54">
        <f>VLOOKUP(V1028,'Charged Moves'!B$2:K$119,10,FALSE)*100</f>
        <v>5</v>
      </c>
      <c r="AA1028" s="54">
        <f>VLOOKUP(V1028,'Charged Moves'!B$2:K$119,6,FALSE)</f>
        <v>1700</v>
      </c>
      <c r="AB1028" s="54">
        <f>VLOOKUP(V1028,'Charged Moves'!B$2:L$119,11,FALSE)</f>
        <v>33</v>
      </c>
      <c r="AC1028" s="62">
        <f t="shared" si="233"/>
        <v>11</v>
      </c>
      <c r="AD1028" s="24">
        <f t="shared" si="3"/>
        <v>6.470588235</v>
      </c>
      <c r="AE1028" s="63">
        <f t="shared" si="4"/>
        <v>5</v>
      </c>
      <c r="AF1028" s="64">
        <f t="shared" si="5"/>
        <v>3000</v>
      </c>
      <c r="AG1028" s="65">
        <f t="shared" si="6"/>
        <v>4.468085106</v>
      </c>
      <c r="AH1028" s="15">
        <f t="shared" si="234"/>
        <v>0.2566390067</v>
      </c>
      <c r="AI1028" s="15">
        <f t="shared" si="235"/>
        <v>0.0416401909</v>
      </c>
      <c r="AJ1028" s="15">
        <f t="shared" si="236"/>
        <v>0.03562605075</v>
      </c>
      <c r="AK1028" s="65">
        <f t="shared" si="7"/>
        <v>1.25748503</v>
      </c>
      <c r="AL1028" s="65">
        <f t="shared" si="8"/>
        <v>46200</v>
      </c>
      <c r="AM1028" s="65">
        <f t="shared" si="9"/>
        <v>13002.39521</v>
      </c>
    </row>
    <row r="1029" ht="14.25" customHeight="1">
      <c r="A1029" s="11">
        <v>184.0</v>
      </c>
      <c r="B1029" s="11">
        <f>VLOOKUP(D1029,'Species Data'!A$2:E$252,2,FALSE)</f>
        <v>29</v>
      </c>
      <c r="C1029" s="11"/>
      <c r="D1029" s="11" t="s">
        <v>406</v>
      </c>
      <c r="E1029" s="108" t="s">
        <v>473</v>
      </c>
      <c r="F1029" s="109"/>
      <c r="G1029" s="11">
        <f>VLOOKUP(D1029,'Species Data'!A$2:E$252,3,FALSE)</f>
        <v>110</v>
      </c>
      <c r="H1029" s="52">
        <f>VLOOKUP(D1029,'Species Data'!A$2:E$252,4,FALSE)</f>
        <v>86</v>
      </c>
      <c r="I1029" s="52">
        <f>VLOOKUP(D1029,'Species Data'!A$2:E$252,5,FALSE)</f>
        <v>94</v>
      </c>
      <c r="J1029" s="53">
        <f t="shared" si="1"/>
        <v>10340</v>
      </c>
      <c r="K1029" s="48" t="s">
        <v>60</v>
      </c>
      <c r="L1029" s="54">
        <f>VLOOKUP(K1029,'Basic Moves'!B$2:J$60,3,FALSE)</f>
        <v>6</v>
      </c>
      <c r="M1029" s="54" t="str">
        <f>VLOOKUP(K1029,'Basic Moves'!B$2:C$60,2,FALSE)</f>
        <v>Dark</v>
      </c>
      <c r="N1029" s="54">
        <f>IF(OR(VLOOKUP(K1029,'Basic Moves'!B$2:C$60,2,FALSE)=E1029,VLOOKUP(K1029,'Basic Moves'!B$2:C$60,2,FALSE)=F1029),1,0)</f>
        <v>0</v>
      </c>
      <c r="O1029" s="54">
        <f>VLOOKUP(K1029,'Basic Moves'!B$2:J$60,5,FALSE)</f>
        <v>500</v>
      </c>
      <c r="P1029" s="54">
        <f>VLOOKUP(K1029,'Basic Moves'!B$2:J$60,9,FALSE)</f>
        <v>4</v>
      </c>
      <c r="Q1029" s="34">
        <f t="shared" si="229"/>
        <v>2</v>
      </c>
      <c r="R1029" s="24">
        <f t="shared" si="2"/>
        <v>4</v>
      </c>
      <c r="S1029" s="56">
        <f t="shared" si="230"/>
        <v>12</v>
      </c>
      <c r="T1029" s="56">
        <f t="shared" si="231"/>
        <v>8</v>
      </c>
      <c r="U1029" s="56">
        <f t="shared" si="232"/>
        <v>0.6666666667</v>
      </c>
      <c r="V1029" s="48" t="s">
        <v>67</v>
      </c>
      <c r="W1029" s="54">
        <f>VLOOKUP(V1029,'Charged Moves'!B$2:K$119,3,FALSE)</f>
        <v>50</v>
      </c>
      <c r="X1029" s="57" t="str">
        <f>VLOOKUP(V1029,'Charged Moves'!B$2:C$119,2,FALSE)</f>
        <v>Normal</v>
      </c>
      <c r="Y1029" s="54">
        <f>IF(OR(VLOOKUP(V1029,'Charged Moves'!B$2:C$119,2,FALSE)=E1029,VLOOKUP(V1029,'Charged Moves'!B$2:C$119,2,FALSE)=F1029),1,0)</f>
        <v>0</v>
      </c>
      <c r="Z1029" s="54">
        <f>VLOOKUP(V1029,'Charged Moves'!B$2:K$119,10,FALSE)*100</f>
        <v>5</v>
      </c>
      <c r="AA1029" s="54">
        <f>VLOOKUP(V1029,'Charged Moves'!B$2:K$119,6,FALSE)</f>
        <v>1900</v>
      </c>
      <c r="AB1029" s="54">
        <f>VLOOKUP(V1029,'Charged Moves'!B$2:L$119,11,FALSE)</f>
        <v>33</v>
      </c>
      <c r="AC1029" s="62">
        <f t="shared" si="233"/>
        <v>12</v>
      </c>
      <c r="AD1029" s="24">
        <f t="shared" si="3"/>
        <v>6.315789474</v>
      </c>
      <c r="AE1029" s="63">
        <f t="shared" si="4"/>
        <v>9</v>
      </c>
      <c r="AF1029" s="64">
        <f t="shared" si="5"/>
        <v>4500</v>
      </c>
      <c r="AG1029" s="65">
        <f t="shared" si="6"/>
        <v>4.6875</v>
      </c>
      <c r="AH1029" s="15">
        <f t="shared" si="234"/>
        <v>0.269241815</v>
      </c>
      <c r="AI1029" s="15">
        <f t="shared" si="235"/>
        <v>0.0436850217</v>
      </c>
      <c r="AJ1029" s="15">
        <f t="shared" si="236"/>
        <v>0.0321945372</v>
      </c>
      <c r="AK1029" s="65">
        <f t="shared" si="7"/>
        <v>1.136363636</v>
      </c>
      <c r="AL1029" s="65">
        <f t="shared" si="8"/>
        <v>48468.75</v>
      </c>
      <c r="AM1029" s="65">
        <f t="shared" si="9"/>
        <v>11750</v>
      </c>
    </row>
    <row r="1030" ht="14.25" customHeight="1">
      <c r="A1030" s="11">
        <v>185.0</v>
      </c>
      <c r="B1030" s="11">
        <f>VLOOKUP(D1030,'Species Data'!A$2:E$252,2,FALSE)</f>
        <v>29</v>
      </c>
      <c r="C1030" s="11"/>
      <c r="D1030" s="11" t="s">
        <v>406</v>
      </c>
      <c r="E1030" s="108" t="s">
        <v>473</v>
      </c>
      <c r="F1030" s="109"/>
      <c r="G1030" s="11">
        <f>VLOOKUP(D1030,'Species Data'!A$2:E$252,3,FALSE)</f>
        <v>110</v>
      </c>
      <c r="H1030" s="52">
        <f>VLOOKUP(D1030,'Species Data'!A$2:E$252,4,FALSE)</f>
        <v>86</v>
      </c>
      <c r="I1030" s="52">
        <f>VLOOKUP(D1030,'Species Data'!A$2:E$252,5,FALSE)</f>
        <v>94</v>
      </c>
      <c r="J1030" s="53">
        <f t="shared" si="1"/>
        <v>10340</v>
      </c>
      <c r="K1030" s="48" t="s">
        <v>60</v>
      </c>
      <c r="L1030" s="54">
        <f>VLOOKUP(K1030,'Basic Moves'!B$2:J$60,3,FALSE)</f>
        <v>6</v>
      </c>
      <c r="M1030" s="54" t="str">
        <f>VLOOKUP(K1030,'Basic Moves'!B$2:C$60,2,FALSE)</f>
        <v>Dark</v>
      </c>
      <c r="N1030" s="54">
        <f>IF(OR(VLOOKUP(K1030,'Basic Moves'!B$2:C$60,2,FALSE)=E1030,VLOOKUP(K1030,'Basic Moves'!B$2:C$60,2,FALSE)=F1030),1,0)</f>
        <v>0</v>
      </c>
      <c r="O1030" s="54">
        <f>VLOOKUP(K1030,'Basic Moves'!B$2:J$60,5,FALSE)</f>
        <v>500</v>
      </c>
      <c r="P1030" s="54">
        <f>VLOOKUP(K1030,'Basic Moves'!B$2:J$60,9,FALSE)</f>
        <v>4</v>
      </c>
      <c r="Q1030" s="34">
        <f t="shared" si="229"/>
        <v>2</v>
      </c>
      <c r="R1030" s="24">
        <f t="shared" si="2"/>
        <v>4</v>
      </c>
      <c r="S1030" s="56">
        <f t="shared" si="230"/>
        <v>12</v>
      </c>
      <c r="T1030" s="56">
        <f t="shared" si="231"/>
        <v>8</v>
      </c>
      <c r="U1030" s="56">
        <f t="shared" si="232"/>
        <v>0.6666666667</v>
      </c>
      <c r="V1030" s="48" t="s">
        <v>310</v>
      </c>
      <c r="W1030" s="54">
        <f>VLOOKUP(V1030,'Charged Moves'!B$2:K$119,3,FALSE)</f>
        <v>35</v>
      </c>
      <c r="X1030" s="57" t="str">
        <f>VLOOKUP(V1030,'Charged Moves'!B$2:C$119,2,FALSE)</f>
        <v>Poison</v>
      </c>
      <c r="Y1030" s="54">
        <f>IF(OR(VLOOKUP(V1030,'Charged Moves'!B$2:C$119,2,FALSE)=E1030,VLOOKUP(V1030,'Charged Moves'!B$2:C$119,2,FALSE)=F1030),1,0)</f>
        <v>1</v>
      </c>
      <c r="Z1030" s="54">
        <f>VLOOKUP(V1030,'Charged Moves'!B$2:K$119,10,FALSE)*100</f>
        <v>5</v>
      </c>
      <c r="AA1030" s="54">
        <f>VLOOKUP(V1030,'Charged Moves'!B$2:K$119,6,FALSE)</f>
        <v>1700</v>
      </c>
      <c r="AB1030" s="54">
        <f>VLOOKUP(V1030,'Charged Moves'!B$2:L$119,11,FALSE)</f>
        <v>33</v>
      </c>
      <c r="AC1030" s="62">
        <f t="shared" si="233"/>
        <v>11</v>
      </c>
      <c r="AD1030" s="24">
        <f t="shared" si="3"/>
        <v>6.470588235</v>
      </c>
      <c r="AE1030" s="63">
        <f t="shared" si="4"/>
        <v>9</v>
      </c>
      <c r="AF1030" s="64">
        <f t="shared" si="5"/>
        <v>4500</v>
      </c>
      <c r="AG1030" s="65">
        <f t="shared" si="6"/>
        <v>4.677419355</v>
      </c>
      <c r="AH1030" s="15">
        <f t="shared" si="234"/>
        <v>0.2686628004</v>
      </c>
      <c r="AI1030" s="15">
        <f t="shared" si="235"/>
        <v>0.04359107542</v>
      </c>
      <c r="AJ1030" s="15">
        <f t="shared" si="236"/>
        <v>0.0313589538</v>
      </c>
      <c r="AK1030" s="65">
        <f t="shared" si="7"/>
        <v>1.106870229</v>
      </c>
      <c r="AL1030" s="65">
        <f t="shared" si="8"/>
        <v>48364.51613</v>
      </c>
      <c r="AM1030" s="65">
        <f t="shared" si="9"/>
        <v>11445.03817</v>
      </c>
    </row>
    <row r="1031" ht="14.25" customHeight="1">
      <c r="A1031" s="11">
        <v>204.0</v>
      </c>
      <c r="B1031" s="11">
        <f>VLOOKUP(D1031,'Species Data'!A$2:E$252,2,FALSE)</f>
        <v>32</v>
      </c>
      <c r="C1031" s="11"/>
      <c r="D1031" s="11" t="s">
        <v>424</v>
      </c>
      <c r="E1031" s="108" t="s">
        <v>473</v>
      </c>
      <c r="F1031" s="109"/>
      <c r="G1031" s="11">
        <f>VLOOKUP(D1031,'Species Data'!A$2:E$252,3,FALSE)</f>
        <v>92</v>
      </c>
      <c r="H1031" s="52">
        <f>VLOOKUP(D1031,'Species Data'!A$2:E$252,4,FALSE)</f>
        <v>105</v>
      </c>
      <c r="I1031" s="52">
        <f>VLOOKUP(D1031,'Species Data'!A$2:E$252,5,FALSE)</f>
        <v>76</v>
      </c>
      <c r="J1031" s="53">
        <f t="shared" si="1"/>
        <v>6992</v>
      </c>
      <c r="K1031" s="48" t="s">
        <v>296</v>
      </c>
      <c r="L1031" s="54">
        <f>VLOOKUP(K1031,'Basic Moves'!B$2:J$60,3,FALSE)</f>
        <v>10</v>
      </c>
      <c r="M1031" s="54" t="str">
        <f>VLOOKUP(K1031,'Basic Moves'!B$2:C$60,2,FALSE)</f>
        <v>Flying</v>
      </c>
      <c r="N1031" s="54">
        <f>IF(OR(VLOOKUP(K1031,'Basic Moves'!B$2:C$60,2,FALSE)=E1031,VLOOKUP(K1031,'Basic Moves'!B$2:C$60,2,FALSE)=F1031),1,0)</f>
        <v>0</v>
      </c>
      <c r="O1031" s="54">
        <f>VLOOKUP(K1031,'Basic Moves'!B$2:J$60,5,FALSE)</f>
        <v>1000</v>
      </c>
      <c r="P1031" s="54">
        <f>VLOOKUP(K1031,'Basic Moves'!B$2:J$60,9,FALSE)</f>
        <v>10</v>
      </c>
      <c r="Q1031" s="34">
        <f t="shared" si="229"/>
        <v>3</v>
      </c>
      <c r="R1031" s="24">
        <f t="shared" si="2"/>
        <v>3</v>
      </c>
      <c r="S1031" s="56">
        <f t="shared" si="230"/>
        <v>10</v>
      </c>
      <c r="T1031" s="56">
        <f t="shared" si="231"/>
        <v>10</v>
      </c>
      <c r="U1031" s="56">
        <f t="shared" si="232"/>
        <v>1</v>
      </c>
      <c r="V1031" s="48" t="s">
        <v>144</v>
      </c>
      <c r="W1031" s="54">
        <f>VLOOKUP(V1031,'Charged Moves'!B$2:K$119,3,FALSE)</f>
        <v>80</v>
      </c>
      <c r="X1031" s="57" t="str">
        <f>VLOOKUP(V1031,'Charged Moves'!B$2:C$119,2,FALSE)</f>
        <v>Poison</v>
      </c>
      <c r="Y1031" s="54">
        <f>IF(OR(VLOOKUP(V1031,'Charged Moves'!B$2:C$119,2,FALSE)=E1031,VLOOKUP(V1031,'Charged Moves'!B$2:C$119,2,FALSE)=F1031),1,0)</f>
        <v>1</v>
      </c>
      <c r="Z1031" s="54">
        <f>VLOOKUP(V1031,'Charged Moves'!B$2:K$119,10,FALSE)*100</f>
        <v>5</v>
      </c>
      <c r="AA1031" s="54">
        <f>VLOOKUP(V1031,'Charged Moves'!B$2:K$119,6,FALSE)</f>
        <v>2300</v>
      </c>
      <c r="AB1031" s="54">
        <f>VLOOKUP(V1031,'Charged Moves'!B$2:L$119,11,FALSE)</f>
        <v>50</v>
      </c>
      <c r="AC1031" s="62">
        <f t="shared" si="233"/>
        <v>29</v>
      </c>
      <c r="AD1031" s="24">
        <f t="shared" si="3"/>
        <v>12.60869565</v>
      </c>
      <c r="AE1031" s="63">
        <f t="shared" si="4"/>
        <v>5</v>
      </c>
      <c r="AF1031" s="64">
        <f t="shared" si="5"/>
        <v>5000</v>
      </c>
      <c r="AG1031" s="65">
        <f t="shared" si="6"/>
        <v>6.02739726</v>
      </c>
      <c r="AH1031" s="15">
        <f t="shared" si="234"/>
        <v>0.3462031741</v>
      </c>
      <c r="AI1031" s="15">
        <f t="shared" si="235"/>
        <v>0.03798411151</v>
      </c>
      <c r="AJ1031" s="15">
        <f t="shared" si="236"/>
        <v>0.04367582397</v>
      </c>
      <c r="AK1031" s="65">
        <f t="shared" si="7"/>
        <v>2.279792746</v>
      </c>
      <c r="AL1031" s="65">
        <f t="shared" si="8"/>
        <v>42143.56164</v>
      </c>
      <c r="AM1031" s="65">
        <f t="shared" si="9"/>
        <v>15940.31088</v>
      </c>
    </row>
    <row r="1032" ht="14.25" customHeight="1">
      <c r="A1032" s="11">
        <v>207.0</v>
      </c>
      <c r="B1032" s="11">
        <f>VLOOKUP(D1032,'Species Data'!A$2:E$252,2,FALSE)</f>
        <v>32</v>
      </c>
      <c r="C1032" s="11"/>
      <c r="D1032" s="11" t="s">
        <v>424</v>
      </c>
      <c r="E1032" s="108" t="s">
        <v>473</v>
      </c>
      <c r="F1032" s="109"/>
      <c r="G1032" s="11">
        <f>VLOOKUP(D1032,'Species Data'!A$2:E$252,3,FALSE)</f>
        <v>92</v>
      </c>
      <c r="H1032" s="52">
        <f>VLOOKUP(D1032,'Species Data'!A$2:E$252,4,FALSE)</f>
        <v>105</v>
      </c>
      <c r="I1032" s="52">
        <f>VLOOKUP(D1032,'Species Data'!A$2:E$252,5,FALSE)</f>
        <v>76</v>
      </c>
      <c r="J1032" s="53">
        <f t="shared" si="1"/>
        <v>6992</v>
      </c>
      <c r="K1032" s="48" t="s">
        <v>297</v>
      </c>
      <c r="L1032" s="54">
        <f>VLOOKUP(K1032,'Basic Moves'!B$2:J$60,3,FALSE)</f>
        <v>5</v>
      </c>
      <c r="M1032" s="54" t="str">
        <f>VLOOKUP(K1032,'Basic Moves'!B$2:C$60,2,FALSE)</f>
        <v>Poison</v>
      </c>
      <c r="N1032" s="54">
        <f>IF(OR(VLOOKUP(K1032,'Basic Moves'!B$2:C$60,2,FALSE)=E1032,VLOOKUP(K1032,'Basic Moves'!B$2:C$60,2,FALSE)=F1032),1,0)</f>
        <v>1</v>
      </c>
      <c r="O1032" s="54">
        <f>VLOOKUP(K1032,'Basic Moves'!B$2:J$60,5,FALSE)</f>
        <v>600</v>
      </c>
      <c r="P1032" s="54">
        <f>VLOOKUP(K1032,'Basic Moves'!B$2:J$60,9,FALSE)</f>
        <v>7</v>
      </c>
      <c r="Q1032" s="34">
        <f t="shared" si="229"/>
        <v>2</v>
      </c>
      <c r="R1032" s="24">
        <f t="shared" si="2"/>
        <v>3.333333333</v>
      </c>
      <c r="S1032" s="56">
        <f t="shared" si="230"/>
        <v>8.333333333</v>
      </c>
      <c r="T1032" s="56">
        <f t="shared" si="231"/>
        <v>11.66666667</v>
      </c>
      <c r="U1032" s="56">
        <f t="shared" si="232"/>
        <v>1.4</v>
      </c>
      <c r="V1032" s="48" t="s">
        <v>144</v>
      </c>
      <c r="W1032" s="54">
        <f>VLOOKUP(V1032,'Charged Moves'!B$2:K$119,3,FALSE)</f>
        <v>80</v>
      </c>
      <c r="X1032" s="57" t="str">
        <f>VLOOKUP(V1032,'Charged Moves'!B$2:C$119,2,FALSE)</f>
        <v>Poison</v>
      </c>
      <c r="Y1032" s="54">
        <f>IF(OR(VLOOKUP(V1032,'Charged Moves'!B$2:C$119,2,FALSE)=E1032,VLOOKUP(V1032,'Charged Moves'!B$2:C$119,2,FALSE)=F1032),1,0)</f>
        <v>1</v>
      </c>
      <c r="Z1032" s="54">
        <f>VLOOKUP(V1032,'Charged Moves'!B$2:K$119,10,FALSE)*100</f>
        <v>5</v>
      </c>
      <c r="AA1032" s="54">
        <f>VLOOKUP(V1032,'Charged Moves'!B$2:K$119,6,FALSE)</f>
        <v>2300</v>
      </c>
      <c r="AB1032" s="54">
        <f>VLOOKUP(V1032,'Charged Moves'!B$2:L$119,11,FALSE)</f>
        <v>50</v>
      </c>
      <c r="AC1032" s="62">
        <f t="shared" si="233"/>
        <v>29</v>
      </c>
      <c r="AD1032" s="24">
        <f t="shared" si="3"/>
        <v>12.60869565</v>
      </c>
      <c r="AE1032" s="63">
        <f t="shared" si="4"/>
        <v>8</v>
      </c>
      <c r="AF1032" s="64">
        <f t="shared" si="5"/>
        <v>4800</v>
      </c>
      <c r="AG1032" s="65">
        <f t="shared" si="6"/>
        <v>6.338028169</v>
      </c>
      <c r="AH1032" s="15">
        <f t="shared" si="234"/>
        <v>0.3640452711</v>
      </c>
      <c r="AI1032" s="15">
        <f t="shared" si="235"/>
        <v>0.03994167936</v>
      </c>
      <c r="AJ1032" s="15">
        <f t="shared" si="236"/>
        <v>0.03434666165</v>
      </c>
      <c r="AK1032" s="65">
        <f t="shared" si="7"/>
        <v>1.792828685</v>
      </c>
      <c r="AL1032" s="65">
        <f t="shared" si="8"/>
        <v>44315.49296</v>
      </c>
      <c r="AM1032" s="65">
        <f t="shared" si="9"/>
        <v>12535.45817</v>
      </c>
    </row>
    <row r="1033" ht="14.25" customHeight="1">
      <c r="A1033" s="11">
        <v>202.0</v>
      </c>
      <c r="B1033" s="11">
        <f>VLOOKUP(D1033,'Species Data'!A$2:E$252,2,FALSE)</f>
        <v>32</v>
      </c>
      <c r="C1033" s="11"/>
      <c r="D1033" s="11" t="s">
        <v>424</v>
      </c>
      <c r="E1033" s="108" t="s">
        <v>473</v>
      </c>
      <c r="F1033" s="109"/>
      <c r="G1033" s="11">
        <f>VLOOKUP(D1033,'Species Data'!A$2:E$252,3,FALSE)</f>
        <v>92</v>
      </c>
      <c r="H1033" s="52">
        <f>VLOOKUP(D1033,'Species Data'!A$2:E$252,4,FALSE)</f>
        <v>105</v>
      </c>
      <c r="I1033" s="52">
        <f>VLOOKUP(D1033,'Species Data'!A$2:E$252,5,FALSE)</f>
        <v>76</v>
      </c>
      <c r="J1033" s="53">
        <f t="shared" si="1"/>
        <v>6992</v>
      </c>
      <c r="K1033" s="48" t="s">
        <v>296</v>
      </c>
      <c r="L1033" s="54">
        <f>VLOOKUP(K1033,'Basic Moves'!B$2:J$60,3,FALSE)</f>
        <v>10</v>
      </c>
      <c r="M1033" s="54" t="str">
        <f>VLOOKUP(K1033,'Basic Moves'!B$2:C$60,2,FALSE)</f>
        <v>Flying</v>
      </c>
      <c r="N1033" s="54">
        <f>IF(OR(VLOOKUP(K1033,'Basic Moves'!B$2:C$60,2,FALSE)=E1033,VLOOKUP(K1033,'Basic Moves'!B$2:C$60,2,FALSE)=F1033),1,0)</f>
        <v>0</v>
      </c>
      <c r="O1033" s="54">
        <f>VLOOKUP(K1033,'Basic Moves'!B$2:J$60,5,FALSE)</f>
        <v>1000</v>
      </c>
      <c r="P1033" s="54">
        <f>VLOOKUP(K1033,'Basic Moves'!B$2:J$60,9,FALSE)</f>
        <v>10</v>
      </c>
      <c r="Q1033" s="34">
        <f t="shared" si="229"/>
        <v>3</v>
      </c>
      <c r="R1033" s="24">
        <f t="shared" si="2"/>
        <v>3</v>
      </c>
      <c r="S1033" s="56">
        <f t="shared" si="230"/>
        <v>10</v>
      </c>
      <c r="T1033" s="56">
        <f t="shared" si="231"/>
        <v>10</v>
      </c>
      <c r="U1033" s="56">
        <f t="shared" si="232"/>
        <v>1</v>
      </c>
      <c r="V1033" s="48" t="s">
        <v>67</v>
      </c>
      <c r="W1033" s="54">
        <f>VLOOKUP(V1033,'Charged Moves'!B$2:K$119,3,FALSE)</f>
        <v>50</v>
      </c>
      <c r="X1033" s="57" t="str">
        <f>VLOOKUP(V1033,'Charged Moves'!B$2:C$119,2,FALSE)</f>
        <v>Normal</v>
      </c>
      <c r="Y1033" s="54">
        <f>IF(OR(VLOOKUP(V1033,'Charged Moves'!B$2:C$119,2,FALSE)=E1033,VLOOKUP(V1033,'Charged Moves'!B$2:C$119,2,FALSE)=F1033),1,0)</f>
        <v>0</v>
      </c>
      <c r="Z1033" s="54">
        <f>VLOOKUP(V1033,'Charged Moves'!B$2:K$119,10,FALSE)*100</f>
        <v>5</v>
      </c>
      <c r="AA1033" s="54">
        <f>VLOOKUP(V1033,'Charged Moves'!B$2:K$119,6,FALSE)</f>
        <v>1900</v>
      </c>
      <c r="AB1033" s="54">
        <f>VLOOKUP(V1033,'Charged Moves'!B$2:L$119,11,FALSE)</f>
        <v>33</v>
      </c>
      <c r="AC1033" s="62">
        <f t="shared" si="233"/>
        <v>15</v>
      </c>
      <c r="AD1033" s="24">
        <f t="shared" si="3"/>
        <v>7.894736842</v>
      </c>
      <c r="AE1033" s="63">
        <f t="shared" si="4"/>
        <v>4</v>
      </c>
      <c r="AF1033" s="64">
        <f t="shared" si="5"/>
        <v>4000</v>
      </c>
      <c r="AG1033" s="65">
        <f t="shared" si="6"/>
        <v>4.576271186</v>
      </c>
      <c r="AH1033" s="15">
        <f t="shared" si="234"/>
        <v>0.2628530262</v>
      </c>
      <c r="AI1033" s="15">
        <f t="shared" si="235"/>
        <v>0.02883924645</v>
      </c>
      <c r="AJ1033" s="15">
        <f t="shared" si="236"/>
        <v>0.03253212103</v>
      </c>
      <c r="AK1033" s="65">
        <f t="shared" si="7"/>
        <v>1.698113208</v>
      </c>
      <c r="AL1033" s="65">
        <f t="shared" si="8"/>
        <v>31997.28814</v>
      </c>
      <c r="AM1033" s="65">
        <f t="shared" si="9"/>
        <v>11873.20755</v>
      </c>
    </row>
    <row r="1034" ht="14.25" customHeight="1">
      <c r="A1034" s="11">
        <v>203.0</v>
      </c>
      <c r="B1034" s="11">
        <f>VLOOKUP(D1034,'Species Data'!A$2:E$252,2,FALSE)</f>
        <v>32</v>
      </c>
      <c r="C1034" s="11"/>
      <c r="D1034" s="11" t="s">
        <v>424</v>
      </c>
      <c r="E1034" s="108" t="s">
        <v>473</v>
      </c>
      <c r="F1034" s="109"/>
      <c r="G1034" s="11">
        <f>VLOOKUP(D1034,'Species Data'!A$2:E$252,3,FALSE)</f>
        <v>92</v>
      </c>
      <c r="H1034" s="52">
        <f>VLOOKUP(D1034,'Species Data'!A$2:E$252,4,FALSE)</f>
        <v>105</v>
      </c>
      <c r="I1034" s="52">
        <f>VLOOKUP(D1034,'Species Data'!A$2:E$252,5,FALSE)</f>
        <v>76</v>
      </c>
      <c r="J1034" s="53">
        <f t="shared" si="1"/>
        <v>6992</v>
      </c>
      <c r="K1034" s="48" t="s">
        <v>296</v>
      </c>
      <c r="L1034" s="54">
        <f>VLOOKUP(K1034,'Basic Moves'!B$2:J$60,3,FALSE)</f>
        <v>10</v>
      </c>
      <c r="M1034" s="54" t="str">
        <f>VLOOKUP(K1034,'Basic Moves'!B$2:C$60,2,FALSE)</f>
        <v>Flying</v>
      </c>
      <c r="N1034" s="54">
        <f>IF(OR(VLOOKUP(K1034,'Basic Moves'!B$2:C$60,2,FALSE)=E1034,VLOOKUP(K1034,'Basic Moves'!B$2:C$60,2,FALSE)=F1034),1,0)</f>
        <v>0</v>
      </c>
      <c r="O1034" s="54">
        <f>VLOOKUP(K1034,'Basic Moves'!B$2:J$60,5,FALSE)</f>
        <v>1000</v>
      </c>
      <c r="P1034" s="54">
        <f>VLOOKUP(K1034,'Basic Moves'!B$2:J$60,9,FALSE)</f>
        <v>10</v>
      </c>
      <c r="Q1034" s="34">
        <f t="shared" si="229"/>
        <v>3</v>
      </c>
      <c r="R1034" s="24">
        <f t="shared" si="2"/>
        <v>3</v>
      </c>
      <c r="S1034" s="56">
        <f t="shared" si="230"/>
        <v>10</v>
      </c>
      <c r="T1034" s="56">
        <f t="shared" si="231"/>
        <v>10</v>
      </c>
      <c r="U1034" s="56">
        <f t="shared" si="232"/>
        <v>1</v>
      </c>
      <c r="V1034" s="48" t="s">
        <v>229</v>
      </c>
      <c r="W1034" s="54">
        <f>VLOOKUP(V1034,'Charged Moves'!B$2:K$119,3,FALSE)</f>
        <v>40</v>
      </c>
      <c r="X1034" s="57" t="str">
        <f>VLOOKUP(V1034,'Charged Moves'!B$2:C$119,2,FALSE)</f>
        <v>Normal</v>
      </c>
      <c r="Y1034" s="54">
        <f>IF(OR(VLOOKUP(V1034,'Charged Moves'!B$2:C$119,2,FALSE)=E1034,VLOOKUP(V1034,'Charged Moves'!B$2:C$119,2,FALSE)=F1034),1,0)</f>
        <v>0</v>
      </c>
      <c r="Z1034" s="54">
        <f>VLOOKUP(V1034,'Charged Moves'!B$2:K$119,10,FALSE)*100</f>
        <v>5</v>
      </c>
      <c r="AA1034" s="54">
        <f>VLOOKUP(V1034,'Charged Moves'!B$2:K$119,6,FALSE)</f>
        <v>1850</v>
      </c>
      <c r="AB1034" s="54">
        <f>VLOOKUP(V1034,'Charged Moves'!B$2:L$119,11,FALSE)</f>
        <v>33</v>
      </c>
      <c r="AC1034" s="62">
        <f t="shared" si="233"/>
        <v>12</v>
      </c>
      <c r="AD1034" s="24">
        <f t="shared" si="3"/>
        <v>6.486486486</v>
      </c>
      <c r="AE1034" s="63">
        <f t="shared" si="4"/>
        <v>4</v>
      </c>
      <c r="AF1034" s="64">
        <f t="shared" si="5"/>
        <v>4000</v>
      </c>
      <c r="AG1034" s="65">
        <f t="shared" si="6"/>
        <v>4.102564103</v>
      </c>
      <c r="AH1034" s="15">
        <f t="shared" si="234"/>
        <v>0.2356441185</v>
      </c>
      <c r="AI1034" s="15">
        <f t="shared" si="235"/>
        <v>0.02585398732</v>
      </c>
      <c r="AJ1034" s="15">
        <f t="shared" si="236"/>
        <v>0.02900866313</v>
      </c>
      <c r="AK1034" s="65">
        <f t="shared" si="7"/>
        <v>1.514195584</v>
      </c>
      <c r="AL1034" s="65">
        <f t="shared" si="8"/>
        <v>28685.12821</v>
      </c>
      <c r="AM1034" s="65">
        <f t="shared" si="9"/>
        <v>10587.25552</v>
      </c>
    </row>
    <row r="1035" ht="14.25" customHeight="1">
      <c r="A1035" s="11">
        <v>205.0</v>
      </c>
      <c r="B1035" s="11">
        <f>VLOOKUP(D1035,'Species Data'!A$2:E$252,2,FALSE)</f>
        <v>32</v>
      </c>
      <c r="C1035" s="11"/>
      <c r="D1035" s="11" t="s">
        <v>424</v>
      </c>
      <c r="E1035" s="108" t="s">
        <v>473</v>
      </c>
      <c r="F1035" s="109"/>
      <c r="G1035" s="11">
        <f>VLOOKUP(D1035,'Species Data'!A$2:E$252,3,FALSE)</f>
        <v>92</v>
      </c>
      <c r="H1035" s="52">
        <f>VLOOKUP(D1035,'Species Data'!A$2:E$252,4,FALSE)</f>
        <v>105</v>
      </c>
      <c r="I1035" s="52">
        <f>VLOOKUP(D1035,'Species Data'!A$2:E$252,5,FALSE)</f>
        <v>76</v>
      </c>
      <c r="J1035" s="53">
        <f t="shared" si="1"/>
        <v>6992</v>
      </c>
      <c r="K1035" s="48" t="s">
        <v>297</v>
      </c>
      <c r="L1035" s="54">
        <f>VLOOKUP(K1035,'Basic Moves'!B$2:J$60,3,FALSE)</f>
        <v>5</v>
      </c>
      <c r="M1035" s="54" t="str">
        <f>VLOOKUP(K1035,'Basic Moves'!B$2:C$60,2,FALSE)</f>
        <v>Poison</v>
      </c>
      <c r="N1035" s="54">
        <f>IF(OR(VLOOKUP(K1035,'Basic Moves'!B$2:C$60,2,FALSE)=E1035,VLOOKUP(K1035,'Basic Moves'!B$2:C$60,2,FALSE)=F1035),1,0)</f>
        <v>1</v>
      </c>
      <c r="O1035" s="54">
        <f>VLOOKUP(K1035,'Basic Moves'!B$2:J$60,5,FALSE)</f>
        <v>600</v>
      </c>
      <c r="P1035" s="54">
        <f>VLOOKUP(K1035,'Basic Moves'!B$2:J$60,9,FALSE)</f>
        <v>7</v>
      </c>
      <c r="Q1035" s="34">
        <f t="shared" si="229"/>
        <v>2</v>
      </c>
      <c r="R1035" s="24">
        <f t="shared" si="2"/>
        <v>3.333333333</v>
      </c>
      <c r="S1035" s="56">
        <f t="shared" si="230"/>
        <v>8.333333333</v>
      </c>
      <c r="T1035" s="56">
        <f t="shared" si="231"/>
        <v>11.66666667</v>
      </c>
      <c r="U1035" s="56">
        <f t="shared" si="232"/>
        <v>1.4</v>
      </c>
      <c r="V1035" s="48" t="s">
        <v>67</v>
      </c>
      <c r="W1035" s="54">
        <f>VLOOKUP(V1035,'Charged Moves'!B$2:K$119,3,FALSE)</f>
        <v>50</v>
      </c>
      <c r="X1035" s="57" t="str">
        <f>VLOOKUP(V1035,'Charged Moves'!B$2:C$119,2,FALSE)</f>
        <v>Normal</v>
      </c>
      <c r="Y1035" s="54">
        <f>IF(OR(VLOOKUP(V1035,'Charged Moves'!B$2:C$119,2,FALSE)=E1035,VLOOKUP(V1035,'Charged Moves'!B$2:C$119,2,FALSE)=F1035),1,0)</f>
        <v>0</v>
      </c>
      <c r="Z1035" s="54">
        <f>VLOOKUP(V1035,'Charged Moves'!B$2:K$119,10,FALSE)*100</f>
        <v>5</v>
      </c>
      <c r="AA1035" s="54">
        <f>VLOOKUP(V1035,'Charged Moves'!B$2:K$119,6,FALSE)</f>
        <v>1900</v>
      </c>
      <c r="AB1035" s="54">
        <f>VLOOKUP(V1035,'Charged Moves'!B$2:L$119,11,FALSE)</f>
        <v>33</v>
      </c>
      <c r="AC1035" s="62">
        <f t="shared" si="233"/>
        <v>15</v>
      </c>
      <c r="AD1035" s="24">
        <f t="shared" si="3"/>
        <v>7.894736842</v>
      </c>
      <c r="AE1035" s="63">
        <f t="shared" si="4"/>
        <v>5</v>
      </c>
      <c r="AF1035" s="64">
        <f t="shared" si="5"/>
        <v>3000</v>
      </c>
      <c r="AG1035" s="65">
        <f t="shared" si="6"/>
        <v>5.102040816</v>
      </c>
      <c r="AH1035" s="15">
        <f t="shared" si="234"/>
        <v>0.2930523157</v>
      </c>
      <c r="AI1035" s="15">
        <f t="shared" si="235"/>
        <v>0.03215259903</v>
      </c>
      <c r="AJ1035" s="15">
        <f t="shared" si="236"/>
        <v>0.02833994764</v>
      </c>
      <c r="AK1035" s="65">
        <f t="shared" si="7"/>
        <v>1.479289941</v>
      </c>
      <c r="AL1035" s="65">
        <f t="shared" si="8"/>
        <v>35673.46939</v>
      </c>
      <c r="AM1035" s="65">
        <f t="shared" si="9"/>
        <v>10343.19527</v>
      </c>
    </row>
    <row r="1036" ht="14.25" customHeight="1">
      <c r="A1036" s="11">
        <v>206.0</v>
      </c>
      <c r="B1036" s="11">
        <f>VLOOKUP(D1036,'Species Data'!A$2:E$252,2,FALSE)</f>
        <v>32</v>
      </c>
      <c r="C1036" s="11"/>
      <c r="D1036" s="11" t="s">
        <v>424</v>
      </c>
      <c r="E1036" s="108" t="s">
        <v>473</v>
      </c>
      <c r="F1036" s="109"/>
      <c r="G1036" s="11">
        <f>VLOOKUP(D1036,'Species Data'!A$2:E$252,3,FALSE)</f>
        <v>92</v>
      </c>
      <c r="H1036" s="52">
        <f>VLOOKUP(D1036,'Species Data'!A$2:E$252,4,FALSE)</f>
        <v>105</v>
      </c>
      <c r="I1036" s="52">
        <f>VLOOKUP(D1036,'Species Data'!A$2:E$252,5,FALSE)</f>
        <v>76</v>
      </c>
      <c r="J1036" s="53">
        <f t="shared" si="1"/>
        <v>6992</v>
      </c>
      <c r="K1036" s="48" t="s">
        <v>297</v>
      </c>
      <c r="L1036" s="54">
        <f>VLOOKUP(K1036,'Basic Moves'!B$2:J$60,3,FALSE)</f>
        <v>5</v>
      </c>
      <c r="M1036" s="54" t="str">
        <f>VLOOKUP(K1036,'Basic Moves'!B$2:C$60,2,FALSE)</f>
        <v>Poison</v>
      </c>
      <c r="N1036" s="54">
        <f>IF(OR(VLOOKUP(K1036,'Basic Moves'!B$2:C$60,2,FALSE)=E1036,VLOOKUP(K1036,'Basic Moves'!B$2:C$60,2,FALSE)=F1036),1,0)</f>
        <v>1</v>
      </c>
      <c r="O1036" s="54">
        <f>VLOOKUP(K1036,'Basic Moves'!B$2:J$60,5,FALSE)</f>
        <v>600</v>
      </c>
      <c r="P1036" s="54">
        <f>VLOOKUP(K1036,'Basic Moves'!B$2:J$60,9,FALSE)</f>
        <v>7</v>
      </c>
      <c r="Q1036" s="34">
        <f t="shared" si="229"/>
        <v>2</v>
      </c>
      <c r="R1036" s="24">
        <f t="shared" si="2"/>
        <v>3.333333333</v>
      </c>
      <c r="S1036" s="56">
        <f t="shared" si="230"/>
        <v>8.333333333</v>
      </c>
      <c r="T1036" s="56">
        <f t="shared" si="231"/>
        <v>11.66666667</v>
      </c>
      <c r="U1036" s="56">
        <f t="shared" si="232"/>
        <v>1.4</v>
      </c>
      <c r="V1036" s="48" t="s">
        <v>229</v>
      </c>
      <c r="W1036" s="54">
        <f>VLOOKUP(V1036,'Charged Moves'!B$2:K$119,3,FALSE)</f>
        <v>40</v>
      </c>
      <c r="X1036" s="57" t="str">
        <f>VLOOKUP(V1036,'Charged Moves'!B$2:C$119,2,FALSE)</f>
        <v>Normal</v>
      </c>
      <c r="Y1036" s="54">
        <f>IF(OR(VLOOKUP(V1036,'Charged Moves'!B$2:C$119,2,FALSE)=E1036,VLOOKUP(V1036,'Charged Moves'!B$2:C$119,2,FALSE)=F1036),1,0)</f>
        <v>0</v>
      </c>
      <c r="Z1036" s="54">
        <f>VLOOKUP(V1036,'Charged Moves'!B$2:K$119,10,FALSE)*100</f>
        <v>5</v>
      </c>
      <c r="AA1036" s="54">
        <f>VLOOKUP(V1036,'Charged Moves'!B$2:K$119,6,FALSE)</f>
        <v>1850</v>
      </c>
      <c r="AB1036" s="54">
        <f>VLOOKUP(V1036,'Charged Moves'!B$2:L$119,11,FALSE)</f>
        <v>33</v>
      </c>
      <c r="AC1036" s="62">
        <f t="shared" si="233"/>
        <v>12</v>
      </c>
      <c r="AD1036" s="24">
        <f t="shared" si="3"/>
        <v>6.486486486</v>
      </c>
      <c r="AE1036" s="63">
        <f t="shared" si="4"/>
        <v>5</v>
      </c>
      <c r="AF1036" s="64">
        <f t="shared" si="5"/>
        <v>3000</v>
      </c>
      <c r="AG1036" s="65">
        <f t="shared" si="6"/>
        <v>4.536082474</v>
      </c>
      <c r="AH1036" s="15">
        <f t="shared" si="234"/>
        <v>0.2605446568</v>
      </c>
      <c r="AI1036" s="15">
        <f t="shared" si="235"/>
        <v>0.02858598083</v>
      </c>
      <c r="AJ1036" s="15">
        <f t="shared" si="236"/>
        <v>0.02501315735</v>
      </c>
      <c r="AK1036" s="65">
        <f t="shared" si="7"/>
        <v>1.305637982</v>
      </c>
      <c r="AL1036" s="65">
        <f t="shared" si="8"/>
        <v>31716.28866</v>
      </c>
      <c r="AM1036" s="65">
        <f t="shared" si="9"/>
        <v>9129.020772</v>
      </c>
    </row>
    <row r="1037" ht="14.25" customHeight="1">
      <c r="A1037" s="11">
        <v>195.0</v>
      </c>
      <c r="B1037" s="11">
        <f>VLOOKUP(D1037,'Species Data'!A$2:E$252,2,FALSE)</f>
        <v>30</v>
      </c>
      <c r="C1037" s="11"/>
      <c r="D1037" s="11" t="s">
        <v>345</v>
      </c>
      <c r="E1037" s="108" t="s">
        <v>473</v>
      </c>
      <c r="F1037" s="109"/>
      <c r="G1037" s="11">
        <f>VLOOKUP(D1037,'Species Data'!A$2:E$252,3,FALSE)</f>
        <v>140</v>
      </c>
      <c r="H1037" s="52">
        <f>VLOOKUP(D1037,'Species Data'!A$2:E$252,4,FALSE)</f>
        <v>117</v>
      </c>
      <c r="I1037" s="52">
        <f>VLOOKUP(D1037,'Species Data'!A$2:E$252,5,FALSE)</f>
        <v>126</v>
      </c>
      <c r="J1037" s="53">
        <f t="shared" si="1"/>
        <v>17640</v>
      </c>
      <c r="K1037" s="48" t="s">
        <v>297</v>
      </c>
      <c r="L1037" s="54">
        <f>VLOOKUP(K1037,'Basic Moves'!B$2:J$60,3,FALSE)</f>
        <v>5</v>
      </c>
      <c r="M1037" s="54" t="str">
        <f>VLOOKUP(K1037,'Basic Moves'!B$2:C$60,2,FALSE)</f>
        <v>Poison</v>
      </c>
      <c r="N1037" s="54">
        <f>IF(OR(VLOOKUP(K1037,'Basic Moves'!B$2:C$60,2,FALSE)=E1037,VLOOKUP(K1037,'Basic Moves'!B$2:C$60,2,FALSE)=F1037),1,0)</f>
        <v>1</v>
      </c>
      <c r="O1037" s="54">
        <f>VLOOKUP(K1037,'Basic Moves'!B$2:J$60,5,FALSE)</f>
        <v>600</v>
      </c>
      <c r="P1037" s="54">
        <f>VLOOKUP(K1037,'Basic Moves'!B$2:J$60,9,FALSE)</f>
        <v>7</v>
      </c>
      <c r="Q1037" s="34">
        <f t="shared" si="229"/>
        <v>2</v>
      </c>
      <c r="R1037" s="24">
        <f t="shared" si="2"/>
        <v>3.333333333</v>
      </c>
      <c r="S1037" s="56">
        <f t="shared" si="230"/>
        <v>8.333333333</v>
      </c>
      <c r="T1037" s="56">
        <f t="shared" si="231"/>
        <v>11.66666667</v>
      </c>
      <c r="U1037" s="56">
        <f t="shared" si="232"/>
        <v>1.4</v>
      </c>
      <c r="V1037" s="48" t="s">
        <v>144</v>
      </c>
      <c r="W1037" s="54">
        <f>VLOOKUP(V1037,'Charged Moves'!B$2:K$119,3,FALSE)</f>
        <v>80</v>
      </c>
      <c r="X1037" s="57" t="str">
        <f>VLOOKUP(V1037,'Charged Moves'!B$2:C$119,2,FALSE)</f>
        <v>Poison</v>
      </c>
      <c r="Y1037" s="54">
        <f>IF(OR(VLOOKUP(V1037,'Charged Moves'!B$2:C$119,2,FALSE)=E1037,VLOOKUP(V1037,'Charged Moves'!B$2:C$119,2,FALSE)=F1037),1,0)</f>
        <v>1</v>
      </c>
      <c r="Z1037" s="54">
        <f>VLOOKUP(V1037,'Charged Moves'!B$2:K$119,10,FALSE)*100</f>
        <v>5</v>
      </c>
      <c r="AA1037" s="54">
        <f>VLOOKUP(V1037,'Charged Moves'!B$2:K$119,6,FALSE)</f>
        <v>2300</v>
      </c>
      <c r="AB1037" s="54">
        <f>VLOOKUP(V1037,'Charged Moves'!B$2:L$119,11,FALSE)</f>
        <v>50</v>
      </c>
      <c r="AC1037" s="62">
        <f t="shared" si="233"/>
        <v>32</v>
      </c>
      <c r="AD1037" s="24">
        <f t="shared" si="3"/>
        <v>13.91304348</v>
      </c>
      <c r="AE1037" s="63">
        <f t="shared" si="4"/>
        <v>8</v>
      </c>
      <c r="AF1037" s="64">
        <f t="shared" si="5"/>
        <v>4800</v>
      </c>
      <c r="AG1037" s="65">
        <f t="shared" si="6"/>
        <v>6.76056338</v>
      </c>
      <c r="AH1037" s="15">
        <f t="shared" si="234"/>
        <v>0.3883149558</v>
      </c>
      <c r="AI1037" s="15">
        <f t="shared" si="235"/>
        <v>0.1074860753</v>
      </c>
      <c r="AJ1037" s="15">
        <f t="shared" si="236"/>
        <v>0.09242946017</v>
      </c>
      <c r="AK1037" s="65">
        <f t="shared" si="7"/>
        <v>1.912350598</v>
      </c>
      <c r="AL1037" s="65">
        <f t="shared" si="8"/>
        <v>119256.338</v>
      </c>
      <c r="AM1037" s="65">
        <f t="shared" si="9"/>
        <v>33733.86454</v>
      </c>
    </row>
    <row r="1038" ht="14.25" customHeight="1">
      <c r="A1038" s="11">
        <v>193.0</v>
      </c>
      <c r="B1038" s="11">
        <f>VLOOKUP(D1038,'Species Data'!A$2:E$252,2,FALSE)</f>
        <v>30</v>
      </c>
      <c r="C1038" s="11"/>
      <c r="D1038" s="11" t="s">
        <v>345</v>
      </c>
      <c r="E1038" s="108" t="s">
        <v>473</v>
      </c>
      <c r="F1038" s="109"/>
      <c r="G1038" s="11">
        <f>VLOOKUP(D1038,'Species Data'!A$2:E$252,3,FALSE)</f>
        <v>140</v>
      </c>
      <c r="H1038" s="52">
        <f>VLOOKUP(D1038,'Species Data'!A$2:E$252,4,FALSE)</f>
        <v>117</v>
      </c>
      <c r="I1038" s="52">
        <f>VLOOKUP(D1038,'Species Data'!A$2:E$252,5,FALSE)</f>
        <v>126</v>
      </c>
      <c r="J1038" s="53">
        <f t="shared" si="1"/>
        <v>17640</v>
      </c>
      <c r="K1038" s="48" t="s">
        <v>297</v>
      </c>
      <c r="L1038" s="54">
        <f>VLOOKUP(K1038,'Basic Moves'!B$2:J$60,3,FALSE)</f>
        <v>5</v>
      </c>
      <c r="M1038" s="54" t="str">
        <f>VLOOKUP(K1038,'Basic Moves'!B$2:C$60,2,FALSE)</f>
        <v>Poison</v>
      </c>
      <c r="N1038" s="54">
        <f>IF(OR(VLOOKUP(K1038,'Basic Moves'!B$2:C$60,2,FALSE)=E1038,VLOOKUP(K1038,'Basic Moves'!B$2:C$60,2,FALSE)=F1038),1,0)</f>
        <v>1</v>
      </c>
      <c r="O1038" s="54">
        <f>VLOOKUP(K1038,'Basic Moves'!B$2:J$60,5,FALSE)</f>
        <v>600</v>
      </c>
      <c r="P1038" s="54">
        <f>VLOOKUP(K1038,'Basic Moves'!B$2:J$60,9,FALSE)</f>
        <v>7</v>
      </c>
      <c r="Q1038" s="34">
        <f t="shared" si="229"/>
        <v>2</v>
      </c>
      <c r="R1038" s="24">
        <f t="shared" si="2"/>
        <v>3.333333333</v>
      </c>
      <c r="S1038" s="56">
        <f t="shared" si="230"/>
        <v>8.333333333</v>
      </c>
      <c r="T1038" s="56">
        <f t="shared" si="231"/>
        <v>11.66666667</v>
      </c>
      <c r="U1038" s="56">
        <f t="shared" si="232"/>
        <v>1.4</v>
      </c>
      <c r="V1038" s="48" t="s">
        <v>291</v>
      </c>
      <c r="W1038" s="54">
        <f>VLOOKUP(V1038,'Charged Moves'!B$2:K$119,3,FALSE)</f>
        <v>100</v>
      </c>
      <c r="X1038" s="57" t="str">
        <f>VLOOKUP(V1038,'Charged Moves'!B$2:C$119,2,FALSE)</f>
        <v>Ground</v>
      </c>
      <c r="Y1038" s="54">
        <f>IF(OR(VLOOKUP(V1038,'Charged Moves'!B$2:C$119,2,FALSE)=E1038,VLOOKUP(V1038,'Charged Moves'!B$2:C$119,2,FALSE)=F1038),1,0)</f>
        <v>0</v>
      </c>
      <c r="Z1038" s="54">
        <f>VLOOKUP(V1038,'Charged Moves'!B$2:K$119,10,FALSE)*100</f>
        <v>5</v>
      </c>
      <c r="AA1038" s="54">
        <f>VLOOKUP(V1038,'Charged Moves'!B$2:K$119,6,FALSE)</f>
        <v>4700</v>
      </c>
      <c r="AB1038" s="54">
        <f>VLOOKUP(V1038,'Charged Moves'!B$2:L$119,11,FALSE)</f>
        <v>50</v>
      </c>
      <c r="AC1038" s="62">
        <f t="shared" si="233"/>
        <v>33</v>
      </c>
      <c r="AD1038" s="24">
        <f t="shared" si="3"/>
        <v>7.021276596</v>
      </c>
      <c r="AE1038" s="63">
        <f t="shared" si="4"/>
        <v>8</v>
      </c>
      <c r="AF1038" s="64">
        <f t="shared" si="5"/>
        <v>4800</v>
      </c>
      <c r="AG1038" s="65">
        <f t="shared" si="6"/>
        <v>5.157894737</v>
      </c>
      <c r="AH1038" s="15">
        <f t="shared" si="234"/>
        <v>0.2962604674</v>
      </c>
      <c r="AI1038" s="15">
        <f t="shared" si="235"/>
        <v>0.08200527547</v>
      </c>
      <c r="AJ1038" s="15">
        <f t="shared" si="236"/>
        <v>0.08612044929</v>
      </c>
      <c r="AK1038" s="65">
        <f t="shared" si="7"/>
        <v>1.781818182</v>
      </c>
      <c r="AL1038" s="65">
        <f t="shared" si="8"/>
        <v>90985.26316</v>
      </c>
      <c r="AM1038" s="65">
        <f t="shared" si="9"/>
        <v>31431.27273</v>
      </c>
    </row>
    <row r="1039" ht="14.25" customHeight="1">
      <c r="A1039" s="11">
        <v>192.0</v>
      </c>
      <c r="B1039" s="11">
        <f>VLOOKUP(D1039,'Species Data'!A$2:E$252,2,FALSE)</f>
        <v>30</v>
      </c>
      <c r="C1039" s="11"/>
      <c r="D1039" s="11" t="s">
        <v>345</v>
      </c>
      <c r="E1039" s="108" t="s">
        <v>473</v>
      </c>
      <c r="F1039" s="109"/>
      <c r="G1039" s="11">
        <f>VLOOKUP(D1039,'Species Data'!A$2:E$252,3,FALSE)</f>
        <v>140</v>
      </c>
      <c r="H1039" s="52">
        <f>VLOOKUP(D1039,'Species Data'!A$2:E$252,4,FALSE)</f>
        <v>117</v>
      </c>
      <c r="I1039" s="52">
        <f>VLOOKUP(D1039,'Species Data'!A$2:E$252,5,FALSE)</f>
        <v>126</v>
      </c>
      <c r="J1039" s="53">
        <f t="shared" si="1"/>
        <v>17640</v>
      </c>
      <c r="K1039" s="48" t="s">
        <v>60</v>
      </c>
      <c r="L1039" s="54">
        <f>VLOOKUP(K1039,'Basic Moves'!B$2:J$60,3,FALSE)</f>
        <v>6</v>
      </c>
      <c r="M1039" s="54" t="str">
        <f>VLOOKUP(K1039,'Basic Moves'!B$2:C$60,2,FALSE)</f>
        <v>Dark</v>
      </c>
      <c r="N1039" s="54">
        <f>IF(OR(VLOOKUP(K1039,'Basic Moves'!B$2:C$60,2,FALSE)=E1039,VLOOKUP(K1039,'Basic Moves'!B$2:C$60,2,FALSE)=F1039),1,0)</f>
        <v>0</v>
      </c>
      <c r="O1039" s="54">
        <f>VLOOKUP(K1039,'Basic Moves'!B$2:J$60,5,FALSE)</f>
        <v>500</v>
      </c>
      <c r="P1039" s="54">
        <f>VLOOKUP(K1039,'Basic Moves'!B$2:J$60,9,FALSE)</f>
        <v>4</v>
      </c>
      <c r="Q1039" s="34">
        <f t="shared" si="229"/>
        <v>2</v>
      </c>
      <c r="R1039" s="24">
        <f t="shared" si="2"/>
        <v>4</v>
      </c>
      <c r="S1039" s="56">
        <f t="shared" si="230"/>
        <v>12</v>
      </c>
      <c r="T1039" s="56">
        <f t="shared" si="231"/>
        <v>8</v>
      </c>
      <c r="U1039" s="56">
        <f t="shared" si="232"/>
        <v>0.6666666667</v>
      </c>
      <c r="V1039" s="48" t="s">
        <v>144</v>
      </c>
      <c r="W1039" s="54">
        <f>VLOOKUP(V1039,'Charged Moves'!B$2:K$119,3,FALSE)</f>
        <v>80</v>
      </c>
      <c r="X1039" s="57" t="str">
        <f>VLOOKUP(V1039,'Charged Moves'!B$2:C$119,2,FALSE)</f>
        <v>Poison</v>
      </c>
      <c r="Y1039" s="54">
        <f>IF(OR(VLOOKUP(V1039,'Charged Moves'!B$2:C$119,2,FALSE)=E1039,VLOOKUP(V1039,'Charged Moves'!B$2:C$119,2,FALSE)=F1039),1,0)</f>
        <v>1</v>
      </c>
      <c r="Z1039" s="54">
        <f>VLOOKUP(V1039,'Charged Moves'!B$2:K$119,10,FALSE)*100</f>
        <v>5</v>
      </c>
      <c r="AA1039" s="54">
        <f>VLOOKUP(V1039,'Charged Moves'!B$2:K$119,6,FALSE)</f>
        <v>2300</v>
      </c>
      <c r="AB1039" s="54">
        <f>VLOOKUP(V1039,'Charged Moves'!B$2:L$119,11,FALSE)</f>
        <v>50</v>
      </c>
      <c r="AC1039" s="62">
        <f t="shared" si="233"/>
        <v>32</v>
      </c>
      <c r="AD1039" s="24">
        <f t="shared" si="3"/>
        <v>13.91304348</v>
      </c>
      <c r="AE1039" s="63">
        <f t="shared" si="4"/>
        <v>13</v>
      </c>
      <c r="AF1039" s="64">
        <f t="shared" si="5"/>
        <v>6500</v>
      </c>
      <c r="AG1039" s="65">
        <f t="shared" si="6"/>
        <v>6.590909091</v>
      </c>
      <c r="AH1039" s="15">
        <f t="shared" si="234"/>
        <v>0.3785703096</v>
      </c>
      <c r="AI1039" s="15">
        <f t="shared" si="235"/>
        <v>0.1047887449</v>
      </c>
      <c r="AJ1039" s="15">
        <f t="shared" si="236"/>
        <v>0.07617686148</v>
      </c>
      <c r="AK1039" s="65">
        <f t="shared" si="7"/>
        <v>1.576086957</v>
      </c>
      <c r="AL1039" s="65">
        <f t="shared" si="8"/>
        <v>116263.6364</v>
      </c>
      <c r="AM1039" s="65">
        <f t="shared" si="9"/>
        <v>27802.17391</v>
      </c>
    </row>
    <row r="1040" ht="14.25" customHeight="1">
      <c r="A1040" s="11">
        <v>190.0</v>
      </c>
      <c r="B1040" s="11">
        <f>VLOOKUP(D1040,'Species Data'!A$2:E$252,2,FALSE)</f>
        <v>30</v>
      </c>
      <c r="C1040" s="11"/>
      <c r="D1040" s="11" t="s">
        <v>345</v>
      </c>
      <c r="E1040" s="108" t="s">
        <v>473</v>
      </c>
      <c r="F1040" s="109"/>
      <c r="G1040" s="11">
        <f>VLOOKUP(D1040,'Species Data'!A$2:E$252,3,FALSE)</f>
        <v>140</v>
      </c>
      <c r="H1040" s="52">
        <f>VLOOKUP(D1040,'Species Data'!A$2:E$252,4,FALSE)</f>
        <v>117</v>
      </c>
      <c r="I1040" s="52">
        <f>VLOOKUP(D1040,'Species Data'!A$2:E$252,5,FALSE)</f>
        <v>126</v>
      </c>
      <c r="J1040" s="53">
        <f t="shared" si="1"/>
        <v>17640</v>
      </c>
      <c r="K1040" s="48" t="s">
        <v>60</v>
      </c>
      <c r="L1040" s="54">
        <f>VLOOKUP(K1040,'Basic Moves'!B$2:J$60,3,FALSE)</f>
        <v>6</v>
      </c>
      <c r="M1040" s="54" t="str">
        <f>VLOOKUP(K1040,'Basic Moves'!B$2:C$60,2,FALSE)</f>
        <v>Dark</v>
      </c>
      <c r="N1040" s="54">
        <f>IF(OR(VLOOKUP(K1040,'Basic Moves'!B$2:C$60,2,FALSE)=E1040,VLOOKUP(K1040,'Basic Moves'!B$2:C$60,2,FALSE)=F1040),1,0)</f>
        <v>0</v>
      </c>
      <c r="O1040" s="54">
        <f>VLOOKUP(K1040,'Basic Moves'!B$2:J$60,5,FALSE)</f>
        <v>500</v>
      </c>
      <c r="P1040" s="54">
        <f>VLOOKUP(K1040,'Basic Moves'!B$2:J$60,9,FALSE)</f>
        <v>4</v>
      </c>
      <c r="Q1040" s="34">
        <f t="shared" si="229"/>
        <v>2</v>
      </c>
      <c r="R1040" s="24">
        <f t="shared" si="2"/>
        <v>4</v>
      </c>
      <c r="S1040" s="56">
        <f t="shared" si="230"/>
        <v>12</v>
      </c>
      <c r="T1040" s="56">
        <f t="shared" si="231"/>
        <v>8</v>
      </c>
      <c r="U1040" s="56">
        <f t="shared" si="232"/>
        <v>0.6666666667</v>
      </c>
      <c r="V1040" s="48" t="s">
        <v>291</v>
      </c>
      <c r="W1040" s="54">
        <f>VLOOKUP(V1040,'Charged Moves'!B$2:K$119,3,FALSE)</f>
        <v>100</v>
      </c>
      <c r="X1040" s="57" t="str">
        <f>VLOOKUP(V1040,'Charged Moves'!B$2:C$119,2,FALSE)</f>
        <v>Ground</v>
      </c>
      <c r="Y1040" s="54">
        <f>IF(OR(VLOOKUP(V1040,'Charged Moves'!B$2:C$119,2,FALSE)=E1040,VLOOKUP(V1040,'Charged Moves'!B$2:C$119,2,FALSE)=F1040),1,0)</f>
        <v>0</v>
      </c>
      <c r="Z1040" s="54">
        <f>VLOOKUP(V1040,'Charged Moves'!B$2:K$119,10,FALSE)*100</f>
        <v>5</v>
      </c>
      <c r="AA1040" s="54">
        <f>VLOOKUP(V1040,'Charged Moves'!B$2:K$119,6,FALSE)</f>
        <v>4700</v>
      </c>
      <c r="AB1040" s="54">
        <f>VLOOKUP(V1040,'Charged Moves'!B$2:L$119,11,FALSE)</f>
        <v>50</v>
      </c>
      <c r="AC1040" s="62">
        <f t="shared" si="233"/>
        <v>33</v>
      </c>
      <c r="AD1040" s="24">
        <f t="shared" si="3"/>
        <v>7.021276596</v>
      </c>
      <c r="AE1040" s="63">
        <f t="shared" si="4"/>
        <v>13</v>
      </c>
      <c r="AF1040" s="64">
        <f t="shared" si="5"/>
        <v>6500</v>
      </c>
      <c r="AG1040" s="65">
        <f t="shared" si="6"/>
        <v>5.267857143</v>
      </c>
      <c r="AH1040" s="15">
        <f t="shared" si="234"/>
        <v>0.302576516</v>
      </c>
      <c r="AI1040" s="15">
        <f t="shared" si="235"/>
        <v>0.08375356578</v>
      </c>
      <c r="AJ1040" s="15">
        <f t="shared" si="236"/>
        <v>0.07274595428</v>
      </c>
      <c r="AK1040" s="65">
        <f t="shared" si="7"/>
        <v>1.505102041</v>
      </c>
      <c r="AL1040" s="65">
        <f t="shared" si="8"/>
        <v>92925</v>
      </c>
      <c r="AM1040" s="65">
        <f t="shared" si="9"/>
        <v>26550</v>
      </c>
    </row>
    <row r="1041" ht="14.25" customHeight="1">
      <c r="A1041" s="11">
        <v>194.0</v>
      </c>
      <c r="B1041" s="11">
        <f>VLOOKUP(D1041,'Species Data'!A$2:E$252,2,FALSE)</f>
        <v>30</v>
      </c>
      <c r="C1041" s="11"/>
      <c r="D1041" s="11" t="s">
        <v>345</v>
      </c>
      <c r="E1041" s="108" t="s">
        <v>473</v>
      </c>
      <c r="F1041" s="109"/>
      <c r="G1041" s="11">
        <f>VLOOKUP(D1041,'Species Data'!A$2:E$252,3,FALSE)</f>
        <v>140</v>
      </c>
      <c r="H1041" s="52">
        <f>VLOOKUP(D1041,'Species Data'!A$2:E$252,4,FALSE)</f>
        <v>117</v>
      </c>
      <c r="I1041" s="52">
        <f>VLOOKUP(D1041,'Species Data'!A$2:E$252,5,FALSE)</f>
        <v>126</v>
      </c>
      <c r="J1041" s="53">
        <f t="shared" si="1"/>
        <v>17640</v>
      </c>
      <c r="K1041" s="48" t="s">
        <v>297</v>
      </c>
      <c r="L1041" s="54">
        <f>VLOOKUP(K1041,'Basic Moves'!B$2:J$60,3,FALSE)</f>
        <v>5</v>
      </c>
      <c r="M1041" s="54" t="str">
        <f>VLOOKUP(K1041,'Basic Moves'!B$2:C$60,2,FALSE)</f>
        <v>Poison</v>
      </c>
      <c r="N1041" s="54">
        <f>IF(OR(VLOOKUP(K1041,'Basic Moves'!B$2:C$60,2,FALSE)=E1041,VLOOKUP(K1041,'Basic Moves'!B$2:C$60,2,FALSE)=F1041),1,0)</f>
        <v>1</v>
      </c>
      <c r="O1041" s="54">
        <f>VLOOKUP(K1041,'Basic Moves'!B$2:J$60,5,FALSE)</f>
        <v>600</v>
      </c>
      <c r="P1041" s="54">
        <f>VLOOKUP(K1041,'Basic Moves'!B$2:J$60,9,FALSE)</f>
        <v>7</v>
      </c>
      <c r="Q1041" s="34">
        <f t="shared" si="229"/>
        <v>2</v>
      </c>
      <c r="R1041" s="24">
        <f t="shared" si="2"/>
        <v>3.333333333</v>
      </c>
      <c r="S1041" s="56">
        <f t="shared" si="230"/>
        <v>8.333333333</v>
      </c>
      <c r="T1041" s="56">
        <f t="shared" si="231"/>
        <v>11.66666667</v>
      </c>
      <c r="U1041" s="56">
        <f t="shared" si="232"/>
        <v>1.4</v>
      </c>
      <c r="V1041" s="48" t="s">
        <v>310</v>
      </c>
      <c r="W1041" s="54">
        <f>VLOOKUP(V1041,'Charged Moves'!B$2:K$119,3,FALSE)</f>
        <v>35</v>
      </c>
      <c r="X1041" s="57" t="str">
        <f>VLOOKUP(V1041,'Charged Moves'!B$2:C$119,2,FALSE)</f>
        <v>Poison</v>
      </c>
      <c r="Y1041" s="54">
        <f>IF(OR(VLOOKUP(V1041,'Charged Moves'!B$2:C$119,2,FALSE)=E1041,VLOOKUP(V1041,'Charged Moves'!B$2:C$119,2,FALSE)=F1041),1,0)</f>
        <v>1</v>
      </c>
      <c r="Z1041" s="54">
        <f>VLOOKUP(V1041,'Charged Moves'!B$2:K$119,10,FALSE)*100</f>
        <v>5</v>
      </c>
      <c r="AA1041" s="54">
        <f>VLOOKUP(V1041,'Charged Moves'!B$2:K$119,6,FALSE)</f>
        <v>1700</v>
      </c>
      <c r="AB1041" s="54">
        <f>VLOOKUP(V1041,'Charged Moves'!B$2:L$119,11,FALSE)</f>
        <v>33</v>
      </c>
      <c r="AC1041" s="62">
        <f t="shared" si="233"/>
        <v>14</v>
      </c>
      <c r="AD1041" s="24">
        <f t="shared" si="3"/>
        <v>8.235294118</v>
      </c>
      <c r="AE1041" s="63">
        <f t="shared" si="4"/>
        <v>5</v>
      </c>
      <c r="AF1041" s="64">
        <f t="shared" si="5"/>
        <v>3000</v>
      </c>
      <c r="AG1041" s="65">
        <f t="shared" si="6"/>
        <v>5.106382979</v>
      </c>
      <c r="AH1041" s="15">
        <f t="shared" si="234"/>
        <v>0.2933017219</v>
      </c>
      <c r="AI1041" s="15">
        <f t="shared" si="235"/>
        <v>0.08118629095</v>
      </c>
      <c r="AJ1041" s="15">
        <f t="shared" si="236"/>
        <v>0.06946046258</v>
      </c>
      <c r="AK1041" s="65">
        <f t="shared" si="7"/>
        <v>1.437125749</v>
      </c>
      <c r="AL1041" s="65">
        <f t="shared" si="8"/>
        <v>90076.59574</v>
      </c>
      <c r="AM1041" s="65">
        <f t="shared" si="9"/>
        <v>25350.8982</v>
      </c>
    </row>
    <row r="1042" ht="14.25" customHeight="1">
      <c r="A1042" s="11">
        <v>191.0</v>
      </c>
      <c r="B1042" s="11">
        <f>VLOOKUP(D1042,'Species Data'!A$2:E$252,2,FALSE)</f>
        <v>30</v>
      </c>
      <c r="C1042" s="11"/>
      <c r="D1042" s="11" t="s">
        <v>345</v>
      </c>
      <c r="E1042" s="108" t="s">
        <v>473</v>
      </c>
      <c r="F1042" s="109"/>
      <c r="G1042" s="11">
        <f>VLOOKUP(D1042,'Species Data'!A$2:E$252,3,FALSE)</f>
        <v>140</v>
      </c>
      <c r="H1042" s="52">
        <f>VLOOKUP(D1042,'Species Data'!A$2:E$252,4,FALSE)</f>
        <v>117</v>
      </c>
      <c r="I1042" s="52">
        <f>VLOOKUP(D1042,'Species Data'!A$2:E$252,5,FALSE)</f>
        <v>126</v>
      </c>
      <c r="J1042" s="53">
        <f t="shared" si="1"/>
        <v>17640</v>
      </c>
      <c r="K1042" s="48" t="s">
        <v>60</v>
      </c>
      <c r="L1042" s="54">
        <f>VLOOKUP(K1042,'Basic Moves'!B$2:J$60,3,FALSE)</f>
        <v>6</v>
      </c>
      <c r="M1042" s="54" t="str">
        <f>VLOOKUP(K1042,'Basic Moves'!B$2:C$60,2,FALSE)</f>
        <v>Dark</v>
      </c>
      <c r="N1042" s="54">
        <f>IF(OR(VLOOKUP(K1042,'Basic Moves'!B$2:C$60,2,FALSE)=E1042,VLOOKUP(K1042,'Basic Moves'!B$2:C$60,2,FALSE)=F1042),1,0)</f>
        <v>0</v>
      </c>
      <c r="O1042" s="54">
        <f>VLOOKUP(K1042,'Basic Moves'!B$2:J$60,5,FALSE)</f>
        <v>500</v>
      </c>
      <c r="P1042" s="54">
        <f>VLOOKUP(K1042,'Basic Moves'!B$2:J$60,9,FALSE)</f>
        <v>4</v>
      </c>
      <c r="Q1042" s="34">
        <f t="shared" si="229"/>
        <v>2</v>
      </c>
      <c r="R1042" s="24">
        <f t="shared" si="2"/>
        <v>4</v>
      </c>
      <c r="S1042" s="56">
        <f t="shared" si="230"/>
        <v>12</v>
      </c>
      <c r="T1042" s="56">
        <f t="shared" si="231"/>
        <v>8</v>
      </c>
      <c r="U1042" s="56">
        <f t="shared" si="232"/>
        <v>0.6666666667</v>
      </c>
      <c r="V1042" s="48" t="s">
        <v>310</v>
      </c>
      <c r="W1042" s="54">
        <f>VLOOKUP(V1042,'Charged Moves'!B$2:K$119,3,FALSE)</f>
        <v>35</v>
      </c>
      <c r="X1042" s="57" t="str">
        <f>VLOOKUP(V1042,'Charged Moves'!B$2:C$119,2,FALSE)</f>
        <v>Poison</v>
      </c>
      <c r="Y1042" s="54">
        <f>IF(OR(VLOOKUP(V1042,'Charged Moves'!B$2:C$119,2,FALSE)=E1042,VLOOKUP(V1042,'Charged Moves'!B$2:C$119,2,FALSE)=F1042),1,0)</f>
        <v>1</v>
      </c>
      <c r="Z1042" s="54">
        <f>VLOOKUP(V1042,'Charged Moves'!B$2:K$119,10,FALSE)*100</f>
        <v>5</v>
      </c>
      <c r="AA1042" s="54">
        <f>VLOOKUP(V1042,'Charged Moves'!B$2:K$119,6,FALSE)</f>
        <v>1700</v>
      </c>
      <c r="AB1042" s="54">
        <f>VLOOKUP(V1042,'Charged Moves'!B$2:L$119,11,FALSE)</f>
        <v>33</v>
      </c>
      <c r="AC1042" s="62">
        <f t="shared" si="233"/>
        <v>14</v>
      </c>
      <c r="AD1042" s="24">
        <f t="shared" si="3"/>
        <v>8.235294118</v>
      </c>
      <c r="AE1042" s="63">
        <f t="shared" si="4"/>
        <v>9</v>
      </c>
      <c r="AF1042" s="64">
        <f t="shared" si="5"/>
        <v>4500</v>
      </c>
      <c r="AG1042" s="65">
        <f t="shared" si="6"/>
        <v>5.161290323</v>
      </c>
      <c r="AH1042" s="15">
        <f t="shared" si="234"/>
        <v>0.2964555039</v>
      </c>
      <c r="AI1042" s="15">
        <f t="shared" si="235"/>
        <v>0.08205926182</v>
      </c>
      <c r="AJ1042" s="15">
        <f t="shared" si="236"/>
        <v>0.05903255599</v>
      </c>
      <c r="AK1042" s="65">
        <f t="shared" si="7"/>
        <v>1.221374046</v>
      </c>
      <c r="AL1042" s="65">
        <f t="shared" si="8"/>
        <v>91045.16129</v>
      </c>
      <c r="AM1042" s="65">
        <f t="shared" si="9"/>
        <v>21545.03817</v>
      </c>
    </row>
    <row r="1043" ht="14.25" customHeight="1">
      <c r="A1043" s="11">
        <v>210.0</v>
      </c>
      <c r="B1043" s="11">
        <f>VLOOKUP(D1043,'Species Data'!A$2:E$252,2,FALSE)</f>
        <v>33</v>
      </c>
      <c r="C1043" s="11"/>
      <c r="D1043" s="11" t="s">
        <v>344</v>
      </c>
      <c r="E1043" s="108" t="s">
        <v>473</v>
      </c>
      <c r="F1043" s="109"/>
      <c r="G1043" s="11">
        <f>VLOOKUP(D1043,'Species Data'!A$2:E$252,3,FALSE)</f>
        <v>122</v>
      </c>
      <c r="H1043" s="52">
        <f>VLOOKUP(D1043,'Species Data'!A$2:E$252,4,FALSE)</f>
        <v>137</v>
      </c>
      <c r="I1043" s="52">
        <f>VLOOKUP(D1043,'Species Data'!A$2:E$252,5,FALSE)</f>
        <v>112</v>
      </c>
      <c r="J1043" s="53">
        <f t="shared" si="1"/>
        <v>13664</v>
      </c>
      <c r="K1043" s="48" t="s">
        <v>111</v>
      </c>
      <c r="L1043" s="54">
        <f>VLOOKUP(K1043,'Basic Moves'!B$2:J$60,3,FALSE)</f>
        <v>10</v>
      </c>
      <c r="M1043" s="54" t="str">
        <f>VLOOKUP(K1043,'Basic Moves'!B$2:C$60,2,FALSE)</f>
        <v>Poison</v>
      </c>
      <c r="N1043" s="54">
        <f>IF(OR(VLOOKUP(K1043,'Basic Moves'!B$2:C$60,2,FALSE)=E1043,VLOOKUP(K1043,'Basic Moves'!B$2:C$60,2,FALSE)=F1043),1,0)</f>
        <v>1</v>
      </c>
      <c r="O1043" s="54">
        <f>VLOOKUP(K1043,'Basic Moves'!B$2:J$60,5,FALSE)</f>
        <v>800</v>
      </c>
      <c r="P1043" s="54">
        <f>VLOOKUP(K1043,'Basic Moves'!B$2:J$60,9,FALSE)</f>
        <v>7</v>
      </c>
      <c r="Q1043" s="34">
        <f t="shared" si="229"/>
        <v>5</v>
      </c>
      <c r="R1043" s="24">
        <f t="shared" si="2"/>
        <v>6.25</v>
      </c>
      <c r="S1043" s="56">
        <f t="shared" si="230"/>
        <v>12.5</v>
      </c>
      <c r="T1043" s="56">
        <f t="shared" si="231"/>
        <v>8.75</v>
      </c>
      <c r="U1043" s="56">
        <f t="shared" si="232"/>
        <v>0.7</v>
      </c>
      <c r="V1043" s="48" t="s">
        <v>144</v>
      </c>
      <c r="W1043" s="54">
        <f>VLOOKUP(V1043,'Charged Moves'!B$2:K$119,3,FALSE)</f>
        <v>80</v>
      </c>
      <c r="X1043" s="57" t="str">
        <f>VLOOKUP(V1043,'Charged Moves'!B$2:C$119,2,FALSE)</f>
        <v>Poison</v>
      </c>
      <c r="Y1043" s="54">
        <f>IF(OR(VLOOKUP(V1043,'Charged Moves'!B$2:C$119,2,FALSE)=E1043,VLOOKUP(V1043,'Charged Moves'!B$2:C$119,2,FALSE)=F1043),1,0)</f>
        <v>1</v>
      </c>
      <c r="Z1043" s="54">
        <f>VLOOKUP(V1043,'Charged Moves'!B$2:K$119,10,FALSE)*100</f>
        <v>5</v>
      </c>
      <c r="AA1043" s="54">
        <f>VLOOKUP(V1043,'Charged Moves'!B$2:K$119,6,FALSE)</f>
        <v>2300</v>
      </c>
      <c r="AB1043" s="54">
        <f>VLOOKUP(V1043,'Charged Moves'!B$2:L$119,11,FALSE)</f>
        <v>50</v>
      </c>
      <c r="AC1043" s="62">
        <f t="shared" si="233"/>
        <v>37</v>
      </c>
      <c r="AD1043" s="24">
        <f t="shared" si="3"/>
        <v>16.08695652</v>
      </c>
      <c r="AE1043" s="63">
        <f t="shared" si="4"/>
        <v>8</v>
      </c>
      <c r="AF1043" s="64">
        <f t="shared" si="5"/>
        <v>6400</v>
      </c>
      <c r="AG1043" s="65">
        <f t="shared" si="6"/>
        <v>8.850574713</v>
      </c>
      <c r="AH1043" s="15">
        <f t="shared" si="234"/>
        <v>0.5083615573</v>
      </c>
      <c r="AI1043" s="15">
        <f t="shared" si="235"/>
        <v>0.1089983848</v>
      </c>
      <c r="AJ1043" s="15">
        <f t="shared" si="236"/>
        <v>0.107969636</v>
      </c>
      <c r="AK1043" s="65">
        <f t="shared" si="7"/>
        <v>2.883895131</v>
      </c>
      <c r="AL1043" s="65">
        <f t="shared" si="8"/>
        <v>120934.2529</v>
      </c>
      <c r="AM1043" s="65">
        <f t="shared" si="9"/>
        <v>39405.54307</v>
      </c>
    </row>
    <row r="1044" ht="14.25" customHeight="1">
      <c r="A1044" s="11">
        <v>208.0</v>
      </c>
      <c r="B1044" s="11">
        <f>VLOOKUP(D1044,'Species Data'!A$2:E$252,2,FALSE)</f>
        <v>33</v>
      </c>
      <c r="C1044" s="11"/>
      <c r="D1044" s="11" t="s">
        <v>344</v>
      </c>
      <c r="E1044" s="108" t="s">
        <v>473</v>
      </c>
      <c r="F1044" s="109"/>
      <c r="G1044" s="11">
        <f>VLOOKUP(D1044,'Species Data'!A$2:E$252,3,FALSE)</f>
        <v>122</v>
      </c>
      <c r="H1044" s="52">
        <f>VLOOKUP(D1044,'Species Data'!A$2:E$252,4,FALSE)</f>
        <v>137</v>
      </c>
      <c r="I1044" s="52">
        <f>VLOOKUP(D1044,'Species Data'!A$2:E$252,5,FALSE)</f>
        <v>112</v>
      </c>
      <c r="J1044" s="53">
        <f t="shared" si="1"/>
        <v>13664</v>
      </c>
      <c r="K1044" s="48" t="s">
        <v>111</v>
      </c>
      <c r="L1044" s="54">
        <f>VLOOKUP(K1044,'Basic Moves'!B$2:J$60,3,FALSE)</f>
        <v>10</v>
      </c>
      <c r="M1044" s="54" t="str">
        <f>VLOOKUP(K1044,'Basic Moves'!B$2:C$60,2,FALSE)</f>
        <v>Poison</v>
      </c>
      <c r="N1044" s="54">
        <f>IF(OR(VLOOKUP(K1044,'Basic Moves'!B$2:C$60,2,FALSE)=E1044,VLOOKUP(K1044,'Basic Moves'!B$2:C$60,2,FALSE)=F1044),1,0)</f>
        <v>1</v>
      </c>
      <c r="O1044" s="54">
        <f>VLOOKUP(K1044,'Basic Moves'!B$2:J$60,5,FALSE)</f>
        <v>800</v>
      </c>
      <c r="P1044" s="54">
        <f>VLOOKUP(K1044,'Basic Moves'!B$2:J$60,9,FALSE)</f>
        <v>7</v>
      </c>
      <c r="Q1044" s="34">
        <f t="shared" si="229"/>
        <v>5</v>
      </c>
      <c r="R1044" s="24">
        <f t="shared" si="2"/>
        <v>6.25</v>
      </c>
      <c r="S1044" s="56">
        <f t="shared" si="230"/>
        <v>12.5</v>
      </c>
      <c r="T1044" s="56">
        <f t="shared" si="231"/>
        <v>8.75</v>
      </c>
      <c r="U1044" s="56">
        <f t="shared" si="232"/>
        <v>0.7</v>
      </c>
      <c r="V1044" s="48" t="s">
        <v>291</v>
      </c>
      <c r="W1044" s="54">
        <f>VLOOKUP(V1044,'Charged Moves'!B$2:K$119,3,FALSE)</f>
        <v>100</v>
      </c>
      <c r="X1044" s="57" t="str">
        <f>VLOOKUP(V1044,'Charged Moves'!B$2:C$119,2,FALSE)</f>
        <v>Ground</v>
      </c>
      <c r="Y1044" s="54">
        <f>IF(OR(VLOOKUP(V1044,'Charged Moves'!B$2:C$119,2,FALSE)=E1044,VLOOKUP(V1044,'Charged Moves'!B$2:C$119,2,FALSE)=F1044),1,0)</f>
        <v>0</v>
      </c>
      <c r="Z1044" s="54">
        <f>VLOOKUP(V1044,'Charged Moves'!B$2:K$119,10,FALSE)*100</f>
        <v>5</v>
      </c>
      <c r="AA1044" s="54">
        <f>VLOOKUP(V1044,'Charged Moves'!B$2:K$119,6,FALSE)</f>
        <v>4700</v>
      </c>
      <c r="AB1044" s="54">
        <f>VLOOKUP(V1044,'Charged Moves'!B$2:L$119,11,FALSE)</f>
        <v>50</v>
      </c>
      <c r="AC1044" s="62">
        <f t="shared" si="233"/>
        <v>39</v>
      </c>
      <c r="AD1044" s="24">
        <f t="shared" si="3"/>
        <v>8.29787234</v>
      </c>
      <c r="AE1044" s="63">
        <f t="shared" si="4"/>
        <v>8</v>
      </c>
      <c r="AF1044" s="64">
        <f t="shared" si="5"/>
        <v>6400</v>
      </c>
      <c r="AG1044" s="65">
        <f t="shared" si="6"/>
        <v>7.117117117</v>
      </c>
      <c r="AH1044" s="15">
        <f t="shared" si="234"/>
        <v>0.4087947798</v>
      </c>
      <c r="AI1044" s="15">
        <f t="shared" si="235"/>
        <v>0.08765015776</v>
      </c>
      <c r="AJ1044" s="15">
        <f t="shared" si="236"/>
        <v>0.1016380386</v>
      </c>
      <c r="AK1044" s="65">
        <f t="shared" si="7"/>
        <v>2.714776632</v>
      </c>
      <c r="AL1044" s="65">
        <f t="shared" si="8"/>
        <v>97248.28829</v>
      </c>
      <c r="AM1044" s="65">
        <f t="shared" si="9"/>
        <v>37094.7079</v>
      </c>
    </row>
    <row r="1045" ht="14.25" customHeight="1">
      <c r="A1045" s="11">
        <v>213.0</v>
      </c>
      <c r="B1045" s="11">
        <f>VLOOKUP(D1045,'Species Data'!A$2:E$252,2,FALSE)</f>
        <v>33</v>
      </c>
      <c r="C1045" s="11"/>
      <c r="D1045" s="11" t="s">
        <v>344</v>
      </c>
      <c r="E1045" s="108" t="s">
        <v>473</v>
      </c>
      <c r="F1045" s="109"/>
      <c r="G1045" s="11">
        <f>VLOOKUP(D1045,'Species Data'!A$2:E$252,3,FALSE)</f>
        <v>122</v>
      </c>
      <c r="H1045" s="52">
        <f>VLOOKUP(D1045,'Species Data'!A$2:E$252,4,FALSE)</f>
        <v>137</v>
      </c>
      <c r="I1045" s="52">
        <f>VLOOKUP(D1045,'Species Data'!A$2:E$252,5,FALSE)</f>
        <v>112</v>
      </c>
      <c r="J1045" s="53">
        <f t="shared" si="1"/>
        <v>13664</v>
      </c>
      <c r="K1045" s="48" t="s">
        <v>297</v>
      </c>
      <c r="L1045" s="54">
        <f>VLOOKUP(K1045,'Basic Moves'!B$2:J$60,3,FALSE)</f>
        <v>5</v>
      </c>
      <c r="M1045" s="54" t="str">
        <f>VLOOKUP(K1045,'Basic Moves'!B$2:C$60,2,FALSE)</f>
        <v>Poison</v>
      </c>
      <c r="N1045" s="54">
        <f>IF(OR(VLOOKUP(K1045,'Basic Moves'!B$2:C$60,2,FALSE)=E1045,VLOOKUP(K1045,'Basic Moves'!B$2:C$60,2,FALSE)=F1045),1,0)</f>
        <v>1</v>
      </c>
      <c r="O1045" s="54">
        <f>VLOOKUP(K1045,'Basic Moves'!B$2:J$60,5,FALSE)</f>
        <v>600</v>
      </c>
      <c r="P1045" s="54">
        <f>VLOOKUP(K1045,'Basic Moves'!B$2:J$60,9,FALSE)</f>
        <v>7</v>
      </c>
      <c r="Q1045" s="34">
        <f t="shared" si="229"/>
        <v>3</v>
      </c>
      <c r="R1045" s="24">
        <f t="shared" si="2"/>
        <v>5</v>
      </c>
      <c r="S1045" s="56">
        <f t="shared" si="230"/>
        <v>8.333333333</v>
      </c>
      <c r="T1045" s="56">
        <f t="shared" si="231"/>
        <v>11.66666667</v>
      </c>
      <c r="U1045" s="56">
        <f t="shared" si="232"/>
        <v>1.4</v>
      </c>
      <c r="V1045" s="48" t="s">
        <v>144</v>
      </c>
      <c r="W1045" s="54">
        <f>VLOOKUP(V1045,'Charged Moves'!B$2:K$119,3,FALSE)</f>
        <v>80</v>
      </c>
      <c r="X1045" s="57" t="str">
        <f>VLOOKUP(V1045,'Charged Moves'!B$2:C$119,2,FALSE)</f>
        <v>Poison</v>
      </c>
      <c r="Y1045" s="54">
        <f>IF(OR(VLOOKUP(V1045,'Charged Moves'!B$2:C$119,2,FALSE)=E1045,VLOOKUP(V1045,'Charged Moves'!B$2:C$119,2,FALSE)=F1045),1,0)</f>
        <v>1</v>
      </c>
      <c r="Z1045" s="54">
        <f>VLOOKUP(V1045,'Charged Moves'!B$2:K$119,10,FALSE)*100</f>
        <v>5</v>
      </c>
      <c r="AA1045" s="54">
        <f>VLOOKUP(V1045,'Charged Moves'!B$2:K$119,6,FALSE)</f>
        <v>2300</v>
      </c>
      <c r="AB1045" s="54">
        <f>VLOOKUP(V1045,'Charged Moves'!B$2:L$119,11,FALSE)</f>
        <v>50</v>
      </c>
      <c r="AC1045" s="62">
        <f t="shared" si="233"/>
        <v>37</v>
      </c>
      <c r="AD1045" s="24">
        <f t="shared" si="3"/>
        <v>16.08695652</v>
      </c>
      <c r="AE1045" s="63">
        <f t="shared" si="4"/>
        <v>8</v>
      </c>
      <c r="AF1045" s="64">
        <f t="shared" si="5"/>
        <v>4800</v>
      </c>
      <c r="AG1045" s="65">
        <f t="shared" si="6"/>
        <v>8.591549296</v>
      </c>
      <c r="AH1045" s="15">
        <f t="shared" si="234"/>
        <v>0.4934835896</v>
      </c>
      <c r="AI1045" s="15">
        <f t="shared" si="235"/>
        <v>0.1058083826</v>
      </c>
      <c r="AJ1045" s="15">
        <f t="shared" si="236"/>
        <v>0.09098677812</v>
      </c>
      <c r="AK1045" s="65">
        <f t="shared" si="7"/>
        <v>2.430278884</v>
      </c>
      <c r="AL1045" s="65">
        <f t="shared" si="8"/>
        <v>117394.9296</v>
      </c>
      <c r="AM1045" s="65">
        <f t="shared" si="9"/>
        <v>33207.33068</v>
      </c>
    </row>
    <row r="1046" ht="14.25" customHeight="1">
      <c r="A1046" s="11">
        <v>209.0</v>
      </c>
      <c r="B1046" s="11">
        <f>VLOOKUP(D1046,'Species Data'!A$2:E$252,2,FALSE)</f>
        <v>33</v>
      </c>
      <c r="C1046" s="11"/>
      <c r="D1046" s="11" t="s">
        <v>344</v>
      </c>
      <c r="E1046" s="108" t="s">
        <v>473</v>
      </c>
      <c r="F1046" s="109"/>
      <c r="G1046" s="11">
        <f>VLOOKUP(D1046,'Species Data'!A$2:E$252,3,FALSE)</f>
        <v>122</v>
      </c>
      <c r="H1046" s="52">
        <f>VLOOKUP(D1046,'Species Data'!A$2:E$252,4,FALSE)</f>
        <v>137</v>
      </c>
      <c r="I1046" s="52">
        <f>VLOOKUP(D1046,'Species Data'!A$2:E$252,5,FALSE)</f>
        <v>112</v>
      </c>
      <c r="J1046" s="53">
        <f t="shared" si="1"/>
        <v>13664</v>
      </c>
      <c r="K1046" s="48" t="s">
        <v>111</v>
      </c>
      <c r="L1046" s="54">
        <f>VLOOKUP(K1046,'Basic Moves'!B$2:J$60,3,FALSE)</f>
        <v>10</v>
      </c>
      <c r="M1046" s="54" t="str">
        <f>VLOOKUP(K1046,'Basic Moves'!B$2:C$60,2,FALSE)</f>
        <v>Poison</v>
      </c>
      <c r="N1046" s="54">
        <f>IF(OR(VLOOKUP(K1046,'Basic Moves'!B$2:C$60,2,FALSE)=E1046,VLOOKUP(K1046,'Basic Moves'!B$2:C$60,2,FALSE)=F1046),1,0)</f>
        <v>1</v>
      </c>
      <c r="O1046" s="54">
        <f>VLOOKUP(K1046,'Basic Moves'!B$2:J$60,5,FALSE)</f>
        <v>800</v>
      </c>
      <c r="P1046" s="54">
        <f>VLOOKUP(K1046,'Basic Moves'!B$2:J$60,9,FALSE)</f>
        <v>7</v>
      </c>
      <c r="Q1046" s="34">
        <f t="shared" si="229"/>
        <v>5</v>
      </c>
      <c r="R1046" s="24">
        <f t="shared" si="2"/>
        <v>6.25</v>
      </c>
      <c r="S1046" s="56">
        <f t="shared" si="230"/>
        <v>12.5</v>
      </c>
      <c r="T1046" s="56">
        <f t="shared" si="231"/>
        <v>8.75</v>
      </c>
      <c r="U1046" s="56">
        <f t="shared" si="232"/>
        <v>0.7</v>
      </c>
      <c r="V1046" s="48" t="s">
        <v>229</v>
      </c>
      <c r="W1046" s="54">
        <f>VLOOKUP(V1046,'Charged Moves'!B$2:K$119,3,FALSE)</f>
        <v>40</v>
      </c>
      <c r="X1046" s="57" t="str">
        <f>VLOOKUP(V1046,'Charged Moves'!B$2:C$119,2,FALSE)</f>
        <v>Normal</v>
      </c>
      <c r="Y1046" s="54">
        <f>IF(OR(VLOOKUP(V1046,'Charged Moves'!B$2:C$119,2,FALSE)=E1046,VLOOKUP(V1046,'Charged Moves'!B$2:C$119,2,FALSE)=F1046),1,0)</f>
        <v>0</v>
      </c>
      <c r="Z1046" s="54">
        <f>VLOOKUP(V1046,'Charged Moves'!B$2:K$119,10,FALSE)*100</f>
        <v>5</v>
      </c>
      <c r="AA1046" s="54">
        <f>VLOOKUP(V1046,'Charged Moves'!B$2:K$119,6,FALSE)</f>
        <v>1850</v>
      </c>
      <c r="AB1046" s="54">
        <f>VLOOKUP(V1046,'Charged Moves'!B$2:L$119,11,FALSE)</f>
        <v>33</v>
      </c>
      <c r="AC1046" s="62">
        <f t="shared" si="233"/>
        <v>16</v>
      </c>
      <c r="AD1046" s="24">
        <f t="shared" si="3"/>
        <v>8.648648649</v>
      </c>
      <c r="AE1046" s="63">
        <f t="shared" si="4"/>
        <v>5</v>
      </c>
      <c r="AF1046" s="64">
        <f t="shared" si="5"/>
        <v>4000</v>
      </c>
      <c r="AG1046" s="65">
        <f t="shared" si="6"/>
        <v>7.008547009</v>
      </c>
      <c r="AH1046" s="15">
        <f t="shared" si="234"/>
        <v>0.4025587024</v>
      </c>
      <c r="AI1046" s="15">
        <f t="shared" si="235"/>
        <v>0.08631307324</v>
      </c>
      <c r="AJ1046" s="15">
        <f t="shared" si="236"/>
        <v>0.08599393246</v>
      </c>
      <c r="AK1046" s="65">
        <f t="shared" si="7"/>
        <v>2.296918768</v>
      </c>
      <c r="AL1046" s="65">
        <f t="shared" si="8"/>
        <v>95764.78632</v>
      </c>
      <c r="AM1046" s="65">
        <f t="shared" si="9"/>
        <v>31385.09804</v>
      </c>
    </row>
    <row r="1047" ht="14.25" customHeight="1">
      <c r="A1047" s="11">
        <v>211.0</v>
      </c>
      <c r="B1047" s="11">
        <f>VLOOKUP(D1047,'Species Data'!A$2:E$252,2,FALSE)</f>
        <v>33</v>
      </c>
      <c r="C1047" s="11"/>
      <c r="D1047" s="11" t="s">
        <v>344</v>
      </c>
      <c r="E1047" s="108" t="s">
        <v>473</v>
      </c>
      <c r="F1047" s="109"/>
      <c r="G1047" s="11">
        <f>VLOOKUP(D1047,'Species Data'!A$2:E$252,3,FALSE)</f>
        <v>122</v>
      </c>
      <c r="H1047" s="52">
        <f>VLOOKUP(D1047,'Species Data'!A$2:E$252,4,FALSE)</f>
        <v>137</v>
      </c>
      <c r="I1047" s="52">
        <f>VLOOKUP(D1047,'Species Data'!A$2:E$252,5,FALSE)</f>
        <v>112</v>
      </c>
      <c r="J1047" s="53">
        <f t="shared" si="1"/>
        <v>13664</v>
      </c>
      <c r="K1047" s="48" t="s">
        <v>297</v>
      </c>
      <c r="L1047" s="54">
        <f>VLOOKUP(K1047,'Basic Moves'!B$2:J$60,3,FALSE)</f>
        <v>5</v>
      </c>
      <c r="M1047" s="54" t="str">
        <f>VLOOKUP(K1047,'Basic Moves'!B$2:C$60,2,FALSE)</f>
        <v>Poison</v>
      </c>
      <c r="N1047" s="54">
        <f>IF(OR(VLOOKUP(K1047,'Basic Moves'!B$2:C$60,2,FALSE)=E1047,VLOOKUP(K1047,'Basic Moves'!B$2:C$60,2,FALSE)=F1047),1,0)</f>
        <v>1</v>
      </c>
      <c r="O1047" s="54">
        <f>VLOOKUP(K1047,'Basic Moves'!B$2:J$60,5,FALSE)</f>
        <v>600</v>
      </c>
      <c r="P1047" s="54">
        <f>VLOOKUP(K1047,'Basic Moves'!B$2:J$60,9,FALSE)</f>
        <v>7</v>
      </c>
      <c r="Q1047" s="34">
        <f t="shared" si="229"/>
        <v>3</v>
      </c>
      <c r="R1047" s="24">
        <f t="shared" si="2"/>
        <v>5</v>
      </c>
      <c r="S1047" s="56">
        <f t="shared" si="230"/>
        <v>8.333333333</v>
      </c>
      <c r="T1047" s="56">
        <f t="shared" si="231"/>
        <v>11.66666667</v>
      </c>
      <c r="U1047" s="56">
        <f t="shared" si="232"/>
        <v>1.4</v>
      </c>
      <c r="V1047" s="48" t="s">
        <v>291</v>
      </c>
      <c r="W1047" s="54">
        <f>VLOOKUP(V1047,'Charged Moves'!B$2:K$119,3,FALSE)</f>
        <v>100</v>
      </c>
      <c r="X1047" s="57" t="str">
        <f>VLOOKUP(V1047,'Charged Moves'!B$2:C$119,2,FALSE)</f>
        <v>Ground</v>
      </c>
      <c r="Y1047" s="54">
        <f>IF(OR(VLOOKUP(V1047,'Charged Moves'!B$2:C$119,2,FALSE)=E1047,VLOOKUP(V1047,'Charged Moves'!B$2:C$119,2,FALSE)=F1047),1,0)</f>
        <v>0</v>
      </c>
      <c r="Z1047" s="54">
        <f>VLOOKUP(V1047,'Charged Moves'!B$2:K$119,10,FALSE)*100</f>
        <v>5</v>
      </c>
      <c r="AA1047" s="54">
        <f>VLOOKUP(V1047,'Charged Moves'!B$2:K$119,6,FALSE)</f>
        <v>4700</v>
      </c>
      <c r="AB1047" s="54">
        <f>VLOOKUP(V1047,'Charged Moves'!B$2:L$119,11,FALSE)</f>
        <v>50</v>
      </c>
      <c r="AC1047" s="62">
        <f t="shared" si="233"/>
        <v>39</v>
      </c>
      <c r="AD1047" s="24">
        <f t="shared" si="3"/>
        <v>8.29787234</v>
      </c>
      <c r="AE1047" s="63">
        <f t="shared" si="4"/>
        <v>8</v>
      </c>
      <c r="AF1047" s="64">
        <f t="shared" si="5"/>
        <v>4800</v>
      </c>
      <c r="AG1047" s="65">
        <f t="shared" si="6"/>
        <v>6.631578947</v>
      </c>
      <c r="AH1047" s="15">
        <f t="shared" si="234"/>
        <v>0.3809063152</v>
      </c>
      <c r="AI1047" s="15">
        <f t="shared" si="235"/>
        <v>0.08167056006</v>
      </c>
      <c r="AJ1047" s="15">
        <f t="shared" si="236"/>
        <v>0.08576893725</v>
      </c>
      <c r="AK1047" s="65">
        <f t="shared" si="7"/>
        <v>2.290909091</v>
      </c>
      <c r="AL1047" s="65">
        <f t="shared" si="8"/>
        <v>90613.89474</v>
      </c>
      <c r="AM1047" s="65">
        <f t="shared" si="9"/>
        <v>31302.98182</v>
      </c>
    </row>
    <row r="1048" ht="14.25" customHeight="1">
      <c r="A1048" s="11">
        <v>212.0</v>
      </c>
      <c r="B1048" s="11">
        <f>VLOOKUP(D1048,'Species Data'!A$2:E$252,2,FALSE)</f>
        <v>33</v>
      </c>
      <c r="C1048" s="11"/>
      <c r="D1048" s="11" t="s">
        <v>344</v>
      </c>
      <c r="E1048" s="108" t="s">
        <v>473</v>
      </c>
      <c r="F1048" s="109"/>
      <c r="G1048" s="11">
        <f>VLOOKUP(D1048,'Species Data'!A$2:E$252,3,FALSE)</f>
        <v>122</v>
      </c>
      <c r="H1048" s="52">
        <f>VLOOKUP(D1048,'Species Data'!A$2:E$252,4,FALSE)</f>
        <v>137</v>
      </c>
      <c r="I1048" s="52">
        <f>VLOOKUP(D1048,'Species Data'!A$2:E$252,5,FALSE)</f>
        <v>112</v>
      </c>
      <c r="J1048" s="53">
        <f t="shared" si="1"/>
        <v>13664</v>
      </c>
      <c r="K1048" s="48" t="s">
        <v>297</v>
      </c>
      <c r="L1048" s="54">
        <f>VLOOKUP(K1048,'Basic Moves'!B$2:J$60,3,FALSE)</f>
        <v>5</v>
      </c>
      <c r="M1048" s="54" t="str">
        <f>VLOOKUP(K1048,'Basic Moves'!B$2:C$60,2,FALSE)</f>
        <v>Poison</v>
      </c>
      <c r="N1048" s="54">
        <f>IF(OR(VLOOKUP(K1048,'Basic Moves'!B$2:C$60,2,FALSE)=E1048,VLOOKUP(K1048,'Basic Moves'!B$2:C$60,2,FALSE)=F1048),1,0)</f>
        <v>1</v>
      </c>
      <c r="O1048" s="54">
        <f>VLOOKUP(K1048,'Basic Moves'!B$2:J$60,5,FALSE)</f>
        <v>600</v>
      </c>
      <c r="P1048" s="54">
        <f>VLOOKUP(K1048,'Basic Moves'!B$2:J$60,9,FALSE)</f>
        <v>7</v>
      </c>
      <c r="Q1048" s="34">
        <f t="shared" si="229"/>
        <v>3</v>
      </c>
      <c r="R1048" s="24">
        <f t="shared" si="2"/>
        <v>5</v>
      </c>
      <c r="S1048" s="56">
        <f t="shared" si="230"/>
        <v>8.333333333</v>
      </c>
      <c r="T1048" s="56">
        <f t="shared" si="231"/>
        <v>11.66666667</v>
      </c>
      <c r="U1048" s="56">
        <f t="shared" si="232"/>
        <v>1.4</v>
      </c>
      <c r="V1048" s="48" t="s">
        <v>229</v>
      </c>
      <c r="W1048" s="54">
        <f>VLOOKUP(V1048,'Charged Moves'!B$2:K$119,3,FALSE)</f>
        <v>40</v>
      </c>
      <c r="X1048" s="57" t="str">
        <f>VLOOKUP(V1048,'Charged Moves'!B$2:C$119,2,FALSE)</f>
        <v>Normal</v>
      </c>
      <c r="Y1048" s="54">
        <f>IF(OR(VLOOKUP(V1048,'Charged Moves'!B$2:C$119,2,FALSE)=E1048,VLOOKUP(V1048,'Charged Moves'!B$2:C$119,2,FALSE)=F1048),1,0)</f>
        <v>0</v>
      </c>
      <c r="Z1048" s="54">
        <f>VLOOKUP(V1048,'Charged Moves'!B$2:K$119,10,FALSE)*100</f>
        <v>5</v>
      </c>
      <c r="AA1048" s="54">
        <f>VLOOKUP(V1048,'Charged Moves'!B$2:K$119,6,FALSE)</f>
        <v>1850</v>
      </c>
      <c r="AB1048" s="54">
        <f>VLOOKUP(V1048,'Charged Moves'!B$2:L$119,11,FALSE)</f>
        <v>33</v>
      </c>
      <c r="AC1048" s="62">
        <f t="shared" si="233"/>
        <v>16</v>
      </c>
      <c r="AD1048" s="24">
        <f t="shared" si="3"/>
        <v>8.648648649</v>
      </c>
      <c r="AE1048" s="63">
        <f t="shared" si="4"/>
        <v>5</v>
      </c>
      <c r="AF1048" s="64">
        <f t="shared" si="5"/>
        <v>3000</v>
      </c>
      <c r="AG1048" s="65">
        <f t="shared" si="6"/>
        <v>6.391752577</v>
      </c>
      <c r="AH1048" s="15">
        <f t="shared" si="234"/>
        <v>0.3671311073</v>
      </c>
      <c r="AI1048" s="15">
        <f t="shared" si="235"/>
        <v>0.07871700192</v>
      </c>
      <c r="AJ1048" s="15">
        <f t="shared" si="236"/>
        <v>0.06887854459</v>
      </c>
      <c r="AK1048" s="65">
        <f t="shared" si="7"/>
        <v>1.839762611</v>
      </c>
      <c r="AL1048" s="65">
        <f t="shared" si="8"/>
        <v>87336.90722</v>
      </c>
      <c r="AM1048" s="65">
        <f t="shared" si="9"/>
        <v>25138.51632</v>
      </c>
    </row>
    <row r="1049" ht="14.25" customHeight="1">
      <c r="A1049" s="11">
        <v>253.0</v>
      </c>
      <c r="B1049" s="11">
        <f>VLOOKUP(D1049,'Species Data'!A$2:E$252,2,FALSE)</f>
        <v>38</v>
      </c>
      <c r="C1049" s="11"/>
      <c r="D1049" s="11" t="s">
        <v>201</v>
      </c>
      <c r="E1049" s="66" t="s">
        <v>170</v>
      </c>
      <c r="F1049" s="112"/>
      <c r="G1049" s="11">
        <f>VLOOKUP(D1049,'Species Data'!A$2:E$252,3,FALSE)</f>
        <v>146</v>
      </c>
      <c r="H1049" s="52">
        <f>VLOOKUP(D1049,'Species Data'!A$2:E$252,4,FALSE)</f>
        <v>169</v>
      </c>
      <c r="I1049" s="52">
        <f>VLOOKUP(D1049,'Species Data'!A$2:E$252,5,FALSE)</f>
        <v>204</v>
      </c>
      <c r="J1049" s="53">
        <f t="shared" si="1"/>
        <v>29784</v>
      </c>
      <c r="K1049" s="12" t="s">
        <v>45</v>
      </c>
      <c r="L1049" s="54">
        <f>VLOOKUP(K1049,'Basic Moves'!B$2:J$60,3,FALSE)</f>
        <v>14</v>
      </c>
      <c r="M1049" s="54" t="str">
        <f>VLOOKUP(K1049,'Basic Moves'!B$2:C$60,2,FALSE)</f>
        <v>Fire</v>
      </c>
      <c r="N1049" s="54">
        <f>IF(OR(VLOOKUP(K1049,'Basic Moves'!B$2:C$60,2,FALSE)=E1049,VLOOKUP(K1049,'Basic Moves'!B$2:C$60,2,FALSE)=F1049),1,0)</f>
        <v>1</v>
      </c>
      <c r="O1049" s="54">
        <f>VLOOKUP(K1049,'Basic Moves'!B$2:J$60,5,FALSE)</f>
        <v>1100</v>
      </c>
      <c r="P1049" s="54">
        <f>VLOOKUP(K1049,'Basic Moves'!B$2:J$60,9,FALSE)</f>
        <v>10</v>
      </c>
      <c r="Q1049" s="34">
        <f t="shared" si="229"/>
        <v>8</v>
      </c>
      <c r="R1049" s="24">
        <f t="shared" si="2"/>
        <v>7.272727273</v>
      </c>
      <c r="S1049" s="56">
        <f t="shared" si="230"/>
        <v>12.72727273</v>
      </c>
      <c r="T1049" s="56">
        <f t="shared" si="231"/>
        <v>9.090909091</v>
      </c>
      <c r="U1049" s="56">
        <f t="shared" si="232"/>
        <v>0.7142857143</v>
      </c>
      <c r="V1049" s="12" t="s">
        <v>46</v>
      </c>
      <c r="W1049" s="54">
        <f>VLOOKUP(V1049,'Charged Moves'!B$2:K$119,3,FALSE)</f>
        <v>160</v>
      </c>
      <c r="X1049" s="57" t="str">
        <f>VLOOKUP(V1049,'Charged Moves'!B$2:C$119,2,FALSE)</f>
        <v>Fire</v>
      </c>
      <c r="Y1049" s="54">
        <f>IF(OR(VLOOKUP(V1049,'Charged Moves'!B$2:C$119,2,FALSE)=E1049,VLOOKUP(V1049,'Charged Moves'!B$2:C$119,2,FALSE)=F1049),1,0)</f>
        <v>1</v>
      </c>
      <c r="Z1049" s="54">
        <f>VLOOKUP(V1049,'Charged Moves'!B$2:K$119,10,FALSE)*100</f>
        <v>5</v>
      </c>
      <c r="AA1049" s="54">
        <f>VLOOKUP(V1049,'Charged Moves'!B$2:K$119,6,FALSE)</f>
        <v>4000</v>
      </c>
      <c r="AB1049" s="54">
        <f>VLOOKUP(V1049,'Charged Moves'!B$2:L$119,11,FALSE)</f>
        <v>100</v>
      </c>
      <c r="AC1049" s="62">
        <f t="shared" si="233"/>
        <v>91</v>
      </c>
      <c r="AD1049" s="24">
        <f t="shared" si="3"/>
        <v>22.75</v>
      </c>
      <c r="AE1049" s="63">
        <f t="shared" si="4"/>
        <v>10</v>
      </c>
      <c r="AF1049" s="64">
        <f t="shared" si="5"/>
        <v>11000</v>
      </c>
      <c r="AG1049" s="65">
        <f t="shared" si="6"/>
        <v>11.4</v>
      </c>
      <c r="AH1049" s="15">
        <f t="shared" si="234"/>
        <v>0.6547960942</v>
      </c>
      <c r="AI1049" s="15">
        <f t="shared" si="235"/>
        <v>0.3060262009</v>
      </c>
      <c r="AJ1049" s="15">
        <f t="shared" si="236"/>
        <v>0.3771566151</v>
      </c>
      <c r="AK1049" s="65">
        <f t="shared" si="7"/>
        <v>4.621621622</v>
      </c>
      <c r="AL1049" s="65">
        <f t="shared" si="8"/>
        <v>339537.6</v>
      </c>
      <c r="AM1049" s="65">
        <f t="shared" si="9"/>
        <v>137650.3784</v>
      </c>
    </row>
    <row r="1050" ht="14.25" customHeight="1">
      <c r="A1050" s="11">
        <v>254.0</v>
      </c>
      <c r="B1050" s="11">
        <f>VLOOKUP(D1050,'Species Data'!A$2:E$252,2,FALSE)</f>
        <v>38</v>
      </c>
      <c r="C1050" s="11"/>
      <c r="D1050" s="11" t="s">
        <v>201</v>
      </c>
      <c r="E1050" s="66" t="s">
        <v>170</v>
      </c>
      <c r="F1050" s="112"/>
      <c r="G1050" s="11">
        <f>VLOOKUP(D1050,'Species Data'!A$2:E$252,3,FALSE)</f>
        <v>146</v>
      </c>
      <c r="H1050" s="52">
        <f>VLOOKUP(D1050,'Species Data'!A$2:E$252,4,FALSE)</f>
        <v>169</v>
      </c>
      <c r="I1050" s="52">
        <f>VLOOKUP(D1050,'Species Data'!A$2:E$252,5,FALSE)</f>
        <v>204</v>
      </c>
      <c r="J1050" s="53">
        <f t="shared" si="1"/>
        <v>29784</v>
      </c>
      <c r="K1050" s="12" t="s">
        <v>45</v>
      </c>
      <c r="L1050" s="54">
        <f>VLOOKUP(K1050,'Basic Moves'!B$2:J$60,3,FALSE)</f>
        <v>14</v>
      </c>
      <c r="M1050" s="54" t="str">
        <f>VLOOKUP(K1050,'Basic Moves'!B$2:C$60,2,FALSE)</f>
        <v>Fire</v>
      </c>
      <c r="N1050" s="54">
        <f>IF(OR(VLOOKUP(K1050,'Basic Moves'!B$2:C$60,2,FALSE)=E1050,VLOOKUP(K1050,'Basic Moves'!B$2:C$60,2,FALSE)=F1050),1,0)</f>
        <v>1</v>
      </c>
      <c r="O1050" s="54">
        <f>VLOOKUP(K1050,'Basic Moves'!B$2:J$60,5,FALSE)</f>
        <v>1100</v>
      </c>
      <c r="P1050" s="54">
        <f>VLOOKUP(K1050,'Basic Moves'!B$2:J$60,9,FALSE)</f>
        <v>10</v>
      </c>
      <c r="Q1050" s="34">
        <f t="shared" si="229"/>
        <v>8</v>
      </c>
      <c r="R1050" s="24">
        <f t="shared" si="2"/>
        <v>7.272727273</v>
      </c>
      <c r="S1050" s="56">
        <f t="shared" si="230"/>
        <v>12.72727273</v>
      </c>
      <c r="T1050" s="56">
        <f t="shared" si="231"/>
        <v>9.090909091</v>
      </c>
      <c r="U1050" s="56">
        <f t="shared" si="232"/>
        <v>0.7142857143</v>
      </c>
      <c r="V1050" s="12" t="s">
        <v>39</v>
      </c>
      <c r="W1050" s="54">
        <f>VLOOKUP(V1050,'Charged Moves'!B$2:K$119,3,FALSE)</f>
        <v>180</v>
      </c>
      <c r="X1050" s="57" t="str">
        <f>VLOOKUP(V1050,'Charged Moves'!B$2:C$119,2,FALSE)</f>
        <v>Grass</v>
      </c>
      <c r="Y1050" s="54">
        <f>IF(OR(VLOOKUP(V1050,'Charged Moves'!B$2:C$119,2,FALSE)=E1050,VLOOKUP(V1050,'Charged Moves'!B$2:C$119,2,FALSE)=F1050),1,0)</f>
        <v>0</v>
      </c>
      <c r="Z1050" s="54">
        <f>VLOOKUP(V1050,'Charged Moves'!B$2:K$119,10,FALSE)*100</f>
        <v>5</v>
      </c>
      <c r="AA1050" s="54">
        <f>VLOOKUP(V1050,'Charged Moves'!B$2:K$119,6,FALSE)</f>
        <v>4900</v>
      </c>
      <c r="AB1050" s="54">
        <f>VLOOKUP(V1050,'Charged Moves'!B$2:L$119,11,FALSE)</f>
        <v>100</v>
      </c>
      <c r="AC1050" s="62">
        <f t="shared" si="233"/>
        <v>85</v>
      </c>
      <c r="AD1050" s="24">
        <f t="shared" si="3"/>
        <v>17.34693878</v>
      </c>
      <c r="AE1050" s="63">
        <f t="shared" si="4"/>
        <v>10</v>
      </c>
      <c r="AF1050" s="64">
        <f t="shared" si="5"/>
        <v>11000</v>
      </c>
      <c r="AG1050" s="65">
        <f t="shared" si="6"/>
        <v>10.37735849</v>
      </c>
      <c r="AH1050" s="15">
        <f t="shared" si="234"/>
        <v>0.5960573516</v>
      </c>
      <c r="AI1050" s="15">
        <f t="shared" si="235"/>
        <v>0.2785739995</v>
      </c>
      <c r="AJ1050" s="15">
        <f t="shared" si="236"/>
        <v>0.3552810775</v>
      </c>
      <c r="AK1050" s="65">
        <f t="shared" si="7"/>
        <v>4.353562005</v>
      </c>
      <c r="AL1050" s="65">
        <f t="shared" si="8"/>
        <v>309079.2453</v>
      </c>
      <c r="AM1050" s="65">
        <f t="shared" si="9"/>
        <v>129666.4908</v>
      </c>
    </row>
    <row r="1051" ht="14.25" customHeight="1">
      <c r="A1051" s="11">
        <v>244.0</v>
      </c>
      <c r="B1051" s="32">
        <f>VLOOKUP(D1051,'Species Data'!A$2:E$252,2,FALSE)</f>
        <v>38</v>
      </c>
      <c r="C1051" s="32"/>
      <c r="D1051" s="32" t="s">
        <v>201</v>
      </c>
      <c r="E1051" s="116" t="s">
        <v>170</v>
      </c>
      <c r="F1051" s="117"/>
      <c r="G1051" s="32">
        <f>VLOOKUP(D1051,'Species Data'!A$2:E$252,3,FALSE)</f>
        <v>146</v>
      </c>
      <c r="H1051" s="104">
        <f>VLOOKUP(D1051,'Species Data'!A$2:E$252,4,FALSE)</f>
        <v>169</v>
      </c>
      <c r="I1051" s="104">
        <f>VLOOKUP(D1051,'Species Data'!A$2:E$252,5,FALSE)</f>
        <v>204</v>
      </c>
      <c r="J1051" s="105">
        <f t="shared" si="1"/>
        <v>29784</v>
      </c>
      <c r="K1051" s="36" t="s">
        <v>108</v>
      </c>
      <c r="L1051" s="106">
        <f>VLOOKUP(K1051,'Basic Moves'!B$2:J$60,3,FALSE)</f>
        <v>10</v>
      </c>
      <c r="M1051" s="106" t="str">
        <f>VLOOKUP(K1051,'Basic Moves'!B$2:C$60,2,FALSE)</f>
        <v>Fire</v>
      </c>
      <c r="N1051" s="106">
        <f>IF(OR(VLOOKUP(K1051,'Basic Moves'!B$2:C$60,2,FALSE)=E1051,VLOOKUP(K1051,'Basic Moves'!B$2:C$60,2,FALSE)=F1051),1,0)</f>
        <v>1</v>
      </c>
      <c r="O1051" s="106">
        <f>VLOOKUP(K1051,'Basic Moves'!B$2:J$60,5,FALSE)</f>
        <v>1000</v>
      </c>
      <c r="P1051" s="106">
        <f>VLOOKUP(K1051,'Basic Moves'!B$2:J$60,9,FALSE)</f>
        <v>10</v>
      </c>
      <c r="Q1051" s="34">
        <f t="shared" si="229"/>
        <v>6</v>
      </c>
      <c r="R1051" s="24">
        <f t="shared" si="2"/>
        <v>6</v>
      </c>
      <c r="S1051" s="56">
        <f t="shared" si="230"/>
        <v>10</v>
      </c>
      <c r="T1051" s="56">
        <f t="shared" si="231"/>
        <v>10</v>
      </c>
      <c r="U1051" s="56">
        <f t="shared" si="232"/>
        <v>1</v>
      </c>
      <c r="V1051" s="36" t="s">
        <v>28</v>
      </c>
      <c r="W1051" s="106">
        <f>VLOOKUP(V1051,'Charged Moves'!B$2:K$119,3,FALSE)</f>
        <v>140</v>
      </c>
      <c r="X1051" s="107" t="str">
        <f>VLOOKUP(V1051,'Charged Moves'!B$2:C$119,2,FALSE)</f>
        <v>Fire</v>
      </c>
      <c r="Y1051" s="106">
        <f>IF(OR(VLOOKUP(V1051,'Charged Moves'!B$2:C$119,2,FALSE)=E1051,VLOOKUP(V1051,'Charged Moves'!B$2:C$119,2,FALSE)=F1051),1,0)</f>
        <v>1</v>
      </c>
      <c r="Z1051" s="106">
        <f>VLOOKUP(V1051,'Charged Moves'!B$2:K$119,10,FALSE)*100</f>
        <v>5</v>
      </c>
      <c r="AA1051" s="106">
        <f>VLOOKUP(V1051,'Charged Moves'!B$2:K$119,6,FALSE)</f>
        <v>4200</v>
      </c>
      <c r="AB1051" s="106">
        <f>VLOOKUP(V1051,'Charged Moves'!B$2:L$119,11,FALSE)</f>
        <v>100</v>
      </c>
      <c r="AC1051" s="62">
        <f t="shared" si="233"/>
        <v>79</v>
      </c>
      <c r="AD1051" s="24">
        <f t="shared" si="3"/>
        <v>18.80952381</v>
      </c>
      <c r="AE1051" s="63">
        <f t="shared" si="4"/>
        <v>10</v>
      </c>
      <c r="AF1051" s="64">
        <f t="shared" si="5"/>
        <v>10000</v>
      </c>
      <c r="AG1051" s="65">
        <f t="shared" si="6"/>
        <v>9.788732394</v>
      </c>
      <c r="AH1051" s="15">
        <f t="shared" si="234"/>
        <v>0.5622476964</v>
      </c>
      <c r="AI1051" s="15">
        <f t="shared" si="235"/>
        <v>0.262772683</v>
      </c>
      <c r="AJ1051" s="15">
        <f t="shared" si="236"/>
        <v>0.313352795</v>
      </c>
      <c r="AK1051" s="65">
        <f t="shared" si="7"/>
        <v>3.839779006</v>
      </c>
      <c r="AL1051" s="65">
        <f t="shared" si="8"/>
        <v>291547.6056</v>
      </c>
      <c r="AM1051" s="65">
        <f t="shared" si="9"/>
        <v>114363.9779</v>
      </c>
    </row>
    <row r="1052" ht="14.25" customHeight="1">
      <c r="A1052" s="11">
        <v>252.0</v>
      </c>
      <c r="B1052" s="11">
        <f>VLOOKUP(D1052,'Species Data'!A$2:E$252,2,FALSE)</f>
        <v>38</v>
      </c>
      <c r="C1052" s="11"/>
      <c r="D1052" s="11" t="s">
        <v>201</v>
      </c>
      <c r="E1052" s="66" t="s">
        <v>170</v>
      </c>
      <c r="F1052" s="112"/>
      <c r="G1052" s="11">
        <f>VLOOKUP(D1052,'Species Data'!A$2:E$252,3,FALSE)</f>
        <v>146</v>
      </c>
      <c r="H1052" s="52">
        <f>VLOOKUP(D1052,'Species Data'!A$2:E$252,4,FALSE)</f>
        <v>169</v>
      </c>
      <c r="I1052" s="52">
        <f>VLOOKUP(D1052,'Species Data'!A$2:E$252,5,FALSE)</f>
        <v>204</v>
      </c>
      <c r="J1052" s="53">
        <f t="shared" si="1"/>
        <v>29784</v>
      </c>
      <c r="K1052" s="12" t="s">
        <v>45</v>
      </c>
      <c r="L1052" s="54">
        <f>VLOOKUP(K1052,'Basic Moves'!B$2:J$60,3,FALSE)</f>
        <v>14</v>
      </c>
      <c r="M1052" s="54" t="str">
        <f>VLOOKUP(K1052,'Basic Moves'!B$2:C$60,2,FALSE)</f>
        <v>Fire</v>
      </c>
      <c r="N1052" s="54">
        <f>IF(OR(VLOOKUP(K1052,'Basic Moves'!B$2:C$60,2,FALSE)=E1052,VLOOKUP(K1052,'Basic Moves'!B$2:C$60,2,FALSE)=F1052),1,0)</f>
        <v>1</v>
      </c>
      <c r="O1052" s="54">
        <f>VLOOKUP(K1052,'Basic Moves'!B$2:J$60,5,FALSE)</f>
        <v>1100</v>
      </c>
      <c r="P1052" s="54">
        <f>VLOOKUP(K1052,'Basic Moves'!B$2:J$60,9,FALSE)</f>
        <v>10</v>
      </c>
      <c r="Q1052" s="34">
        <f t="shared" si="229"/>
        <v>8</v>
      </c>
      <c r="R1052" s="24">
        <f t="shared" si="2"/>
        <v>7.272727273</v>
      </c>
      <c r="S1052" s="56">
        <f t="shared" si="230"/>
        <v>12.72727273</v>
      </c>
      <c r="T1052" s="56">
        <f t="shared" si="231"/>
        <v>9.090909091</v>
      </c>
      <c r="U1052" s="56">
        <f t="shared" si="232"/>
        <v>0.7142857143</v>
      </c>
      <c r="V1052" s="48" t="s">
        <v>100</v>
      </c>
      <c r="W1052" s="54">
        <f>VLOOKUP(V1052,'Charged Moves'!B$2:K$119,3,FALSE)</f>
        <v>95</v>
      </c>
      <c r="X1052" s="57" t="str">
        <f>VLOOKUP(V1052,'Charged Moves'!B$2:C$119,2,FALSE)</f>
        <v>Fire</v>
      </c>
      <c r="Y1052" s="54">
        <f>IF(OR(VLOOKUP(V1052,'Charged Moves'!B$2:C$119,2,FALSE)=E1052,VLOOKUP(V1052,'Charged Moves'!B$2:C$119,2,FALSE)=F1052),1,0)</f>
        <v>1</v>
      </c>
      <c r="Z1052" s="54">
        <f>VLOOKUP(V1052,'Charged Moves'!B$2:K$119,10,FALSE)*100</f>
        <v>5</v>
      </c>
      <c r="AA1052" s="54">
        <f>VLOOKUP(V1052,'Charged Moves'!B$2:K$119,6,FALSE)</f>
        <v>3000</v>
      </c>
      <c r="AB1052" s="54">
        <f>VLOOKUP(V1052,'Charged Moves'!B$2:L$119,11,FALSE)</f>
        <v>100</v>
      </c>
      <c r="AC1052" s="62">
        <f t="shared" si="233"/>
        <v>54</v>
      </c>
      <c r="AD1052" s="24">
        <f t="shared" si="3"/>
        <v>18</v>
      </c>
      <c r="AE1052" s="63">
        <f t="shared" si="4"/>
        <v>10</v>
      </c>
      <c r="AF1052" s="64">
        <f t="shared" si="5"/>
        <v>11000</v>
      </c>
      <c r="AG1052" s="65">
        <f t="shared" si="6"/>
        <v>9.571428571</v>
      </c>
      <c r="AH1052" s="15">
        <f t="shared" si="234"/>
        <v>0.5497661443</v>
      </c>
      <c r="AI1052" s="15">
        <f t="shared" si="235"/>
        <v>0.2569392915</v>
      </c>
      <c r="AJ1052" s="15">
        <f t="shared" si="236"/>
        <v>0.3037593401</v>
      </c>
      <c r="AK1052" s="65">
        <f t="shared" si="7"/>
        <v>3.722222222</v>
      </c>
      <c r="AL1052" s="65">
        <f t="shared" si="8"/>
        <v>285075.4286</v>
      </c>
      <c r="AM1052" s="65">
        <f t="shared" si="9"/>
        <v>110862.6667</v>
      </c>
    </row>
    <row r="1053" ht="14.25" customHeight="1">
      <c r="A1053" s="11">
        <v>250.0</v>
      </c>
      <c r="B1053" s="11">
        <f>VLOOKUP(D1053,'Species Data'!A$2:E$252,2,FALSE)</f>
        <v>38</v>
      </c>
      <c r="C1053" s="11"/>
      <c r="D1053" s="11" t="s">
        <v>201</v>
      </c>
      <c r="E1053" s="66" t="s">
        <v>170</v>
      </c>
      <c r="F1053" s="112"/>
      <c r="G1053" s="11">
        <f>VLOOKUP(D1053,'Species Data'!A$2:E$252,3,FALSE)</f>
        <v>146</v>
      </c>
      <c r="H1053" s="52">
        <f>VLOOKUP(D1053,'Species Data'!A$2:E$252,4,FALSE)</f>
        <v>169</v>
      </c>
      <c r="I1053" s="52">
        <f>VLOOKUP(D1053,'Species Data'!A$2:E$252,5,FALSE)</f>
        <v>204</v>
      </c>
      <c r="J1053" s="53">
        <f t="shared" si="1"/>
        <v>29784</v>
      </c>
      <c r="K1053" s="48" t="s">
        <v>158</v>
      </c>
      <c r="L1053" s="54">
        <f>VLOOKUP(K1053,'Basic Moves'!B$2:J$60,3,FALSE)</f>
        <v>10</v>
      </c>
      <c r="M1053" s="54" t="str">
        <f>VLOOKUP(K1053,'Basic Moves'!B$2:C$60,2,FALSE)</f>
        <v>Dark</v>
      </c>
      <c r="N1053" s="54">
        <f>IF(OR(VLOOKUP(K1053,'Basic Moves'!B$2:C$60,2,FALSE)=E1053,VLOOKUP(K1053,'Basic Moves'!B$2:C$60,2,FALSE)=F1053),1,0)</f>
        <v>0</v>
      </c>
      <c r="O1053" s="54">
        <f>VLOOKUP(K1053,'Basic Moves'!B$2:J$60,5,FALSE)</f>
        <v>900</v>
      </c>
      <c r="P1053" s="54">
        <f>VLOOKUP(K1053,'Basic Moves'!B$2:J$60,9,FALSE)</f>
        <v>9</v>
      </c>
      <c r="Q1053" s="34">
        <f t="shared" si="229"/>
        <v>5</v>
      </c>
      <c r="R1053" s="24">
        <f t="shared" si="2"/>
        <v>5.555555556</v>
      </c>
      <c r="S1053" s="56">
        <f t="shared" si="230"/>
        <v>11.11111111</v>
      </c>
      <c r="T1053" s="56">
        <f t="shared" si="231"/>
        <v>10</v>
      </c>
      <c r="U1053" s="56">
        <f t="shared" si="232"/>
        <v>0.9</v>
      </c>
      <c r="V1053" s="12" t="s">
        <v>46</v>
      </c>
      <c r="W1053" s="54">
        <f>VLOOKUP(V1053,'Charged Moves'!B$2:K$119,3,FALSE)</f>
        <v>160</v>
      </c>
      <c r="X1053" s="57" t="str">
        <f>VLOOKUP(V1053,'Charged Moves'!B$2:C$119,2,FALSE)</f>
        <v>Fire</v>
      </c>
      <c r="Y1053" s="54">
        <f>IF(OR(VLOOKUP(V1053,'Charged Moves'!B$2:C$119,2,FALSE)=E1053,VLOOKUP(V1053,'Charged Moves'!B$2:C$119,2,FALSE)=F1053),1,0)</f>
        <v>1</v>
      </c>
      <c r="Z1053" s="54">
        <f>VLOOKUP(V1053,'Charged Moves'!B$2:K$119,10,FALSE)*100</f>
        <v>5</v>
      </c>
      <c r="AA1053" s="54">
        <f>VLOOKUP(V1053,'Charged Moves'!B$2:K$119,6,FALSE)</f>
        <v>4000</v>
      </c>
      <c r="AB1053" s="54">
        <f>VLOOKUP(V1053,'Charged Moves'!B$2:L$119,11,FALSE)</f>
        <v>100</v>
      </c>
      <c r="AC1053" s="62">
        <f t="shared" si="233"/>
        <v>91</v>
      </c>
      <c r="AD1053" s="24">
        <f t="shared" si="3"/>
        <v>22.75</v>
      </c>
      <c r="AE1053" s="63">
        <f t="shared" si="4"/>
        <v>12</v>
      </c>
      <c r="AF1053" s="64">
        <f t="shared" si="5"/>
        <v>10800</v>
      </c>
      <c r="AG1053" s="65">
        <f t="shared" si="6"/>
        <v>10.2027027</v>
      </c>
      <c r="AH1053" s="15">
        <f t="shared" si="234"/>
        <v>0.5860254281</v>
      </c>
      <c r="AI1053" s="15">
        <f t="shared" si="235"/>
        <v>0.273885469</v>
      </c>
      <c r="AJ1053" s="15">
        <f t="shared" si="236"/>
        <v>0.3020258584</v>
      </c>
      <c r="AK1053" s="65">
        <f t="shared" si="7"/>
        <v>3.700980392</v>
      </c>
      <c r="AL1053" s="65">
        <f t="shared" si="8"/>
        <v>303877.2973</v>
      </c>
      <c r="AM1053" s="65">
        <f t="shared" si="9"/>
        <v>110230</v>
      </c>
    </row>
    <row r="1054" ht="14.25" customHeight="1">
      <c r="A1054" s="11">
        <v>245.0</v>
      </c>
      <c r="B1054" s="32">
        <f>VLOOKUP(D1054,'Species Data'!A$2:E$252,2,FALSE)</f>
        <v>38</v>
      </c>
      <c r="C1054" s="32"/>
      <c r="D1054" s="32" t="s">
        <v>201</v>
      </c>
      <c r="E1054" s="116" t="s">
        <v>170</v>
      </c>
      <c r="F1054" s="117"/>
      <c r="G1054" s="32">
        <f>VLOOKUP(D1054,'Species Data'!A$2:E$252,3,FALSE)</f>
        <v>146</v>
      </c>
      <c r="H1054" s="104">
        <f>VLOOKUP(D1054,'Species Data'!A$2:E$252,4,FALSE)</f>
        <v>169</v>
      </c>
      <c r="I1054" s="104">
        <f>VLOOKUP(D1054,'Species Data'!A$2:E$252,5,FALSE)</f>
        <v>204</v>
      </c>
      <c r="J1054" s="105">
        <f t="shared" si="1"/>
        <v>29784</v>
      </c>
      <c r="K1054" s="36" t="s">
        <v>108</v>
      </c>
      <c r="L1054" s="106">
        <f>VLOOKUP(K1054,'Basic Moves'!B$2:J$60,3,FALSE)</f>
        <v>10</v>
      </c>
      <c r="M1054" s="106" t="str">
        <f>VLOOKUP(K1054,'Basic Moves'!B$2:C$60,2,FALSE)</f>
        <v>Fire</v>
      </c>
      <c r="N1054" s="106">
        <f>IF(OR(VLOOKUP(K1054,'Basic Moves'!B$2:C$60,2,FALSE)=E1054,VLOOKUP(K1054,'Basic Moves'!B$2:C$60,2,FALSE)=F1054),1,0)</f>
        <v>1</v>
      </c>
      <c r="O1054" s="106">
        <f>VLOOKUP(K1054,'Basic Moves'!B$2:J$60,5,FALSE)</f>
        <v>1000</v>
      </c>
      <c r="P1054" s="106">
        <f>VLOOKUP(K1054,'Basic Moves'!B$2:J$60,9,FALSE)</f>
        <v>10</v>
      </c>
      <c r="Q1054" s="34">
        <f t="shared" si="229"/>
        <v>6</v>
      </c>
      <c r="R1054" s="24">
        <f t="shared" si="2"/>
        <v>6</v>
      </c>
      <c r="S1054" s="56">
        <f t="shared" si="230"/>
        <v>10</v>
      </c>
      <c r="T1054" s="56">
        <f t="shared" si="231"/>
        <v>10</v>
      </c>
      <c r="U1054" s="56">
        <f t="shared" si="232"/>
        <v>1</v>
      </c>
      <c r="V1054" s="36" t="s">
        <v>98</v>
      </c>
      <c r="W1054" s="106">
        <f>VLOOKUP(V1054,'Charged Moves'!B$2:K$119,3,FALSE)</f>
        <v>70</v>
      </c>
      <c r="X1054" s="107" t="str">
        <f>VLOOKUP(V1054,'Charged Moves'!B$2:C$119,2,FALSE)</f>
        <v>Fire</v>
      </c>
      <c r="Y1054" s="106">
        <f>IF(OR(VLOOKUP(V1054,'Charged Moves'!B$2:C$119,2,FALSE)=E1054,VLOOKUP(V1054,'Charged Moves'!B$2:C$119,2,FALSE)=F1054),1,0)</f>
        <v>1</v>
      </c>
      <c r="Z1054" s="106">
        <f>VLOOKUP(V1054,'Charged Moves'!B$2:K$119,10,FALSE)*100</f>
        <v>5</v>
      </c>
      <c r="AA1054" s="106">
        <f>VLOOKUP(V1054,'Charged Moves'!B$2:K$119,6,FALSE)</f>
        <v>2200</v>
      </c>
      <c r="AB1054" s="106">
        <f>VLOOKUP(V1054,'Charged Moves'!B$2:L$119,11,FALSE)</f>
        <v>50</v>
      </c>
      <c r="AC1054" s="62">
        <f t="shared" si="233"/>
        <v>40</v>
      </c>
      <c r="AD1054" s="24">
        <f t="shared" si="3"/>
        <v>18.18181818</v>
      </c>
      <c r="AE1054" s="63">
        <f t="shared" si="4"/>
        <v>5</v>
      </c>
      <c r="AF1054" s="64">
        <f t="shared" si="5"/>
        <v>5000</v>
      </c>
      <c r="AG1054" s="65">
        <f t="shared" si="6"/>
        <v>9.722222222</v>
      </c>
      <c r="AH1054" s="15">
        <f t="shared" si="234"/>
        <v>0.5584274682</v>
      </c>
      <c r="AI1054" s="15">
        <f t="shared" si="235"/>
        <v>0.2609872571</v>
      </c>
      <c r="AJ1054" s="15">
        <f t="shared" si="236"/>
        <v>0.2975254731</v>
      </c>
      <c r="AK1054" s="65">
        <f t="shared" si="7"/>
        <v>3.645833333</v>
      </c>
      <c r="AL1054" s="65">
        <f t="shared" si="8"/>
        <v>289566.6667</v>
      </c>
      <c r="AM1054" s="65">
        <f t="shared" si="9"/>
        <v>108587.5</v>
      </c>
    </row>
    <row r="1055" ht="14.25" customHeight="1">
      <c r="A1055" s="11">
        <v>251.0</v>
      </c>
      <c r="B1055" s="11">
        <f>VLOOKUP(D1055,'Species Data'!A$2:E$252,2,FALSE)</f>
        <v>38</v>
      </c>
      <c r="C1055" s="11"/>
      <c r="D1055" s="11" t="s">
        <v>201</v>
      </c>
      <c r="E1055" s="66" t="s">
        <v>170</v>
      </c>
      <c r="F1055" s="112"/>
      <c r="G1055" s="11">
        <f>VLOOKUP(D1055,'Species Data'!A$2:E$252,3,FALSE)</f>
        <v>146</v>
      </c>
      <c r="H1055" s="52">
        <f>VLOOKUP(D1055,'Species Data'!A$2:E$252,4,FALSE)</f>
        <v>169</v>
      </c>
      <c r="I1055" s="52">
        <f>VLOOKUP(D1055,'Species Data'!A$2:E$252,5,FALSE)</f>
        <v>204</v>
      </c>
      <c r="J1055" s="53">
        <f t="shared" si="1"/>
        <v>29784</v>
      </c>
      <c r="K1055" s="48" t="s">
        <v>158</v>
      </c>
      <c r="L1055" s="54">
        <f>VLOOKUP(K1055,'Basic Moves'!B$2:J$60,3,FALSE)</f>
        <v>10</v>
      </c>
      <c r="M1055" s="54" t="str">
        <f>VLOOKUP(K1055,'Basic Moves'!B$2:C$60,2,FALSE)</f>
        <v>Dark</v>
      </c>
      <c r="N1055" s="54">
        <f>IF(OR(VLOOKUP(K1055,'Basic Moves'!B$2:C$60,2,FALSE)=E1055,VLOOKUP(K1055,'Basic Moves'!B$2:C$60,2,FALSE)=F1055),1,0)</f>
        <v>0</v>
      </c>
      <c r="O1055" s="54">
        <f>VLOOKUP(K1055,'Basic Moves'!B$2:J$60,5,FALSE)</f>
        <v>900</v>
      </c>
      <c r="P1055" s="54">
        <f>VLOOKUP(K1055,'Basic Moves'!B$2:J$60,9,FALSE)</f>
        <v>9</v>
      </c>
      <c r="Q1055" s="34">
        <f t="shared" si="229"/>
        <v>5</v>
      </c>
      <c r="R1055" s="24">
        <f t="shared" si="2"/>
        <v>5.555555556</v>
      </c>
      <c r="S1055" s="56">
        <f t="shared" si="230"/>
        <v>11.11111111</v>
      </c>
      <c r="T1055" s="56">
        <f t="shared" si="231"/>
        <v>10</v>
      </c>
      <c r="U1055" s="56">
        <f t="shared" si="232"/>
        <v>0.9</v>
      </c>
      <c r="V1055" s="12" t="s">
        <v>39</v>
      </c>
      <c r="W1055" s="54">
        <f>VLOOKUP(V1055,'Charged Moves'!B$2:K$119,3,FALSE)</f>
        <v>180</v>
      </c>
      <c r="X1055" s="57" t="str">
        <f>VLOOKUP(V1055,'Charged Moves'!B$2:C$119,2,FALSE)</f>
        <v>Grass</v>
      </c>
      <c r="Y1055" s="54">
        <f>IF(OR(VLOOKUP(V1055,'Charged Moves'!B$2:C$119,2,FALSE)=E1055,VLOOKUP(V1055,'Charged Moves'!B$2:C$119,2,FALSE)=F1055),1,0)</f>
        <v>0</v>
      </c>
      <c r="Z1055" s="54">
        <f>VLOOKUP(V1055,'Charged Moves'!B$2:K$119,10,FALSE)*100</f>
        <v>5</v>
      </c>
      <c r="AA1055" s="54">
        <f>VLOOKUP(V1055,'Charged Moves'!B$2:K$119,6,FALSE)</f>
        <v>4900</v>
      </c>
      <c r="AB1055" s="54">
        <f>VLOOKUP(V1055,'Charged Moves'!B$2:L$119,11,FALSE)</f>
        <v>100</v>
      </c>
      <c r="AC1055" s="62">
        <f t="shared" si="233"/>
        <v>85</v>
      </c>
      <c r="AD1055" s="24">
        <f t="shared" si="3"/>
        <v>17.34693878</v>
      </c>
      <c r="AE1055" s="63">
        <f t="shared" si="4"/>
        <v>12</v>
      </c>
      <c r="AF1055" s="64">
        <f t="shared" si="5"/>
        <v>10800</v>
      </c>
      <c r="AG1055" s="65">
        <f t="shared" si="6"/>
        <v>9.23566879</v>
      </c>
      <c r="AH1055" s="15">
        <f t="shared" si="234"/>
        <v>0.5304806887</v>
      </c>
      <c r="AI1055" s="15">
        <f t="shared" si="235"/>
        <v>0.2479260204</v>
      </c>
      <c r="AJ1055" s="15">
        <f t="shared" si="236"/>
        <v>0.2837653022</v>
      </c>
      <c r="AK1055" s="65">
        <f t="shared" si="7"/>
        <v>3.477218225</v>
      </c>
      <c r="AL1055" s="65">
        <f t="shared" si="8"/>
        <v>275075.1592</v>
      </c>
      <c r="AM1055" s="65">
        <f t="shared" si="9"/>
        <v>103565.4676</v>
      </c>
    </row>
    <row r="1056" ht="14.25" customHeight="1">
      <c r="A1056" s="11">
        <v>247.0</v>
      </c>
      <c r="B1056" s="32">
        <f>VLOOKUP(D1056,'Species Data'!A$2:E$252,2,FALSE)</f>
        <v>38</v>
      </c>
      <c r="C1056" s="32"/>
      <c r="D1056" s="32" t="s">
        <v>201</v>
      </c>
      <c r="E1056" s="116" t="s">
        <v>170</v>
      </c>
      <c r="F1056" s="117"/>
      <c r="G1056" s="32">
        <f>VLOOKUP(D1056,'Species Data'!A$2:E$252,3,FALSE)</f>
        <v>146</v>
      </c>
      <c r="H1056" s="104">
        <f>VLOOKUP(D1056,'Species Data'!A$2:E$252,4,FALSE)</f>
        <v>169</v>
      </c>
      <c r="I1056" s="104">
        <f>VLOOKUP(D1056,'Species Data'!A$2:E$252,5,FALSE)</f>
        <v>204</v>
      </c>
      <c r="J1056" s="105">
        <f t="shared" si="1"/>
        <v>29784</v>
      </c>
      <c r="K1056" s="36" t="s">
        <v>158</v>
      </c>
      <c r="L1056" s="106">
        <f>VLOOKUP(K1056,'Basic Moves'!B$2:J$60,3,FALSE)</f>
        <v>10</v>
      </c>
      <c r="M1056" s="106" t="str">
        <f>VLOOKUP(K1056,'Basic Moves'!B$2:C$60,2,FALSE)</f>
        <v>Dark</v>
      </c>
      <c r="N1056" s="106">
        <f>IF(OR(VLOOKUP(K1056,'Basic Moves'!B$2:C$60,2,FALSE)=E1056,VLOOKUP(K1056,'Basic Moves'!B$2:C$60,2,FALSE)=F1056),1,0)</f>
        <v>0</v>
      </c>
      <c r="O1056" s="106">
        <f>VLOOKUP(K1056,'Basic Moves'!B$2:J$60,5,FALSE)</f>
        <v>900</v>
      </c>
      <c r="P1056" s="106">
        <f>VLOOKUP(K1056,'Basic Moves'!B$2:J$60,9,FALSE)</f>
        <v>9</v>
      </c>
      <c r="Q1056" s="34">
        <f t="shared" si="229"/>
        <v>5</v>
      </c>
      <c r="R1056" s="24">
        <f t="shared" si="2"/>
        <v>5.555555556</v>
      </c>
      <c r="S1056" s="56">
        <f t="shared" si="230"/>
        <v>11.11111111</v>
      </c>
      <c r="T1056" s="56">
        <f t="shared" si="231"/>
        <v>10</v>
      </c>
      <c r="U1056" s="56">
        <f t="shared" si="232"/>
        <v>0.9</v>
      </c>
      <c r="V1056" s="36" t="s">
        <v>28</v>
      </c>
      <c r="W1056" s="106">
        <f>VLOOKUP(V1056,'Charged Moves'!B$2:K$119,3,FALSE)</f>
        <v>140</v>
      </c>
      <c r="X1056" s="107" t="str">
        <f>VLOOKUP(V1056,'Charged Moves'!B$2:C$119,2,FALSE)</f>
        <v>Fire</v>
      </c>
      <c r="Y1056" s="106">
        <f>IF(OR(VLOOKUP(V1056,'Charged Moves'!B$2:C$119,2,FALSE)=E1056,VLOOKUP(V1056,'Charged Moves'!B$2:C$119,2,FALSE)=F1056),1,0)</f>
        <v>1</v>
      </c>
      <c r="Z1056" s="106">
        <f>VLOOKUP(V1056,'Charged Moves'!B$2:K$119,10,FALSE)*100</f>
        <v>5</v>
      </c>
      <c r="AA1056" s="106">
        <f>VLOOKUP(V1056,'Charged Moves'!B$2:K$119,6,FALSE)</f>
        <v>4200</v>
      </c>
      <c r="AB1056" s="106">
        <f>VLOOKUP(V1056,'Charged Moves'!B$2:L$119,11,FALSE)</f>
        <v>100</v>
      </c>
      <c r="AC1056" s="62">
        <f t="shared" si="233"/>
        <v>79</v>
      </c>
      <c r="AD1056" s="24">
        <f t="shared" si="3"/>
        <v>18.80952381</v>
      </c>
      <c r="AE1056" s="63">
        <f t="shared" si="4"/>
        <v>12</v>
      </c>
      <c r="AF1056" s="64">
        <f t="shared" si="5"/>
        <v>10800</v>
      </c>
      <c r="AG1056" s="65">
        <f t="shared" si="6"/>
        <v>9.266666667</v>
      </c>
      <c r="AH1056" s="15">
        <f t="shared" si="234"/>
        <v>0.5322611526</v>
      </c>
      <c r="AI1056" s="15">
        <f t="shared" si="235"/>
        <v>0.2487581399</v>
      </c>
      <c r="AJ1056" s="15">
        <f t="shared" si="236"/>
        <v>0.2766675897</v>
      </c>
      <c r="AK1056" s="65">
        <f t="shared" si="7"/>
        <v>3.390243902</v>
      </c>
      <c r="AL1056" s="65">
        <f t="shared" si="8"/>
        <v>275998.4</v>
      </c>
      <c r="AM1056" s="65">
        <f t="shared" si="9"/>
        <v>100975.0244</v>
      </c>
    </row>
    <row r="1057" ht="14.25" customHeight="1">
      <c r="A1057" s="11">
        <v>246.0</v>
      </c>
      <c r="B1057" s="32">
        <f>VLOOKUP(D1057,'Species Data'!A$2:E$252,2,FALSE)</f>
        <v>38</v>
      </c>
      <c r="C1057" s="32"/>
      <c r="D1057" s="32" t="s">
        <v>201</v>
      </c>
      <c r="E1057" s="116" t="s">
        <v>170</v>
      </c>
      <c r="F1057" s="117"/>
      <c r="G1057" s="32">
        <f>VLOOKUP(D1057,'Species Data'!A$2:E$252,3,FALSE)</f>
        <v>146</v>
      </c>
      <c r="H1057" s="104">
        <f>VLOOKUP(D1057,'Species Data'!A$2:E$252,4,FALSE)</f>
        <v>169</v>
      </c>
      <c r="I1057" s="104">
        <f>VLOOKUP(D1057,'Species Data'!A$2:E$252,5,FALSE)</f>
        <v>204</v>
      </c>
      <c r="J1057" s="105">
        <f t="shared" si="1"/>
        <v>29784</v>
      </c>
      <c r="K1057" s="36" t="s">
        <v>108</v>
      </c>
      <c r="L1057" s="106">
        <f>VLOOKUP(K1057,'Basic Moves'!B$2:J$60,3,FALSE)</f>
        <v>10</v>
      </c>
      <c r="M1057" s="106" t="str">
        <f>VLOOKUP(K1057,'Basic Moves'!B$2:C$60,2,FALSE)</f>
        <v>Fire</v>
      </c>
      <c r="N1057" s="106">
        <f>IF(OR(VLOOKUP(K1057,'Basic Moves'!B$2:C$60,2,FALSE)=E1057,VLOOKUP(K1057,'Basic Moves'!B$2:C$60,2,FALSE)=F1057),1,0)</f>
        <v>1</v>
      </c>
      <c r="O1057" s="106">
        <f>VLOOKUP(K1057,'Basic Moves'!B$2:J$60,5,FALSE)</f>
        <v>1000</v>
      </c>
      <c r="P1057" s="106">
        <f>VLOOKUP(K1057,'Basic Moves'!B$2:J$60,9,FALSE)</f>
        <v>10</v>
      </c>
      <c r="Q1057" s="34">
        <f t="shared" si="229"/>
        <v>6</v>
      </c>
      <c r="R1057" s="24">
        <f t="shared" si="2"/>
        <v>6</v>
      </c>
      <c r="S1057" s="56">
        <f t="shared" si="230"/>
        <v>10</v>
      </c>
      <c r="T1057" s="56">
        <f t="shared" si="231"/>
        <v>10</v>
      </c>
      <c r="U1057" s="56">
        <f t="shared" si="232"/>
        <v>1</v>
      </c>
      <c r="V1057" s="36" t="s">
        <v>100</v>
      </c>
      <c r="W1057" s="106">
        <f>VLOOKUP(V1057,'Charged Moves'!B$2:K$119,3,FALSE)</f>
        <v>95</v>
      </c>
      <c r="X1057" s="107" t="str">
        <f>VLOOKUP(V1057,'Charged Moves'!B$2:C$119,2,FALSE)</f>
        <v>Fire</v>
      </c>
      <c r="Y1057" s="106">
        <f>IF(OR(VLOOKUP(V1057,'Charged Moves'!B$2:C$119,2,FALSE)=E1057,VLOOKUP(V1057,'Charged Moves'!B$2:C$119,2,FALSE)=F1057),1,0)</f>
        <v>1</v>
      </c>
      <c r="Z1057" s="106">
        <f>VLOOKUP(V1057,'Charged Moves'!B$2:K$119,10,FALSE)*100</f>
        <v>5</v>
      </c>
      <c r="AA1057" s="106">
        <f>VLOOKUP(V1057,'Charged Moves'!B$2:K$119,6,FALSE)</f>
        <v>3000</v>
      </c>
      <c r="AB1057" s="106">
        <f>VLOOKUP(V1057,'Charged Moves'!B$2:L$119,11,FALSE)</f>
        <v>100</v>
      </c>
      <c r="AC1057" s="62">
        <f t="shared" si="233"/>
        <v>54</v>
      </c>
      <c r="AD1057" s="24">
        <f t="shared" si="3"/>
        <v>18</v>
      </c>
      <c r="AE1057" s="63">
        <f t="shared" si="4"/>
        <v>10</v>
      </c>
      <c r="AF1057" s="64">
        <f t="shared" si="5"/>
        <v>10000</v>
      </c>
      <c r="AG1057" s="65">
        <f t="shared" si="6"/>
        <v>8.769230769</v>
      </c>
      <c r="AH1057" s="15">
        <f t="shared" si="234"/>
        <v>0.5036893032</v>
      </c>
      <c r="AI1057" s="15">
        <f t="shared" si="235"/>
        <v>0.2354047699</v>
      </c>
      <c r="AJ1057" s="15">
        <f t="shared" si="236"/>
        <v>0.2658056145</v>
      </c>
      <c r="AK1057" s="65">
        <f t="shared" si="7"/>
        <v>3.257142857</v>
      </c>
      <c r="AL1057" s="65">
        <f t="shared" si="8"/>
        <v>261182.7692</v>
      </c>
      <c r="AM1057" s="65">
        <f t="shared" si="9"/>
        <v>97010.74286</v>
      </c>
    </row>
    <row r="1058" ht="14.25" customHeight="1">
      <c r="A1058" s="11">
        <v>248.0</v>
      </c>
      <c r="B1058" s="32">
        <f>VLOOKUP(D1058,'Species Data'!A$2:E$252,2,FALSE)</f>
        <v>38</v>
      </c>
      <c r="C1058" s="32"/>
      <c r="D1058" s="32" t="s">
        <v>201</v>
      </c>
      <c r="E1058" s="116" t="s">
        <v>170</v>
      </c>
      <c r="F1058" s="117"/>
      <c r="G1058" s="32">
        <f>VLOOKUP(D1058,'Species Data'!A$2:E$252,3,FALSE)</f>
        <v>146</v>
      </c>
      <c r="H1058" s="104">
        <f>VLOOKUP(D1058,'Species Data'!A$2:E$252,4,FALSE)</f>
        <v>169</v>
      </c>
      <c r="I1058" s="104">
        <f>VLOOKUP(D1058,'Species Data'!A$2:E$252,5,FALSE)</f>
        <v>204</v>
      </c>
      <c r="J1058" s="105">
        <f t="shared" si="1"/>
        <v>29784</v>
      </c>
      <c r="K1058" s="36" t="s">
        <v>158</v>
      </c>
      <c r="L1058" s="106">
        <f>VLOOKUP(K1058,'Basic Moves'!B$2:J$60,3,FALSE)</f>
        <v>10</v>
      </c>
      <c r="M1058" s="106" t="str">
        <f>VLOOKUP(K1058,'Basic Moves'!B$2:C$60,2,FALSE)</f>
        <v>Dark</v>
      </c>
      <c r="N1058" s="106">
        <f>IF(OR(VLOOKUP(K1058,'Basic Moves'!B$2:C$60,2,FALSE)=E1058,VLOOKUP(K1058,'Basic Moves'!B$2:C$60,2,FALSE)=F1058),1,0)</f>
        <v>0</v>
      </c>
      <c r="O1058" s="106">
        <f>VLOOKUP(K1058,'Basic Moves'!B$2:J$60,5,FALSE)</f>
        <v>900</v>
      </c>
      <c r="P1058" s="106">
        <f>VLOOKUP(K1058,'Basic Moves'!B$2:J$60,9,FALSE)</f>
        <v>9</v>
      </c>
      <c r="Q1058" s="34">
        <f t="shared" si="229"/>
        <v>5</v>
      </c>
      <c r="R1058" s="24">
        <f t="shared" si="2"/>
        <v>5.555555556</v>
      </c>
      <c r="S1058" s="56">
        <f t="shared" si="230"/>
        <v>11.11111111</v>
      </c>
      <c r="T1058" s="56">
        <f t="shared" si="231"/>
        <v>10</v>
      </c>
      <c r="U1058" s="56">
        <f t="shared" si="232"/>
        <v>0.9</v>
      </c>
      <c r="V1058" s="36" t="s">
        <v>98</v>
      </c>
      <c r="W1058" s="106">
        <f>VLOOKUP(V1058,'Charged Moves'!B$2:K$119,3,FALSE)</f>
        <v>70</v>
      </c>
      <c r="X1058" s="107" t="str">
        <f>VLOOKUP(V1058,'Charged Moves'!B$2:C$119,2,FALSE)</f>
        <v>Fire</v>
      </c>
      <c r="Y1058" s="106">
        <f>IF(OR(VLOOKUP(V1058,'Charged Moves'!B$2:C$119,2,FALSE)=E1058,VLOOKUP(V1058,'Charged Moves'!B$2:C$119,2,FALSE)=F1058),1,0)</f>
        <v>1</v>
      </c>
      <c r="Z1058" s="106">
        <f>VLOOKUP(V1058,'Charged Moves'!B$2:K$119,10,FALSE)*100</f>
        <v>5</v>
      </c>
      <c r="AA1058" s="106">
        <f>VLOOKUP(V1058,'Charged Moves'!B$2:K$119,6,FALSE)</f>
        <v>2200</v>
      </c>
      <c r="AB1058" s="106">
        <f>VLOOKUP(V1058,'Charged Moves'!B$2:L$119,11,FALSE)</f>
        <v>50</v>
      </c>
      <c r="AC1058" s="62">
        <f t="shared" si="233"/>
        <v>40</v>
      </c>
      <c r="AD1058" s="24">
        <f t="shared" si="3"/>
        <v>18.18181818</v>
      </c>
      <c r="AE1058" s="63">
        <f t="shared" si="4"/>
        <v>6</v>
      </c>
      <c r="AF1058" s="64">
        <f t="shared" si="5"/>
        <v>5400</v>
      </c>
      <c r="AG1058" s="65">
        <f t="shared" si="6"/>
        <v>9.210526316</v>
      </c>
      <c r="AH1058" s="15">
        <f t="shared" si="234"/>
        <v>0.5290365489</v>
      </c>
      <c r="AI1058" s="15">
        <f t="shared" si="235"/>
        <v>0.2472510857</v>
      </c>
      <c r="AJ1058" s="15">
        <f t="shared" si="236"/>
        <v>0.2644670872</v>
      </c>
      <c r="AK1058" s="65">
        <f t="shared" si="7"/>
        <v>3.240740741</v>
      </c>
      <c r="AL1058" s="65">
        <f t="shared" si="8"/>
        <v>274326.3158</v>
      </c>
      <c r="AM1058" s="65">
        <f t="shared" si="9"/>
        <v>96522.22222</v>
      </c>
    </row>
    <row r="1059" ht="14.25" customHeight="1">
      <c r="A1059" s="11">
        <v>249.0</v>
      </c>
      <c r="B1059" s="11">
        <f>VLOOKUP(D1059,'Species Data'!A$2:E$252,2,FALSE)</f>
        <v>38</v>
      </c>
      <c r="C1059" s="11"/>
      <c r="D1059" s="11" t="s">
        <v>201</v>
      </c>
      <c r="E1059" s="66" t="s">
        <v>170</v>
      </c>
      <c r="F1059" s="112"/>
      <c r="G1059" s="11">
        <f>VLOOKUP(D1059,'Species Data'!A$2:E$252,3,FALSE)</f>
        <v>146</v>
      </c>
      <c r="H1059" s="52">
        <f>VLOOKUP(D1059,'Species Data'!A$2:E$252,4,FALSE)</f>
        <v>169</v>
      </c>
      <c r="I1059" s="52">
        <f>VLOOKUP(D1059,'Species Data'!A$2:E$252,5,FALSE)</f>
        <v>204</v>
      </c>
      <c r="J1059" s="53">
        <f t="shared" si="1"/>
        <v>29784</v>
      </c>
      <c r="K1059" s="48" t="s">
        <v>158</v>
      </c>
      <c r="L1059" s="54">
        <f>VLOOKUP(K1059,'Basic Moves'!B$2:J$60,3,FALSE)</f>
        <v>10</v>
      </c>
      <c r="M1059" s="54" t="str">
        <f>VLOOKUP(K1059,'Basic Moves'!B$2:C$60,2,FALSE)</f>
        <v>Dark</v>
      </c>
      <c r="N1059" s="54">
        <f>IF(OR(VLOOKUP(K1059,'Basic Moves'!B$2:C$60,2,FALSE)=E1059,VLOOKUP(K1059,'Basic Moves'!B$2:C$60,2,FALSE)=F1059),1,0)</f>
        <v>0</v>
      </c>
      <c r="O1059" s="54">
        <f>VLOOKUP(K1059,'Basic Moves'!B$2:J$60,5,FALSE)</f>
        <v>900</v>
      </c>
      <c r="P1059" s="54">
        <f>VLOOKUP(K1059,'Basic Moves'!B$2:J$60,9,FALSE)</f>
        <v>9</v>
      </c>
      <c r="Q1059" s="34">
        <f t="shared" si="229"/>
        <v>5</v>
      </c>
      <c r="R1059" s="24">
        <f t="shared" si="2"/>
        <v>5.555555556</v>
      </c>
      <c r="S1059" s="56">
        <f t="shared" si="230"/>
        <v>11.11111111</v>
      </c>
      <c r="T1059" s="56">
        <f t="shared" si="231"/>
        <v>10</v>
      </c>
      <c r="U1059" s="56">
        <f t="shared" si="232"/>
        <v>0.9</v>
      </c>
      <c r="V1059" s="48" t="s">
        <v>100</v>
      </c>
      <c r="W1059" s="54">
        <f>VLOOKUP(V1059,'Charged Moves'!B$2:K$119,3,FALSE)</f>
        <v>95</v>
      </c>
      <c r="X1059" s="57" t="str">
        <f>VLOOKUP(V1059,'Charged Moves'!B$2:C$119,2,FALSE)</f>
        <v>Fire</v>
      </c>
      <c r="Y1059" s="54">
        <f>IF(OR(VLOOKUP(V1059,'Charged Moves'!B$2:C$119,2,FALSE)=E1059,VLOOKUP(V1059,'Charged Moves'!B$2:C$119,2,FALSE)=F1059),1,0)</f>
        <v>1</v>
      </c>
      <c r="Z1059" s="54">
        <f>VLOOKUP(V1059,'Charged Moves'!B$2:K$119,10,FALSE)*100</f>
        <v>5</v>
      </c>
      <c r="AA1059" s="54">
        <f>VLOOKUP(V1059,'Charged Moves'!B$2:K$119,6,FALSE)</f>
        <v>3000</v>
      </c>
      <c r="AB1059" s="54">
        <f>VLOOKUP(V1059,'Charged Moves'!B$2:L$119,11,FALSE)</f>
        <v>100</v>
      </c>
      <c r="AC1059" s="62">
        <f t="shared" si="233"/>
        <v>54</v>
      </c>
      <c r="AD1059" s="24">
        <f t="shared" si="3"/>
        <v>18</v>
      </c>
      <c r="AE1059" s="63">
        <f t="shared" si="4"/>
        <v>12</v>
      </c>
      <c r="AF1059" s="64">
        <f t="shared" si="5"/>
        <v>10800</v>
      </c>
      <c r="AG1059" s="65">
        <f t="shared" si="6"/>
        <v>8.260869565</v>
      </c>
      <c r="AH1059" s="15">
        <f t="shared" si="234"/>
        <v>0.4744899233</v>
      </c>
      <c r="AI1059" s="15">
        <f t="shared" si="235"/>
        <v>0.2217581166</v>
      </c>
      <c r="AJ1059" s="15">
        <f t="shared" si="236"/>
        <v>0.2337486559</v>
      </c>
      <c r="AK1059" s="65">
        <f t="shared" si="7"/>
        <v>2.864321608</v>
      </c>
      <c r="AL1059" s="65">
        <f t="shared" si="8"/>
        <v>246041.7391</v>
      </c>
      <c r="AM1059" s="65">
        <f t="shared" si="9"/>
        <v>85310.95477</v>
      </c>
    </row>
    <row r="1060" ht="14.25" customHeight="1">
      <c r="A1060" s="11">
        <v>1229.0</v>
      </c>
      <c r="B1060" s="11">
        <f>VLOOKUP(D1060,'Species Data'!A$2:E$252,2,FALSE)</f>
        <v>164</v>
      </c>
      <c r="C1060" s="11"/>
      <c r="D1060" s="47" t="s">
        <v>226</v>
      </c>
      <c r="E1060" s="98" t="s">
        <v>481</v>
      </c>
      <c r="F1060" s="67" t="s">
        <v>174</v>
      </c>
      <c r="G1060" s="11">
        <f>VLOOKUP(D1060,'Species Data'!A$2:E$252,3,FALSE)</f>
        <v>200</v>
      </c>
      <c r="H1060" s="52">
        <f>VLOOKUP(D1060,'Species Data'!A$2:E$252,4,FALSE)</f>
        <v>145</v>
      </c>
      <c r="I1060" s="52">
        <f>VLOOKUP(D1060,'Species Data'!A$2:E$252,5,FALSE)</f>
        <v>179</v>
      </c>
      <c r="J1060" s="53">
        <f t="shared" si="1"/>
        <v>35800</v>
      </c>
      <c r="K1060" s="21" t="s">
        <v>47</v>
      </c>
      <c r="L1060" s="54">
        <f>VLOOKUP(K1060,'Basic Moves'!B$2:J$60,3,FALSE)</f>
        <v>12</v>
      </c>
      <c r="M1060" s="54" t="str">
        <f>VLOOKUP(K1060,'Basic Moves'!B$2:C$60,2,FALSE)</f>
        <v>Psychic</v>
      </c>
      <c r="N1060" s="54">
        <f>IF(OR(VLOOKUP(K1060,'Basic Moves'!B$2:C$60,2,FALSE)=E1060,VLOOKUP(K1060,'Basic Moves'!B$2:C$60,2,FALSE)=F1060),1,0)</f>
        <v>0</v>
      </c>
      <c r="O1060" s="54">
        <f>VLOOKUP(K1060,'Basic Moves'!B$2:J$60,5,FALSE)</f>
        <v>1100</v>
      </c>
      <c r="P1060" s="54">
        <f>VLOOKUP(K1060,'Basic Moves'!B$2:J$60,9,FALSE)</f>
        <v>12</v>
      </c>
      <c r="Q1060" s="34">
        <f t="shared" si="229"/>
        <v>5</v>
      </c>
      <c r="R1060" s="24">
        <f t="shared" si="2"/>
        <v>4.545454545</v>
      </c>
      <c r="S1060" s="56">
        <f t="shared" si="230"/>
        <v>10.90909091</v>
      </c>
      <c r="T1060" s="56">
        <f t="shared" si="231"/>
        <v>10.90909091</v>
      </c>
      <c r="U1060" s="56">
        <f t="shared" si="232"/>
        <v>1</v>
      </c>
      <c r="V1060" s="21" t="s">
        <v>87</v>
      </c>
      <c r="W1060" s="54">
        <f>VLOOKUP(V1060,'Charged Moves'!B$2:K$119,3,FALSE)</f>
        <v>70</v>
      </c>
      <c r="X1060" s="57" t="str">
        <f>VLOOKUP(V1060,'Charged Moves'!B$2:C$119,2,FALSE)</f>
        <v>Flying</v>
      </c>
      <c r="Y1060" s="54">
        <f>IF(OR(VLOOKUP(V1060,'Charged Moves'!B$2:C$119,2,FALSE)=E1060,VLOOKUP(V1060,'Charged Moves'!B$2:C$119,2,FALSE)=F1060),1,0)</f>
        <v>1</v>
      </c>
      <c r="Z1060" s="54">
        <f>VLOOKUP(V1060,'Charged Moves'!B$2:K$119,10,FALSE)*100</f>
        <v>5</v>
      </c>
      <c r="AA1060" s="54">
        <f>VLOOKUP(V1060,'Charged Moves'!B$2:K$119,6,FALSE)</f>
        <v>2000</v>
      </c>
      <c r="AB1060" s="54">
        <f>VLOOKUP(V1060,'Charged Moves'!B$2:L$119,11,FALSE)</f>
        <v>50</v>
      </c>
      <c r="AC1060" s="62">
        <f t="shared" si="233"/>
        <v>34</v>
      </c>
      <c r="AD1060" s="24">
        <f t="shared" si="3"/>
        <v>17</v>
      </c>
      <c r="AE1060" s="63">
        <f t="shared" si="4"/>
        <v>5</v>
      </c>
      <c r="AF1060" s="64">
        <f t="shared" si="5"/>
        <v>5500</v>
      </c>
      <c r="AG1060" s="65">
        <f t="shared" si="6"/>
        <v>7.866666667</v>
      </c>
      <c r="AH1060" s="15">
        <f t="shared" si="234"/>
        <v>0.4518475972</v>
      </c>
      <c r="AI1060" s="15">
        <f t="shared" si="235"/>
        <v>0.2538309126</v>
      </c>
      <c r="AJ1060" s="15">
        <f t="shared" si="236"/>
        <v>0.2967869132</v>
      </c>
      <c r="AK1060" s="65">
        <f t="shared" si="7"/>
        <v>3.025641026</v>
      </c>
      <c r="AL1060" s="65">
        <f t="shared" si="8"/>
        <v>281626.6667</v>
      </c>
      <c r="AM1060" s="65">
        <f t="shared" si="9"/>
        <v>108317.9487</v>
      </c>
    </row>
    <row r="1061" ht="14.25" customHeight="1">
      <c r="A1061" s="11">
        <v>1232.0</v>
      </c>
      <c r="B1061" s="11">
        <f>VLOOKUP(D1061,'Species Data'!A$2:E$252,2,FALSE)</f>
        <v>164</v>
      </c>
      <c r="C1061" s="11"/>
      <c r="D1061" s="47" t="s">
        <v>226</v>
      </c>
      <c r="E1061" s="98" t="s">
        <v>481</v>
      </c>
      <c r="F1061" s="67" t="s">
        <v>174</v>
      </c>
      <c r="G1061" s="11">
        <f>VLOOKUP(D1061,'Species Data'!A$2:E$252,3,FALSE)</f>
        <v>200</v>
      </c>
      <c r="H1061" s="52">
        <f>VLOOKUP(D1061,'Species Data'!A$2:E$252,4,FALSE)</f>
        <v>145</v>
      </c>
      <c r="I1061" s="52">
        <f>VLOOKUP(D1061,'Species Data'!A$2:E$252,5,FALSE)</f>
        <v>179</v>
      </c>
      <c r="J1061" s="53">
        <f t="shared" si="1"/>
        <v>35800</v>
      </c>
      <c r="K1061" s="21" t="s">
        <v>190</v>
      </c>
      <c r="L1061" s="54">
        <f>VLOOKUP(K1061,'Basic Moves'!B$2:J$60,3,FALSE)</f>
        <v>8</v>
      </c>
      <c r="M1061" s="54" t="str">
        <f>VLOOKUP(K1061,'Basic Moves'!B$2:C$60,2,FALSE)</f>
        <v>Flying</v>
      </c>
      <c r="N1061" s="54">
        <f>IF(OR(VLOOKUP(K1061,'Basic Moves'!B$2:C$60,2,FALSE)=E1061,VLOOKUP(K1061,'Basic Moves'!B$2:C$60,2,FALSE)=F1061),1,0)</f>
        <v>1</v>
      </c>
      <c r="O1061" s="54">
        <f>VLOOKUP(K1061,'Basic Moves'!B$2:J$60,5,FALSE)</f>
        <v>800</v>
      </c>
      <c r="P1061" s="54">
        <f>VLOOKUP(K1061,'Basic Moves'!B$2:J$60,9,FALSE)</f>
        <v>9</v>
      </c>
      <c r="Q1061" s="34">
        <f t="shared" si="229"/>
        <v>4</v>
      </c>
      <c r="R1061" s="24">
        <f t="shared" si="2"/>
        <v>5</v>
      </c>
      <c r="S1061" s="56">
        <f t="shared" si="230"/>
        <v>10</v>
      </c>
      <c r="T1061" s="56">
        <f t="shared" si="231"/>
        <v>11.25</v>
      </c>
      <c r="U1061" s="56">
        <f t="shared" si="232"/>
        <v>1.125</v>
      </c>
      <c r="V1061" s="21" t="s">
        <v>87</v>
      </c>
      <c r="W1061" s="54">
        <f>VLOOKUP(V1061,'Charged Moves'!B$2:K$119,3,FALSE)</f>
        <v>70</v>
      </c>
      <c r="X1061" s="57" t="str">
        <f>VLOOKUP(V1061,'Charged Moves'!B$2:C$119,2,FALSE)</f>
        <v>Flying</v>
      </c>
      <c r="Y1061" s="54">
        <f>IF(OR(VLOOKUP(V1061,'Charged Moves'!B$2:C$119,2,FALSE)=E1061,VLOOKUP(V1061,'Charged Moves'!B$2:C$119,2,FALSE)=F1061),1,0)</f>
        <v>1</v>
      </c>
      <c r="Z1061" s="54">
        <f>VLOOKUP(V1061,'Charged Moves'!B$2:K$119,10,FALSE)*100</f>
        <v>5</v>
      </c>
      <c r="AA1061" s="54">
        <f>VLOOKUP(V1061,'Charged Moves'!B$2:K$119,6,FALSE)</f>
        <v>2000</v>
      </c>
      <c r="AB1061" s="54">
        <f>VLOOKUP(V1061,'Charged Moves'!B$2:L$119,11,FALSE)</f>
        <v>50</v>
      </c>
      <c r="AC1061" s="62">
        <f t="shared" si="233"/>
        <v>34</v>
      </c>
      <c r="AD1061" s="24">
        <f t="shared" si="3"/>
        <v>17</v>
      </c>
      <c r="AE1061" s="63">
        <f t="shared" si="4"/>
        <v>6</v>
      </c>
      <c r="AF1061" s="64">
        <f t="shared" si="5"/>
        <v>4800</v>
      </c>
      <c r="AG1061" s="65">
        <f t="shared" si="6"/>
        <v>8.529411765</v>
      </c>
      <c r="AH1061" s="15">
        <f t="shared" si="234"/>
        <v>0.4899145184</v>
      </c>
      <c r="AI1061" s="15">
        <f t="shared" si="235"/>
        <v>0.275215471</v>
      </c>
      <c r="AJ1061" s="15">
        <f t="shared" si="236"/>
        <v>0.2735218374</v>
      </c>
      <c r="AK1061" s="65">
        <f t="shared" si="7"/>
        <v>2.788461538</v>
      </c>
      <c r="AL1061" s="65">
        <f t="shared" si="8"/>
        <v>305352.9412</v>
      </c>
      <c r="AM1061" s="65">
        <f t="shared" si="9"/>
        <v>99826.92308</v>
      </c>
    </row>
    <row r="1062" ht="14.25" customHeight="1">
      <c r="A1062" s="11">
        <v>1228.0</v>
      </c>
      <c r="B1062" s="11">
        <f>VLOOKUP(D1062,'Species Data'!A$2:E$252,2,FALSE)</f>
        <v>164</v>
      </c>
      <c r="C1062" s="11"/>
      <c r="D1062" s="47" t="s">
        <v>226</v>
      </c>
      <c r="E1062" s="98" t="s">
        <v>481</v>
      </c>
      <c r="F1062" s="67" t="s">
        <v>174</v>
      </c>
      <c r="G1062" s="11">
        <f>VLOOKUP(D1062,'Species Data'!A$2:E$252,3,FALSE)</f>
        <v>200</v>
      </c>
      <c r="H1062" s="52">
        <f>VLOOKUP(D1062,'Species Data'!A$2:E$252,4,FALSE)</f>
        <v>145</v>
      </c>
      <c r="I1062" s="52">
        <f>VLOOKUP(D1062,'Species Data'!A$2:E$252,5,FALSE)</f>
        <v>179</v>
      </c>
      <c r="J1062" s="53">
        <f t="shared" si="1"/>
        <v>35800</v>
      </c>
      <c r="K1062" s="21" t="s">
        <v>47</v>
      </c>
      <c r="L1062" s="54">
        <f>VLOOKUP(K1062,'Basic Moves'!B$2:J$60,3,FALSE)</f>
        <v>12</v>
      </c>
      <c r="M1062" s="54" t="str">
        <f>VLOOKUP(K1062,'Basic Moves'!B$2:C$60,2,FALSE)</f>
        <v>Psychic</v>
      </c>
      <c r="N1062" s="54">
        <f>IF(OR(VLOOKUP(K1062,'Basic Moves'!B$2:C$60,2,FALSE)=E1062,VLOOKUP(K1062,'Basic Moves'!B$2:C$60,2,FALSE)=F1062),1,0)</f>
        <v>0</v>
      </c>
      <c r="O1062" s="54">
        <f>VLOOKUP(K1062,'Basic Moves'!B$2:J$60,5,FALSE)</f>
        <v>1100</v>
      </c>
      <c r="P1062" s="54">
        <f>VLOOKUP(K1062,'Basic Moves'!B$2:J$60,9,FALSE)</f>
        <v>12</v>
      </c>
      <c r="Q1062" s="34">
        <f t="shared" si="229"/>
        <v>5</v>
      </c>
      <c r="R1062" s="24">
        <f t="shared" si="2"/>
        <v>4.545454545</v>
      </c>
      <c r="S1062" s="56">
        <f t="shared" si="230"/>
        <v>10.90909091</v>
      </c>
      <c r="T1062" s="56">
        <f t="shared" si="231"/>
        <v>10.90909091</v>
      </c>
      <c r="U1062" s="56">
        <f t="shared" si="232"/>
        <v>1</v>
      </c>
      <c r="V1062" s="21" t="s">
        <v>36</v>
      </c>
      <c r="W1062" s="54">
        <f>VLOOKUP(V1062,'Charged Moves'!B$2:K$119,3,FALSE)</f>
        <v>100</v>
      </c>
      <c r="X1062" s="57" t="str">
        <f>VLOOKUP(V1062,'Charged Moves'!B$2:C$119,2,FALSE)</f>
        <v>Psychic</v>
      </c>
      <c r="Y1062" s="54">
        <f>IF(OR(VLOOKUP(V1062,'Charged Moves'!B$2:C$119,2,FALSE)=E1062,VLOOKUP(V1062,'Charged Moves'!B$2:C$119,2,FALSE)=F1062),1,0)</f>
        <v>0</v>
      </c>
      <c r="Z1062" s="54">
        <f>VLOOKUP(V1062,'Charged Moves'!B$2:K$119,10,FALSE)*100</f>
        <v>5</v>
      </c>
      <c r="AA1062" s="54">
        <f>VLOOKUP(V1062,'Charged Moves'!B$2:K$119,6,FALSE)</f>
        <v>2800</v>
      </c>
      <c r="AB1062" s="54">
        <f>VLOOKUP(V1062,'Charged Moves'!B$2:L$119,11,FALSE)</f>
        <v>100</v>
      </c>
      <c r="AC1062" s="62">
        <f t="shared" si="233"/>
        <v>41</v>
      </c>
      <c r="AD1062" s="24">
        <f t="shared" si="3"/>
        <v>14.64285714</v>
      </c>
      <c r="AE1062" s="63">
        <f t="shared" si="4"/>
        <v>9</v>
      </c>
      <c r="AF1062" s="64">
        <f t="shared" si="5"/>
        <v>9900</v>
      </c>
      <c r="AG1062" s="65">
        <f t="shared" si="6"/>
        <v>6.771653543</v>
      </c>
      <c r="AH1062" s="15">
        <f t="shared" si="234"/>
        <v>0.3889519554</v>
      </c>
      <c r="AI1062" s="15">
        <f t="shared" si="235"/>
        <v>0.2184985168</v>
      </c>
      <c r="AJ1062" s="15">
        <f t="shared" si="236"/>
        <v>0.2579752519</v>
      </c>
      <c r="AK1062" s="65">
        <f t="shared" si="7"/>
        <v>2.629969419</v>
      </c>
      <c r="AL1062" s="65">
        <f t="shared" si="8"/>
        <v>242425.1969</v>
      </c>
      <c r="AM1062" s="65">
        <f t="shared" si="9"/>
        <v>94152.9052</v>
      </c>
    </row>
    <row r="1063" ht="14.25" customHeight="1">
      <c r="A1063" s="11">
        <v>1227.0</v>
      </c>
      <c r="B1063" s="11">
        <f>VLOOKUP(D1063,'Species Data'!A$2:E$252,2,FALSE)</f>
        <v>164</v>
      </c>
      <c r="C1063" s="11"/>
      <c r="D1063" s="47" t="s">
        <v>226</v>
      </c>
      <c r="E1063" s="98" t="s">
        <v>481</v>
      </c>
      <c r="F1063" s="67" t="s">
        <v>174</v>
      </c>
      <c r="G1063" s="11">
        <f>VLOOKUP(D1063,'Species Data'!A$2:E$252,3,FALSE)</f>
        <v>200</v>
      </c>
      <c r="H1063" s="52">
        <f>VLOOKUP(D1063,'Species Data'!A$2:E$252,4,FALSE)</f>
        <v>145</v>
      </c>
      <c r="I1063" s="52">
        <f>VLOOKUP(D1063,'Species Data'!A$2:E$252,5,FALSE)</f>
        <v>179</v>
      </c>
      <c r="J1063" s="53">
        <f t="shared" si="1"/>
        <v>35800</v>
      </c>
      <c r="K1063" s="21" t="s">
        <v>47</v>
      </c>
      <c r="L1063" s="54">
        <f>VLOOKUP(K1063,'Basic Moves'!B$2:J$60,3,FALSE)</f>
        <v>12</v>
      </c>
      <c r="M1063" s="54" t="str">
        <f>VLOOKUP(K1063,'Basic Moves'!B$2:C$60,2,FALSE)</f>
        <v>Psychic</v>
      </c>
      <c r="N1063" s="54">
        <f>IF(OR(VLOOKUP(K1063,'Basic Moves'!B$2:C$60,2,FALSE)=E1063,VLOOKUP(K1063,'Basic Moves'!B$2:C$60,2,FALSE)=F1063),1,0)</f>
        <v>0</v>
      </c>
      <c r="O1063" s="54">
        <f>VLOOKUP(K1063,'Basic Moves'!B$2:J$60,5,FALSE)</f>
        <v>1100</v>
      </c>
      <c r="P1063" s="54">
        <f>VLOOKUP(K1063,'Basic Moves'!B$2:J$60,9,FALSE)</f>
        <v>12</v>
      </c>
      <c r="Q1063" s="34">
        <f t="shared" si="229"/>
        <v>5</v>
      </c>
      <c r="R1063" s="24">
        <f t="shared" si="2"/>
        <v>4.545454545</v>
      </c>
      <c r="S1063" s="56">
        <f t="shared" si="230"/>
        <v>10.90909091</v>
      </c>
      <c r="T1063" s="56">
        <f t="shared" si="231"/>
        <v>10.90909091</v>
      </c>
      <c r="U1063" s="56">
        <f t="shared" si="232"/>
        <v>1</v>
      </c>
      <c r="V1063" s="21" t="s">
        <v>270</v>
      </c>
      <c r="W1063" s="54">
        <f>VLOOKUP(V1063,'Charged Moves'!B$2:K$119,3,FALSE)</f>
        <v>60</v>
      </c>
      <c r="X1063" s="57" t="str">
        <f>VLOOKUP(V1063,'Charged Moves'!B$2:C$119,2,FALSE)</f>
        <v>Ghost</v>
      </c>
      <c r="Y1063" s="54">
        <f>IF(OR(VLOOKUP(V1063,'Charged Moves'!B$2:C$119,2,FALSE)=E1063,VLOOKUP(V1063,'Charged Moves'!B$2:C$119,2,FALSE)=F1063),1,0)</f>
        <v>0</v>
      </c>
      <c r="Z1063" s="54">
        <f>VLOOKUP(V1063,'Charged Moves'!B$2:K$119,10,FALSE)*100</f>
        <v>5</v>
      </c>
      <c r="AA1063" s="54">
        <f>VLOOKUP(V1063,'Charged Moves'!B$2:K$119,6,FALSE)</f>
        <v>2600</v>
      </c>
      <c r="AB1063" s="54">
        <f>VLOOKUP(V1063,'Charged Moves'!B$2:L$119,11,FALSE)</f>
        <v>50</v>
      </c>
      <c r="AC1063" s="62">
        <f t="shared" si="233"/>
        <v>25</v>
      </c>
      <c r="AD1063" s="24">
        <f t="shared" si="3"/>
        <v>9.615384615</v>
      </c>
      <c r="AE1063" s="63">
        <f t="shared" si="4"/>
        <v>5</v>
      </c>
      <c r="AF1063" s="64">
        <f t="shared" si="5"/>
        <v>5500</v>
      </c>
      <c r="AG1063" s="65">
        <f t="shared" si="6"/>
        <v>6.172839506</v>
      </c>
      <c r="AH1063" s="15">
        <f t="shared" si="234"/>
        <v>0.3545571227</v>
      </c>
      <c r="AI1063" s="15">
        <f t="shared" si="235"/>
        <v>0.199176799</v>
      </c>
      <c r="AJ1063" s="15">
        <f t="shared" si="236"/>
        <v>0.2440064427</v>
      </c>
      <c r="AK1063" s="65">
        <f t="shared" si="7"/>
        <v>2.487562189</v>
      </c>
      <c r="AL1063" s="65">
        <f t="shared" si="8"/>
        <v>220987.6543</v>
      </c>
      <c r="AM1063" s="65">
        <f t="shared" si="9"/>
        <v>89054.72637</v>
      </c>
    </row>
    <row r="1064" ht="14.25" customHeight="1">
      <c r="A1064" s="11">
        <v>1231.0</v>
      </c>
      <c r="B1064" s="11">
        <f>VLOOKUP(D1064,'Species Data'!A$2:E$252,2,FALSE)</f>
        <v>164</v>
      </c>
      <c r="C1064" s="11"/>
      <c r="D1064" s="47" t="s">
        <v>226</v>
      </c>
      <c r="E1064" s="98" t="s">
        <v>481</v>
      </c>
      <c r="F1064" s="67" t="s">
        <v>174</v>
      </c>
      <c r="G1064" s="11">
        <f>VLOOKUP(D1064,'Species Data'!A$2:E$252,3,FALSE)</f>
        <v>200</v>
      </c>
      <c r="H1064" s="52">
        <f>VLOOKUP(D1064,'Species Data'!A$2:E$252,4,FALSE)</f>
        <v>145</v>
      </c>
      <c r="I1064" s="52">
        <f>VLOOKUP(D1064,'Species Data'!A$2:E$252,5,FALSE)</f>
        <v>179</v>
      </c>
      <c r="J1064" s="53">
        <f t="shared" si="1"/>
        <v>35800</v>
      </c>
      <c r="K1064" s="21" t="s">
        <v>190</v>
      </c>
      <c r="L1064" s="54">
        <f>VLOOKUP(K1064,'Basic Moves'!B$2:J$60,3,FALSE)</f>
        <v>8</v>
      </c>
      <c r="M1064" s="54" t="str">
        <f>VLOOKUP(K1064,'Basic Moves'!B$2:C$60,2,FALSE)</f>
        <v>Flying</v>
      </c>
      <c r="N1064" s="54">
        <f>IF(OR(VLOOKUP(K1064,'Basic Moves'!B$2:C$60,2,FALSE)=E1064,VLOOKUP(K1064,'Basic Moves'!B$2:C$60,2,FALSE)=F1064),1,0)</f>
        <v>1</v>
      </c>
      <c r="O1064" s="54">
        <f>VLOOKUP(K1064,'Basic Moves'!B$2:J$60,5,FALSE)</f>
        <v>800</v>
      </c>
      <c r="P1064" s="54">
        <f>VLOOKUP(K1064,'Basic Moves'!B$2:J$60,9,FALSE)</f>
        <v>9</v>
      </c>
      <c r="Q1064" s="34">
        <f t="shared" si="229"/>
        <v>4</v>
      </c>
      <c r="R1064" s="24">
        <f t="shared" si="2"/>
        <v>5</v>
      </c>
      <c r="S1064" s="56">
        <f t="shared" si="230"/>
        <v>10</v>
      </c>
      <c r="T1064" s="56">
        <f t="shared" si="231"/>
        <v>11.25</v>
      </c>
      <c r="U1064" s="56">
        <f t="shared" si="232"/>
        <v>1.125</v>
      </c>
      <c r="V1064" s="21" t="s">
        <v>36</v>
      </c>
      <c r="W1064" s="54">
        <f>VLOOKUP(V1064,'Charged Moves'!B$2:K$119,3,FALSE)</f>
        <v>100</v>
      </c>
      <c r="X1064" s="57" t="str">
        <f>VLOOKUP(V1064,'Charged Moves'!B$2:C$119,2,FALSE)</f>
        <v>Psychic</v>
      </c>
      <c r="Y1064" s="54">
        <f>IF(OR(VLOOKUP(V1064,'Charged Moves'!B$2:C$119,2,FALSE)=E1064,VLOOKUP(V1064,'Charged Moves'!B$2:C$119,2,FALSE)=F1064),1,0)</f>
        <v>0</v>
      </c>
      <c r="Z1064" s="54">
        <f>VLOOKUP(V1064,'Charged Moves'!B$2:K$119,10,FALSE)*100</f>
        <v>5</v>
      </c>
      <c r="AA1064" s="54">
        <f>VLOOKUP(V1064,'Charged Moves'!B$2:K$119,6,FALSE)</f>
        <v>2800</v>
      </c>
      <c r="AB1064" s="54">
        <f>VLOOKUP(V1064,'Charged Moves'!B$2:L$119,11,FALSE)</f>
        <v>100</v>
      </c>
      <c r="AC1064" s="62">
        <f t="shared" si="233"/>
        <v>41</v>
      </c>
      <c r="AD1064" s="24">
        <f t="shared" si="3"/>
        <v>14.64285714</v>
      </c>
      <c r="AE1064" s="63">
        <f t="shared" si="4"/>
        <v>12</v>
      </c>
      <c r="AF1064" s="64">
        <f t="shared" si="5"/>
        <v>9600</v>
      </c>
      <c r="AG1064" s="65">
        <f t="shared" si="6"/>
        <v>7.177419355</v>
      </c>
      <c r="AH1064" s="15">
        <f t="shared" si="234"/>
        <v>0.4122584351</v>
      </c>
      <c r="AI1064" s="15">
        <f t="shared" si="235"/>
        <v>0.2315912167</v>
      </c>
      <c r="AJ1064" s="15">
        <f t="shared" si="236"/>
        <v>0.2273453777</v>
      </c>
      <c r="AK1064" s="65">
        <f t="shared" si="7"/>
        <v>2.317708333</v>
      </c>
      <c r="AL1064" s="65">
        <f t="shared" si="8"/>
        <v>256951.6129</v>
      </c>
      <c r="AM1064" s="65">
        <f t="shared" si="9"/>
        <v>82973.95833</v>
      </c>
    </row>
    <row r="1065" ht="14.25" customHeight="1">
      <c r="A1065" s="11">
        <v>1230.0</v>
      </c>
      <c r="B1065" s="11">
        <f>VLOOKUP(D1065,'Species Data'!A$2:E$252,2,FALSE)</f>
        <v>164</v>
      </c>
      <c r="C1065" s="11"/>
      <c r="D1065" s="47" t="s">
        <v>226</v>
      </c>
      <c r="E1065" s="98" t="s">
        <v>481</v>
      </c>
      <c r="F1065" s="67" t="s">
        <v>174</v>
      </c>
      <c r="G1065" s="11">
        <f>VLOOKUP(D1065,'Species Data'!A$2:E$252,3,FALSE)</f>
        <v>200</v>
      </c>
      <c r="H1065" s="52">
        <f>VLOOKUP(D1065,'Species Data'!A$2:E$252,4,FALSE)</f>
        <v>145</v>
      </c>
      <c r="I1065" s="52">
        <f>VLOOKUP(D1065,'Species Data'!A$2:E$252,5,FALSE)</f>
        <v>179</v>
      </c>
      <c r="J1065" s="53">
        <f t="shared" si="1"/>
        <v>35800</v>
      </c>
      <c r="K1065" s="21" t="s">
        <v>190</v>
      </c>
      <c r="L1065" s="54">
        <f>VLOOKUP(K1065,'Basic Moves'!B$2:J$60,3,FALSE)</f>
        <v>8</v>
      </c>
      <c r="M1065" s="54" t="str">
        <f>VLOOKUP(K1065,'Basic Moves'!B$2:C$60,2,FALSE)</f>
        <v>Flying</v>
      </c>
      <c r="N1065" s="54">
        <f>IF(OR(VLOOKUP(K1065,'Basic Moves'!B$2:C$60,2,FALSE)=E1065,VLOOKUP(K1065,'Basic Moves'!B$2:C$60,2,FALSE)=F1065),1,0)</f>
        <v>1</v>
      </c>
      <c r="O1065" s="54">
        <f>VLOOKUP(K1065,'Basic Moves'!B$2:J$60,5,FALSE)</f>
        <v>800</v>
      </c>
      <c r="P1065" s="54">
        <f>VLOOKUP(K1065,'Basic Moves'!B$2:J$60,9,FALSE)</f>
        <v>9</v>
      </c>
      <c r="Q1065" s="34">
        <f t="shared" si="229"/>
        <v>4</v>
      </c>
      <c r="R1065" s="24">
        <f t="shared" si="2"/>
        <v>5</v>
      </c>
      <c r="S1065" s="56">
        <f t="shared" si="230"/>
        <v>10</v>
      </c>
      <c r="T1065" s="56">
        <f t="shared" si="231"/>
        <v>11.25</v>
      </c>
      <c r="U1065" s="56">
        <f t="shared" si="232"/>
        <v>1.125</v>
      </c>
      <c r="V1065" s="21" t="s">
        <v>270</v>
      </c>
      <c r="W1065" s="54">
        <f>VLOOKUP(V1065,'Charged Moves'!B$2:K$119,3,FALSE)</f>
        <v>60</v>
      </c>
      <c r="X1065" s="57" t="str">
        <f>VLOOKUP(V1065,'Charged Moves'!B$2:C$119,2,FALSE)</f>
        <v>Ghost</v>
      </c>
      <c r="Y1065" s="54">
        <f>IF(OR(VLOOKUP(V1065,'Charged Moves'!B$2:C$119,2,FALSE)=E1065,VLOOKUP(V1065,'Charged Moves'!B$2:C$119,2,FALSE)=F1065),1,0)</f>
        <v>0</v>
      </c>
      <c r="Z1065" s="54">
        <f>VLOOKUP(V1065,'Charged Moves'!B$2:K$119,10,FALSE)*100</f>
        <v>5</v>
      </c>
      <c r="AA1065" s="54">
        <f>VLOOKUP(V1065,'Charged Moves'!B$2:K$119,6,FALSE)</f>
        <v>2600</v>
      </c>
      <c r="AB1065" s="54">
        <f>VLOOKUP(V1065,'Charged Moves'!B$2:L$119,11,FALSE)</f>
        <v>50</v>
      </c>
      <c r="AC1065" s="62">
        <f t="shared" si="233"/>
        <v>25</v>
      </c>
      <c r="AD1065" s="24">
        <f t="shared" si="3"/>
        <v>9.615384615</v>
      </c>
      <c r="AE1065" s="63">
        <f t="shared" si="4"/>
        <v>6</v>
      </c>
      <c r="AF1065" s="64">
        <f t="shared" si="5"/>
        <v>4800</v>
      </c>
      <c r="AG1065" s="65">
        <f t="shared" si="6"/>
        <v>6.621621622</v>
      </c>
      <c r="AH1065" s="15">
        <f t="shared" si="234"/>
        <v>0.3803343838</v>
      </c>
      <c r="AI1065" s="15">
        <f t="shared" si="235"/>
        <v>0.2136574906</v>
      </c>
      <c r="AJ1065" s="15">
        <f t="shared" si="236"/>
        <v>0.2245999489</v>
      </c>
      <c r="AK1065" s="65">
        <f t="shared" si="7"/>
        <v>2.289719626</v>
      </c>
      <c r="AL1065" s="65">
        <f t="shared" si="8"/>
        <v>237054.0541</v>
      </c>
      <c r="AM1065" s="65">
        <f t="shared" si="9"/>
        <v>81971.96262</v>
      </c>
    </row>
    <row r="1066" ht="14.25" customHeight="1">
      <c r="A1066" s="11">
        <v>1587.0</v>
      </c>
      <c r="B1066" s="11">
        <f>VLOOKUP(D1066,'Species Data'!A$2:E$252,2,FALSE)</f>
        <v>224</v>
      </c>
      <c r="C1066" s="11"/>
      <c r="D1066" s="20" t="s">
        <v>263</v>
      </c>
      <c r="E1066" s="115" t="s">
        <v>476</v>
      </c>
      <c r="F1066" s="115"/>
      <c r="G1066" s="11">
        <f>VLOOKUP(D1066,'Species Data'!A$2:E$252,3,FALSE)</f>
        <v>150</v>
      </c>
      <c r="H1066" s="52">
        <f>VLOOKUP(D1066,'Species Data'!A$2:E$252,4,FALSE)</f>
        <v>197</v>
      </c>
      <c r="I1066" s="52">
        <f>VLOOKUP(D1066,'Species Data'!A$2:E$252,5,FALSE)</f>
        <v>141</v>
      </c>
      <c r="J1066" s="53">
        <f t="shared" si="1"/>
        <v>21150</v>
      </c>
      <c r="K1066" s="21" t="s">
        <v>74</v>
      </c>
      <c r="L1066" s="54">
        <f>VLOOKUP(K1066,'Basic Moves'!B$2:J$60,3,FALSE)</f>
        <v>5</v>
      </c>
      <c r="M1066" s="54" t="str">
        <f>VLOOKUP(K1066,'Basic Moves'!B$2:C$60,2,FALSE)</f>
        <v>Water</v>
      </c>
      <c r="N1066" s="54">
        <f>IF(OR(VLOOKUP(K1066,'Basic Moves'!B$2:C$60,2,FALSE)=E1066,VLOOKUP(K1066,'Basic Moves'!B$2:C$60,2,FALSE)=F1066),1,0)</f>
        <v>1</v>
      </c>
      <c r="O1066" s="54">
        <f>VLOOKUP(K1066,'Basic Moves'!B$2:J$60,5,FALSE)</f>
        <v>500</v>
      </c>
      <c r="P1066" s="54">
        <f>VLOOKUP(K1066,'Basic Moves'!B$2:J$60,9,FALSE)</f>
        <v>5</v>
      </c>
      <c r="Q1066" s="34">
        <f t="shared" si="229"/>
        <v>4</v>
      </c>
      <c r="R1066" s="24">
        <f t="shared" si="2"/>
        <v>8</v>
      </c>
      <c r="S1066" s="56">
        <f t="shared" si="230"/>
        <v>10</v>
      </c>
      <c r="T1066" s="56">
        <f t="shared" si="231"/>
        <v>10</v>
      </c>
      <c r="U1066" s="56">
        <f t="shared" si="232"/>
        <v>1</v>
      </c>
      <c r="V1066" s="21" t="s">
        <v>107</v>
      </c>
      <c r="W1066" s="54">
        <f>VLOOKUP(V1066,'Charged Moves'!B$2:K$119,3,FALSE)</f>
        <v>70</v>
      </c>
      <c r="X1066" s="57" t="str">
        <f>VLOOKUP(V1066,'Charged Moves'!B$2:C$119,2,FALSE)</f>
        <v>Water</v>
      </c>
      <c r="Y1066" s="54">
        <f>IF(OR(VLOOKUP(V1066,'Charged Moves'!B$2:C$119,2,FALSE)=E1066,VLOOKUP(V1066,'Charged Moves'!B$2:C$119,2,FALSE)=F1066),1,0)</f>
        <v>1</v>
      </c>
      <c r="Z1066" s="54">
        <f>VLOOKUP(V1066,'Charged Moves'!B$2:K$119,10,FALSE)*100</f>
        <v>5</v>
      </c>
      <c r="AA1066" s="54">
        <f>VLOOKUP(V1066,'Charged Moves'!B$2:K$119,6,FALSE)</f>
        <v>3200</v>
      </c>
      <c r="AB1066" s="54">
        <f>VLOOKUP(V1066,'Charged Moves'!B$2:L$119,11,FALSE)</f>
        <v>50</v>
      </c>
      <c r="AC1066" s="62">
        <f t="shared" si="233"/>
        <v>46</v>
      </c>
      <c r="AD1066" s="24">
        <f t="shared" si="3"/>
        <v>14.375</v>
      </c>
      <c r="AE1066" s="63">
        <f t="shared" si="4"/>
        <v>10</v>
      </c>
      <c r="AF1066" s="64">
        <f t="shared" si="5"/>
        <v>5000</v>
      </c>
      <c r="AG1066" s="65">
        <f t="shared" si="6"/>
        <v>10.48780488</v>
      </c>
      <c r="AH1066" s="15">
        <f t="shared" si="234"/>
        <v>0.6024011992</v>
      </c>
      <c r="AI1066" s="15">
        <f t="shared" si="235"/>
        <v>0.1999243565</v>
      </c>
      <c r="AJ1066" s="15">
        <f t="shared" si="236"/>
        <v>0.1650236543</v>
      </c>
      <c r="AK1066" s="65">
        <f t="shared" si="7"/>
        <v>2.847682119</v>
      </c>
      <c r="AL1066" s="65">
        <f t="shared" si="8"/>
        <v>221817.0732</v>
      </c>
      <c r="AM1066" s="65">
        <f t="shared" si="9"/>
        <v>60228.47682</v>
      </c>
    </row>
    <row r="1067" ht="14.25" customHeight="1">
      <c r="A1067" s="11">
        <v>1586.0</v>
      </c>
      <c r="B1067" s="11">
        <f>VLOOKUP(D1067,'Species Data'!A$2:E$252,2,FALSE)</f>
        <v>224</v>
      </c>
      <c r="C1067" s="11"/>
      <c r="D1067" s="20" t="s">
        <v>263</v>
      </c>
      <c r="E1067" s="115" t="s">
        <v>476</v>
      </c>
      <c r="F1067" s="115"/>
      <c r="G1067" s="11">
        <f>VLOOKUP(D1067,'Species Data'!A$2:E$252,3,FALSE)</f>
        <v>150</v>
      </c>
      <c r="H1067" s="52">
        <f>VLOOKUP(D1067,'Species Data'!A$2:E$252,4,FALSE)</f>
        <v>197</v>
      </c>
      <c r="I1067" s="52">
        <f>VLOOKUP(D1067,'Species Data'!A$2:E$252,5,FALSE)</f>
        <v>141</v>
      </c>
      <c r="J1067" s="53">
        <f t="shared" si="1"/>
        <v>21150</v>
      </c>
      <c r="K1067" s="21" t="s">
        <v>74</v>
      </c>
      <c r="L1067" s="54">
        <f>VLOOKUP(K1067,'Basic Moves'!B$2:J$60,3,FALSE)</f>
        <v>5</v>
      </c>
      <c r="M1067" s="54" t="str">
        <f>VLOOKUP(K1067,'Basic Moves'!B$2:C$60,2,FALSE)</f>
        <v>Water</v>
      </c>
      <c r="N1067" s="54">
        <f>IF(OR(VLOOKUP(K1067,'Basic Moves'!B$2:C$60,2,FALSE)=E1067,VLOOKUP(K1067,'Basic Moves'!B$2:C$60,2,FALSE)=F1067),1,0)</f>
        <v>1</v>
      </c>
      <c r="O1067" s="54">
        <f>VLOOKUP(K1067,'Basic Moves'!B$2:J$60,5,FALSE)</f>
        <v>500</v>
      </c>
      <c r="P1067" s="54">
        <f>VLOOKUP(K1067,'Basic Moves'!B$2:J$60,9,FALSE)</f>
        <v>5</v>
      </c>
      <c r="Q1067" s="34">
        <f t="shared" si="229"/>
        <v>4</v>
      </c>
      <c r="R1067" s="24">
        <f t="shared" si="2"/>
        <v>8</v>
      </c>
      <c r="S1067" s="56">
        <f t="shared" si="230"/>
        <v>10</v>
      </c>
      <c r="T1067" s="56">
        <f t="shared" si="231"/>
        <v>10</v>
      </c>
      <c r="U1067" s="56">
        <f t="shared" si="232"/>
        <v>1</v>
      </c>
      <c r="V1067" s="21" t="s">
        <v>112</v>
      </c>
      <c r="W1067" s="54">
        <f>VLOOKUP(V1067,'Charged Moves'!B$2:K$119,3,FALSE)</f>
        <v>130</v>
      </c>
      <c r="X1067" s="57" t="str">
        <f>VLOOKUP(V1067,'Charged Moves'!B$2:C$119,2,FALSE)</f>
        <v>Poison</v>
      </c>
      <c r="Y1067" s="54">
        <f>IF(OR(VLOOKUP(V1067,'Charged Moves'!B$2:C$119,2,FALSE)=E1067,VLOOKUP(V1067,'Charged Moves'!B$2:C$119,2,FALSE)=F1067),1,0)</f>
        <v>0</v>
      </c>
      <c r="Z1067" s="54">
        <f>VLOOKUP(V1067,'Charged Moves'!B$2:K$119,10,FALSE)*100</f>
        <v>5</v>
      </c>
      <c r="AA1067" s="54">
        <f>VLOOKUP(V1067,'Charged Moves'!B$2:K$119,6,FALSE)</f>
        <v>3100</v>
      </c>
      <c r="AB1067" s="54">
        <f>VLOOKUP(V1067,'Charged Moves'!B$2:L$119,11,FALSE)</f>
        <v>100</v>
      </c>
      <c r="AC1067" s="62">
        <f t="shared" si="233"/>
        <v>72</v>
      </c>
      <c r="AD1067" s="24">
        <f t="shared" si="3"/>
        <v>23.22580645</v>
      </c>
      <c r="AE1067" s="63">
        <f t="shared" si="4"/>
        <v>20</v>
      </c>
      <c r="AF1067" s="64">
        <f t="shared" si="5"/>
        <v>10000</v>
      </c>
      <c r="AG1067" s="65">
        <f t="shared" si="6"/>
        <v>11.60305344</v>
      </c>
      <c r="AH1067" s="15">
        <f t="shared" si="234"/>
        <v>0.666459129</v>
      </c>
      <c r="AI1067" s="15">
        <f t="shared" si="235"/>
        <v>0.2211838434</v>
      </c>
      <c r="AJ1067" s="15">
        <f t="shared" si="236"/>
        <v>0.1598625296</v>
      </c>
      <c r="AK1067" s="65">
        <f t="shared" si="7"/>
        <v>2.75862069</v>
      </c>
      <c r="AL1067" s="65">
        <f t="shared" si="8"/>
        <v>245404.5802</v>
      </c>
      <c r="AM1067" s="65">
        <f t="shared" si="9"/>
        <v>58344.82759</v>
      </c>
    </row>
    <row r="1068" ht="14.25" customHeight="1">
      <c r="A1068" s="11">
        <v>1585.0</v>
      </c>
      <c r="B1068" s="11">
        <f>VLOOKUP(D1068,'Species Data'!A$2:E$252,2,FALSE)</f>
        <v>224</v>
      </c>
      <c r="C1068" s="11"/>
      <c r="D1068" s="20" t="s">
        <v>263</v>
      </c>
      <c r="E1068" s="115" t="s">
        <v>476</v>
      </c>
      <c r="F1068" s="115"/>
      <c r="G1068" s="11">
        <f>VLOOKUP(D1068,'Species Data'!A$2:E$252,3,FALSE)</f>
        <v>150</v>
      </c>
      <c r="H1068" s="52">
        <f>VLOOKUP(D1068,'Species Data'!A$2:E$252,4,FALSE)</f>
        <v>197</v>
      </c>
      <c r="I1068" s="52">
        <f>VLOOKUP(D1068,'Species Data'!A$2:E$252,5,FALSE)</f>
        <v>141</v>
      </c>
      <c r="J1068" s="53">
        <f t="shared" si="1"/>
        <v>21150</v>
      </c>
      <c r="K1068" s="21" t="s">
        <v>74</v>
      </c>
      <c r="L1068" s="54">
        <f>VLOOKUP(K1068,'Basic Moves'!B$2:J$60,3,FALSE)</f>
        <v>5</v>
      </c>
      <c r="M1068" s="54" t="str">
        <f>VLOOKUP(K1068,'Basic Moves'!B$2:C$60,2,FALSE)</f>
        <v>Water</v>
      </c>
      <c r="N1068" s="54">
        <f>IF(OR(VLOOKUP(K1068,'Basic Moves'!B$2:C$60,2,FALSE)=E1068,VLOOKUP(K1068,'Basic Moves'!B$2:C$60,2,FALSE)=F1068),1,0)</f>
        <v>1</v>
      </c>
      <c r="O1068" s="54">
        <f>VLOOKUP(K1068,'Basic Moves'!B$2:J$60,5,FALSE)</f>
        <v>500</v>
      </c>
      <c r="P1068" s="54">
        <f>VLOOKUP(K1068,'Basic Moves'!B$2:J$60,9,FALSE)</f>
        <v>5</v>
      </c>
      <c r="Q1068" s="34">
        <f t="shared" si="229"/>
        <v>4</v>
      </c>
      <c r="R1068" s="24">
        <f t="shared" si="2"/>
        <v>8</v>
      </c>
      <c r="S1068" s="56">
        <f t="shared" si="230"/>
        <v>10</v>
      </c>
      <c r="T1068" s="56">
        <f t="shared" si="231"/>
        <v>10</v>
      </c>
      <c r="U1068" s="56">
        <f t="shared" si="232"/>
        <v>1</v>
      </c>
      <c r="V1068" s="21" t="s">
        <v>212</v>
      </c>
      <c r="W1068" s="54">
        <f>VLOOKUP(V1068,'Charged Moves'!B$2:K$119,3,FALSE)</f>
        <v>80</v>
      </c>
      <c r="X1068" s="57" t="str">
        <f>VLOOKUP(V1068,'Charged Moves'!B$2:C$119,2,FALSE)</f>
        <v>Ice</v>
      </c>
      <c r="Y1068" s="54">
        <f>IF(OR(VLOOKUP(V1068,'Charged Moves'!B$2:C$119,2,FALSE)=E1068,VLOOKUP(V1068,'Charged Moves'!B$2:C$119,2,FALSE)=F1068),1,0)</f>
        <v>0</v>
      </c>
      <c r="Z1068" s="54">
        <f>VLOOKUP(V1068,'Charged Moves'!B$2:K$119,10,FALSE)*100</f>
        <v>5</v>
      </c>
      <c r="AA1068" s="54">
        <f>VLOOKUP(V1068,'Charged Moves'!B$2:K$119,6,FALSE)</f>
        <v>3550</v>
      </c>
      <c r="AB1068" s="54">
        <f>VLOOKUP(V1068,'Charged Moves'!B$2:L$119,11,FALSE)</f>
        <v>50</v>
      </c>
      <c r="AC1068" s="62">
        <f t="shared" si="233"/>
        <v>44</v>
      </c>
      <c r="AD1068" s="24">
        <f t="shared" si="3"/>
        <v>12.3943662</v>
      </c>
      <c r="AE1068" s="63">
        <f t="shared" si="4"/>
        <v>10</v>
      </c>
      <c r="AF1068" s="64">
        <f t="shared" si="5"/>
        <v>5000</v>
      </c>
      <c r="AG1068" s="65">
        <f t="shared" si="6"/>
        <v>9.824561404</v>
      </c>
      <c r="AH1068" s="15">
        <f t="shared" si="234"/>
        <v>0.5643056521</v>
      </c>
      <c r="AI1068" s="15">
        <f t="shared" si="235"/>
        <v>0.1872812414</v>
      </c>
      <c r="AJ1068" s="15">
        <f t="shared" si="236"/>
        <v>0.159339248</v>
      </c>
      <c r="AK1068" s="65">
        <f t="shared" si="7"/>
        <v>2.749590835</v>
      </c>
      <c r="AL1068" s="65">
        <f t="shared" si="8"/>
        <v>207789.4737</v>
      </c>
      <c r="AM1068" s="65">
        <f t="shared" si="9"/>
        <v>58153.84615</v>
      </c>
    </row>
    <row r="1069" ht="14.25" customHeight="1">
      <c r="A1069" s="11">
        <v>1584.0</v>
      </c>
      <c r="B1069" s="11">
        <f>VLOOKUP(D1069,'Species Data'!A$2:E$252,2,FALSE)</f>
        <v>224</v>
      </c>
      <c r="C1069" s="11"/>
      <c r="D1069" s="20" t="s">
        <v>263</v>
      </c>
      <c r="E1069" s="115" t="s">
        <v>476</v>
      </c>
      <c r="F1069" s="115"/>
      <c r="G1069" s="11">
        <f>VLOOKUP(D1069,'Species Data'!A$2:E$252,3,FALSE)</f>
        <v>150</v>
      </c>
      <c r="H1069" s="52">
        <f>VLOOKUP(D1069,'Species Data'!A$2:E$252,4,FALSE)</f>
        <v>197</v>
      </c>
      <c r="I1069" s="52">
        <f>VLOOKUP(D1069,'Species Data'!A$2:E$252,5,FALSE)</f>
        <v>141</v>
      </c>
      <c r="J1069" s="53">
        <f t="shared" si="1"/>
        <v>21150</v>
      </c>
      <c r="K1069" s="21" t="s">
        <v>136</v>
      </c>
      <c r="L1069" s="54">
        <f>VLOOKUP(K1069,'Basic Moves'!B$2:J$60,3,FALSE)</f>
        <v>5</v>
      </c>
      <c r="M1069" s="54" t="str">
        <f>VLOOKUP(K1069,'Basic Moves'!B$2:C$60,2,FALSE)</f>
        <v>Ground</v>
      </c>
      <c r="N1069" s="54">
        <f>IF(OR(VLOOKUP(K1069,'Basic Moves'!B$2:C$60,2,FALSE)=E1069,VLOOKUP(K1069,'Basic Moves'!B$2:C$60,2,FALSE)=F1069),1,0)</f>
        <v>0</v>
      </c>
      <c r="O1069" s="54">
        <f>VLOOKUP(K1069,'Basic Moves'!B$2:J$60,5,FALSE)</f>
        <v>600</v>
      </c>
      <c r="P1069" s="54">
        <f>VLOOKUP(K1069,'Basic Moves'!B$2:J$60,9,FALSE)</f>
        <v>7</v>
      </c>
      <c r="Q1069" s="34">
        <f t="shared" si="229"/>
        <v>3</v>
      </c>
      <c r="R1069" s="24">
        <f t="shared" si="2"/>
        <v>5</v>
      </c>
      <c r="S1069" s="56">
        <f t="shared" si="230"/>
        <v>8.333333333</v>
      </c>
      <c r="T1069" s="56">
        <f t="shared" si="231"/>
        <v>11.66666667</v>
      </c>
      <c r="U1069" s="56">
        <f t="shared" si="232"/>
        <v>1.4</v>
      </c>
      <c r="V1069" s="21" t="s">
        <v>107</v>
      </c>
      <c r="W1069" s="54">
        <f>VLOOKUP(V1069,'Charged Moves'!B$2:K$119,3,FALSE)</f>
        <v>70</v>
      </c>
      <c r="X1069" s="57" t="str">
        <f>VLOOKUP(V1069,'Charged Moves'!B$2:C$119,2,FALSE)</f>
        <v>Water</v>
      </c>
      <c r="Y1069" s="54">
        <f>IF(OR(VLOOKUP(V1069,'Charged Moves'!B$2:C$119,2,FALSE)=E1069,VLOOKUP(V1069,'Charged Moves'!B$2:C$119,2,FALSE)=F1069),1,0)</f>
        <v>1</v>
      </c>
      <c r="Z1069" s="54">
        <f>VLOOKUP(V1069,'Charged Moves'!B$2:K$119,10,FALSE)*100</f>
        <v>5</v>
      </c>
      <c r="AA1069" s="54">
        <f>VLOOKUP(V1069,'Charged Moves'!B$2:K$119,6,FALSE)</f>
        <v>3200</v>
      </c>
      <c r="AB1069" s="54">
        <f>VLOOKUP(V1069,'Charged Moves'!B$2:L$119,11,FALSE)</f>
        <v>50</v>
      </c>
      <c r="AC1069" s="62">
        <f t="shared" si="233"/>
        <v>46</v>
      </c>
      <c r="AD1069" s="24">
        <f t="shared" si="3"/>
        <v>14.375</v>
      </c>
      <c r="AE1069" s="63">
        <f t="shared" si="4"/>
        <v>8</v>
      </c>
      <c r="AF1069" s="64">
        <f t="shared" si="5"/>
        <v>4800</v>
      </c>
      <c r="AG1069" s="65">
        <f t="shared" si="6"/>
        <v>8.75</v>
      </c>
      <c r="AH1069" s="15">
        <f t="shared" si="234"/>
        <v>0.5025847214</v>
      </c>
      <c r="AI1069" s="15">
        <f t="shared" si="235"/>
        <v>0.1667973556</v>
      </c>
      <c r="AJ1069" s="15">
        <f t="shared" si="236"/>
        <v>0.1560196803</v>
      </c>
      <c r="AK1069" s="65">
        <f t="shared" si="7"/>
        <v>2.692307692</v>
      </c>
      <c r="AL1069" s="65">
        <f t="shared" si="8"/>
        <v>185062.5</v>
      </c>
      <c r="AM1069" s="65">
        <f t="shared" si="9"/>
        <v>56942.30769</v>
      </c>
    </row>
    <row r="1070" ht="14.25" customHeight="1">
      <c r="A1070" s="11">
        <v>1583.0</v>
      </c>
      <c r="B1070" s="11">
        <f>VLOOKUP(D1070,'Species Data'!A$2:E$252,2,FALSE)</f>
        <v>224</v>
      </c>
      <c r="C1070" s="11"/>
      <c r="D1070" s="20" t="s">
        <v>263</v>
      </c>
      <c r="E1070" s="115" t="s">
        <v>476</v>
      </c>
      <c r="F1070" s="115"/>
      <c r="G1070" s="11">
        <f>VLOOKUP(D1070,'Species Data'!A$2:E$252,3,FALSE)</f>
        <v>150</v>
      </c>
      <c r="H1070" s="52">
        <f>VLOOKUP(D1070,'Species Data'!A$2:E$252,4,FALSE)</f>
        <v>197</v>
      </c>
      <c r="I1070" s="52">
        <f>VLOOKUP(D1070,'Species Data'!A$2:E$252,5,FALSE)</f>
        <v>141</v>
      </c>
      <c r="J1070" s="53">
        <f t="shared" si="1"/>
        <v>21150</v>
      </c>
      <c r="K1070" s="21" t="s">
        <v>136</v>
      </c>
      <c r="L1070" s="54">
        <f>VLOOKUP(K1070,'Basic Moves'!B$2:J$60,3,FALSE)</f>
        <v>5</v>
      </c>
      <c r="M1070" s="54" t="str">
        <f>VLOOKUP(K1070,'Basic Moves'!B$2:C$60,2,FALSE)</f>
        <v>Ground</v>
      </c>
      <c r="N1070" s="54">
        <f>IF(OR(VLOOKUP(K1070,'Basic Moves'!B$2:C$60,2,FALSE)=E1070,VLOOKUP(K1070,'Basic Moves'!B$2:C$60,2,FALSE)=F1070),1,0)</f>
        <v>0</v>
      </c>
      <c r="O1070" s="54">
        <f>VLOOKUP(K1070,'Basic Moves'!B$2:J$60,5,FALSE)</f>
        <v>600</v>
      </c>
      <c r="P1070" s="54">
        <f>VLOOKUP(K1070,'Basic Moves'!B$2:J$60,9,FALSE)</f>
        <v>7</v>
      </c>
      <c r="Q1070" s="34">
        <f t="shared" si="229"/>
        <v>3</v>
      </c>
      <c r="R1070" s="24">
        <f t="shared" si="2"/>
        <v>5</v>
      </c>
      <c r="S1070" s="56">
        <f t="shared" si="230"/>
        <v>8.333333333</v>
      </c>
      <c r="T1070" s="56">
        <f t="shared" si="231"/>
        <v>11.66666667</v>
      </c>
      <c r="U1070" s="56">
        <f t="shared" si="232"/>
        <v>1.4</v>
      </c>
      <c r="V1070" s="21" t="s">
        <v>112</v>
      </c>
      <c r="W1070" s="54">
        <f>VLOOKUP(V1070,'Charged Moves'!B$2:K$119,3,FALSE)</f>
        <v>130</v>
      </c>
      <c r="X1070" s="57" t="str">
        <f>VLOOKUP(V1070,'Charged Moves'!B$2:C$119,2,FALSE)</f>
        <v>Poison</v>
      </c>
      <c r="Y1070" s="54">
        <f>IF(OR(VLOOKUP(V1070,'Charged Moves'!B$2:C$119,2,FALSE)=E1070,VLOOKUP(V1070,'Charged Moves'!B$2:C$119,2,FALSE)=F1070),1,0)</f>
        <v>0</v>
      </c>
      <c r="Z1070" s="54">
        <f>VLOOKUP(V1070,'Charged Moves'!B$2:K$119,10,FALSE)*100</f>
        <v>5</v>
      </c>
      <c r="AA1070" s="54">
        <f>VLOOKUP(V1070,'Charged Moves'!B$2:K$119,6,FALSE)</f>
        <v>3100</v>
      </c>
      <c r="AB1070" s="54">
        <f>VLOOKUP(V1070,'Charged Moves'!B$2:L$119,11,FALSE)</f>
        <v>100</v>
      </c>
      <c r="AC1070" s="62">
        <f t="shared" si="233"/>
        <v>72</v>
      </c>
      <c r="AD1070" s="24">
        <f t="shared" si="3"/>
        <v>23.22580645</v>
      </c>
      <c r="AE1070" s="63">
        <f t="shared" si="4"/>
        <v>15</v>
      </c>
      <c r="AF1070" s="64">
        <f t="shared" si="5"/>
        <v>9000</v>
      </c>
      <c r="AG1070" s="65">
        <f t="shared" si="6"/>
        <v>9.669421488</v>
      </c>
      <c r="AH1070" s="15">
        <f t="shared" si="234"/>
        <v>0.5553946862</v>
      </c>
      <c r="AI1070" s="15">
        <f t="shared" si="235"/>
        <v>0.1843238782</v>
      </c>
      <c r="AJ1070" s="15">
        <f t="shared" si="236"/>
        <v>0.1537453409</v>
      </c>
      <c r="AK1070" s="65">
        <f t="shared" si="7"/>
        <v>2.653061224</v>
      </c>
      <c r="AL1070" s="65">
        <f t="shared" si="8"/>
        <v>204508.2645</v>
      </c>
      <c r="AM1070" s="65">
        <f t="shared" si="9"/>
        <v>56112.2449</v>
      </c>
    </row>
    <row r="1071" ht="14.25" customHeight="1">
      <c r="A1071" s="11">
        <v>1582.0</v>
      </c>
      <c r="B1071" s="11">
        <f>VLOOKUP(D1071,'Species Data'!A$2:E$252,2,FALSE)</f>
        <v>224</v>
      </c>
      <c r="C1071" s="11"/>
      <c r="D1071" s="20" t="s">
        <v>263</v>
      </c>
      <c r="E1071" s="115" t="s">
        <v>476</v>
      </c>
      <c r="F1071" s="115"/>
      <c r="G1071" s="11">
        <f>VLOOKUP(D1071,'Species Data'!A$2:E$252,3,FALSE)</f>
        <v>150</v>
      </c>
      <c r="H1071" s="52">
        <f>VLOOKUP(D1071,'Species Data'!A$2:E$252,4,FALSE)</f>
        <v>197</v>
      </c>
      <c r="I1071" s="52">
        <f>VLOOKUP(D1071,'Species Data'!A$2:E$252,5,FALSE)</f>
        <v>141</v>
      </c>
      <c r="J1071" s="53">
        <f t="shared" si="1"/>
        <v>21150</v>
      </c>
      <c r="K1071" s="21" t="s">
        <v>136</v>
      </c>
      <c r="L1071" s="54">
        <f>VLOOKUP(K1071,'Basic Moves'!B$2:J$60,3,FALSE)</f>
        <v>5</v>
      </c>
      <c r="M1071" s="54" t="str">
        <f>VLOOKUP(K1071,'Basic Moves'!B$2:C$60,2,FALSE)</f>
        <v>Ground</v>
      </c>
      <c r="N1071" s="54">
        <f>IF(OR(VLOOKUP(K1071,'Basic Moves'!B$2:C$60,2,FALSE)=E1071,VLOOKUP(K1071,'Basic Moves'!B$2:C$60,2,FALSE)=F1071),1,0)</f>
        <v>0</v>
      </c>
      <c r="O1071" s="54">
        <f>VLOOKUP(K1071,'Basic Moves'!B$2:J$60,5,FALSE)</f>
        <v>600</v>
      </c>
      <c r="P1071" s="54">
        <f>VLOOKUP(K1071,'Basic Moves'!B$2:J$60,9,FALSE)</f>
        <v>7</v>
      </c>
      <c r="Q1071" s="34">
        <f t="shared" si="229"/>
        <v>3</v>
      </c>
      <c r="R1071" s="24">
        <f t="shared" si="2"/>
        <v>5</v>
      </c>
      <c r="S1071" s="56">
        <f t="shared" si="230"/>
        <v>8.333333333</v>
      </c>
      <c r="T1071" s="56">
        <f t="shared" si="231"/>
        <v>11.66666667</v>
      </c>
      <c r="U1071" s="56">
        <f t="shared" si="232"/>
        <v>1.4</v>
      </c>
      <c r="V1071" s="21" t="s">
        <v>212</v>
      </c>
      <c r="W1071" s="54">
        <f>VLOOKUP(V1071,'Charged Moves'!B$2:K$119,3,FALSE)</f>
        <v>80</v>
      </c>
      <c r="X1071" s="57" t="str">
        <f>VLOOKUP(V1071,'Charged Moves'!B$2:C$119,2,FALSE)</f>
        <v>Ice</v>
      </c>
      <c r="Y1071" s="54">
        <f>IF(OR(VLOOKUP(V1071,'Charged Moves'!B$2:C$119,2,FALSE)=E1071,VLOOKUP(V1071,'Charged Moves'!B$2:C$119,2,FALSE)=F1071),1,0)</f>
        <v>0</v>
      </c>
      <c r="Z1071" s="54">
        <f>VLOOKUP(V1071,'Charged Moves'!B$2:K$119,10,FALSE)*100</f>
        <v>5</v>
      </c>
      <c r="AA1071" s="54">
        <f>VLOOKUP(V1071,'Charged Moves'!B$2:K$119,6,FALSE)</f>
        <v>3550</v>
      </c>
      <c r="AB1071" s="54">
        <f>VLOOKUP(V1071,'Charged Moves'!B$2:L$119,11,FALSE)</f>
        <v>50</v>
      </c>
      <c r="AC1071" s="62">
        <f t="shared" si="233"/>
        <v>44</v>
      </c>
      <c r="AD1071" s="24">
        <f t="shared" si="3"/>
        <v>12.3943662</v>
      </c>
      <c r="AE1071" s="63">
        <f t="shared" si="4"/>
        <v>8</v>
      </c>
      <c r="AF1071" s="64">
        <f t="shared" si="5"/>
        <v>4800</v>
      </c>
      <c r="AG1071" s="65">
        <f t="shared" si="6"/>
        <v>8.143712575</v>
      </c>
      <c r="AH1071" s="15">
        <f t="shared" si="234"/>
        <v>0.4677606304</v>
      </c>
      <c r="AI1071" s="15">
        <f t="shared" si="235"/>
        <v>0.1552399682</v>
      </c>
      <c r="AJ1071" s="15">
        <f t="shared" si="236"/>
        <v>0.149548818</v>
      </c>
      <c r="AK1071" s="65">
        <f t="shared" si="7"/>
        <v>2.580645161</v>
      </c>
      <c r="AL1071" s="65">
        <f t="shared" si="8"/>
        <v>172239.521</v>
      </c>
      <c r="AM1071" s="65">
        <f t="shared" si="9"/>
        <v>54580.64516</v>
      </c>
    </row>
    <row r="1072" ht="14.25" customHeight="1">
      <c r="A1072" s="11">
        <v>292.0</v>
      </c>
      <c r="B1072" s="11">
        <f>VLOOKUP(D1072,'Species Data'!A$2:E$252,2,FALSE)</f>
        <v>43</v>
      </c>
      <c r="C1072" s="11"/>
      <c r="D1072" s="11" t="s">
        <v>387</v>
      </c>
      <c r="E1072" s="110" t="s">
        <v>479</v>
      </c>
      <c r="F1072" s="108" t="s">
        <v>473</v>
      </c>
      <c r="G1072" s="11">
        <f>VLOOKUP(D1072,'Species Data'!A$2:E$252,3,FALSE)</f>
        <v>90</v>
      </c>
      <c r="H1072" s="52">
        <f>VLOOKUP(D1072,'Species Data'!A$2:E$252,4,FALSE)</f>
        <v>131</v>
      </c>
      <c r="I1072" s="52">
        <f>VLOOKUP(D1072,'Species Data'!A$2:E$252,5,FALSE)</f>
        <v>116</v>
      </c>
      <c r="J1072" s="53">
        <f t="shared" si="1"/>
        <v>10440</v>
      </c>
      <c r="K1072" s="48" t="s">
        <v>146</v>
      </c>
      <c r="L1072" s="54">
        <f>VLOOKUP(K1072,'Basic Moves'!B$2:J$60,3,FALSE)</f>
        <v>13</v>
      </c>
      <c r="M1072" s="54" t="str">
        <f>VLOOKUP(K1072,'Basic Moves'!B$2:C$60,2,FALSE)</f>
        <v>Grass</v>
      </c>
      <c r="N1072" s="54">
        <f>IF(OR(VLOOKUP(K1072,'Basic Moves'!B$2:C$60,2,FALSE)=E1072,VLOOKUP(K1072,'Basic Moves'!B$2:C$60,2,FALSE)=F1072),1,0)</f>
        <v>1</v>
      </c>
      <c r="O1072" s="54">
        <f>VLOOKUP(K1072,'Basic Moves'!B$2:J$60,5,FALSE)</f>
        <v>1000</v>
      </c>
      <c r="P1072" s="54">
        <f>VLOOKUP(K1072,'Basic Moves'!B$2:J$60,9,FALSE)</f>
        <v>7</v>
      </c>
      <c r="Q1072" s="34">
        <f t="shared" si="229"/>
        <v>6</v>
      </c>
      <c r="R1072" s="24">
        <f t="shared" si="2"/>
        <v>6</v>
      </c>
      <c r="S1072" s="56">
        <f t="shared" si="230"/>
        <v>13</v>
      </c>
      <c r="T1072" s="56">
        <f t="shared" si="231"/>
        <v>7</v>
      </c>
      <c r="U1072" s="56">
        <f t="shared" si="232"/>
        <v>0.5384615385</v>
      </c>
      <c r="V1072" s="48" t="s">
        <v>144</v>
      </c>
      <c r="W1072" s="54">
        <f>VLOOKUP(V1072,'Charged Moves'!B$2:K$119,3,FALSE)</f>
        <v>80</v>
      </c>
      <c r="X1072" s="57" t="str">
        <f>VLOOKUP(V1072,'Charged Moves'!B$2:C$119,2,FALSE)</f>
        <v>Poison</v>
      </c>
      <c r="Y1072" s="54">
        <f>IF(OR(VLOOKUP(V1072,'Charged Moves'!B$2:C$119,2,FALSE)=E1072,VLOOKUP(V1072,'Charged Moves'!B$2:C$119,2,FALSE)=F1072),1,0)</f>
        <v>1</v>
      </c>
      <c r="Z1072" s="54">
        <f>VLOOKUP(V1072,'Charged Moves'!B$2:K$119,10,FALSE)*100</f>
        <v>5</v>
      </c>
      <c r="AA1072" s="54">
        <f>VLOOKUP(V1072,'Charged Moves'!B$2:K$119,6,FALSE)</f>
        <v>2300</v>
      </c>
      <c r="AB1072" s="54">
        <f>VLOOKUP(V1072,'Charged Moves'!B$2:L$119,11,FALSE)</f>
        <v>50</v>
      </c>
      <c r="AC1072" s="62">
        <f t="shared" si="233"/>
        <v>35</v>
      </c>
      <c r="AD1072" s="24">
        <f t="shared" si="3"/>
        <v>15.2173913</v>
      </c>
      <c r="AE1072" s="63">
        <f t="shared" si="4"/>
        <v>8</v>
      </c>
      <c r="AF1072" s="64">
        <f t="shared" si="5"/>
        <v>8000</v>
      </c>
      <c r="AG1072" s="65">
        <f t="shared" si="6"/>
        <v>8.058252427</v>
      </c>
      <c r="AH1072" s="15">
        <f t="shared" si="234"/>
        <v>0.4628519487</v>
      </c>
      <c r="AI1072" s="15">
        <f t="shared" si="235"/>
        <v>0.07582494476</v>
      </c>
      <c r="AJ1072" s="15">
        <f t="shared" si="236"/>
        <v>0.08389507669</v>
      </c>
      <c r="AK1072" s="65">
        <f t="shared" si="7"/>
        <v>2.932862191</v>
      </c>
      <c r="AL1072" s="65">
        <f t="shared" si="8"/>
        <v>84128.15534</v>
      </c>
      <c r="AM1072" s="65">
        <f t="shared" si="9"/>
        <v>30619.08127</v>
      </c>
    </row>
    <row r="1073" ht="14.25" customHeight="1">
      <c r="A1073" s="11">
        <v>291.0</v>
      </c>
      <c r="B1073" s="11">
        <f>VLOOKUP(D1073,'Species Data'!A$2:E$252,2,FALSE)</f>
        <v>43</v>
      </c>
      <c r="C1073" s="11"/>
      <c r="D1073" s="11" t="s">
        <v>387</v>
      </c>
      <c r="E1073" s="110" t="s">
        <v>479</v>
      </c>
      <c r="F1073" s="108" t="s">
        <v>473</v>
      </c>
      <c r="G1073" s="11">
        <f>VLOOKUP(D1073,'Species Data'!A$2:E$252,3,FALSE)</f>
        <v>90</v>
      </c>
      <c r="H1073" s="52">
        <f>VLOOKUP(D1073,'Species Data'!A$2:E$252,4,FALSE)</f>
        <v>131</v>
      </c>
      <c r="I1073" s="52">
        <f>VLOOKUP(D1073,'Species Data'!A$2:E$252,5,FALSE)</f>
        <v>116</v>
      </c>
      <c r="J1073" s="53">
        <f t="shared" si="1"/>
        <v>10440</v>
      </c>
      <c r="K1073" s="48" t="s">
        <v>146</v>
      </c>
      <c r="L1073" s="54">
        <f>VLOOKUP(K1073,'Basic Moves'!B$2:J$60,3,FALSE)</f>
        <v>13</v>
      </c>
      <c r="M1073" s="54" t="str">
        <f>VLOOKUP(K1073,'Basic Moves'!B$2:C$60,2,FALSE)</f>
        <v>Grass</v>
      </c>
      <c r="N1073" s="54">
        <f>IF(OR(VLOOKUP(K1073,'Basic Moves'!B$2:C$60,2,FALSE)=E1073,VLOOKUP(K1073,'Basic Moves'!B$2:C$60,2,FALSE)=F1073),1,0)</f>
        <v>1</v>
      </c>
      <c r="O1073" s="54">
        <f>VLOOKUP(K1073,'Basic Moves'!B$2:J$60,5,FALSE)</f>
        <v>1000</v>
      </c>
      <c r="P1073" s="54">
        <f>VLOOKUP(K1073,'Basic Moves'!B$2:J$60,9,FALSE)</f>
        <v>7</v>
      </c>
      <c r="Q1073" s="34">
        <f t="shared" si="229"/>
        <v>6</v>
      </c>
      <c r="R1073" s="24">
        <f t="shared" si="2"/>
        <v>6</v>
      </c>
      <c r="S1073" s="56">
        <f t="shared" si="230"/>
        <v>13</v>
      </c>
      <c r="T1073" s="56">
        <f t="shared" si="231"/>
        <v>7</v>
      </c>
      <c r="U1073" s="56">
        <f t="shared" si="232"/>
        <v>0.5384615385</v>
      </c>
      <c r="V1073" s="48" t="s">
        <v>145</v>
      </c>
      <c r="W1073" s="54">
        <f>VLOOKUP(V1073,'Charged Moves'!B$2:K$119,3,FALSE)</f>
        <v>55</v>
      </c>
      <c r="X1073" s="57" t="str">
        <f>VLOOKUP(V1073,'Charged Moves'!B$2:C$119,2,FALSE)</f>
        <v>Grass</v>
      </c>
      <c r="Y1073" s="54">
        <f>IF(OR(VLOOKUP(V1073,'Charged Moves'!B$2:C$119,2,FALSE)=E1073,VLOOKUP(V1073,'Charged Moves'!B$2:C$119,2,FALSE)=F1073),1,0)</f>
        <v>1</v>
      </c>
      <c r="Z1073" s="54">
        <f>VLOOKUP(V1073,'Charged Moves'!B$2:K$119,10,FALSE)*100</f>
        <v>5</v>
      </c>
      <c r="AA1073" s="54">
        <f>VLOOKUP(V1073,'Charged Moves'!B$2:K$119,6,FALSE)</f>
        <v>2100</v>
      </c>
      <c r="AB1073" s="54">
        <f>VLOOKUP(V1073,'Charged Moves'!B$2:L$119,11,FALSE)</f>
        <v>33</v>
      </c>
      <c r="AC1073" s="62">
        <f t="shared" si="233"/>
        <v>25</v>
      </c>
      <c r="AD1073" s="24">
        <f t="shared" si="3"/>
        <v>11.9047619</v>
      </c>
      <c r="AE1073" s="63">
        <f t="shared" si="4"/>
        <v>5</v>
      </c>
      <c r="AF1073" s="64">
        <f t="shared" si="5"/>
        <v>5000</v>
      </c>
      <c r="AG1073" s="65">
        <f t="shared" si="6"/>
        <v>7.746478873</v>
      </c>
      <c r="AH1073" s="15">
        <f t="shared" si="234"/>
        <v>0.4449442202</v>
      </c>
      <c r="AI1073" s="15">
        <f t="shared" si="235"/>
        <v>0.07289127984</v>
      </c>
      <c r="AJ1073" s="15">
        <f t="shared" si="236"/>
        <v>0.08237096251</v>
      </c>
      <c r="AK1073" s="65">
        <f t="shared" si="7"/>
        <v>2.879581152</v>
      </c>
      <c r="AL1073" s="65">
        <f t="shared" si="8"/>
        <v>80873.23944</v>
      </c>
      <c r="AM1073" s="65">
        <f t="shared" si="9"/>
        <v>30062.82723</v>
      </c>
    </row>
    <row r="1074" ht="14.25" customHeight="1">
      <c r="A1074" s="11">
        <v>290.0</v>
      </c>
      <c r="B1074" s="11">
        <f>VLOOKUP(D1074,'Species Data'!A$2:E$252,2,FALSE)</f>
        <v>43</v>
      </c>
      <c r="C1074" s="11"/>
      <c r="D1074" s="11" t="s">
        <v>387</v>
      </c>
      <c r="E1074" s="110" t="s">
        <v>479</v>
      </c>
      <c r="F1074" s="108" t="s">
        <v>473</v>
      </c>
      <c r="G1074" s="11">
        <f>VLOOKUP(D1074,'Species Data'!A$2:E$252,3,FALSE)</f>
        <v>90</v>
      </c>
      <c r="H1074" s="52">
        <f>VLOOKUP(D1074,'Species Data'!A$2:E$252,4,FALSE)</f>
        <v>131</v>
      </c>
      <c r="I1074" s="52">
        <f>VLOOKUP(D1074,'Species Data'!A$2:E$252,5,FALSE)</f>
        <v>116</v>
      </c>
      <c r="J1074" s="53">
        <f t="shared" si="1"/>
        <v>10440</v>
      </c>
      <c r="K1074" s="48" t="s">
        <v>146</v>
      </c>
      <c r="L1074" s="54">
        <f>VLOOKUP(K1074,'Basic Moves'!B$2:J$60,3,FALSE)</f>
        <v>13</v>
      </c>
      <c r="M1074" s="54" t="str">
        <f>VLOOKUP(K1074,'Basic Moves'!B$2:C$60,2,FALSE)</f>
        <v>Grass</v>
      </c>
      <c r="N1074" s="54">
        <f>IF(OR(VLOOKUP(K1074,'Basic Moves'!B$2:C$60,2,FALSE)=E1074,VLOOKUP(K1074,'Basic Moves'!B$2:C$60,2,FALSE)=F1074),1,0)</f>
        <v>1</v>
      </c>
      <c r="O1074" s="54">
        <f>VLOOKUP(K1074,'Basic Moves'!B$2:J$60,5,FALSE)</f>
        <v>1000</v>
      </c>
      <c r="P1074" s="54">
        <f>VLOOKUP(K1074,'Basic Moves'!B$2:J$60,9,FALSE)</f>
        <v>7</v>
      </c>
      <c r="Q1074" s="34">
        <f t="shared" si="229"/>
        <v>6</v>
      </c>
      <c r="R1074" s="24">
        <f t="shared" si="2"/>
        <v>6</v>
      </c>
      <c r="S1074" s="56">
        <f t="shared" si="230"/>
        <v>13</v>
      </c>
      <c r="T1074" s="56">
        <f t="shared" si="231"/>
        <v>7</v>
      </c>
      <c r="U1074" s="56">
        <f t="shared" si="232"/>
        <v>0.5384615385</v>
      </c>
      <c r="V1074" s="48" t="s">
        <v>205</v>
      </c>
      <c r="W1074" s="54">
        <f>VLOOKUP(V1074,'Charged Moves'!B$2:K$119,3,FALSE)</f>
        <v>130</v>
      </c>
      <c r="X1074" s="57" t="str">
        <f>VLOOKUP(V1074,'Charged Moves'!B$2:C$119,2,FALSE)</f>
        <v>Fairy</v>
      </c>
      <c r="Y1074" s="54">
        <f>IF(OR(VLOOKUP(V1074,'Charged Moves'!B$2:C$119,2,FALSE)=E1074,VLOOKUP(V1074,'Charged Moves'!B$2:C$119,2,FALSE)=F1074),1,0)</f>
        <v>0</v>
      </c>
      <c r="Z1074" s="54">
        <f>VLOOKUP(V1074,'Charged Moves'!B$2:K$119,10,FALSE)*100</f>
        <v>5</v>
      </c>
      <c r="AA1074" s="54">
        <f>VLOOKUP(V1074,'Charged Moves'!B$2:K$119,6,FALSE)</f>
        <v>3900</v>
      </c>
      <c r="AB1074" s="54">
        <f>VLOOKUP(V1074,'Charged Moves'!B$2:L$119,11,FALSE)</f>
        <v>100</v>
      </c>
      <c r="AC1074" s="62">
        <f t="shared" si="233"/>
        <v>48</v>
      </c>
      <c r="AD1074" s="24">
        <f t="shared" si="3"/>
        <v>12.30769231</v>
      </c>
      <c r="AE1074" s="63">
        <f t="shared" si="4"/>
        <v>15</v>
      </c>
      <c r="AF1074" s="64">
        <f t="shared" si="5"/>
        <v>15000</v>
      </c>
      <c r="AG1074" s="65">
        <f t="shared" si="6"/>
        <v>7.301587302</v>
      </c>
      <c r="AH1074" s="15">
        <f t="shared" si="234"/>
        <v>0.4193904251</v>
      </c>
      <c r="AI1074" s="15">
        <f t="shared" si="235"/>
        <v>0.0687050274</v>
      </c>
      <c r="AJ1074" s="15">
        <f t="shared" si="236"/>
        <v>0.07755434292</v>
      </c>
      <c r="AK1074" s="65">
        <f t="shared" si="7"/>
        <v>2.711198428</v>
      </c>
      <c r="AL1074" s="65">
        <f t="shared" si="8"/>
        <v>76228.57143</v>
      </c>
      <c r="AM1074" s="65">
        <f t="shared" si="9"/>
        <v>28304.91159</v>
      </c>
    </row>
    <row r="1075" ht="14.25" customHeight="1">
      <c r="A1075" s="11">
        <v>289.0</v>
      </c>
      <c r="B1075" s="11">
        <f>VLOOKUP(D1075,'Species Data'!A$2:E$252,2,FALSE)</f>
        <v>43</v>
      </c>
      <c r="C1075" s="11"/>
      <c r="D1075" s="11" t="s">
        <v>387</v>
      </c>
      <c r="E1075" s="110" t="s">
        <v>479</v>
      </c>
      <c r="F1075" s="108" t="s">
        <v>473</v>
      </c>
      <c r="G1075" s="11">
        <f>VLOOKUP(D1075,'Species Data'!A$2:E$252,3,FALSE)</f>
        <v>90</v>
      </c>
      <c r="H1075" s="52">
        <f>VLOOKUP(D1075,'Species Data'!A$2:E$252,4,FALSE)</f>
        <v>131</v>
      </c>
      <c r="I1075" s="52">
        <f>VLOOKUP(D1075,'Species Data'!A$2:E$252,5,FALSE)</f>
        <v>116</v>
      </c>
      <c r="J1075" s="53">
        <f t="shared" si="1"/>
        <v>10440</v>
      </c>
      <c r="K1075" s="48" t="s">
        <v>119</v>
      </c>
      <c r="L1075" s="54">
        <f>VLOOKUP(K1075,'Basic Moves'!B$2:J$60,3,FALSE)</f>
        <v>9</v>
      </c>
      <c r="M1075" s="54" t="str">
        <f>VLOOKUP(K1075,'Basic Moves'!B$2:C$60,2,FALSE)</f>
        <v>Poison</v>
      </c>
      <c r="N1075" s="54">
        <f>IF(OR(VLOOKUP(K1075,'Basic Moves'!B$2:C$60,2,FALSE)=E1075,VLOOKUP(K1075,'Basic Moves'!B$2:C$60,2,FALSE)=F1075),1,0)</f>
        <v>1</v>
      </c>
      <c r="O1075" s="54">
        <f>VLOOKUP(K1075,'Basic Moves'!B$2:J$60,5,FALSE)</f>
        <v>800</v>
      </c>
      <c r="P1075" s="54">
        <f>VLOOKUP(K1075,'Basic Moves'!B$2:J$60,9,FALSE)</f>
        <v>8</v>
      </c>
      <c r="Q1075" s="34">
        <f t="shared" si="229"/>
        <v>4</v>
      </c>
      <c r="R1075" s="24">
        <f t="shared" si="2"/>
        <v>5</v>
      </c>
      <c r="S1075" s="56">
        <f t="shared" si="230"/>
        <v>11.25</v>
      </c>
      <c r="T1075" s="56">
        <f t="shared" si="231"/>
        <v>10</v>
      </c>
      <c r="U1075" s="56">
        <f t="shared" si="232"/>
        <v>0.8888888889</v>
      </c>
      <c r="V1075" s="48" t="s">
        <v>144</v>
      </c>
      <c r="W1075" s="54">
        <f>VLOOKUP(V1075,'Charged Moves'!B$2:K$119,3,FALSE)</f>
        <v>80</v>
      </c>
      <c r="X1075" s="57" t="str">
        <f>VLOOKUP(V1075,'Charged Moves'!B$2:C$119,2,FALSE)</f>
        <v>Poison</v>
      </c>
      <c r="Y1075" s="54">
        <f>IF(OR(VLOOKUP(V1075,'Charged Moves'!B$2:C$119,2,FALSE)=E1075,VLOOKUP(V1075,'Charged Moves'!B$2:C$119,2,FALSE)=F1075),1,0)</f>
        <v>1</v>
      </c>
      <c r="Z1075" s="54">
        <f>VLOOKUP(V1075,'Charged Moves'!B$2:K$119,10,FALSE)*100</f>
        <v>5</v>
      </c>
      <c r="AA1075" s="54">
        <f>VLOOKUP(V1075,'Charged Moves'!B$2:K$119,6,FALSE)</f>
        <v>2300</v>
      </c>
      <c r="AB1075" s="54">
        <f>VLOOKUP(V1075,'Charged Moves'!B$2:L$119,11,FALSE)</f>
        <v>50</v>
      </c>
      <c r="AC1075" s="62">
        <f t="shared" si="233"/>
        <v>35</v>
      </c>
      <c r="AD1075" s="24">
        <f t="shared" si="3"/>
        <v>15.2173913</v>
      </c>
      <c r="AE1075" s="63">
        <f t="shared" si="4"/>
        <v>7</v>
      </c>
      <c r="AF1075" s="64">
        <f t="shared" si="5"/>
        <v>5600</v>
      </c>
      <c r="AG1075" s="65">
        <f t="shared" si="6"/>
        <v>7.974683544</v>
      </c>
      <c r="AH1075" s="15">
        <f t="shared" si="234"/>
        <v>0.458051898</v>
      </c>
      <c r="AI1075" s="15">
        <f t="shared" si="235"/>
        <v>0.07503859487</v>
      </c>
      <c r="AJ1075" s="15">
        <f t="shared" si="236"/>
        <v>0.07540279893</v>
      </c>
      <c r="AK1075" s="65">
        <f t="shared" si="7"/>
        <v>2.635983264</v>
      </c>
      <c r="AL1075" s="65">
        <f t="shared" si="8"/>
        <v>83255.6962</v>
      </c>
      <c r="AM1075" s="65">
        <f t="shared" si="9"/>
        <v>27519.66527</v>
      </c>
    </row>
    <row r="1076" ht="14.25" customHeight="1">
      <c r="A1076" s="11">
        <v>288.0</v>
      </c>
      <c r="B1076" s="11">
        <f>VLOOKUP(D1076,'Species Data'!A$2:E$252,2,FALSE)</f>
        <v>43</v>
      </c>
      <c r="C1076" s="11"/>
      <c r="D1076" s="11" t="s">
        <v>387</v>
      </c>
      <c r="E1076" s="110" t="s">
        <v>479</v>
      </c>
      <c r="F1076" s="108" t="s">
        <v>473</v>
      </c>
      <c r="G1076" s="11">
        <f>VLOOKUP(D1076,'Species Data'!A$2:E$252,3,FALSE)</f>
        <v>90</v>
      </c>
      <c r="H1076" s="52">
        <f>VLOOKUP(D1076,'Species Data'!A$2:E$252,4,FALSE)</f>
        <v>131</v>
      </c>
      <c r="I1076" s="52">
        <f>VLOOKUP(D1076,'Species Data'!A$2:E$252,5,FALSE)</f>
        <v>116</v>
      </c>
      <c r="J1076" s="53">
        <f t="shared" si="1"/>
        <v>10440</v>
      </c>
      <c r="K1076" s="48" t="s">
        <v>119</v>
      </c>
      <c r="L1076" s="54">
        <f>VLOOKUP(K1076,'Basic Moves'!B$2:J$60,3,FALSE)</f>
        <v>9</v>
      </c>
      <c r="M1076" s="54" t="str">
        <f>VLOOKUP(K1076,'Basic Moves'!B$2:C$60,2,FALSE)</f>
        <v>Poison</v>
      </c>
      <c r="N1076" s="54">
        <f>IF(OR(VLOOKUP(K1076,'Basic Moves'!B$2:C$60,2,FALSE)=E1076,VLOOKUP(K1076,'Basic Moves'!B$2:C$60,2,FALSE)=F1076),1,0)</f>
        <v>1</v>
      </c>
      <c r="O1076" s="54">
        <f>VLOOKUP(K1076,'Basic Moves'!B$2:J$60,5,FALSE)</f>
        <v>800</v>
      </c>
      <c r="P1076" s="54">
        <f>VLOOKUP(K1076,'Basic Moves'!B$2:J$60,9,FALSE)</f>
        <v>8</v>
      </c>
      <c r="Q1076" s="34">
        <f t="shared" si="229"/>
        <v>4</v>
      </c>
      <c r="R1076" s="24">
        <f t="shared" si="2"/>
        <v>5</v>
      </c>
      <c r="S1076" s="56">
        <f t="shared" si="230"/>
        <v>11.25</v>
      </c>
      <c r="T1076" s="56">
        <f t="shared" si="231"/>
        <v>10</v>
      </c>
      <c r="U1076" s="56">
        <f t="shared" si="232"/>
        <v>0.8888888889</v>
      </c>
      <c r="V1076" s="48" t="s">
        <v>145</v>
      </c>
      <c r="W1076" s="54">
        <f>VLOOKUP(V1076,'Charged Moves'!B$2:K$119,3,FALSE)</f>
        <v>55</v>
      </c>
      <c r="X1076" s="57" t="str">
        <f>VLOOKUP(V1076,'Charged Moves'!B$2:C$119,2,FALSE)</f>
        <v>Grass</v>
      </c>
      <c r="Y1076" s="54">
        <f>IF(OR(VLOOKUP(V1076,'Charged Moves'!B$2:C$119,2,FALSE)=E1076,VLOOKUP(V1076,'Charged Moves'!B$2:C$119,2,FALSE)=F1076),1,0)</f>
        <v>1</v>
      </c>
      <c r="Z1076" s="54">
        <f>VLOOKUP(V1076,'Charged Moves'!B$2:K$119,10,FALSE)*100</f>
        <v>5</v>
      </c>
      <c r="AA1076" s="54">
        <f>VLOOKUP(V1076,'Charged Moves'!B$2:K$119,6,FALSE)</f>
        <v>2100</v>
      </c>
      <c r="AB1076" s="54">
        <f>VLOOKUP(V1076,'Charged Moves'!B$2:L$119,11,FALSE)</f>
        <v>33</v>
      </c>
      <c r="AC1076" s="62">
        <f t="shared" si="233"/>
        <v>25</v>
      </c>
      <c r="AD1076" s="24">
        <f t="shared" si="3"/>
        <v>11.9047619</v>
      </c>
      <c r="AE1076" s="63">
        <f t="shared" si="4"/>
        <v>5</v>
      </c>
      <c r="AF1076" s="64">
        <f t="shared" si="5"/>
        <v>4000</v>
      </c>
      <c r="AG1076" s="65">
        <f t="shared" si="6"/>
        <v>7.37704918</v>
      </c>
      <c r="AH1076" s="15">
        <f t="shared" si="234"/>
        <v>0.4237248237</v>
      </c>
      <c r="AI1076" s="15">
        <f t="shared" si="235"/>
        <v>0.06941509362</v>
      </c>
      <c r="AJ1076" s="15">
        <f t="shared" si="236"/>
        <v>0.07111787271</v>
      </c>
      <c r="AK1076" s="65">
        <f t="shared" si="7"/>
        <v>2.486187845</v>
      </c>
      <c r="AL1076" s="65">
        <f t="shared" si="8"/>
        <v>77016.39344</v>
      </c>
      <c r="AM1076" s="65">
        <f t="shared" si="9"/>
        <v>25955.8011</v>
      </c>
    </row>
    <row r="1077" ht="14.25" customHeight="1">
      <c r="A1077" s="11">
        <v>287.0</v>
      </c>
      <c r="B1077" s="11">
        <f>VLOOKUP(D1077,'Species Data'!A$2:E$252,2,FALSE)</f>
        <v>43</v>
      </c>
      <c r="C1077" s="11"/>
      <c r="D1077" s="11" t="s">
        <v>387</v>
      </c>
      <c r="E1077" s="110" t="s">
        <v>479</v>
      </c>
      <c r="F1077" s="108" t="s">
        <v>473</v>
      </c>
      <c r="G1077" s="11">
        <f>VLOOKUP(D1077,'Species Data'!A$2:E$252,3,FALSE)</f>
        <v>90</v>
      </c>
      <c r="H1077" s="52">
        <f>VLOOKUP(D1077,'Species Data'!A$2:E$252,4,FALSE)</f>
        <v>131</v>
      </c>
      <c r="I1077" s="52">
        <f>VLOOKUP(D1077,'Species Data'!A$2:E$252,5,FALSE)</f>
        <v>116</v>
      </c>
      <c r="J1077" s="53">
        <f t="shared" si="1"/>
        <v>10440</v>
      </c>
      <c r="K1077" s="48" t="s">
        <v>119</v>
      </c>
      <c r="L1077" s="54">
        <f>VLOOKUP(K1077,'Basic Moves'!B$2:J$60,3,FALSE)</f>
        <v>9</v>
      </c>
      <c r="M1077" s="54" t="str">
        <f>VLOOKUP(K1077,'Basic Moves'!B$2:C$60,2,FALSE)</f>
        <v>Poison</v>
      </c>
      <c r="N1077" s="54">
        <f>IF(OR(VLOOKUP(K1077,'Basic Moves'!B$2:C$60,2,FALSE)=E1077,VLOOKUP(K1077,'Basic Moves'!B$2:C$60,2,FALSE)=F1077),1,0)</f>
        <v>1</v>
      </c>
      <c r="O1077" s="54">
        <f>VLOOKUP(K1077,'Basic Moves'!B$2:J$60,5,FALSE)</f>
        <v>800</v>
      </c>
      <c r="P1077" s="54">
        <f>VLOOKUP(K1077,'Basic Moves'!B$2:J$60,9,FALSE)</f>
        <v>8</v>
      </c>
      <c r="Q1077" s="34">
        <f t="shared" si="229"/>
        <v>4</v>
      </c>
      <c r="R1077" s="24">
        <f t="shared" si="2"/>
        <v>5</v>
      </c>
      <c r="S1077" s="56">
        <f t="shared" si="230"/>
        <v>11.25</v>
      </c>
      <c r="T1077" s="56">
        <f t="shared" si="231"/>
        <v>10</v>
      </c>
      <c r="U1077" s="56">
        <f t="shared" si="232"/>
        <v>0.8888888889</v>
      </c>
      <c r="V1077" s="48" t="s">
        <v>205</v>
      </c>
      <c r="W1077" s="54">
        <f>VLOOKUP(V1077,'Charged Moves'!B$2:K$119,3,FALSE)</f>
        <v>130</v>
      </c>
      <c r="X1077" s="57" t="str">
        <f>VLOOKUP(V1077,'Charged Moves'!B$2:C$119,2,FALSE)</f>
        <v>Fairy</v>
      </c>
      <c r="Y1077" s="54">
        <f>IF(OR(VLOOKUP(V1077,'Charged Moves'!B$2:C$119,2,FALSE)=E1077,VLOOKUP(V1077,'Charged Moves'!B$2:C$119,2,FALSE)=F1077),1,0)</f>
        <v>0</v>
      </c>
      <c r="Z1077" s="54">
        <f>VLOOKUP(V1077,'Charged Moves'!B$2:K$119,10,FALSE)*100</f>
        <v>5</v>
      </c>
      <c r="AA1077" s="54">
        <f>VLOOKUP(V1077,'Charged Moves'!B$2:K$119,6,FALSE)</f>
        <v>3900</v>
      </c>
      <c r="AB1077" s="54">
        <f>VLOOKUP(V1077,'Charged Moves'!B$2:L$119,11,FALSE)</f>
        <v>100</v>
      </c>
      <c r="AC1077" s="62">
        <f t="shared" si="233"/>
        <v>48</v>
      </c>
      <c r="AD1077" s="24">
        <f t="shared" si="3"/>
        <v>12.30769231</v>
      </c>
      <c r="AE1077" s="63">
        <f t="shared" si="4"/>
        <v>13</v>
      </c>
      <c r="AF1077" s="64">
        <f t="shared" si="5"/>
        <v>10400</v>
      </c>
      <c r="AG1077" s="65">
        <f t="shared" si="6"/>
        <v>6.993006993</v>
      </c>
      <c r="AH1077" s="15">
        <f t="shared" si="234"/>
        <v>0.401666111</v>
      </c>
      <c r="AI1077" s="15">
        <f t="shared" si="235"/>
        <v>0.06580140964</v>
      </c>
      <c r="AJ1077" s="15">
        <f t="shared" si="236"/>
        <v>0.06762455981</v>
      </c>
      <c r="AK1077" s="65">
        <f t="shared" si="7"/>
        <v>2.364066194</v>
      </c>
      <c r="AL1077" s="65">
        <f t="shared" si="8"/>
        <v>73006.99301</v>
      </c>
      <c r="AM1077" s="65">
        <f t="shared" si="9"/>
        <v>24680.85106</v>
      </c>
    </row>
    <row r="1078" ht="14.25" customHeight="1">
      <c r="A1078" s="11">
        <v>1048.0</v>
      </c>
      <c r="B1078" s="11">
        <f>VLOOKUP(D1078,'Species Data'!A$2:E$252,2,FALSE)</f>
        <v>138</v>
      </c>
      <c r="C1078" s="11"/>
      <c r="D1078" s="11" t="s">
        <v>363</v>
      </c>
      <c r="E1078" s="81" t="s">
        <v>455</v>
      </c>
      <c r="F1078" s="115" t="s">
        <v>476</v>
      </c>
      <c r="G1078" s="11">
        <f>VLOOKUP(D1078,'Species Data'!A$2:E$252,3,FALSE)</f>
        <v>70</v>
      </c>
      <c r="H1078" s="52">
        <f>VLOOKUP(D1078,'Species Data'!A$2:E$252,4,FALSE)</f>
        <v>155</v>
      </c>
      <c r="I1078" s="52">
        <f>VLOOKUP(D1078,'Species Data'!A$2:E$252,5,FALSE)</f>
        <v>174</v>
      </c>
      <c r="J1078" s="53">
        <f t="shared" si="1"/>
        <v>12180</v>
      </c>
      <c r="K1078" s="48" t="s">
        <v>136</v>
      </c>
      <c r="L1078" s="54">
        <f>VLOOKUP(K1078,'Basic Moves'!B$2:J$60,3,FALSE)</f>
        <v>5</v>
      </c>
      <c r="M1078" s="54" t="str">
        <f>VLOOKUP(K1078,'Basic Moves'!B$2:C$60,2,FALSE)</f>
        <v>Ground</v>
      </c>
      <c r="N1078" s="54">
        <f>IF(OR(VLOOKUP(K1078,'Basic Moves'!B$2:C$60,2,FALSE)=E1078,VLOOKUP(K1078,'Basic Moves'!B$2:C$60,2,FALSE)=F1078),1,0)</f>
        <v>0</v>
      </c>
      <c r="O1078" s="54">
        <f>VLOOKUP(K1078,'Basic Moves'!B$2:J$60,5,FALSE)</f>
        <v>600</v>
      </c>
      <c r="P1078" s="54">
        <f>VLOOKUP(K1078,'Basic Moves'!B$2:J$60,9,FALSE)</f>
        <v>7</v>
      </c>
      <c r="Q1078" s="34">
        <f t="shared" si="229"/>
        <v>3</v>
      </c>
      <c r="R1078" s="24">
        <f t="shared" si="2"/>
        <v>5</v>
      </c>
      <c r="S1078" s="56">
        <f t="shared" si="230"/>
        <v>8.333333333</v>
      </c>
      <c r="T1078" s="56">
        <f t="shared" si="231"/>
        <v>11.66666667</v>
      </c>
      <c r="U1078" s="56">
        <f t="shared" si="232"/>
        <v>1.4</v>
      </c>
      <c r="V1078" s="48" t="s">
        <v>128</v>
      </c>
      <c r="W1078" s="54">
        <f>VLOOKUP(V1078,'Charged Moves'!B$2:K$119,3,FALSE)</f>
        <v>70</v>
      </c>
      <c r="X1078" s="57" t="str">
        <f>VLOOKUP(V1078,'Charged Moves'!B$2:C$119,2,FALSE)</f>
        <v>Rock</v>
      </c>
      <c r="Y1078" s="54">
        <f>IF(OR(VLOOKUP(V1078,'Charged Moves'!B$2:C$119,2,FALSE)=E1078,VLOOKUP(V1078,'Charged Moves'!B$2:C$119,2,FALSE)=F1078),1,0)</f>
        <v>1</v>
      </c>
      <c r="Z1078" s="54">
        <f>VLOOKUP(V1078,'Charged Moves'!B$2:K$119,10,FALSE)*100</f>
        <v>5</v>
      </c>
      <c r="AA1078" s="54">
        <f>VLOOKUP(V1078,'Charged Moves'!B$2:K$119,6,FALSE)</f>
        <v>3500</v>
      </c>
      <c r="AB1078" s="54">
        <f>VLOOKUP(V1078,'Charged Moves'!B$2:L$119,11,FALSE)</f>
        <v>33</v>
      </c>
      <c r="AC1078" s="62">
        <f t="shared" si="233"/>
        <v>37</v>
      </c>
      <c r="AD1078" s="24">
        <f t="shared" si="3"/>
        <v>10.57142857</v>
      </c>
      <c r="AE1078" s="63">
        <f t="shared" si="4"/>
        <v>5</v>
      </c>
      <c r="AF1078" s="64">
        <f t="shared" si="5"/>
        <v>3000</v>
      </c>
      <c r="AG1078" s="65">
        <f t="shared" si="6"/>
        <v>8</v>
      </c>
      <c r="AH1078" s="15">
        <f t="shared" si="234"/>
        <v>0.459506031</v>
      </c>
      <c r="AI1078" s="15">
        <f t="shared" si="235"/>
        <v>0.08782294807</v>
      </c>
      <c r="AJ1078" s="15">
        <f t="shared" si="236"/>
        <v>0.09380440291</v>
      </c>
      <c r="AK1078" s="65">
        <f t="shared" si="7"/>
        <v>2.810810811</v>
      </c>
      <c r="AL1078" s="65">
        <f t="shared" si="8"/>
        <v>97440</v>
      </c>
      <c r="AM1078" s="65">
        <f t="shared" si="9"/>
        <v>34235.67568</v>
      </c>
    </row>
    <row r="1079" ht="14.25" customHeight="1">
      <c r="A1079" s="11">
        <v>1053.0</v>
      </c>
      <c r="B1079" s="11">
        <f>VLOOKUP(D1079,'Species Data'!A$2:E$252,2,FALSE)</f>
        <v>138</v>
      </c>
      <c r="C1079" s="11"/>
      <c r="D1079" s="11" t="s">
        <v>363</v>
      </c>
      <c r="E1079" s="81" t="s">
        <v>455</v>
      </c>
      <c r="F1079" s="115" t="s">
        <v>476</v>
      </c>
      <c r="G1079" s="11">
        <f>VLOOKUP(D1079,'Species Data'!A$2:E$252,3,FALSE)</f>
        <v>70</v>
      </c>
      <c r="H1079" s="52">
        <f>VLOOKUP(D1079,'Species Data'!A$2:E$252,4,FALSE)</f>
        <v>155</v>
      </c>
      <c r="I1079" s="52">
        <f>VLOOKUP(D1079,'Species Data'!A$2:E$252,5,FALSE)</f>
        <v>174</v>
      </c>
      <c r="J1079" s="53">
        <f t="shared" si="1"/>
        <v>12180</v>
      </c>
      <c r="K1079" s="48" t="s">
        <v>74</v>
      </c>
      <c r="L1079" s="54">
        <f>VLOOKUP(K1079,'Basic Moves'!B$2:J$60,3,FALSE)</f>
        <v>5</v>
      </c>
      <c r="M1079" s="54" t="str">
        <f>VLOOKUP(K1079,'Basic Moves'!B$2:C$60,2,FALSE)</f>
        <v>Water</v>
      </c>
      <c r="N1079" s="54">
        <f>IF(OR(VLOOKUP(K1079,'Basic Moves'!B$2:C$60,2,FALSE)=E1079,VLOOKUP(K1079,'Basic Moves'!B$2:C$60,2,FALSE)=F1079),1,0)</f>
        <v>1</v>
      </c>
      <c r="O1079" s="54">
        <f>VLOOKUP(K1079,'Basic Moves'!B$2:J$60,5,FALSE)</f>
        <v>500</v>
      </c>
      <c r="P1079" s="54">
        <f>VLOOKUP(K1079,'Basic Moves'!B$2:J$60,9,FALSE)</f>
        <v>5</v>
      </c>
      <c r="Q1079" s="34">
        <f t="shared" si="229"/>
        <v>3</v>
      </c>
      <c r="R1079" s="24">
        <f t="shared" si="2"/>
        <v>6</v>
      </c>
      <c r="S1079" s="56">
        <f t="shared" si="230"/>
        <v>10</v>
      </c>
      <c r="T1079" s="56">
        <f t="shared" si="231"/>
        <v>10</v>
      </c>
      <c r="U1079" s="56">
        <f t="shared" si="232"/>
        <v>1</v>
      </c>
      <c r="V1079" s="48" t="s">
        <v>128</v>
      </c>
      <c r="W1079" s="54">
        <f>VLOOKUP(V1079,'Charged Moves'!B$2:K$119,3,FALSE)</f>
        <v>70</v>
      </c>
      <c r="X1079" s="57" t="str">
        <f>VLOOKUP(V1079,'Charged Moves'!B$2:C$119,2,FALSE)</f>
        <v>Rock</v>
      </c>
      <c r="Y1079" s="54">
        <f>IF(OR(VLOOKUP(V1079,'Charged Moves'!B$2:C$119,2,FALSE)=E1079,VLOOKUP(V1079,'Charged Moves'!B$2:C$119,2,FALSE)=F1079),1,0)</f>
        <v>1</v>
      </c>
      <c r="Z1079" s="54">
        <f>VLOOKUP(V1079,'Charged Moves'!B$2:K$119,10,FALSE)*100</f>
        <v>5</v>
      </c>
      <c r="AA1079" s="54">
        <f>VLOOKUP(V1079,'Charged Moves'!B$2:K$119,6,FALSE)</f>
        <v>3500</v>
      </c>
      <c r="AB1079" s="54">
        <f>VLOOKUP(V1079,'Charged Moves'!B$2:L$119,11,FALSE)</f>
        <v>33</v>
      </c>
      <c r="AC1079" s="62">
        <f t="shared" si="233"/>
        <v>37</v>
      </c>
      <c r="AD1079" s="24">
        <f t="shared" si="3"/>
        <v>10.57142857</v>
      </c>
      <c r="AE1079" s="63">
        <f t="shared" si="4"/>
        <v>7</v>
      </c>
      <c r="AF1079" s="64">
        <f t="shared" si="5"/>
        <v>3500</v>
      </c>
      <c r="AG1079" s="65">
        <f t="shared" si="6"/>
        <v>8.285714286</v>
      </c>
      <c r="AH1079" s="15">
        <f t="shared" si="234"/>
        <v>0.4759169607</v>
      </c>
      <c r="AI1079" s="15">
        <f t="shared" si="235"/>
        <v>0.09095948193</v>
      </c>
      <c r="AJ1079" s="15">
        <f t="shared" si="236"/>
        <v>0.08415729459</v>
      </c>
      <c r="AK1079" s="65">
        <f t="shared" si="7"/>
        <v>2.52173913</v>
      </c>
      <c r="AL1079" s="65">
        <f t="shared" si="8"/>
        <v>100920</v>
      </c>
      <c r="AM1079" s="65">
        <f t="shared" si="9"/>
        <v>30714.78261</v>
      </c>
    </row>
    <row r="1080" ht="14.25" customHeight="1">
      <c r="A1080" s="11">
        <v>1051.0</v>
      </c>
      <c r="B1080" s="11">
        <f>VLOOKUP(D1080,'Species Data'!A$2:E$252,2,FALSE)</f>
        <v>138</v>
      </c>
      <c r="C1080" s="11"/>
      <c r="D1080" s="11" t="s">
        <v>363</v>
      </c>
      <c r="E1080" s="81" t="s">
        <v>455</v>
      </c>
      <c r="F1080" s="115" t="s">
        <v>476</v>
      </c>
      <c r="G1080" s="11">
        <f>VLOOKUP(D1080,'Species Data'!A$2:E$252,3,FALSE)</f>
        <v>70</v>
      </c>
      <c r="H1080" s="52">
        <f>VLOOKUP(D1080,'Species Data'!A$2:E$252,4,FALSE)</f>
        <v>155</v>
      </c>
      <c r="I1080" s="52">
        <f>VLOOKUP(D1080,'Species Data'!A$2:E$252,5,FALSE)</f>
        <v>174</v>
      </c>
      <c r="J1080" s="53">
        <f t="shared" si="1"/>
        <v>12180</v>
      </c>
      <c r="K1080" s="12" t="s">
        <v>136</v>
      </c>
      <c r="L1080" s="54">
        <f>VLOOKUP(K1080,'Basic Moves'!B$2:J$60,3,FALSE)</f>
        <v>5</v>
      </c>
      <c r="M1080" s="54" t="str">
        <f>VLOOKUP(K1080,'Basic Moves'!B$2:C$60,2,FALSE)</f>
        <v>Ground</v>
      </c>
      <c r="N1080" s="54">
        <f>IF(OR(VLOOKUP(K1080,'Basic Moves'!B$2:C$60,2,FALSE)=E1080,VLOOKUP(K1080,'Basic Moves'!B$2:C$60,2,FALSE)=F1080),1,0)</f>
        <v>0</v>
      </c>
      <c r="O1080" s="54">
        <f>VLOOKUP(K1080,'Basic Moves'!B$2:J$60,5,FALSE)</f>
        <v>600</v>
      </c>
      <c r="P1080" s="54">
        <f>VLOOKUP(K1080,'Basic Moves'!B$2:J$60,9,FALSE)</f>
        <v>7</v>
      </c>
      <c r="Q1080" s="34">
        <f t="shared" si="229"/>
        <v>3</v>
      </c>
      <c r="R1080" s="24">
        <f t="shared" si="2"/>
        <v>5</v>
      </c>
      <c r="S1080" s="56">
        <f t="shared" si="230"/>
        <v>8.333333333</v>
      </c>
      <c r="T1080" s="56">
        <f t="shared" si="231"/>
        <v>11.66666667</v>
      </c>
      <c r="U1080" s="56">
        <f t="shared" si="232"/>
        <v>1.4</v>
      </c>
      <c r="V1080" s="12" t="s">
        <v>126</v>
      </c>
      <c r="W1080" s="54">
        <f>VLOOKUP(V1080,'Charged Moves'!B$2:K$119,3,FALSE)</f>
        <v>50</v>
      </c>
      <c r="X1080" s="57" t="str">
        <f>VLOOKUP(V1080,'Charged Moves'!B$2:C$119,2,FALSE)</f>
        <v>Rock</v>
      </c>
      <c r="Y1080" s="54">
        <f>IF(OR(VLOOKUP(V1080,'Charged Moves'!B$2:C$119,2,FALSE)=E1080,VLOOKUP(V1080,'Charged Moves'!B$2:C$119,2,FALSE)=F1080),1,0)</f>
        <v>1</v>
      </c>
      <c r="Z1080" s="54">
        <f>VLOOKUP(V1080,'Charged Moves'!B$2:K$119,10,FALSE)*100</f>
        <v>5</v>
      </c>
      <c r="AA1080" s="54">
        <f>VLOOKUP(V1080,'Charged Moves'!B$2:K$119,6,FALSE)</f>
        <v>2100</v>
      </c>
      <c r="AB1080" s="54">
        <f>VLOOKUP(V1080,'Charged Moves'!B$2:L$119,11,FALSE)</f>
        <v>33</v>
      </c>
      <c r="AC1080" s="62">
        <f t="shared" si="233"/>
        <v>26</v>
      </c>
      <c r="AD1080" s="24">
        <f t="shared" si="3"/>
        <v>12.38095238</v>
      </c>
      <c r="AE1080" s="63">
        <f t="shared" si="4"/>
        <v>5</v>
      </c>
      <c r="AF1080" s="64">
        <f t="shared" si="5"/>
        <v>3000</v>
      </c>
      <c r="AG1080" s="65">
        <f t="shared" si="6"/>
        <v>8.039215686</v>
      </c>
      <c r="AH1080" s="15">
        <f t="shared" si="234"/>
        <v>0.4617585116</v>
      </c>
      <c r="AI1080" s="15">
        <f t="shared" si="235"/>
        <v>0.08825345272</v>
      </c>
      <c r="AJ1080" s="15">
        <f t="shared" si="236"/>
        <v>0.0800164638</v>
      </c>
      <c r="AK1080" s="65">
        <f t="shared" si="7"/>
        <v>2.397660819</v>
      </c>
      <c r="AL1080" s="65">
        <f t="shared" si="8"/>
        <v>97917.64706</v>
      </c>
      <c r="AM1080" s="65">
        <f t="shared" si="9"/>
        <v>29203.50877</v>
      </c>
    </row>
    <row r="1081" ht="14.25" customHeight="1">
      <c r="A1081" s="11">
        <v>1052.0</v>
      </c>
      <c r="B1081" s="32">
        <f>VLOOKUP(D1081,'Species Data'!A$2:E$252,2,FALSE)</f>
        <v>138</v>
      </c>
      <c r="C1081" s="32"/>
      <c r="D1081" s="32" t="s">
        <v>363</v>
      </c>
      <c r="E1081" s="151" t="s">
        <v>455</v>
      </c>
      <c r="F1081" s="130" t="s">
        <v>476</v>
      </c>
      <c r="G1081" s="32">
        <f>VLOOKUP(D1081,'Species Data'!A$2:E$252,3,FALSE)</f>
        <v>70</v>
      </c>
      <c r="H1081" s="104">
        <f>VLOOKUP(D1081,'Species Data'!A$2:E$252,4,FALSE)</f>
        <v>155</v>
      </c>
      <c r="I1081" s="104">
        <f>VLOOKUP(D1081,'Species Data'!A$2:E$252,5,FALSE)</f>
        <v>174</v>
      </c>
      <c r="J1081" s="105">
        <f t="shared" si="1"/>
        <v>12180</v>
      </c>
      <c r="K1081" s="36" t="s">
        <v>136</v>
      </c>
      <c r="L1081" s="106">
        <f>VLOOKUP(K1081,'Basic Moves'!B$2:J$60,3,FALSE)</f>
        <v>5</v>
      </c>
      <c r="M1081" s="106" t="str">
        <f>VLOOKUP(K1081,'Basic Moves'!B$2:C$60,2,FALSE)</f>
        <v>Ground</v>
      </c>
      <c r="N1081" s="106">
        <f>IF(OR(VLOOKUP(K1081,'Basic Moves'!B$2:C$60,2,FALSE)=E1081,VLOOKUP(K1081,'Basic Moves'!B$2:C$60,2,FALSE)=F1081),1,0)</f>
        <v>0</v>
      </c>
      <c r="O1081" s="106">
        <f>VLOOKUP(K1081,'Basic Moves'!B$2:J$60,5,FALSE)</f>
        <v>600</v>
      </c>
      <c r="P1081" s="106">
        <f>VLOOKUP(K1081,'Basic Moves'!B$2:J$60,9,FALSE)</f>
        <v>7</v>
      </c>
      <c r="Q1081" s="34">
        <f t="shared" si="229"/>
        <v>3</v>
      </c>
      <c r="R1081" s="24">
        <f t="shared" si="2"/>
        <v>5</v>
      </c>
      <c r="S1081" s="56">
        <f t="shared" si="230"/>
        <v>8.333333333</v>
      </c>
      <c r="T1081" s="56">
        <f t="shared" si="231"/>
        <v>11.66666667</v>
      </c>
      <c r="U1081" s="56">
        <f t="shared" si="232"/>
        <v>1.4</v>
      </c>
      <c r="V1081" s="36" t="s">
        <v>245</v>
      </c>
      <c r="W1081" s="106">
        <f>VLOOKUP(V1081,'Charged Moves'!B$2:K$119,3,FALSE)</f>
        <v>70</v>
      </c>
      <c r="X1081" s="107" t="str">
        <f>VLOOKUP(V1081,'Charged Moves'!B$2:C$119,2,FALSE)</f>
        <v>Rock</v>
      </c>
      <c r="Y1081" s="106">
        <f>IF(OR(VLOOKUP(V1081,'Charged Moves'!B$2:C$119,2,FALSE)=E1081,VLOOKUP(V1081,'Charged Moves'!B$2:C$119,2,FALSE)=F1081),1,0)</f>
        <v>1</v>
      </c>
      <c r="Z1081" s="106">
        <f>VLOOKUP(V1081,'Charged Moves'!B$2:K$119,10,FALSE)*100</f>
        <v>25</v>
      </c>
      <c r="AA1081" s="106">
        <f>VLOOKUP(V1081,'Charged Moves'!B$2:K$119,6,FALSE)</f>
        <v>3200</v>
      </c>
      <c r="AB1081" s="106">
        <f>VLOOKUP(V1081,'Charged Moves'!B$2:L$119,11,FALSE)</f>
        <v>50</v>
      </c>
      <c r="AC1081" s="62">
        <f t="shared" si="233"/>
        <v>37</v>
      </c>
      <c r="AD1081" s="24">
        <f t="shared" si="3"/>
        <v>11.5625</v>
      </c>
      <c r="AE1081" s="63">
        <f t="shared" si="4"/>
        <v>8</v>
      </c>
      <c r="AF1081" s="64">
        <f t="shared" si="5"/>
        <v>4800</v>
      </c>
      <c r="AG1081" s="65">
        <f t="shared" si="6"/>
        <v>7.625</v>
      </c>
      <c r="AH1081" s="15">
        <f t="shared" si="234"/>
        <v>0.4379666858</v>
      </c>
      <c r="AI1081" s="15">
        <f t="shared" si="235"/>
        <v>0.08370624738</v>
      </c>
      <c r="AJ1081" s="15">
        <f t="shared" si="236"/>
        <v>0.07829753601</v>
      </c>
      <c r="AK1081" s="65">
        <f t="shared" si="7"/>
        <v>2.346153846</v>
      </c>
      <c r="AL1081" s="65">
        <f t="shared" si="8"/>
        <v>92872.5</v>
      </c>
      <c r="AM1081" s="65">
        <f t="shared" si="9"/>
        <v>28576.15385</v>
      </c>
    </row>
    <row r="1082" ht="14.25" customHeight="1">
      <c r="A1082" s="11">
        <v>1050.0</v>
      </c>
      <c r="B1082" s="11">
        <f>VLOOKUP(D1082,'Species Data'!A$2:E$252,2,FALSE)</f>
        <v>138</v>
      </c>
      <c r="C1082" s="11"/>
      <c r="D1082" s="11" t="s">
        <v>363</v>
      </c>
      <c r="E1082" s="81" t="s">
        <v>455</v>
      </c>
      <c r="F1082" s="115" t="s">
        <v>476</v>
      </c>
      <c r="G1082" s="11">
        <f>VLOOKUP(D1082,'Species Data'!A$2:E$252,3,FALSE)</f>
        <v>70</v>
      </c>
      <c r="H1082" s="52">
        <f>VLOOKUP(D1082,'Species Data'!A$2:E$252,4,FALSE)</f>
        <v>155</v>
      </c>
      <c r="I1082" s="52">
        <f>VLOOKUP(D1082,'Species Data'!A$2:E$252,5,FALSE)</f>
        <v>174</v>
      </c>
      <c r="J1082" s="53">
        <f t="shared" si="1"/>
        <v>12180</v>
      </c>
      <c r="K1082" s="12" t="s">
        <v>136</v>
      </c>
      <c r="L1082" s="54">
        <f>VLOOKUP(K1082,'Basic Moves'!B$2:J$60,3,FALSE)</f>
        <v>5</v>
      </c>
      <c r="M1082" s="54" t="str">
        <f>VLOOKUP(K1082,'Basic Moves'!B$2:C$60,2,FALSE)</f>
        <v>Ground</v>
      </c>
      <c r="N1082" s="54">
        <f>IF(OR(VLOOKUP(K1082,'Basic Moves'!B$2:C$60,2,FALSE)=E1082,VLOOKUP(K1082,'Basic Moves'!B$2:C$60,2,FALSE)=F1082),1,0)</f>
        <v>0</v>
      </c>
      <c r="O1082" s="54">
        <f>VLOOKUP(K1082,'Basic Moves'!B$2:J$60,5,FALSE)</f>
        <v>600</v>
      </c>
      <c r="P1082" s="54">
        <f>VLOOKUP(K1082,'Basic Moves'!B$2:J$60,9,FALSE)</f>
        <v>7</v>
      </c>
      <c r="Q1082" s="34">
        <f t="shared" si="229"/>
        <v>3</v>
      </c>
      <c r="R1082" s="24">
        <f t="shared" si="2"/>
        <v>5</v>
      </c>
      <c r="S1082" s="56">
        <f t="shared" si="230"/>
        <v>8.333333333</v>
      </c>
      <c r="T1082" s="56">
        <f t="shared" si="231"/>
        <v>11.66666667</v>
      </c>
      <c r="U1082" s="56">
        <f t="shared" si="232"/>
        <v>1.4</v>
      </c>
      <c r="V1082" s="12" t="s">
        <v>258</v>
      </c>
      <c r="W1082" s="54">
        <f>VLOOKUP(V1082,'Charged Moves'!B$2:K$119,3,FALSE)</f>
        <v>45</v>
      </c>
      <c r="X1082" s="57" t="str">
        <f>VLOOKUP(V1082,'Charged Moves'!B$2:C$119,2,FALSE)</f>
        <v>Water</v>
      </c>
      <c r="Y1082" s="54">
        <f>IF(OR(VLOOKUP(V1082,'Charged Moves'!B$2:C$119,2,FALSE)=E1082,VLOOKUP(V1082,'Charged Moves'!B$2:C$119,2,FALSE)=F1082),1,0)</f>
        <v>1</v>
      </c>
      <c r="Z1082" s="54">
        <f>VLOOKUP(V1082,'Charged Moves'!B$2:K$119,10,FALSE)*100</f>
        <v>5</v>
      </c>
      <c r="AA1082" s="54">
        <f>VLOOKUP(V1082,'Charged Moves'!B$2:K$119,6,FALSE)</f>
        <v>1900</v>
      </c>
      <c r="AB1082" s="54">
        <f>VLOOKUP(V1082,'Charged Moves'!B$2:L$119,11,FALSE)</f>
        <v>33</v>
      </c>
      <c r="AC1082" s="62">
        <f t="shared" si="233"/>
        <v>24</v>
      </c>
      <c r="AD1082" s="24">
        <f t="shared" si="3"/>
        <v>12.63157895</v>
      </c>
      <c r="AE1082" s="63">
        <f t="shared" si="4"/>
        <v>5</v>
      </c>
      <c r="AF1082" s="64">
        <f t="shared" si="5"/>
        <v>3000</v>
      </c>
      <c r="AG1082" s="65">
        <f t="shared" si="6"/>
        <v>7.959183673</v>
      </c>
      <c r="AH1082" s="15">
        <f t="shared" si="234"/>
        <v>0.4571616125</v>
      </c>
      <c r="AI1082" s="15">
        <f t="shared" si="235"/>
        <v>0.08737487181</v>
      </c>
      <c r="AJ1082" s="15">
        <f t="shared" si="236"/>
        <v>0.07701396985</v>
      </c>
      <c r="AK1082" s="65">
        <f t="shared" si="7"/>
        <v>2.307692308</v>
      </c>
      <c r="AL1082" s="65">
        <f t="shared" si="8"/>
        <v>96942.85714</v>
      </c>
      <c r="AM1082" s="65">
        <f t="shared" si="9"/>
        <v>28107.69231</v>
      </c>
    </row>
    <row r="1083" ht="14.25" customHeight="1">
      <c r="A1083" s="11">
        <v>1049.0</v>
      </c>
      <c r="B1083" s="32">
        <f>VLOOKUP(D1083,'Species Data'!A$2:E$252,2,FALSE)</f>
        <v>138</v>
      </c>
      <c r="C1083" s="32"/>
      <c r="D1083" s="32" t="s">
        <v>363</v>
      </c>
      <c r="E1083" s="151" t="s">
        <v>455</v>
      </c>
      <c r="F1083" s="130" t="s">
        <v>476</v>
      </c>
      <c r="G1083" s="32">
        <f>VLOOKUP(D1083,'Species Data'!A$2:E$252,3,FALSE)</f>
        <v>70</v>
      </c>
      <c r="H1083" s="104">
        <f>VLOOKUP(D1083,'Species Data'!A$2:E$252,4,FALSE)</f>
        <v>155</v>
      </c>
      <c r="I1083" s="104">
        <f>VLOOKUP(D1083,'Species Data'!A$2:E$252,5,FALSE)</f>
        <v>174</v>
      </c>
      <c r="J1083" s="105">
        <f t="shared" si="1"/>
        <v>12180</v>
      </c>
      <c r="K1083" s="36" t="s">
        <v>136</v>
      </c>
      <c r="L1083" s="106">
        <f>VLOOKUP(K1083,'Basic Moves'!B$2:J$60,3,FALSE)</f>
        <v>5</v>
      </c>
      <c r="M1083" s="106" t="str">
        <f>VLOOKUP(K1083,'Basic Moves'!B$2:C$60,2,FALSE)</f>
        <v>Ground</v>
      </c>
      <c r="N1083" s="106">
        <f>IF(OR(VLOOKUP(K1083,'Basic Moves'!B$2:C$60,2,FALSE)=E1083,VLOOKUP(K1083,'Basic Moves'!B$2:C$60,2,FALSE)=F1083),1,0)</f>
        <v>0</v>
      </c>
      <c r="O1083" s="106">
        <f>VLOOKUP(K1083,'Basic Moves'!B$2:J$60,5,FALSE)</f>
        <v>600</v>
      </c>
      <c r="P1083" s="106">
        <f>VLOOKUP(K1083,'Basic Moves'!B$2:J$60,9,FALSE)</f>
        <v>7</v>
      </c>
      <c r="Q1083" s="34">
        <f t="shared" si="229"/>
        <v>3</v>
      </c>
      <c r="R1083" s="24">
        <f t="shared" si="2"/>
        <v>5</v>
      </c>
      <c r="S1083" s="56">
        <f t="shared" si="230"/>
        <v>8.333333333</v>
      </c>
      <c r="T1083" s="56">
        <f t="shared" si="231"/>
        <v>11.66666667</v>
      </c>
      <c r="U1083" s="56">
        <f t="shared" si="232"/>
        <v>1.4</v>
      </c>
      <c r="V1083" s="36" t="s">
        <v>364</v>
      </c>
      <c r="W1083" s="106">
        <f>VLOOKUP(V1083,'Charged Moves'!B$2:K$119,3,FALSE)</f>
        <v>60</v>
      </c>
      <c r="X1083" s="107" t="str">
        <f>VLOOKUP(V1083,'Charged Moves'!B$2:C$119,2,FALSE)</f>
        <v>Water</v>
      </c>
      <c r="Y1083" s="106">
        <f>IF(OR(VLOOKUP(V1083,'Charged Moves'!B$2:C$119,2,FALSE)=E1083,VLOOKUP(V1083,'Charged Moves'!B$2:C$119,2,FALSE)=F1083),1,0)</f>
        <v>1</v>
      </c>
      <c r="Z1083" s="106">
        <f>VLOOKUP(V1083,'Charged Moves'!B$2:K$119,10,FALSE)*100</f>
        <v>5</v>
      </c>
      <c r="AA1083" s="106">
        <f>VLOOKUP(V1083,'Charged Moves'!B$2:K$119,6,FALSE)</f>
        <v>2300</v>
      </c>
      <c r="AB1083" s="106">
        <f>VLOOKUP(V1083,'Charged Moves'!B$2:L$119,11,FALSE)</f>
        <v>50</v>
      </c>
      <c r="AC1083" s="62">
        <f t="shared" si="233"/>
        <v>32</v>
      </c>
      <c r="AD1083" s="24">
        <f t="shared" si="3"/>
        <v>13.91304348</v>
      </c>
      <c r="AE1083" s="63">
        <f t="shared" si="4"/>
        <v>8</v>
      </c>
      <c r="AF1083" s="64">
        <f t="shared" si="5"/>
        <v>4800</v>
      </c>
      <c r="AG1083" s="65">
        <f t="shared" si="6"/>
        <v>7.887323944</v>
      </c>
      <c r="AH1083" s="15">
        <f t="shared" si="234"/>
        <v>0.4530341151</v>
      </c>
      <c r="AI1083" s="15">
        <f t="shared" si="235"/>
        <v>0.08658600514</v>
      </c>
      <c r="AJ1083" s="15">
        <f t="shared" si="236"/>
        <v>0.07445706514</v>
      </c>
      <c r="AK1083" s="65">
        <f t="shared" si="7"/>
        <v>2.231075697</v>
      </c>
      <c r="AL1083" s="65">
        <f t="shared" si="8"/>
        <v>96067.60563</v>
      </c>
      <c r="AM1083" s="65">
        <f t="shared" si="9"/>
        <v>27174.50199</v>
      </c>
    </row>
    <row r="1084" ht="14.25" customHeight="1">
      <c r="A1084" s="11">
        <v>1057.0</v>
      </c>
      <c r="B1084" s="32">
        <f>VLOOKUP(D1084,'Species Data'!A$2:E$252,2,FALSE)</f>
        <v>138</v>
      </c>
      <c r="C1084" s="32"/>
      <c r="D1084" s="32" t="s">
        <v>363</v>
      </c>
      <c r="E1084" s="151" t="s">
        <v>455</v>
      </c>
      <c r="F1084" s="130" t="s">
        <v>476</v>
      </c>
      <c r="G1084" s="32">
        <f>VLOOKUP(D1084,'Species Data'!A$2:E$252,3,FALSE)</f>
        <v>70</v>
      </c>
      <c r="H1084" s="104">
        <f>VLOOKUP(D1084,'Species Data'!A$2:E$252,4,FALSE)</f>
        <v>155</v>
      </c>
      <c r="I1084" s="104">
        <f>VLOOKUP(D1084,'Species Data'!A$2:E$252,5,FALSE)</f>
        <v>174</v>
      </c>
      <c r="J1084" s="105">
        <f t="shared" si="1"/>
        <v>12180</v>
      </c>
      <c r="K1084" s="36" t="s">
        <v>74</v>
      </c>
      <c r="L1084" s="106">
        <f>VLOOKUP(K1084,'Basic Moves'!B$2:J$60,3,FALSE)</f>
        <v>5</v>
      </c>
      <c r="M1084" s="106" t="str">
        <f>VLOOKUP(K1084,'Basic Moves'!B$2:C$60,2,FALSE)</f>
        <v>Water</v>
      </c>
      <c r="N1084" s="106">
        <f>IF(OR(VLOOKUP(K1084,'Basic Moves'!B$2:C$60,2,FALSE)=E1084,VLOOKUP(K1084,'Basic Moves'!B$2:C$60,2,FALSE)=F1084),1,0)</f>
        <v>1</v>
      </c>
      <c r="O1084" s="106">
        <f>VLOOKUP(K1084,'Basic Moves'!B$2:J$60,5,FALSE)</f>
        <v>500</v>
      </c>
      <c r="P1084" s="106">
        <f>VLOOKUP(K1084,'Basic Moves'!B$2:J$60,9,FALSE)</f>
        <v>5</v>
      </c>
      <c r="Q1084" s="34">
        <f t="shared" si="229"/>
        <v>3</v>
      </c>
      <c r="R1084" s="24">
        <f t="shared" si="2"/>
        <v>6</v>
      </c>
      <c r="S1084" s="56">
        <f t="shared" si="230"/>
        <v>10</v>
      </c>
      <c r="T1084" s="56">
        <f t="shared" si="231"/>
        <v>10</v>
      </c>
      <c r="U1084" s="56">
        <f t="shared" si="232"/>
        <v>1</v>
      </c>
      <c r="V1084" s="36" t="s">
        <v>245</v>
      </c>
      <c r="W1084" s="106">
        <f>VLOOKUP(V1084,'Charged Moves'!B$2:K$119,3,FALSE)</f>
        <v>70</v>
      </c>
      <c r="X1084" s="107" t="str">
        <f>VLOOKUP(V1084,'Charged Moves'!B$2:C$119,2,FALSE)</f>
        <v>Rock</v>
      </c>
      <c r="Y1084" s="106">
        <f>IF(OR(VLOOKUP(V1084,'Charged Moves'!B$2:C$119,2,FALSE)=E1084,VLOOKUP(V1084,'Charged Moves'!B$2:C$119,2,FALSE)=F1084),1,0)</f>
        <v>1</v>
      </c>
      <c r="Z1084" s="106">
        <f>VLOOKUP(V1084,'Charged Moves'!B$2:K$119,10,FALSE)*100</f>
        <v>25</v>
      </c>
      <c r="AA1084" s="106">
        <f>VLOOKUP(V1084,'Charged Moves'!B$2:K$119,6,FALSE)</f>
        <v>3200</v>
      </c>
      <c r="AB1084" s="106">
        <f>VLOOKUP(V1084,'Charged Moves'!B$2:L$119,11,FALSE)</f>
        <v>50</v>
      </c>
      <c r="AC1084" s="62">
        <f t="shared" si="233"/>
        <v>37</v>
      </c>
      <c r="AD1084" s="24">
        <f t="shared" si="3"/>
        <v>11.5625</v>
      </c>
      <c r="AE1084" s="63">
        <f t="shared" si="4"/>
        <v>10</v>
      </c>
      <c r="AF1084" s="64">
        <f t="shared" si="5"/>
        <v>5000</v>
      </c>
      <c r="AG1084" s="65">
        <f t="shared" si="6"/>
        <v>8.170731707</v>
      </c>
      <c r="AH1084" s="15">
        <f t="shared" si="234"/>
        <v>0.4693125622</v>
      </c>
      <c r="AI1084" s="15">
        <f t="shared" si="235"/>
        <v>0.0896972183</v>
      </c>
      <c r="AJ1084" s="15">
        <f t="shared" si="236"/>
        <v>0.07403881649</v>
      </c>
      <c r="AK1084" s="65">
        <f t="shared" si="7"/>
        <v>2.218543046</v>
      </c>
      <c r="AL1084" s="65">
        <f t="shared" si="8"/>
        <v>99519.5122</v>
      </c>
      <c r="AM1084" s="65">
        <f t="shared" si="9"/>
        <v>27021.8543</v>
      </c>
    </row>
    <row r="1085" ht="14.25" customHeight="1">
      <c r="A1085" s="11">
        <v>1056.0</v>
      </c>
      <c r="B1085" s="11">
        <f>VLOOKUP(D1085,'Species Data'!A$2:E$252,2,FALSE)</f>
        <v>138</v>
      </c>
      <c r="C1085" s="11"/>
      <c r="D1085" s="11" t="s">
        <v>363</v>
      </c>
      <c r="E1085" s="81" t="s">
        <v>455</v>
      </c>
      <c r="F1085" s="115" t="s">
        <v>476</v>
      </c>
      <c r="G1085" s="11">
        <f>VLOOKUP(D1085,'Species Data'!A$2:E$252,3,FALSE)</f>
        <v>70</v>
      </c>
      <c r="H1085" s="52">
        <f>VLOOKUP(D1085,'Species Data'!A$2:E$252,4,FALSE)</f>
        <v>155</v>
      </c>
      <c r="I1085" s="52">
        <f>VLOOKUP(D1085,'Species Data'!A$2:E$252,5,FALSE)</f>
        <v>174</v>
      </c>
      <c r="J1085" s="53">
        <f t="shared" si="1"/>
        <v>12180</v>
      </c>
      <c r="K1085" s="48" t="s">
        <v>74</v>
      </c>
      <c r="L1085" s="54">
        <f>VLOOKUP(K1085,'Basic Moves'!B$2:J$60,3,FALSE)</f>
        <v>5</v>
      </c>
      <c r="M1085" s="54" t="str">
        <f>VLOOKUP(K1085,'Basic Moves'!B$2:C$60,2,FALSE)</f>
        <v>Water</v>
      </c>
      <c r="N1085" s="54">
        <f>IF(OR(VLOOKUP(K1085,'Basic Moves'!B$2:C$60,2,FALSE)=E1085,VLOOKUP(K1085,'Basic Moves'!B$2:C$60,2,FALSE)=F1085),1,0)</f>
        <v>1</v>
      </c>
      <c r="O1085" s="54">
        <f>VLOOKUP(K1085,'Basic Moves'!B$2:J$60,5,FALSE)</f>
        <v>500</v>
      </c>
      <c r="P1085" s="54">
        <f>VLOOKUP(K1085,'Basic Moves'!B$2:J$60,9,FALSE)</f>
        <v>5</v>
      </c>
      <c r="Q1085" s="34">
        <f t="shared" si="229"/>
        <v>3</v>
      </c>
      <c r="R1085" s="24">
        <f t="shared" si="2"/>
        <v>6</v>
      </c>
      <c r="S1085" s="56">
        <f t="shared" si="230"/>
        <v>10</v>
      </c>
      <c r="T1085" s="56">
        <f t="shared" si="231"/>
        <v>10</v>
      </c>
      <c r="U1085" s="56">
        <f t="shared" si="232"/>
        <v>1</v>
      </c>
      <c r="V1085" s="12" t="s">
        <v>126</v>
      </c>
      <c r="W1085" s="54">
        <f>VLOOKUP(V1085,'Charged Moves'!B$2:K$119,3,FALSE)</f>
        <v>50</v>
      </c>
      <c r="X1085" s="57" t="str">
        <f>VLOOKUP(V1085,'Charged Moves'!B$2:C$119,2,FALSE)</f>
        <v>Rock</v>
      </c>
      <c r="Y1085" s="54">
        <f>IF(OR(VLOOKUP(V1085,'Charged Moves'!B$2:C$119,2,FALSE)=E1085,VLOOKUP(V1085,'Charged Moves'!B$2:C$119,2,FALSE)=F1085),1,0)</f>
        <v>1</v>
      </c>
      <c r="Z1085" s="54">
        <f>VLOOKUP(V1085,'Charged Moves'!B$2:K$119,10,FALSE)*100</f>
        <v>5</v>
      </c>
      <c r="AA1085" s="54">
        <f>VLOOKUP(V1085,'Charged Moves'!B$2:K$119,6,FALSE)</f>
        <v>2100</v>
      </c>
      <c r="AB1085" s="54">
        <f>VLOOKUP(V1085,'Charged Moves'!B$2:L$119,11,FALSE)</f>
        <v>33</v>
      </c>
      <c r="AC1085" s="62">
        <f t="shared" si="233"/>
        <v>26</v>
      </c>
      <c r="AD1085" s="24">
        <f t="shared" si="3"/>
        <v>12.38095238</v>
      </c>
      <c r="AE1085" s="63">
        <f t="shared" si="4"/>
        <v>7</v>
      </c>
      <c r="AF1085" s="64">
        <f t="shared" si="5"/>
        <v>3500</v>
      </c>
      <c r="AG1085" s="65">
        <f t="shared" si="6"/>
        <v>8.392857143</v>
      </c>
      <c r="AH1085" s="15">
        <f t="shared" si="234"/>
        <v>0.4820710593</v>
      </c>
      <c r="AI1085" s="15">
        <f t="shared" si="235"/>
        <v>0.09213568213</v>
      </c>
      <c r="AJ1085" s="15">
        <f t="shared" si="236"/>
        <v>0.07261656725</v>
      </c>
      <c r="AK1085" s="65">
        <f t="shared" si="7"/>
        <v>2.175925926</v>
      </c>
      <c r="AL1085" s="65">
        <f t="shared" si="8"/>
        <v>102225</v>
      </c>
      <c r="AM1085" s="65">
        <f t="shared" si="9"/>
        <v>26502.77778</v>
      </c>
    </row>
    <row r="1086" ht="14.25" customHeight="1">
      <c r="A1086" s="11">
        <v>1054.0</v>
      </c>
      <c r="B1086" s="32">
        <f>VLOOKUP(D1086,'Species Data'!A$2:E$252,2,FALSE)</f>
        <v>138</v>
      </c>
      <c r="C1086" s="32"/>
      <c r="D1086" s="32" t="s">
        <v>363</v>
      </c>
      <c r="E1086" s="151" t="s">
        <v>455</v>
      </c>
      <c r="F1086" s="130" t="s">
        <v>476</v>
      </c>
      <c r="G1086" s="32">
        <f>VLOOKUP(D1086,'Species Data'!A$2:E$252,3,FALSE)</f>
        <v>70</v>
      </c>
      <c r="H1086" s="104">
        <f>VLOOKUP(D1086,'Species Data'!A$2:E$252,4,FALSE)</f>
        <v>155</v>
      </c>
      <c r="I1086" s="104">
        <f>VLOOKUP(D1086,'Species Data'!A$2:E$252,5,FALSE)</f>
        <v>174</v>
      </c>
      <c r="J1086" s="105">
        <f t="shared" si="1"/>
        <v>12180</v>
      </c>
      <c r="K1086" s="36" t="s">
        <v>74</v>
      </c>
      <c r="L1086" s="106">
        <f>VLOOKUP(K1086,'Basic Moves'!B$2:J$60,3,FALSE)</f>
        <v>5</v>
      </c>
      <c r="M1086" s="106" t="str">
        <f>VLOOKUP(K1086,'Basic Moves'!B$2:C$60,2,FALSE)</f>
        <v>Water</v>
      </c>
      <c r="N1086" s="106">
        <f>IF(OR(VLOOKUP(K1086,'Basic Moves'!B$2:C$60,2,FALSE)=E1086,VLOOKUP(K1086,'Basic Moves'!B$2:C$60,2,FALSE)=F1086),1,0)</f>
        <v>1</v>
      </c>
      <c r="O1086" s="106">
        <f>VLOOKUP(K1086,'Basic Moves'!B$2:J$60,5,FALSE)</f>
        <v>500</v>
      </c>
      <c r="P1086" s="106">
        <f>VLOOKUP(K1086,'Basic Moves'!B$2:J$60,9,FALSE)</f>
        <v>5</v>
      </c>
      <c r="Q1086" s="34">
        <f t="shared" si="229"/>
        <v>3</v>
      </c>
      <c r="R1086" s="24">
        <f t="shared" si="2"/>
        <v>6</v>
      </c>
      <c r="S1086" s="56">
        <f t="shared" si="230"/>
        <v>10</v>
      </c>
      <c r="T1086" s="56">
        <f t="shared" si="231"/>
        <v>10</v>
      </c>
      <c r="U1086" s="56">
        <f t="shared" si="232"/>
        <v>1</v>
      </c>
      <c r="V1086" s="36" t="s">
        <v>364</v>
      </c>
      <c r="W1086" s="106">
        <f>VLOOKUP(V1086,'Charged Moves'!B$2:K$119,3,FALSE)</f>
        <v>60</v>
      </c>
      <c r="X1086" s="107" t="str">
        <f>VLOOKUP(V1086,'Charged Moves'!B$2:C$119,2,FALSE)</f>
        <v>Water</v>
      </c>
      <c r="Y1086" s="106">
        <f>IF(OR(VLOOKUP(V1086,'Charged Moves'!B$2:C$119,2,FALSE)=E1086,VLOOKUP(V1086,'Charged Moves'!B$2:C$119,2,FALSE)=F1086),1,0)</f>
        <v>1</v>
      </c>
      <c r="Z1086" s="106">
        <f>VLOOKUP(V1086,'Charged Moves'!B$2:K$119,10,FALSE)*100</f>
        <v>5</v>
      </c>
      <c r="AA1086" s="106">
        <f>VLOOKUP(V1086,'Charged Moves'!B$2:K$119,6,FALSE)</f>
        <v>2300</v>
      </c>
      <c r="AB1086" s="106">
        <f>VLOOKUP(V1086,'Charged Moves'!B$2:L$119,11,FALSE)</f>
        <v>50</v>
      </c>
      <c r="AC1086" s="62">
        <f t="shared" si="233"/>
        <v>32</v>
      </c>
      <c r="AD1086" s="24">
        <f t="shared" si="3"/>
        <v>13.91304348</v>
      </c>
      <c r="AE1086" s="63">
        <f t="shared" si="4"/>
        <v>10</v>
      </c>
      <c r="AF1086" s="64">
        <f t="shared" si="5"/>
        <v>5000</v>
      </c>
      <c r="AG1086" s="65">
        <f t="shared" si="6"/>
        <v>8.493150685</v>
      </c>
      <c r="AH1086" s="15">
        <f t="shared" si="234"/>
        <v>0.4878317453</v>
      </c>
      <c r="AI1086" s="15">
        <f t="shared" si="235"/>
        <v>0.09323669145</v>
      </c>
      <c r="AJ1086" s="15">
        <f t="shared" si="236"/>
        <v>0.07061804289</v>
      </c>
      <c r="AK1086" s="65">
        <f t="shared" si="7"/>
        <v>2.116040956</v>
      </c>
      <c r="AL1086" s="65">
        <f t="shared" si="8"/>
        <v>103446.5753</v>
      </c>
      <c r="AM1086" s="65">
        <f t="shared" si="9"/>
        <v>25773.37884</v>
      </c>
    </row>
    <row r="1087" ht="14.25" customHeight="1">
      <c r="A1087" s="11">
        <v>1055.0</v>
      </c>
      <c r="B1087" s="11">
        <f>VLOOKUP(D1087,'Species Data'!A$2:E$252,2,FALSE)</f>
        <v>138</v>
      </c>
      <c r="C1087" s="11"/>
      <c r="D1087" s="11" t="s">
        <v>363</v>
      </c>
      <c r="E1087" s="81" t="s">
        <v>455</v>
      </c>
      <c r="F1087" s="115" t="s">
        <v>476</v>
      </c>
      <c r="G1087" s="11">
        <f>VLOOKUP(D1087,'Species Data'!A$2:E$252,3,FALSE)</f>
        <v>70</v>
      </c>
      <c r="H1087" s="52">
        <f>VLOOKUP(D1087,'Species Data'!A$2:E$252,4,FALSE)</f>
        <v>155</v>
      </c>
      <c r="I1087" s="52">
        <f>VLOOKUP(D1087,'Species Data'!A$2:E$252,5,FALSE)</f>
        <v>174</v>
      </c>
      <c r="J1087" s="53">
        <f t="shared" si="1"/>
        <v>12180</v>
      </c>
      <c r="K1087" s="48" t="s">
        <v>74</v>
      </c>
      <c r="L1087" s="54">
        <f>VLOOKUP(K1087,'Basic Moves'!B$2:J$60,3,FALSE)</f>
        <v>5</v>
      </c>
      <c r="M1087" s="54" t="str">
        <f>VLOOKUP(K1087,'Basic Moves'!B$2:C$60,2,FALSE)</f>
        <v>Water</v>
      </c>
      <c r="N1087" s="54">
        <f>IF(OR(VLOOKUP(K1087,'Basic Moves'!B$2:C$60,2,FALSE)=E1087,VLOOKUP(K1087,'Basic Moves'!B$2:C$60,2,FALSE)=F1087),1,0)</f>
        <v>1</v>
      </c>
      <c r="O1087" s="54">
        <f>VLOOKUP(K1087,'Basic Moves'!B$2:J$60,5,FALSE)</f>
        <v>500</v>
      </c>
      <c r="P1087" s="54">
        <f>VLOOKUP(K1087,'Basic Moves'!B$2:J$60,9,FALSE)</f>
        <v>5</v>
      </c>
      <c r="Q1087" s="34">
        <f t="shared" si="229"/>
        <v>3</v>
      </c>
      <c r="R1087" s="24">
        <f t="shared" si="2"/>
        <v>6</v>
      </c>
      <c r="S1087" s="56">
        <f t="shared" si="230"/>
        <v>10</v>
      </c>
      <c r="T1087" s="56">
        <f t="shared" si="231"/>
        <v>10</v>
      </c>
      <c r="U1087" s="56">
        <f t="shared" si="232"/>
        <v>1</v>
      </c>
      <c r="V1087" s="12" t="s">
        <v>258</v>
      </c>
      <c r="W1087" s="54">
        <f>VLOOKUP(V1087,'Charged Moves'!B$2:K$119,3,FALSE)</f>
        <v>45</v>
      </c>
      <c r="X1087" s="57" t="str">
        <f>VLOOKUP(V1087,'Charged Moves'!B$2:C$119,2,FALSE)</f>
        <v>Water</v>
      </c>
      <c r="Y1087" s="54">
        <f>IF(OR(VLOOKUP(V1087,'Charged Moves'!B$2:C$119,2,FALSE)=E1087,VLOOKUP(V1087,'Charged Moves'!B$2:C$119,2,FALSE)=F1087),1,0)</f>
        <v>1</v>
      </c>
      <c r="Z1087" s="54">
        <f>VLOOKUP(V1087,'Charged Moves'!B$2:K$119,10,FALSE)*100</f>
        <v>5</v>
      </c>
      <c r="AA1087" s="54">
        <f>VLOOKUP(V1087,'Charged Moves'!B$2:K$119,6,FALSE)</f>
        <v>1900</v>
      </c>
      <c r="AB1087" s="54">
        <f>VLOOKUP(V1087,'Charged Moves'!B$2:L$119,11,FALSE)</f>
        <v>33</v>
      </c>
      <c r="AC1087" s="62">
        <f t="shared" si="233"/>
        <v>24</v>
      </c>
      <c r="AD1087" s="24">
        <f t="shared" si="3"/>
        <v>12.63157895</v>
      </c>
      <c r="AE1087" s="63">
        <f t="shared" si="4"/>
        <v>7</v>
      </c>
      <c r="AF1087" s="64">
        <f t="shared" si="5"/>
        <v>3500</v>
      </c>
      <c r="AG1087" s="65">
        <f t="shared" si="6"/>
        <v>8.333333333</v>
      </c>
      <c r="AH1087" s="15">
        <f t="shared" si="234"/>
        <v>0.4786521156</v>
      </c>
      <c r="AI1087" s="15">
        <f t="shared" si="235"/>
        <v>0.09148223757</v>
      </c>
      <c r="AJ1087" s="15">
        <f t="shared" si="236"/>
        <v>0.07017628094</v>
      </c>
      <c r="AK1087" s="65">
        <f t="shared" si="7"/>
        <v>2.102803738</v>
      </c>
      <c r="AL1087" s="65">
        <f t="shared" si="8"/>
        <v>101500</v>
      </c>
      <c r="AM1087" s="65">
        <f t="shared" si="9"/>
        <v>25612.14953</v>
      </c>
    </row>
    <row r="1088" ht="14.25" customHeight="1">
      <c r="A1088" s="11">
        <v>1062.0</v>
      </c>
      <c r="B1088" s="32">
        <f>VLOOKUP(D1088,'Species Data'!A$2:E$252,2,FALSE)</f>
        <v>139</v>
      </c>
      <c r="C1088" s="32"/>
      <c r="D1088" s="32" t="s">
        <v>133</v>
      </c>
      <c r="E1088" s="151" t="s">
        <v>455</v>
      </c>
      <c r="F1088" s="130" t="s">
        <v>476</v>
      </c>
      <c r="G1088" s="32">
        <f>VLOOKUP(D1088,'Species Data'!A$2:E$252,3,FALSE)</f>
        <v>140</v>
      </c>
      <c r="H1088" s="104">
        <f>VLOOKUP(D1088,'Species Data'!A$2:E$252,4,FALSE)</f>
        <v>207</v>
      </c>
      <c r="I1088" s="104">
        <f>VLOOKUP(D1088,'Species Data'!A$2:E$252,5,FALSE)</f>
        <v>227</v>
      </c>
      <c r="J1088" s="105">
        <f t="shared" si="1"/>
        <v>31780</v>
      </c>
      <c r="K1088" s="36" t="s">
        <v>117</v>
      </c>
      <c r="L1088" s="106">
        <f>VLOOKUP(K1088,'Basic Moves'!B$2:J$60,3,FALSE)</f>
        <v>12</v>
      </c>
      <c r="M1088" s="54" t="str">
        <f>VLOOKUP(K1088,'Basic Moves'!B$2:C$60,2,FALSE)</f>
        <v>Rock</v>
      </c>
      <c r="N1088" s="106">
        <f>IF(OR(VLOOKUP(K1088,'Basic Moves'!B$2:C$60,2,FALSE)=E1088,VLOOKUP(K1088,'Basic Moves'!B$2:C$60,2,FALSE)=F1088),1,0)</f>
        <v>1</v>
      </c>
      <c r="O1088" s="106">
        <f>VLOOKUP(K1088,'Basic Moves'!B$2:J$60,5,FALSE)</f>
        <v>900</v>
      </c>
      <c r="P1088" s="54">
        <f>VLOOKUP(K1088,'Basic Moves'!B$2:J$60,9,FALSE)</f>
        <v>7</v>
      </c>
      <c r="Q1088" s="34">
        <f t="shared" si="229"/>
        <v>9</v>
      </c>
      <c r="R1088" s="24">
        <f t="shared" si="2"/>
        <v>10</v>
      </c>
      <c r="S1088" s="56">
        <f t="shared" si="230"/>
        <v>13.33333333</v>
      </c>
      <c r="T1088" s="56">
        <f t="shared" si="231"/>
        <v>7.777777778</v>
      </c>
      <c r="U1088" s="56">
        <f t="shared" si="232"/>
        <v>0.5833333333</v>
      </c>
      <c r="V1088" s="36" t="s">
        <v>128</v>
      </c>
      <c r="W1088" s="106">
        <f>VLOOKUP(V1088,'Charged Moves'!B$2:K$119,3,FALSE)</f>
        <v>70</v>
      </c>
      <c r="X1088" s="57" t="str">
        <f>VLOOKUP(V1088,'Charged Moves'!B$2:C$119,2,FALSE)</f>
        <v>Rock</v>
      </c>
      <c r="Y1088" s="106">
        <f>IF(OR(VLOOKUP(V1088,'Charged Moves'!B$2:C$119,2,FALSE)=E1088,VLOOKUP(V1088,'Charged Moves'!B$2:C$119,2,FALSE)=F1088),1,0)</f>
        <v>1</v>
      </c>
      <c r="Z1088" s="54">
        <f>VLOOKUP(V1088,'Charged Moves'!B$2:K$119,10,FALSE)*100</f>
        <v>5</v>
      </c>
      <c r="AA1088" s="106">
        <f>VLOOKUP(V1088,'Charged Moves'!B$2:K$119,6,FALSE)</f>
        <v>3500</v>
      </c>
      <c r="AB1088" s="54">
        <f>VLOOKUP(V1088,'Charged Moves'!B$2:L$119,11,FALSE)</f>
        <v>33</v>
      </c>
      <c r="AC1088" s="62">
        <f t="shared" si="233"/>
        <v>49</v>
      </c>
      <c r="AD1088" s="24">
        <f t="shared" si="3"/>
        <v>14</v>
      </c>
      <c r="AE1088" s="63">
        <f t="shared" si="4"/>
        <v>5</v>
      </c>
      <c r="AF1088" s="64">
        <f t="shared" si="5"/>
        <v>4500</v>
      </c>
      <c r="AG1088" s="65">
        <f t="shared" si="6"/>
        <v>11.75</v>
      </c>
      <c r="AH1088" s="15">
        <f t="shared" si="234"/>
        <v>0.6748994831</v>
      </c>
      <c r="AI1088" s="15">
        <f t="shared" si="235"/>
        <v>0.3365599975</v>
      </c>
      <c r="AJ1088" s="15">
        <f t="shared" si="236"/>
        <v>0.4092569569</v>
      </c>
      <c r="AK1088" s="65">
        <f t="shared" si="7"/>
        <v>4.7</v>
      </c>
      <c r="AL1088" s="65">
        <f t="shared" si="8"/>
        <v>373415</v>
      </c>
      <c r="AM1088" s="65">
        <f t="shared" si="9"/>
        <v>149366</v>
      </c>
    </row>
    <row r="1089" ht="14.25" customHeight="1">
      <c r="A1089" s="11">
        <v>1063.0</v>
      </c>
      <c r="B1089" s="32">
        <f>VLOOKUP(D1089,'Species Data'!A$2:E$252,2,FALSE)</f>
        <v>139</v>
      </c>
      <c r="C1089" s="32"/>
      <c r="D1089" s="32" t="s">
        <v>133</v>
      </c>
      <c r="E1089" s="151" t="s">
        <v>455</v>
      </c>
      <c r="F1089" s="130" t="s">
        <v>476</v>
      </c>
      <c r="G1089" s="32">
        <f>VLOOKUP(D1089,'Species Data'!A$2:E$252,3,FALSE)</f>
        <v>140</v>
      </c>
      <c r="H1089" s="104">
        <f>VLOOKUP(D1089,'Species Data'!A$2:E$252,4,FALSE)</f>
        <v>207</v>
      </c>
      <c r="I1089" s="104">
        <f>VLOOKUP(D1089,'Species Data'!A$2:E$252,5,FALSE)</f>
        <v>227</v>
      </c>
      <c r="J1089" s="105">
        <f t="shared" si="1"/>
        <v>31780</v>
      </c>
      <c r="K1089" s="36" t="s">
        <v>117</v>
      </c>
      <c r="L1089" s="106">
        <f>VLOOKUP(K1089,'Basic Moves'!B$2:J$60,3,FALSE)</f>
        <v>12</v>
      </c>
      <c r="M1089" s="54" t="str">
        <f>VLOOKUP(K1089,'Basic Moves'!B$2:C$60,2,FALSE)</f>
        <v>Rock</v>
      </c>
      <c r="N1089" s="106">
        <f>IF(OR(VLOOKUP(K1089,'Basic Moves'!B$2:C$60,2,FALSE)=E1089,VLOOKUP(K1089,'Basic Moves'!B$2:C$60,2,FALSE)=F1089),1,0)</f>
        <v>1</v>
      </c>
      <c r="O1089" s="106">
        <f>VLOOKUP(K1089,'Basic Moves'!B$2:J$60,5,FALSE)</f>
        <v>900</v>
      </c>
      <c r="P1089" s="54">
        <f>VLOOKUP(K1089,'Basic Moves'!B$2:J$60,9,FALSE)</f>
        <v>7</v>
      </c>
      <c r="Q1089" s="34">
        <f t="shared" si="229"/>
        <v>9</v>
      </c>
      <c r="R1089" s="24">
        <f t="shared" si="2"/>
        <v>10</v>
      </c>
      <c r="S1089" s="56">
        <f t="shared" si="230"/>
        <v>13.33333333</v>
      </c>
      <c r="T1089" s="56">
        <f t="shared" si="231"/>
        <v>7.777777778</v>
      </c>
      <c r="U1089" s="56">
        <f t="shared" si="232"/>
        <v>0.5833333333</v>
      </c>
      <c r="V1089" s="36" t="s">
        <v>76</v>
      </c>
      <c r="W1089" s="106">
        <f>VLOOKUP(V1089,'Charged Moves'!B$2:K$119,3,FALSE)</f>
        <v>130</v>
      </c>
      <c r="X1089" s="57" t="str">
        <f>VLOOKUP(V1089,'Charged Moves'!B$2:C$119,2,FALSE)</f>
        <v>Water</v>
      </c>
      <c r="Y1089" s="106">
        <f>IF(OR(VLOOKUP(V1089,'Charged Moves'!B$2:C$119,2,FALSE)=E1089,VLOOKUP(V1089,'Charged Moves'!B$2:C$119,2,FALSE)=F1089),1,0)</f>
        <v>1</v>
      </c>
      <c r="Z1089" s="54">
        <f>VLOOKUP(V1089,'Charged Moves'!B$2:K$119,10,FALSE)*100</f>
        <v>5</v>
      </c>
      <c r="AA1089" s="106">
        <f>VLOOKUP(V1089,'Charged Moves'!B$2:K$119,6,FALSE)</f>
        <v>3300</v>
      </c>
      <c r="AB1089" s="54">
        <f>VLOOKUP(V1089,'Charged Moves'!B$2:L$119,11,FALSE)</f>
        <v>100</v>
      </c>
      <c r="AC1089" s="62">
        <f t="shared" si="233"/>
        <v>90</v>
      </c>
      <c r="AD1089" s="24">
        <f t="shared" si="3"/>
        <v>27.27272727</v>
      </c>
      <c r="AE1089" s="63">
        <f t="shared" si="4"/>
        <v>15</v>
      </c>
      <c r="AF1089" s="64">
        <f t="shared" si="5"/>
        <v>13500</v>
      </c>
      <c r="AG1089" s="65">
        <f t="shared" si="6"/>
        <v>13.39285714</v>
      </c>
      <c r="AH1089" s="15">
        <f t="shared" si="234"/>
        <v>0.7692623287</v>
      </c>
      <c r="AI1089" s="15">
        <f t="shared" si="235"/>
        <v>0.3836170184</v>
      </c>
      <c r="AJ1089" s="15">
        <f t="shared" si="236"/>
        <v>0.4014772206</v>
      </c>
      <c r="AK1089" s="65">
        <f t="shared" si="7"/>
        <v>4.610655738</v>
      </c>
      <c r="AL1089" s="65">
        <f t="shared" si="8"/>
        <v>425625</v>
      </c>
      <c r="AM1089" s="65">
        <f t="shared" si="9"/>
        <v>146526.6393</v>
      </c>
    </row>
    <row r="1090" ht="14.25" customHeight="1">
      <c r="A1090" s="11">
        <v>1064.0</v>
      </c>
      <c r="B1090" s="32">
        <f>VLOOKUP(D1090,'Species Data'!A$2:E$252,2,FALSE)</f>
        <v>139</v>
      </c>
      <c r="C1090" s="32"/>
      <c r="D1090" s="32" t="s">
        <v>133</v>
      </c>
      <c r="E1090" s="151" t="s">
        <v>455</v>
      </c>
      <c r="F1090" s="130" t="s">
        <v>476</v>
      </c>
      <c r="G1090" s="32">
        <f>VLOOKUP(D1090,'Species Data'!A$2:E$252,3,FALSE)</f>
        <v>140</v>
      </c>
      <c r="H1090" s="104">
        <f>VLOOKUP(D1090,'Species Data'!A$2:E$252,4,FALSE)</f>
        <v>207</v>
      </c>
      <c r="I1090" s="104">
        <f>VLOOKUP(D1090,'Species Data'!A$2:E$252,5,FALSE)</f>
        <v>227</v>
      </c>
      <c r="J1090" s="105">
        <f t="shared" si="1"/>
        <v>31780</v>
      </c>
      <c r="K1090" s="36" t="s">
        <v>117</v>
      </c>
      <c r="L1090" s="106">
        <f>VLOOKUP(K1090,'Basic Moves'!B$2:J$60,3,FALSE)</f>
        <v>12</v>
      </c>
      <c r="M1090" s="54" t="str">
        <f>VLOOKUP(K1090,'Basic Moves'!B$2:C$60,2,FALSE)</f>
        <v>Rock</v>
      </c>
      <c r="N1090" s="106">
        <f>IF(OR(VLOOKUP(K1090,'Basic Moves'!B$2:C$60,2,FALSE)=E1090,VLOOKUP(K1090,'Basic Moves'!B$2:C$60,2,FALSE)=F1090),1,0)</f>
        <v>1</v>
      </c>
      <c r="O1090" s="106">
        <f>VLOOKUP(K1090,'Basic Moves'!B$2:J$60,5,FALSE)</f>
        <v>900</v>
      </c>
      <c r="P1090" s="54">
        <f>VLOOKUP(K1090,'Basic Moves'!B$2:J$60,9,FALSE)</f>
        <v>7</v>
      </c>
      <c r="Q1090" s="34">
        <f t="shared" si="229"/>
        <v>9</v>
      </c>
      <c r="R1090" s="24">
        <f t="shared" si="2"/>
        <v>10</v>
      </c>
      <c r="S1090" s="56">
        <f t="shared" si="230"/>
        <v>13.33333333</v>
      </c>
      <c r="T1090" s="56">
        <f t="shared" si="231"/>
        <v>7.777777778</v>
      </c>
      <c r="U1090" s="56">
        <f t="shared" si="232"/>
        <v>0.5833333333</v>
      </c>
      <c r="V1090" s="36" t="s">
        <v>140</v>
      </c>
      <c r="W1090" s="106">
        <f>VLOOKUP(V1090,'Charged Moves'!B$2:K$119,3,FALSE)</f>
        <v>80</v>
      </c>
      <c r="X1090" s="57" t="str">
        <f>VLOOKUP(V1090,'Charged Moves'!B$2:C$119,2,FALSE)</f>
        <v>Rock</v>
      </c>
      <c r="Y1090" s="106">
        <f>IF(OR(VLOOKUP(V1090,'Charged Moves'!B$2:C$119,2,FALSE)=E1090,VLOOKUP(V1090,'Charged Moves'!B$2:C$119,2,FALSE)=F1090),1,0)</f>
        <v>1</v>
      </c>
      <c r="Z1090" s="54">
        <f>VLOOKUP(V1090,'Charged Moves'!B$2:K$119,10,FALSE)*100</f>
        <v>5</v>
      </c>
      <c r="AA1090" s="106">
        <f>VLOOKUP(V1090,'Charged Moves'!B$2:K$119,6,FALSE)</f>
        <v>2700</v>
      </c>
      <c r="AB1090" s="54">
        <f>VLOOKUP(V1090,'Charged Moves'!B$2:L$119,11,FALSE)</f>
        <v>50</v>
      </c>
      <c r="AC1090" s="62">
        <f t="shared" si="233"/>
        <v>56</v>
      </c>
      <c r="AD1090" s="24">
        <f t="shared" si="3"/>
        <v>20.74074074</v>
      </c>
      <c r="AE1090" s="63">
        <f t="shared" si="4"/>
        <v>8</v>
      </c>
      <c r="AF1090" s="64">
        <f t="shared" si="5"/>
        <v>7200</v>
      </c>
      <c r="AG1090" s="65">
        <f t="shared" si="6"/>
        <v>12.92929293</v>
      </c>
      <c r="AH1090" s="15">
        <f t="shared" si="234"/>
        <v>0.7426360097</v>
      </c>
      <c r="AI1090" s="15">
        <f t="shared" si="235"/>
        <v>0.3703389613</v>
      </c>
      <c r="AJ1090" s="15">
        <f t="shared" si="236"/>
        <v>0.3994882215</v>
      </c>
      <c r="AK1090" s="65">
        <f t="shared" si="7"/>
        <v>4.58781362</v>
      </c>
      <c r="AL1090" s="65">
        <f t="shared" si="8"/>
        <v>410892.9293</v>
      </c>
      <c r="AM1090" s="65">
        <f t="shared" si="9"/>
        <v>145800.7168</v>
      </c>
    </row>
    <row r="1091" ht="14.25" customHeight="1">
      <c r="A1091" s="11">
        <v>1058.0</v>
      </c>
      <c r="B1091" s="11">
        <f>VLOOKUP(D1091,'Species Data'!A$2:E$252,2,FALSE)</f>
        <v>139</v>
      </c>
      <c r="C1091" s="11"/>
      <c r="D1091" s="11" t="s">
        <v>133</v>
      </c>
      <c r="E1091" s="81" t="s">
        <v>455</v>
      </c>
      <c r="F1091" s="115" t="s">
        <v>476</v>
      </c>
      <c r="G1091" s="11">
        <f>VLOOKUP(D1091,'Species Data'!A$2:E$252,3,FALSE)</f>
        <v>140</v>
      </c>
      <c r="H1091" s="52">
        <f>VLOOKUP(D1091,'Species Data'!A$2:E$252,4,FALSE)</f>
        <v>207</v>
      </c>
      <c r="I1091" s="52">
        <f>VLOOKUP(D1091,'Species Data'!A$2:E$252,5,FALSE)</f>
        <v>227</v>
      </c>
      <c r="J1091" s="53">
        <f t="shared" si="1"/>
        <v>31780</v>
      </c>
      <c r="K1091" s="12" t="s">
        <v>136</v>
      </c>
      <c r="L1091" s="54">
        <f>VLOOKUP(K1091,'Basic Moves'!B$2:J$60,3,FALSE)</f>
        <v>5</v>
      </c>
      <c r="M1091" s="54" t="str">
        <f>VLOOKUP(K1091,'Basic Moves'!B$2:C$60,2,FALSE)</f>
        <v>Ground</v>
      </c>
      <c r="N1091" s="54">
        <f>IF(OR(VLOOKUP(K1091,'Basic Moves'!B$2:C$60,2,FALSE)=E1091,VLOOKUP(K1091,'Basic Moves'!B$2:C$60,2,FALSE)=F1091),1,0)</f>
        <v>0</v>
      </c>
      <c r="O1091" s="54">
        <f>VLOOKUP(K1091,'Basic Moves'!B$2:J$60,5,FALSE)</f>
        <v>600</v>
      </c>
      <c r="P1091" s="54">
        <f>VLOOKUP(K1091,'Basic Moves'!B$2:J$60,9,FALSE)</f>
        <v>7</v>
      </c>
      <c r="Q1091" s="34">
        <f t="shared" si="229"/>
        <v>3</v>
      </c>
      <c r="R1091" s="24">
        <f t="shared" si="2"/>
        <v>5</v>
      </c>
      <c r="S1091" s="56">
        <f t="shared" si="230"/>
        <v>8.333333333</v>
      </c>
      <c r="T1091" s="56">
        <f t="shared" si="231"/>
        <v>11.66666667</v>
      </c>
      <c r="U1091" s="56">
        <f t="shared" si="232"/>
        <v>1.4</v>
      </c>
      <c r="V1091" s="48" t="s">
        <v>128</v>
      </c>
      <c r="W1091" s="54">
        <f>VLOOKUP(V1091,'Charged Moves'!B$2:K$119,3,FALSE)</f>
        <v>70</v>
      </c>
      <c r="X1091" s="57" t="str">
        <f>VLOOKUP(V1091,'Charged Moves'!B$2:C$119,2,FALSE)</f>
        <v>Rock</v>
      </c>
      <c r="Y1091" s="54">
        <f>IF(OR(VLOOKUP(V1091,'Charged Moves'!B$2:C$119,2,FALSE)=E1091,VLOOKUP(V1091,'Charged Moves'!B$2:C$119,2,FALSE)=F1091),1,0)</f>
        <v>1</v>
      </c>
      <c r="Z1091" s="54">
        <f>VLOOKUP(V1091,'Charged Moves'!B$2:K$119,10,FALSE)*100</f>
        <v>5</v>
      </c>
      <c r="AA1091" s="54">
        <f>VLOOKUP(V1091,'Charged Moves'!B$2:K$119,6,FALSE)</f>
        <v>3500</v>
      </c>
      <c r="AB1091" s="54">
        <f>VLOOKUP(V1091,'Charged Moves'!B$2:L$119,11,FALSE)</f>
        <v>33</v>
      </c>
      <c r="AC1091" s="62">
        <f t="shared" si="233"/>
        <v>49</v>
      </c>
      <c r="AD1091" s="24">
        <f t="shared" si="3"/>
        <v>14</v>
      </c>
      <c r="AE1091" s="63">
        <f t="shared" si="4"/>
        <v>5</v>
      </c>
      <c r="AF1091" s="64">
        <f t="shared" si="5"/>
        <v>3000</v>
      </c>
      <c r="AG1091" s="65">
        <f t="shared" si="6"/>
        <v>9.846153846</v>
      </c>
      <c r="AH1091" s="15">
        <f t="shared" si="234"/>
        <v>0.5655458843</v>
      </c>
      <c r="AI1091" s="15">
        <f t="shared" si="235"/>
        <v>0.2820273629</v>
      </c>
      <c r="AJ1091" s="15">
        <f t="shared" si="236"/>
        <v>0.301235713</v>
      </c>
      <c r="AK1091" s="65">
        <f t="shared" si="7"/>
        <v>3.459459459</v>
      </c>
      <c r="AL1091" s="65">
        <f t="shared" si="8"/>
        <v>312910.7692</v>
      </c>
      <c r="AM1091" s="65">
        <f t="shared" si="9"/>
        <v>109941.6216</v>
      </c>
    </row>
    <row r="1092" ht="14.25" customHeight="1">
      <c r="A1092" s="11">
        <v>1065.0</v>
      </c>
      <c r="B1092" s="11">
        <f>VLOOKUP(D1092,'Species Data'!A$2:E$252,2,FALSE)</f>
        <v>139</v>
      </c>
      <c r="C1092" s="11"/>
      <c r="D1092" s="11" t="s">
        <v>133</v>
      </c>
      <c r="E1092" s="81" t="s">
        <v>455</v>
      </c>
      <c r="F1092" s="115" t="s">
        <v>476</v>
      </c>
      <c r="G1092" s="11">
        <f>VLOOKUP(D1092,'Species Data'!A$2:E$252,3,FALSE)</f>
        <v>140</v>
      </c>
      <c r="H1092" s="52">
        <f>VLOOKUP(D1092,'Species Data'!A$2:E$252,4,FALSE)</f>
        <v>207</v>
      </c>
      <c r="I1092" s="52">
        <f>VLOOKUP(D1092,'Species Data'!A$2:E$252,5,FALSE)</f>
        <v>227</v>
      </c>
      <c r="J1092" s="53">
        <f t="shared" si="1"/>
        <v>31780</v>
      </c>
      <c r="K1092" s="48" t="s">
        <v>74</v>
      </c>
      <c r="L1092" s="54">
        <f>VLOOKUP(K1092,'Basic Moves'!B$2:J$60,3,FALSE)</f>
        <v>5</v>
      </c>
      <c r="M1092" s="54" t="str">
        <f>VLOOKUP(K1092,'Basic Moves'!B$2:C$60,2,FALSE)</f>
        <v>Water</v>
      </c>
      <c r="N1092" s="54">
        <f>IF(OR(VLOOKUP(K1092,'Basic Moves'!B$2:C$60,2,FALSE)=E1092,VLOOKUP(K1092,'Basic Moves'!B$2:C$60,2,FALSE)=F1092),1,0)</f>
        <v>1</v>
      </c>
      <c r="O1092" s="54">
        <f>VLOOKUP(K1092,'Basic Moves'!B$2:J$60,5,FALSE)</f>
        <v>500</v>
      </c>
      <c r="P1092" s="54">
        <f>VLOOKUP(K1092,'Basic Moves'!B$2:J$60,9,FALSE)</f>
        <v>5</v>
      </c>
      <c r="Q1092" s="34">
        <f t="shared" si="229"/>
        <v>4</v>
      </c>
      <c r="R1092" s="24">
        <f t="shared" si="2"/>
        <v>8</v>
      </c>
      <c r="S1092" s="56">
        <f t="shared" si="230"/>
        <v>10</v>
      </c>
      <c r="T1092" s="56">
        <f t="shared" si="231"/>
        <v>10</v>
      </c>
      <c r="U1092" s="56">
        <f t="shared" si="232"/>
        <v>1</v>
      </c>
      <c r="V1092" s="48" t="s">
        <v>128</v>
      </c>
      <c r="W1092" s="54">
        <f>VLOOKUP(V1092,'Charged Moves'!B$2:K$119,3,FALSE)</f>
        <v>70</v>
      </c>
      <c r="X1092" s="57" t="str">
        <f>VLOOKUP(V1092,'Charged Moves'!B$2:C$119,2,FALSE)</f>
        <v>Rock</v>
      </c>
      <c r="Y1092" s="54">
        <f>IF(OR(VLOOKUP(V1092,'Charged Moves'!B$2:C$119,2,FALSE)=E1092,VLOOKUP(V1092,'Charged Moves'!B$2:C$119,2,FALSE)=F1092),1,0)</f>
        <v>1</v>
      </c>
      <c r="Z1092" s="54">
        <f>VLOOKUP(V1092,'Charged Moves'!B$2:K$119,10,FALSE)*100</f>
        <v>5</v>
      </c>
      <c r="AA1092" s="54">
        <f>VLOOKUP(V1092,'Charged Moves'!B$2:K$119,6,FALSE)</f>
        <v>3500</v>
      </c>
      <c r="AB1092" s="54">
        <f>VLOOKUP(V1092,'Charged Moves'!B$2:L$119,11,FALSE)</f>
        <v>33</v>
      </c>
      <c r="AC1092" s="62">
        <f t="shared" si="233"/>
        <v>49</v>
      </c>
      <c r="AD1092" s="24">
        <f t="shared" si="3"/>
        <v>14</v>
      </c>
      <c r="AE1092" s="63">
        <f t="shared" si="4"/>
        <v>7</v>
      </c>
      <c r="AF1092" s="64">
        <f t="shared" si="5"/>
        <v>3500</v>
      </c>
      <c r="AG1092" s="65">
        <f t="shared" si="6"/>
        <v>11</v>
      </c>
      <c r="AH1092" s="15">
        <f t="shared" si="234"/>
        <v>0.6318207926</v>
      </c>
      <c r="AI1092" s="15">
        <f t="shared" si="235"/>
        <v>0.3150774444</v>
      </c>
      <c r="AJ1092" s="15">
        <f t="shared" si="236"/>
        <v>0.2915151312</v>
      </c>
      <c r="AK1092" s="65">
        <f t="shared" si="7"/>
        <v>3.347826087</v>
      </c>
      <c r="AL1092" s="65">
        <f t="shared" si="8"/>
        <v>349580</v>
      </c>
      <c r="AM1092" s="65">
        <f t="shared" si="9"/>
        <v>106393.913</v>
      </c>
    </row>
    <row r="1093" ht="14.25" customHeight="1">
      <c r="A1093" s="11">
        <v>1068.0</v>
      </c>
      <c r="B1093" s="32">
        <f>VLOOKUP(D1093,'Species Data'!A$2:E$252,2,FALSE)</f>
        <v>139</v>
      </c>
      <c r="C1093" s="32"/>
      <c r="D1093" s="32" t="s">
        <v>133</v>
      </c>
      <c r="E1093" s="151" t="s">
        <v>455</v>
      </c>
      <c r="F1093" s="130" t="s">
        <v>476</v>
      </c>
      <c r="G1093" s="32">
        <f>VLOOKUP(D1093,'Species Data'!A$2:E$252,3,FALSE)</f>
        <v>140</v>
      </c>
      <c r="H1093" s="104">
        <f>VLOOKUP(D1093,'Species Data'!A$2:E$252,4,FALSE)</f>
        <v>207</v>
      </c>
      <c r="I1093" s="104">
        <f>VLOOKUP(D1093,'Species Data'!A$2:E$252,5,FALSE)</f>
        <v>227</v>
      </c>
      <c r="J1093" s="105">
        <f t="shared" si="1"/>
        <v>31780</v>
      </c>
      <c r="K1093" s="36" t="s">
        <v>74</v>
      </c>
      <c r="L1093" s="106">
        <f>VLOOKUP(K1093,'Basic Moves'!B$2:J$60,3,FALSE)</f>
        <v>5</v>
      </c>
      <c r="M1093" s="106" t="str">
        <f>VLOOKUP(K1093,'Basic Moves'!B$2:C$60,2,FALSE)</f>
        <v>Water</v>
      </c>
      <c r="N1093" s="106">
        <f>IF(OR(VLOOKUP(K1093,'Basic Moves'!B$2:C$60,2,FALSE)=E1093,VLOOKUP(K1093,'Basic Moves'!B$2:C$60,2,FALSE)=F1093),1,0)</f>
        <v>1</v>
      </c>
      <c r="O1093" s="106">
        <f>VLOOKUP(K1093,'Basic Moves'!B$2:J$60,5,FALSE)</f>
        <v>500</v>
      </c>
      <c r="P1093" s="106">
        <f>VLOOKUP(K1093,'Basic Moves'!B$2:J$60,9,FALSE)</f>
        <v>5</v>
      </c>
      <c r="Q1093" s="34">
        <f t="shared" si="229"/>
        <v>4</v>
      </c>
      <c r="R1093" s="24">
        <f t="shared" si="2"/>
        <v>8</v>
      </c>
      <c r="S1093" s="56">
        <f t="shared" si="230"/>
        <v>10</v>
      </c>
      <c r="T1093" s="56">
        <f t="shared" si="231"/>
        <v>10</v>
      </c>
      <c r="U1093" s="56">
        <f t="shared" si="232"/>
        <v>1</v>
      </c>
      <c r="V1093" s="36" t="s">
        <v>140</v>
      </c>
      <c r="W1093" s="106">
        <f>VLOOKUP(V1093,'Charged Moves'!B$2:K$119,3,FALSE)</f>
        <v>80</v>
      </c>
      <c r="X1093" s="107" t="str">
        <f>VLOOKUP(V1093,'Charged Moves'!B$2:C$119,2,FALSE)</f>
        <v>Rock</v>
      </c>
      <c r="Y1093" s="106">
        <f>IF(OR(VLOOKUP(V1093,'Charged Moves'!B$2:C$119,2,FALSE)=E1093,VLOOKUP(V1093,'Charged Moves'!B$2:C$119,2,FALSE)=F1093),1,0)</f>
        <v>1</v>
      </c>
      <c r="Z1093" s="106">
        <f>VLOOKUP(V1093,'Charged Moves'!B$2:K$119,10,FALSE)*100</f>
        <v>5</v>
      </c>
      <c r="AA1093" s="106">
        <f>VLOOKUP(V1093,'Charged Moves'!B$2:K$119,6,FALSE)</f>
        <v>2700</v>
      </c>
      <c r="AB1093" s="106">
        <f>VLOOKUP(V1093,'Charged Moves'!B$2:L$119,11,FALSE)</f>
        <v>50</v>
      </c>
      <c r="AC1093" s="62">
        <f t="shared" si="233"/>
        <v>56</v>
      </c>
      <c r="AD1093" s="24">
        <f t="shared" si="3"/>
        <v>20.74074074</v>
      </c>
      <c r="AE1093" s="63">
        <f t="shared" si="4"/>
        <v>10</v>
      </c>
      <c r="AF1093" s="64">
        <f t="shared" si="5"/>
        <v>5000</v>
      </c>
      <c r="AG1093" s="65">
        <f t="shared" si="6"/>
        <v>12.46753247</v>
      </c>
      <c r="AH1093" s="15">
        <f t="shared" si="234"/>
        <v>0.7161132951</v>
      </c>
      <c r="AI1093" s="15">
        <f t="shared" si="235"/>
        <v>0.3571125699</v>
      </c>
      <c r="AJ1093" s="15">
        <f t="shared" si="236"/>
        <v>0.2814576106</v>
      </c>
      <c r="AK1093" s="65">
        <f t="shared" si="7"/>
        <v>3.232323232</v>
      </c>
      <c r="AL1093" s="65">
        <f t="shared" si="8"/>
        <v>396218.1818</v>
      </c>
      <c r="AM1093" s="65">
        <f t="shared" si="9"/>
        <v>102723.2323</v>
      </c>
    </row>
    <row r="1094" ht="14.25" customHeight="1">
      <c r="A1094" s="11">
        <v>1061.0</v>
      </c>
      <c r="B1094" s="32">
        <f>VLOOKUP(D1094,'Species Data'!A$2:E$252,2,FALSE)</f>
        <v>139</v>
      </c>
      <c r="C1094" s="32"/>
      <c r="D1094" s="32" t="s">
        <v>133</v>
      </c>
      <c r="E1094" s="151" t="s">
        <v>455</v>
      </c>
      <c r="F1094" s="130" t="s">
        <v>476</v>
      </c>
      <c r="G1094" s="32">
        <f>VLOOKUP(D1094,'Species Data'!A$2:E$252,3,FALSE)</f>
        <v>140</v>
      </c>
      <c r="H1094" s="104">
        <f>VLOOKUP(D1094,'Species Data'!A$2:E$252,4,FALSE)</f>
        <v>207</v>
      </c>
      <c r="I1094" s="104">
        <f>VLOOKUP(D1094,'Species Data'!A$2:E$252,5,FALSE)</f>
        <v>227</v>
      </c>
      <c r="J1094" s="105">
        <f t="shared" si="1"/>
        <v>31780</v>
      </c>
      <c r="K1094" s="70" t="s">
        <v>136</v>
      </c>
      <c r="L1094" s="106">
        <f>VLOOKUP(K1094,'Basic Moves'!B$2:J$60,3,FALSE)</f>
        <v>5</v>
      </c>
      <c r="M1094" s="106" t="str">
        <f>VLOOKUP(K1094,'Basic Moves'!B$2:C$60,2,FALSE)</f>
        <v>Ground</v>
      </c>
      <c r="N1094" s="106">
        <f>IF(OR(VLOOKUP(K1094,'Basic Moves'!B$2:C$60,2,FALSE)=E1094,VLOOKUP(K1094,'Basic Moves'!B$2:C$60,2,FALSE)=F1094),1,0)</f>
        <v>0</v>
      </c>
      <c r="O1094" s="106">
        <f>VLOOKUP(K1094,'Basic Moves'!B$2:J$60,5,FALSE)</f>
        <v>600</v>
      </c>
      <c r="P1094" s="106">
        <f>VLOOKUP(K1094,'Basic Moves'!B$2:J$60,9,FALSE)</f>
        <v>7</v>
      </c>
      <c r="Q1094" s="34">
        <f t="shared" si="229"/>
        <v>3</v>
      </c>
      <c r="R1094" s="24">
        <f t="shared" si="2"/>
        <v>5</v>
      </c>
      <c r="S1094" s="56">
        <f t="shared" si="230"/>
        <v>8.333333333</v>
      </c>
      <c r="T1094" s="56">
        <f t="shared" si="231"/>
        <v>11.66666667</v>
      </c>
      <c r="U1094" s="56">
        <f t="shared" si="232"/>
        <v>1.4</v>
      </c>
      <c r="V1094" s="36" t="s">
        <v>140</v>
      </c>
      <c r="W1094" s="106">
        <f>VLOOKUP(V1094,'Charged Moves'!B$2:K$119,3,FALSE)</f>
        <v>80</v>
      </c>
      <c r="X1094" s="107" t="str">
        <f>VLOOKUP(V1094,'Charged Moves'!B$2:C$119,2,FALSE)</f>
        <v>Rock</v>
      </c>
      <c r="Y1094" s="106">
        <f>IF(OR(VLOOKUP(V1094,'Charged Moves'!B$2:C$119,2,FALSE)=E1094,VLOOKUP(V1094,'Charged Moves'!B$2:C$119,2,FALSE)=F1094),1,0)</f>
        <v>1</v>
      </c>
      <c r="Z1094" s="106">
        <f>VLOOKUP(V1094,'Charged Moves'!B$2:K$119,10,FALSE)*100</f>
        <v>5</v>
      </c>
      <c r="AA1094" s="106">
        <f>VLOOKUP(V1094,'Charged Moves'!B$2:K$119,6,FALSE)</f>
        <v>2700</v>
      </c>
      <c r="AB1094" s="106">
        <f>VLOOKUP(V1094,'Charged Moves'!B$2:L$119,11,FALSE)</f>
        <v>50</v>
      </c>
      <c r="AC1094" s="62">
        <f t="shared" si="233"/>
        <v>56</v>
      </c>
      <c r="AD1094" s="24">
        <f t="shared" si="3"/>
        <v>20.74074074</v>
      </c>
      <c r="AE1094" s="63">
        <f t="shared" si="4"/>
        <v>8</v>
      </c>
      <c r="AF1094" s="64">
        <f t="shared" si="5"/>
        <v>4800</v>
      </c>
      <c r="AG1094" s="65">
        <f t="shared" si="6"/>
        <v>10.66666667</v>
      </c>
      <c r="AH1094" s="15">
        <f t="shared" si="234"/>
        <v>0.612674708</v>
      </c>
      <c r="AI1094" s="15">
        <f t="shared" si="235"/>
        <v>0.3055296431</v>
      </c>
      <c r="AJ1094" s="15">
        <f t="shared" si="236"/>
        <v>0.2731794456</v>
      </c>
      <c r="AK1094" s="65">
        <f t="shared" si="7"/>
        <v>3.137254902</v>
      </c>
      <c r="AL1094" s="65">
        <f t="shared" si="8"/>
        <v>338986.6667</v>
      </c>
      <c r="AM1094" s="65">
        <f t="shared" si="9"/>
        <v>99701.96078</v>
      </c>
    </row>
    <row r="1095" ht="14.25" customHeight="1">
      <c r="A1095" s="11">
        <v>1066.0</v>
      </c>
      <c r="B1095" s="11">
        <f>VLOOKUP(D1095,'Species Data'!A$2:E$252,2,FALSE)</f>
        <v>139</v>
      </c>
      <c r="C1095" s="11"/>
      <c r="D1095" s="11" t="s">
        <v>133</v>
      </c>
      <c r="E1095" s="81" t="s">
        <v>455</v>
      </c>
      <c r="F1095" s="115" t="s">
        <v>476</v>
      </c>
      <c r="G1095" s="11">
        <f>VLOOKUP(D1095,'Species Data'!A$2:E$252,3,FALSE)</f>
        <v>140</v>
      </c>
      <c r="H1095" s="52">
        <f>VLOOKUP(D1095,'Species Data'!A$2:E$252,4,FALSE)</f>
        <v>207</v>
      </c>
      <c r="I1095" s="52">
        <f>VLOOKUP(D1095,'Species Data'!A$2:E$252,5,FALSE)</f>
        <v>227</v>
      </c>
      <c r="J1095" s="53">
        <f t="shared" si="1"/>
        <v>31780</v>
      </c>
      <c r="K1095" s="48" t="s">
        <v>74</v>
      </c>
      <c r="L1095" s="54">
        <f>VLOOKUP(K1095,'Basic Moves'!B$2:J$60,3,FALSE)</f>
        <v>5</v>
      </c>
      <c r="M1095" s="54" t="str">
        <f>VLOOKUP(K1095,'Basic Moves'!B$2:C$60,2,FALSE)</f>
        <v>Water</v>
      </c>
      <c r="N1095" s="54">
        <f>IF(OR(VLOOKUP(K1095,'Basic Moves'!B$2:C$60,2,FALSE)=E1095,VLOOKUP(K1095,'Basic Moves'!B$2:C$60,2,FALSE)=F1095),1,0)</f>
        <v>1</v>
      </c>
      <c r="O1095" s="54">
        <f>VLOOKUP(K1095,'Basic Moves'!B$2:J$60,5,FALSE)</f>
        <v>500</v>
      </c>
      <c r="P1095" s="54">
        <f>VLOOKUP(K1095,'Basic Moves'!B$2:J$60,9,FALSE)</f>
        <v>5</v>
      </c>
      <c r="Q1095" s="34">
        <f t="shared" si="229"/>
        <v>4</v>
      </c>
      <c r="R1095" s="24">
        <f t="shared" si="2"/>
        <v>8</v>
      </c>
      <c r="S1095" s="56">
        <f t="shared" si="230"/>
        <v>10</v>
      </c>
      <c r="T1095" s="56">
        <f t="shared" si="231"/>
        <v>10</v>
      </c>
      <c r="U1095" s="56">
        <f t="shared" si="232"/>
        <v>1</v>
      </c>
      <c r="V1095" s="48" t="s">
        <v>76</v>
      </c>
      <c r="W1095" s="54">
        <f>VLOOKUP(V1095,'Charged Moves'!B$2:K$119,3,FALSE)</f>
        <v>130</v>
      </c>
      <c r="X1095" s="57" t="str">
        <f>VLOOKUP(V1095,'Charged Moves'!B$2:C$119,2,FALSE)</f>
        <v>Water</v>
      </c>
      <c r="Y1095" s="54">
        <f>IF(OR(VLOOKUP(V1095,'Charged Moves'!B$2:C$119,2,FALSE)=E1095,VLOOKUP(V1095,'Charged Moves'!B$2:C$119,2,FALSE)=F1095),1,0)</f>
        <v>1</v>
      </c>
      <c r="Z1095" s="54">
        <f>VLOOKUP(V1095,'Charged Moves'!B$2:K$119,10,FALSE)*100</f>
        <v>5</v>
      </c>
      <c r="AA1095" s="54">
        <f>VLOOKUP(V1095,'Charged Moves'!B$2:K$119,6,FALSE)</f>
        <v>3300</v>
      </c>
      <c r="AB1095" s="54">
        <f>VLOOKUP(V1095,'Charged Moves'!B$2:L$119,11,FALSE)</f>
        <v>100</v>
      </c>
      <c r="AC1095" s="62">
        <f t="shared" si="233"/>
        <v>90</v>
      </c>
      <c r="AD1095" s="24">
        <f t="shared" si="3"/>
        <v>27.27272727</v>
      </c>
      <c r="AE1095" s="63">
        <f t="shared" si="4"/>
        <v>20</v>
      </c>
      <c r="AF1095" s="64">
        <f t="shared" si="5"/>
        <v>10000</v>
      </c>
      <c r="AG1095" s="65">
        <f t="shared" si="6"/>
        <v>12.78195489</v>
      </c>
      <c r="AH1095" s="15">
        <f t="shared" si="234"/>
        <v>0.7341731699</v>
      </c>
      <c r="AI1095" s="15">
        <f t="shared" si="235"/>
        <v>0.3661186983</v>
      </c>
      <c r="AJ1095" s="15">
        <f t="shared" si="236"/>
        <v>0.267683747</v>
      </c>
      <c r="AK1095" s="65">
        <f t="shared" si="7"/>
        <v>3.074141049</v>
      </c>
      <c r="AL1095" s="65">
        <f t="shared" si="8"/>
        <v>406210.5263</v>
      </c>
      <c r="AM1095" s="65">
        <f t="shared" si="9"/>
        <v>97696.20253</v>
      </c>
    </row>
    <row r="1096" ht="14.25" customHeight="1">
      <c r="A1096" s="11">
        <v>1059.0</v>
      </c>
      <c r="B1096" s="11">
        <f>VLOOKUP(D1096,'Species Data'!A$2:E$252,2,FALSE)</f>
        <v>139</v>
      </c>
      <c r="C1096" s="11"/>
      <c r="D1096" s="11" t="s">
        <v>133</v>
      </c>
      <c r="E1096" s="81" t="s">
        <v>455</v>
      </c>
      <c r="F1096" s="115" t="s">
        <v>476</v>
      </c>
      <c r="G1096" s="11">
        <f>VLOOKUP(D1096,'Species Data'!A$2:E$252,3,FALSE)</f>
        <v>140</v>
      </c>
      <c r="H1096" s="52">
        <f>VLOOKUP(D1096,'Species Data'!A$2:E$252,4,FALSE)</f>
        <v>207</v>
      </c>
      <c r="I1096" s="52">
        <f>VLOOKUP(D1096,'Species Data'!A$2:E$252,5,FALSE)</f>
        <v>227</v>
      </c>
      <c r="J1096" s="53">
        <f t="shared" si="1"/>
        <v>31780</v>
      </c>
      <c r="K1096" s="12" t="s">
        <v>136</v>
      </c>
      <c r="L1096" s="54">
        <f>VLOOKUP(K1096,'Basic Moves'!B$2:J$60,3,FALSE)</f>
        <v>5</v>
      </c>
      <c r="M1096" s="54" t="str">
        <f>VLOOKUP(K1096,'Basic Moves'!B$2:C$60,2,FALSE)</f>
        <v>Ground</v>
      </c>
      <c r="N1096" s="54">
        <f>IF(OR(VLOOKUP(K1096,'Basic Moves'!B$2:C$60,2,FALSE)=E1096,VLOOKUP(K1096,'Basic Moves'!B$2:C$60,2,FALSE)=F1096),1,0)</f>
        <v>0</v>
      </c>
      <c r="O1096" s="54">
        <f>VLOOKUP(K1096,'Basic Moves'!B$2:J$60,5,FALSE)</f>
        <v>600</v>
      </c>
      <c r="P1096" s="54">
        <f>VLOOKUP(K1096,'Basic Moves'!B$2:J$60,9,FALSE)</f>
        <v>7</v>
      </c>
      <c r="Q1096" s="34">
        <f t="shared" si="229"/>
        <v>3</v>
      </c>
      <c r="R1096" s="24">
        <f t="shared" si="2"/>
        <v>5</v>
      </c>
      <c r="S1096" s="56">
        <f t="shared" si="230"/>
        <v>8.333333333</v>
      </c>
      <c r="T1096" s="56">
        <f t="shared" si="231"/>
        <v>11.66666667</v>
      </c>
      <c r="U1096" s="56">
        <f t="shared" si="232"/>
        <v>1.4</v>
      </c>
      <c r="V1096" s="48" t="s">
        <v>76</v>
      </c>
      <c r="W1096" s="54">
        <f>VLOOKUP(V1096,'Charged Moves'!B$2:K$119,3,FALSE)</f>
        <v>130</v>
      </c>
      <c r="X1096" s="57" t="str">
        <f>VLOOKUP(V1096,'Charged Moves'!B$2:C$119,2,FALSE)</f>
        <v>Water</v>
      </c>
      <c r="Y1096" s="54">
        <f>IF(OR(VLOOKUP(V1096,'Charged Moves'!B$2:C$119,2,FALSE)=E1096,VLOOKUP(V1096,'Charged Moves'!B$2:C$119,2,FALSE)=F1096),1,0)</f>
        <v>1</v>
      </c>
      <c r="Z1096" s="54">
        <f>VLOOKUP(V1096,'Charged Moves'!B$2:K$119,10,FALSE)*100</f>
        <v>5</v>
      </c>
      <c r="AA1096" s="54">
        <f>VLOOKUP(V1096,'Charged Moves'!B$2:K$119,6,FALSE)</f>
        <v>3300</v>
      </c>
      <c r="AB1096" s="54">
        <f>VLOOKUP(V1096,'Charged Moves'!B$2:L$119,11,FALSE)</f>
        <v>100</v>
      </c>
      <c r="AC1096" s="62">
        <f t="shared" si="233"/>
        <v>90</v>
      </c>
      <c r="AD1096" s="24">
        <f t="shared" si="3"/>
        <v>27.27272727</v>
      </c>
      <c r="AE1096" s="63">
        <f t="shared" si="4"/>
        <v>15</v>
      </c>
      <c r="AF1096" s="64">
        <f t="shared" si="5"/>
        <v>9000</v>
      </c>
      <c r="AG1096" s="65">
        <f t="shared" si="6"/>
        <v>10.97560976</v>
      </c>
      <c r="AH1096" s="15">
        <f t="shared" si="234"/>
        <v>0.6304198596</v>
      </c>
      <c r="AI1096" s="15">
        <f t="shared" si="235"/>
        <v>0.3143788248</v>
      </c>
      <c r="AJ1096" s="15">
        <f t="shared" si="236"/>
        <v>0.2653555986</v>
      </c>
      <c r="AK1096" s="65">
        <f t="shared" si="7"/>
        <v>3.047404063</v>
      </c>
      <c r="AL1096" s="65">
        <f t="shared" si="8"/>
        <v>348804.878</v>
      </c>
      <c r="AM1096" s="65">
        <f t="shared" si="9"/>
        <v>96846.50113</v>
      </c>
    </row>
    <row r="1097" ht="14.25" customHeight="1">
      <c r="A1097" s="11">
        <v>1060.0</v>
      </c>
      <c r="B1097" s="11">
        <f>VLOOKUP(D1097,'Species Data'!A$2:E$252,2,FALSE)</f>
        <v>139</v>
      </c>
      <c r="C1097" s="11"/>
      <c r="D1097" s="11" t="s">
        <v>133</v>
      </c>
      <c r="E1097" s="81" t="s">
        <v>455</v>
      </c>
      <c r="F1097" s="115" t="s">
        <v>476</v>
      </c>
      <c r="G1097" s="11">
        <f>VLOOKUP(D1097,'Species Data'!A$2:E$252,3,FALSE)</f>
        <v>140</v>
      </c>
      <c r="H1097" s="52">
        <f>VLOOKUP(D1097,'Species Data'!A$2:E$252,4,FALSE)</f>
        <v>207</v>
      </c>
      <c r="I1097" s="52">
        <f>VLOOKUP(D1097,'Species Data'!A$2:E$252,5,FALSE)</f>
        <v>227</v>
      </c>
      <c r="J1097" s="53">
        <f t="shared" si="1"/>
        <v>31780</v>
      </c>
      <c r="K1097" s="12" t="s">
        <v>136</v>
      </c>
      <c r="L1097" s="54">
        <f>VLOOKUP(K1097,'Basic Moves'!B$2:J$60,3,FALSE)</f>
        <v>5</v>
      </c>
      <c r="M1097" s="54" t="str">
        <f>VLOOKUP(K1097,'Basic Moves'!B$2:C$60,2,FALSE)</f>
        <v>Ground</v>
      </c>
      <c r="N1097" s="54">
        <f>IF(OR(VLOOKUP(K1097,'Basic Moves'!B$2:C$60,2,FALSE)=E1097,VLOOKUP(K1097,'Basic Moves'!B$2:C$60,2,FALSE)=F1097),1,0)</f>
        <v>0</v>
      </c>
      <c r="O1097" s="54">
        <f>VLOOKUP(K1097,'Basic Moves'!B$2:J$60,5,FALSE)</f>
        <v>600</v>
      </c>
      <c r="P1097" s="54">
        <f>VLOOKUP(K1097,'Basic Moves'!B$2:J$60,9,FALSE)</f>
        <v>7</v>
      </c>
      <c r="Q1097" s="34">
        <f t="shared" si="229"/>
        <v>3</v>
      </c>
      <c r="R1097" s="24">
        <f t="shared" si="2"/>
        <v>5</v>
      </c>
      <c r="S1097" s="56">
        <f t="shared" si="230"/>
        <v>8.333333333</v>
      </c>
      <c r="T1097" s="56">
        <f t="shared" si="231"/>
        <v>11.66666667</v>
      </c>
      <c r="U1097" s="56">
        <f t="shared" si="232"/>
        <v>1.4</v>
      </c>
      <c r="V1097" s="12" t="s">
        <v>126</v>
      </c>
      <c r="W1097" s="54">
        <f>VLOOKUP(V1097,'Charged Moves'!B$2:K$119,3,FALSE)</f>
        <v>50</v>
      </c>
      <c r="X1097" s="57" t="str">
        <f>VLOOKUP(V1097,'Charged Moves'!B$2:C$119,2,FALSE)</f>
        <v>Rock</v>
      </c>
      <c r="Y1097" s="54">
        <f>IF(OR(VLOOKUP(V1097,'Charged Moves'!B$2:C$119,2,FALSE)=E1097,VLOOKUP(V1097,'Charged Moves'!B$2:C$119,2,FALSE)=F1097),1,0)</f>
        <v>1</v>
      </c>
      <c r="Z1097" s="54">
        <f>VLOOKUP(V1097,'Charged Moves'!B$2:K$119,10,FALSE)*100</f>
        <v>5</v>
      </c>
      <c r="AA1097" s="54">
        <f>VLOOKUP(V1097,'Charged Moves'!B$2:K$119,6,FALSE)</f>
        <v>2100</v>
      </c>
      <c r="AB1097" s="54">
        <f>VLOOKUP(V1097,'Charged Moves'!B$2:L$119,11,FALSE)</f>
        <v>33</v>
      </c>
      <c r="AC1097" s="62">
        <f t="shared" si="233"/>
        <v>35</v>
      </c>
      <c r="AD1097" s="24">
        <f t="shared" si="3"/>
        <v>16.66666667</v>
      </c>
      <c r="AE1097" s="63">
        <f t="shared" si="4"/>
        <v>5</v>
      </c>
      <c r="AF1097" s="64">
        <f t="shared" si="5"/>
        <v>3000</v>
      </c>
      <c r="AG1097" s="65">
        <f t="shared" si="6"/>
        <v>9.803921569</v>
      </c>
      <c r="AH1097" s="15">
        <f t="shared" si="234"/>
        <v>0.563120136</v>
      </c>
      <c r="AI1097" s="15">
        <f t="shared" si="235"/>
        <v>0.2808176867</v>
      </c>
      <c r="AJ1097" s="15">
        <f t="shared" si="236"/>
        <v>0.2546080359</v>
      </c>
      <c r="AK1097" s="65">
        <f t="shared" si="7"/>
        <v>2.923976608</v>
      </c>
      <c r="AL1097" s="65">
        <f t="shared" si="8"/>
        <v>311568.6275</v>
      </c>
      <c r="AM1097" s="65">
        <f t="shared" si="9"/>
        <v>92923.97661</v>
      </c>
    </row>
    <row r="1098" ht="14.25" customHeight="1">
      <c r="A1098" s="11">
        <v>1067.0</v>
      </c>
      <c r="B1098" s="11">
        <f>VLOOKUP(D1098,'Species Data'!A$2:E$252,2,FALSE)</f>
        <v>139</v>
      </c>
      <c r="C1098" s="11"/>
      <c r="D1098" s="11" t="s">
        <v>133</v>
      </c>
      <c r="E1098" s="81" t="s">
        <v>455</v>
      </c>
      <c r="F1098" s="115" t="s">
        <v>476</v>
      </c>
      <c r="G1098" s="11">
        <f>VLOOKUP(D1098,'Species Data'!A$2:E$252,3,FALSE)</f>
        <v>140</v>
      </c>
      <c r="H1098" s="52">
        <f>VLOOKUP(D1098,'Species Data'!A$2:E$252,4,FALSE)</f>
        <v>207</v>
      </c>
      <c r="I1098" s="52">
        <f>VLOOKUP(D1098,'Species Data'!A$2:E$252,5,FALSE)</f>
        <v>227</v>
      </c>
      <c r="J1098" s="53">
        <f t="shared" si="1"/>
        <v>31780</v>
      </c>
      <c r="K1098" s="48" t="s">
        <v>74</v>
      </c>
      <c r="L1098" s="54">
        <f>VLOOKUP(K1098,'Basic Moves'!B$2:J$60,3,FALSE)</f>
        <v>5</v>
      </c>
      <c r="M1098" s="54" t="str">
        <f>VLOOKUP(K1098,'Basic Moves'!B$2:C$60,2,FALSE)</f>
        <v>Water</v>
      </c>
      <c r="N1098" s="54">
        <f>IF(OR(VLOOKUP(K1098,'Basic Moves'!B$2:C$60,2,FALSE)=E1098,VLOOKUP(K1098,'Basic Moves'!B$2:C$60,2,FALSE)=F1098),1,0)</f>
        <v>1</v>
      </c>
      <c r="O1098" s="54">
        <f>VLOOKUP(K1098,'Basic Moves'!B$2:J$60,5,FALSE)</f>
        <v>500</v>
      </c>
      <c r="P1098" s="54">
        <f>VLOOKUP(K1098,'Basic Moves'!B$2:J$60,9,FALSE)</f>
        <v>5</v>
      </c>
      <c r="Q1098" s="34">
        <f t="shared" si="229"/>
        <v>4</v>
      </c>
      <c r="R1098" s="24">
        <f t="shared" si="2"/>
        <v>8</v>
      </c>
      <c r="S1098" s="56">
        <f t="shared" si="230"/>
        <v>10</v>
      </c>
      <c r="T1098" s="56">
        <f t="shared" si="231"/>
        <v>10</v>
      </c>
      <c r="U1098" s="56">
        <f t="shared" si="232"/>
        <v>1</v>
      </c>
      <c r="V1098" s="12" t="s">
        <v>126</v>
      </c>
      <c r="W1098" s="54">
        <f>VLOOKUP(V1098,'Charged Moves'!B$2:K$119,3,FALSE)</f>
        <v>50</v>
      </c>
      <c r="X1098" s="57" t="str">
        <f>VLOOKUP(V1098,'Charged Moves'!B$2:C$119,2,FALSE)</f>
        <v>Rock</v>
      </c>
      <c r="Y1098" s="54">
        <f>IF(OR(VLOOKUP(V1098,'Charged Moves'!B$2:C$119,2,FALSE)=E1098,VLOOKUP(V1098,'Charged Moves'!B$2:C$119,2,FALSE)=F1098),1,0)</f>
        <v>1</v>
      </c>
      <c r="Z1098" s="54">
        <f>VLOOKUP(V1098,'Charged Moves'!B$2:K$119,10,FALSE)*100</f>
        <v>5</v>
      </c>
      <c r="AA1098" s="54">
        <f>VLOOKUP(V1098,'Charged Moves'!B$2:K$119,6,FALSE)</f>
        <v>2100</v>
      </c>
      <c r="AB1098" s="54">
        <f>VLOOKUP(V1098,'Charged Moves'!B$2:L$119,11,FALSE)</f>
        <v>33</v>
      </c>
      <c r="AC1098" s="62">
        <f t="shared" si="233"/>
        <v>35</v>
      </c>
      <c r="AD1098" s="24">
        <f t="shared" si="3"/>
        <v>16.66666667</v>
      </c>
      <c r="AE1098" s="63">
        <f t="shared" si="4"/>
        <v>7</v>
      </c>
      <c r="AF1098" s="64">
        <f t="shared" si="5"/>
        <v>3500</v>
      </c>
      <c r="AG1098" s="65">
        <f t="shared" si="6"/>
        <v>11.25</v>
      </c>
      <c r="AH1098" s="15">
        <f t="shared" si="234"/>
        <v>0.6461803561</v>
      </c>
      <c r="AI1098" s="15">
        <f t="shared" si="235"/>
        <v>0.3222382955</v>
      </c>
      <c r="AJ1098" s="15">
        <f t="shared" si="236"/>
        <v>0.2539715158</v>
      </c>
      <c r="AK1098" s="65">
        <f t="shared" si="7"/>
        <v>2.916666667</v>
      </c>
      <c r="AL1098" s="65">
        <f t="shared" si="8"/>
        <v>357525</v>
      </c>
      <c r="AM1098" s="65">
        <f t="shared" si="9"/>
        <v>92691.66667</v>
      </c>
    </row>
    <row r="1099" ht="14.25" customHeight="1">
      <c r="A1099" s="11">
        <v>712.0</v>
      </c>
      <c r="B1099" s="32">
        <f>VLOOKUP(D1099,'Species Data'!A$2:E$252,2,FALSE)</f>
        <v>95</v>
      </c>
      <c r="C1099" s="32"/>
      <c r="D1099" s="32" t="s">
        <v>350</v>
      </c>
      <c r="E1099" s="151" t="s">
        <v>455</v>
      </c>
      <c r="F1099" s="134" t="s">
        <v>485</v>
      </c>
      <c r="G1099" s="32">
        <f>VLOOKUP(D1099,'Species Data'!A$2:E$252,3,FALSE)</f>
        <v>70</v>
      </c>
      <c r="H1099" s="104">
        <f>VLOOKUP(D1099,'Species Data'!A$2:E$252,4,FALSE)</f>
        <v>85</v>
      </c>
      <c r="I1099" s="104">
        <f>VLOOKUP(D1099,'Species Data'!A$2:E$252,5,FALSE)</f>
        <v>288</v>
      </c>
      <c r="J1099" s="105">
        <f t="shared" si="1"/>
        <v>20160</v>
      </c>
      <c r="K1099" s="36" t="s">
        <v>117</v>
      </c>
      <c r="L1099" s="106">
        <f>VLOOKUP(K1099,'Basic Moves'!B$2:J$60,3,FALSE)</f>
        <v>12</v>
      </c>
      <c r="M1099" s="106" t="str">
        <f>VLOOKUP(K1099,'Basic Moves'!B$2:C$60,2,FALSE)</f>
        <v>Rock</v>
      </c>
      <c r="N1099" s="106">
        <f>IF(OR(VLOOKUP(K1099,'Basic Moves'!B$2:C$60,2,FALSE)=E1099,VLOOKUP(K1099,'Basic Moves'!B$2:C$60,2,FALSE)=F1099),1,0)</f>
        <v>1</v>
      </c>
      <c r="O1099" s="106">
        <f>VLOOKUP(K1099,'Basic Moves'!B$2:J$60,5,FALSE)</f>
        <v>900</v>
      </c>
      <c r="P1099" s="106">
        <f>VLOOKUP(K1099,'Basic Moves'!B$2:J$60,9,FALSE)</f>
        <v>7</v>
      </c>
      <c r="Q1099" s="34">
        <f t="shared" si="229"/>
        <v>4</v>
      </c>
      <c r="R1099" s="24">
        <f t="shared" si="2"/>
        <v>4.444444444</v>
      </c>
      <c r="S1099" s="56">
        <f t="shared" si="230"/>
        <v>13.33333333</v>
      </c>
      <c r="T1099" s="56">
        <f t="shared" si="231"/>
        <v>7.777777778</v>
      </c>
      <c r="U1099" s="56">
        <f t="shared" si="232"/>
        <v>0.5833333333</v>
      </c>
      <c r="V1099" s="36" t="s">
        <v>140</v>
      </c>
      <c r="W1099" s="106">
        <f>VLOOKUP(V1099,'Charged Moves'!B$2:K$119,3,FALSE)</f>
        <v>80</v>
      </c>
      <c r="X1099" s="107" t="str">
        <f>VLOOKUP(V1099,'Charged Moves'!B$2:C$119,2,FALSE)</f>
        <v>Rock</v>
      </c>
      <c r="Y1099" s="106">
        <f>IF(OR(VLOOKUP(V1099,'Charged Moves'!B$2:C$119,2,FALSE)=E1099,VLOOKUP(V1099,'Charged Moves'!B$2:C$119,2,FALSE)=F1099),1,0)</f>
        <v>1</v>
      </c>
      <c r="Z1099" s="106">
        <f>VLOOKUP(V1099,'Charged Moves'!B$2:K$119,10,FALSE)*100</f>
        <v>5</v>
      </c>
      <c r="AA1099" s="106">
        <f>VLOOKUP(V1099,'Charged Moves'!B$2:K$119,6,FALSE)</f>
        <v>2700</v>
      </c>
      <c r="AB1099" s="106">
        <f>VLOOKUP(V1099,'Charged Moves'!B$2:L$119,11,FALSE)</f>
        <v>50</v>
      </c>
      <c r="AC1099" s="62">
        <f t="shared" si="233"/>
        <v>23</v>
      </c>
      <c r="AD1099" s="24">
        <f t="shared" si="3"/>
        <v>8.518518519</v>
      </c>
      <c r="AE1099" s="63">
        <f t="shared" si="4"/>
        <v>8</v>
      </c>
      <c r="AF1099" s="64">
        <f t="shared" si="5"/>
        <v>7200</v>
      </c>
      <c r="AG1099" s="65">
        <f t="shared" si="6"/>
        <v>5.555555556</v>
      </c>
      <c r="AH1099" s="15">
        <f t="shared" si="234"/>
        <v>0.3191014104</v>
      </c>
      <c r="AI1099" s="15">
        <f t="shared" si="235"/>
        <v>0.1009459173</v>
      </c>
      <c r="AJ1099" s="15">
        <f t="shared" si="236"/>
        <v>0.1088913379</v>
      </c>
      <c r="AK1099" s="65">
        <f t="shared" si="7"/>
        <v>1.971326165</v>
      </c>
      <c r="AL1099" s="65">
        <f t="shared" si="8"/>
        <v>112000</v>
      </c>
      <c r="AM1099" s="65">
        <f t="shared" si="9"/>
        <v>39741.93548</v>
      </c>
    </row>
    <row r="1100" ht="14.25" customHeight="1">
      <c r="A1100" s="11">
        <v>713.0</v>
      </c>
      <c r="B1100" s="11">
        <f>VLOOKUP(D1100,'Species Data'!A$2:E$252,2,FALSE)</f>
        <v>95</v>
      </c>
      <c r="C1100" s="11"/>
      <c r="D1100" s="11" t="s">
        <v>350</v>
      </c>
      <c r="E1100" s="81" t="s">
        <v>455</v>
      </c>
      <c r="F1100" s="132" t="s">
        <v>485</v>
      </c>
      <c r="G1100" s="11">
        <f>VLOOKUP(D1100,'Species Data'!A$2:E$252,3,FALSE)</f>
        <v>70</v>
      </c>
      <c r="H1100" s="52">
        <f>VLOOKUP(D1100,'Species Data'!A$2:E$252,4,FALSE)</f>
        <v>85</v>
      </c>
      <c r="I1100" s="52">
        <f>VLOOKUP(D1100,'Species Data'!A$2:E$252,5,FALSE)</f>
        <v>288</v>
      </c>
      <c r="J1100" s="53">
        <f t="shared" si="1"/>
        <v>20160</v>
      </c>
      <c r="K1100" s="48" t="s">
        <v>117</v>
      </c>
      <c r="L1100" s="54">
        <f>VLOOKUP(K1100,'Basic Moves'!B$2:J$60,3,FALSE)</f>
        <v>12</v>
      </c>
      <c r="M1100" s="54" t="str">
        <f>VLOOKUP(K1100,'Basic Moves'!B$2:C$60,2,FALSE)</f>
        <v>Rock</v>
      </c>
      <c r="N1100" s="54">
        <f>IF(OR(VLOOKUP(K1100,'Basic Moves'!B$2:C$60,2,FALSE)=E1100,VLOOKUP(K1100,'Basic Moves'!B$2:C$60,2,FALSE)=F1100),1,0)</f>
        <v>1</v>
      </c>
      <c r="O1100" s="54">
        <f>VLOOKUP(K1100,'Basic Moves'!B$2:J$60,5,FALSE)</f>
        <v>900</v>
      </c>
      <c r="P1100" s="54">
        <f>VLOOKUP(K1100,'Basic Moves'!B$2:J$60,9,FALSE)</f>
        <v>7</v>
      </c>
      <c r="Q1100" s="34">
        <f t="shared" si="229"/>
        <v>4</v>
      </c>
      <c r="R1100" s="24">
        <f t="shared" si="2"/>
        <v>4.444444444</v>
      </c>
      <c r="S1100" s="56">
        <f t="shared" si="230"/>
        <v>13.33333333</v>
      </c>
      <c r="T1100" s="56">
        <f t="shared" si="231"/>
        <v>7.777777778</v>
      </c>
      <c r="U1100" s="56">
        <f t="shared" si="232"/>
        <v>0.5833333333</v>
      </c>
      <c r="V1100" s="12" t="s">
        <v>365</v>
      </c>
      <c r="W1100" s="54">
        <f>VLOOKUP(V1100,'Charged Moves'!B$2:K$119,3,FALSE)</f>
        <v>80</v>
      </c>
      <c r="X1100" s="57" t="str">
        <f>VLOOKUP(V1100,'Charged Moves'!B$2:C$119,2,FALSE)</f>
        <v>Ground</v>
      </c>
      <c r="Y1100" s="54">
        <f>IF(OR(VLOOKUP(V1100,'Charged Moves'!B$2:C$119,2,FALSE)=E1100,VLOOKUP(V1100,'Charged Moves'!B$2:C$119,2,FALSE)=F1100),1,0)</f>
        <v>1</v>
      </c>
      <c r="Z1100" s="54">
        <f>VLOOKUP(V1100,'Charged Moves'!B$2:K$119,10,FALSE)*100</f>
        <v>5</v>
      </c>
      <c r="AA1100" s="54">
        <f>VLOOKUP(V1100,'Charged Moves'!B$2:K$119,6,FALSE)</f>
        <v>4000</v>
      </c>
      <c r="AB1100" s="54">
        <f>VLOOKUP(V1100,'Charged Moves'!B$2:L$119,11,FALSE)</f>
        <v>50</v>
      </c>
      <c r="AC1100" s="62">
        <f t="shared" si="233"/>
        <v>23</v>
      </c>
      <c r="AD1100" s="24">
        <f t="shared" si="3"/>
        <v>5.75</v>
      </c>
      <c r="AE1100" s="63">
        <f t="shared" si="4"/>
        <v>8</v>
      </c>
      <c r="AF1100" s="64">
        <f t="shared" si="5"/>
        <v>7200</v>
      </c>
      <c r="AG1100" s="65">
        <f t="shared" si="6"/>
        <v>4.910714286</v>
      </c>
      <c r="AH1100" s="15">
        <f t="shared" si="234"/>
        <v>0.2820628539</v>
      </c>
      <c r="AI1100" s="15">
        <f t="shared" si="235"/>
        <v>0.08922898049</v>
      </c>
      <c r="AJ1100" s="15">
        <f t="shared" si="236"/>
        <v>0.1040434359</v>
      </c>
      <c r="AK1100" s="65">
        <f t="shared" si="7"/>
        <v>1.883561644</v>
      </c>
      <c r="AL1100" s="65">
        <f t="shared" si="8"/>
        <v>99000</v>
      </c>
      <c r="AM1100" s="65">
        <f t="shared" si="9"/>
        <v>37972.60274</v>
      </c>
    </row>
    <row r="1101" ht="14.25" customHeight="1">
      <c r="A1101" s="11">
        <v>714.0</v>
      </c>
      <c r="B1101" s="11">
        <f>VLOOKUP(D1101,'Species Data'!A$2:E$252,2,FALSE)</f>
        <v>95</v>
      </c>
      <c r="C1101" s="11"/>
      <c r="D1101" s="11" t="s">
        <v>350</v>
      </c>
      <c r="E1101" s="81" t="s">
        <v>455</v>
      </c>
      <c r="F1101" s="132" t="s">
        <v>485</v>
      </c>
      <c r="G1101" s="11">
        <f>VLOOKUP(D1101,'Species Data'!A$2:E$252,3,FALSE)</f>
        <v>70</v>
      </c>
      <c r="H1101" s="52">
        <f>VLOOKUP(D1101,'Species Data'!A$2:E$252,4,FALSE)</f>
        <v>85</v>
      </c>
      <c r="I1101" s="52">
        <f>VLOOKUP(D1101,'Species Data'!A$2:E$252,5,FALSE)</f>
        <v>288</v>
      </c>
      <c r="J1101" s="53">
        <f t="shared" si="1"/>
        <v>20160</v>
      </c>
      <c r="K1101" s="48" t="s">
        <v>117</v>
      </c>
      <c r="L1101" s="54">
        <f>VLOOKUP(K1101,'Basic Moves'!B$2:J$60,3,FALSE)</f>
        <v>12</v>
      </c>
      <c r="M1101" s="54" t="str">
        <f>VLOOKUP(K1101,'Basic Moves'!B$2:C$60,2,FALSE)</f>
        <v>Rock</v>
      </c>
      <c r="N1101" s="54">
        <f>IF(OR(VLOOKUP(K1101,'Basic Moves'!B$2:C$60,2,FALSE)=E1101,VLOOKUP(K1101,'Basic Moves'!B$2:C$60,2,FALSE)=F1101),1,0)</f>
        <v>1</v>
      </c>
      <c r="O1101" s="54">
        <f>VLOOKUP(K1101,'Basic Moves'!B$2:J$60,5,FALSE)</f>
        <v>900</v>
      </c>
      <c r="P1101" s="54">
        <f>VLOOKUP(K1101,'Basic Moves'!B$2:J$60,9,FALSE)</f>
        <v>7</v>
      </c>
      <c r="Q1101" s="34">
        <f t="shared" si="229"/>
        <v>4</v>
      </c>
      <c r="R1101" s="24">
        <f t="shared" si="2"/>
        <v>4.444444444</v>
      </c>
      <c r="S1101" s="56">
        <f t="shared" si="230"/>
        <v>13.33333333</v>
      </c>
      <c r="T1101" s="56">
        <f t="shared" si="231"/>
        <v>7.777777778</v>
      </c>
      <c r="U1101" s="56">
        <f t="shared" si="232"/>
        <v>0.5833333333</v>
      </c>
      <c r="V1101" s="48" t="s">
        <v>61</v>
      </c>
      <c r="W1101" s="54">
        <f>VLOOKUP(V1101,'Charged Moves'!B$2:K$119,3,FALSE)</f>
        <v>100</v>
      </c>
      <c r="X1101" s="57" t="str">
        <f>VLOOKUP(V1101,'Charged Moves'!B$2:C$119,2,FALSE)</f>
        <v>Rock</v>
      </c>
      <c r="Y1101" s="54">
        <f>IF(OR(VLOOKUP(V1101,'Charged Moves'!B$2:C$119,2,FALSE)=E1101,VLOOKUP(V1101,'Charged Moves'!B$2:C$119,2,FALSE)=F1101),1,0)</f>
        <v>1</v>
      </c>
      <c r="Z1101" s="54">
        <f>VLOOKUP(V1101,'Charged Moves'!B$2:K$119,10,FALSE)*100</f>
        <v>50</v>
      </c>
      <c r="AA1101" s="54">
        <f>VLOOKUP(V1101,'Charged Moves'!B$2:K$119,6,FALSE)</f>
        <v>2300</v>
      </c>
      <c r="AB1101" s="54">
        <f>VLOOKUP(V1101,'Charged Moves'!B$2:L$119,11,FALSE)</f>
        <v>100</v>
      </c>
      <c r="AC1101" s="62">
        <f t="shared" si="233"/>
        <v>29</v>
      </c>
      <c r="AD1101" s="24">
        <f t="shared" si="3"/>
        <v>12.60869565</v>
      </c>
      <c r="AE1101" s="63">
        <f t="shared" si="4"/>
        <v>15</v>
      </c>
      <c r="AF1101" s="64">
        <f t="shared" si="5"/>
        <v>13500</v>
      </c>
      <c r="AG1101" s="65">
        <f t="shared" si="6"/>
        <v>5.632911392</v>
      </c>
      <c r="AH1101" s="15">
        <f t="shared" si="234"/>
        <v>0.3235445946</v>
      </c>
      <c r="AI1101" s="15">
        <f t="shared" si="235"/>
        <v>0.1023514934</v>
      </c>
      <c r="AJ1101" s="15">
        <f t="shared" si="236"/>
        <v>0.1028482621</v>
      </c>
      <c r="AK1101" s="65">
        <f t="shared" si="7"/>
        <v>1.861924686</v>
      </c>
      <c r="AL1101" s="65">
        <f t="shared" si="8"/>
        <v>113559.4937</v>
      </c>
      <c r="AM1101" s="65">
        <f t="shared" si="9"/>
        <v>37536.40167</v>
      </c>
    </row>
    <row r="1102" ht="14.25" customHeight="1">
      <c r="A1102" s="11">
        <v>710.0</v>
      </c>
      <c r="B1102" s="11">
        <f>VLOOKUP(D1102,'Species Data'!A$2:E$252,2,FALSE)</f>
        <v>95</v>
      </c>
      <c r="C1102" s="11"/>
      <c r="D1102" s="11" t="s">
        <v>350</v>
      </c>
      <c r="E1102" s="81" t="s">
        <v>455</v>
      </c>
      <c r="F1102" s="132" t="s">
        <v>485</v>
      </c>
      <c r="G1102" s="11">
        <f>VLOOKUP(D1102,'Species Data'!A$2:E$252,3,FALSE)</f>
        <v>70</v>
      </c>
      <c r="H1102" s="52">
        <f>VLOOKUP(D1102,'Species Data'!A$2:E$252,4,FALSE)</f>
        <v>85</v>
      </c>
      <c r="I1102" s="52">
        <f>VLOOKUP(D1102,'Species Data'!A$2:E$252,5,FALSE)</f>
        <v>288</v>
      </c>
      <c r="J1102" s="53">
        <f t="shared" si="1"/>
        <v>20160</v>
      </c>
      <c r="K1102" s="48" t="s">
        <v>117</v>
      </c>
      <c r="L1102" s="54">
        <f>VLOOKUP(K1102,'Basic Moves'!B$2:J$60,3,FALSE)</f>
        <v>12</v>
      </c>
      <c r="M1102" s="54" t="str">
        <f>VLOOKUP(K1102,'Basic Moves'!B$2:C$60,2,FALSE)</f>
        <v>Rock</v>
      </c>
      <c r="N1102" s="54">
        <f>IF(OR(VLOOKUP(K1102,'Basic Moves'!B$2:C$60,2,FALSE)=E1102,VLOOKUP(K1102,'Basic Moves'!B$2:C$60,2,FALSE)=F1102),1,0)</f>
        <v>1</v>
      </c>
      <c r="O1102" s="54">
        <f>VLOOKUP(K1102,'Basic Moves'!B$2:J$60,5,FALSE)</f>
        <v>900</v>
      </c>
      <c r="P1102" s="54">
        <f>VLOOKUP(K1102,'Basic Moves'!B$2:J$60,9,FALSE)</f>
        <v>7</v>
      </c>
      <c r="Q1102" s="34">
        <f t="shared" si="229"/>
        <v>4</v>
      </c>
      <c r="R1102" s="24">
        <f t="shared" si="2"/>
        <v>4.444444444</v>
      </c>
      <c r="S1102" s="56">
        <f t="shared" si="230"/>
        <v>13.33333333</v>
      </c>
      <c r="T1102" s="56">
        <f t="shared" si="231"/>
        <v>7.777777778</v>
      </c>
      <c r="U1102" s="56">
        <f t="shared" si="232"/>
        <v>0.5833333333</v>
      </c>
      <c r="V1102" s="12" t="s">
        <v>77</v>
      </c>
      <c r="W1102" s="54">
        <f>VLOOKUP(V1102,'Charged Moves'!B$2:K$119,3,FALSE)</f>
        <v>70</v>
      </c>
      <c r="X1102" s="57" t="str">
        <f>VLOOKUP(V1102,'Charged Moves'!B$2:C$119,2,FALSE)</f>
        <v>Steel</v>
      </c>
      <c r="Y1102" s="54">
        <f>IF(OR(VLOOKUP(V1102,'Charged Moves'!B$2:C$119,2,FALSE)=E1102,VLOOKUP(V1102,'Charged Moves'!B$2:C$119,2,FALSE)=F1102),1,0)</f>
        <v>0</v>
      </c>
      <c r="Z1102" s="54">
        <f>VLOOKUP(V1102,'Charged Moves'!B$2:K$119,10,FALSE)*100</f>
        <v>5</v>
      </c>
      <c r="AA1102" s="54">
        <f>VLOOKUP(V1102,'Charged Moves'!B$2:K$119,6,FALSE)</f>
        <v>2100</v>
      </c>
      <c r="AB1102" s="54">
        <f>VLOOKUP(V1102,'Charged Moves'!B$2:L$119,11,FALSE)</f>
        <v>50</v>
      </c>
      <c r="AC1102" s="62">
        <f t="shared" si="233"/>
        <v>17</v>
      </c>
      <c r="AD1102" s="24">
        <f t="shared" si="3"/>
        <v>8.095238095</v>
      </c>
      <c r="AE1102" s="63">
        <f t="shared" si="4"/>
        <v>8</v>
      </c>
      <c r="AF1102" s="64">
        <f t="shared" si="5"/>
        <v>7200</v>
      </c>
      <c r="AG1102" s="65">
        <f t="shared" si="6"/>
        <v>5.268817204</v>
      </c>
      <c r="AH1102" s="15">
        <f t="shared" si="234"/>
        <v>0.3026316602</v>
      </c>
      <c r="AI1102" s="15">
        <f t="shared" si="235"/>
        <v>0.09573580546</v>
      </c>
      <c r="AJ1102" s="15">
        <f t="shared" si="236"/>
        <v>0.09914442095</v>
      </c>
      <c r="AK1102" s="65">
        <f t="shared" si="7"/>
        <v>1.794871795</v>
      </c>
      <c r="AL1102" s="65">
        <f t="shared" si="8"/>
        <v>106219.3548</v>
      </c>
      <c r="AM1102" s="65">
        <f t="shared" si="9"/>
        <v>36184.61538</v>
      </c>
    </row>
    <row r="1103" ht="14.25" customHeight="1">
      <c r="A1103" s="11">
        <v>711.0</v>
      </c>
      <c r="B1103" s="32">
        <f>VLOOKUP(D1103,'Species Data'!A$2:E$252,2,FALSE)</f>
        <v>95</v>
      </c>
      <c r="C1103" s="32"/>
      <c r="D1103" s="32" t="s">
        <v>350</v>
      </c>
      <c r="E1103" s="151" t="s">
        <v>455</v>
      </c>
      <c r="F1103" s="134" t="s">
        <v>485</v>
      </c>
      <c r="G1103" s="32">
        <f>VLOOKUP(D1103,'Species Data'!A$2:E$252,3,FALSE)</f>
        <v>70</v>
      </c>
      <c r="H1103" s="104">
        <f>VLOOKUP(D1103,'Species Data'!A$2:E$252,4,FALSE)</f>
        <v>85</v>
      </c>
      <c r="I1103" s="104">
        <f>VLOOKUP(D1103,'Species Data'!A$2:E$252,5,FALSE)</f>
        <v>288</v>
      </c>
      <c r="J1103" s="105">
        <f t="shared" si="1"/>
        <v>20160</v>
      </c>
      <c r="K1103" s="36" t="s">
        <v>117</v>
      </c>
      <c r="L1103" s="106">
        <f>VLOOKUP(K1103,'Basic Moves'!B$2:J$60,3,FALSE)</f>
        <v>12</v>
      </c>
      <c r="M1103" s="106" t="str">
        <f>VLOOKUP(K1103,'Basic Moves'!B$2:C$60,2,FALSE)</f>
        <v>Rock</v>
      </c>
      <c r="N1103" s="106">
        <f>IF(OR(VLOOKUP(K1103,'Basic Moves'!B$2:C$60,2,FALSE)=E1103,VLOOKUP(K1103,'Basic Moves'!B$2:C$60,2,FALSE)=F1103),1,0)</f>
        <v>1</v>
      </c>
      <c r="O1103" s="106">
        <f>VLOOKUP(K1103,'Basic Moves'!B$2:J$60,5,FALSE)</f>
        <v>900</v>
      </c>
      <c r="P1103" s="106">
        <f>VLOOKUP(K1103,'Basic Moves'!B$2:J$60,9,FALSE)</f>
        <v>7</v>
      </c>
      <c r="Q1103" s="34">
        <f t="shared" si="229"/>
        <v>4</v>
      </c>
      <c r="R1103" s="24">
        <f t="shared" si="2"/>
        <v>4.444444444</v>
      </c>
      <c r="S1103" s="56">
        <f t="shared" si="230"/>
        <v>13.33333333</v>
      </c>
      <c r="T1103" s="56">
        <f t="shared" si="231"/>
        <v>7.777777778</v>
      </c>
      <c r="U1103" s="56">
        <f t="shared" si="232"/>
        <v>0.5833333333</v>
      </c>
      <c r="V1103" s="36" t="s">
        <v>176</v>
      </c>
      <c r="W1103" s="106">
        <f>VLOOKUP(V1103,'Charged Moves'!B$2:K$119,3,FALSE)</f>
        <v>60</v>
      </c>
      <c r="X1103" s="107" t="str">
        <f>VLOOKUP(V1103,'Charged Moves'!B$2:C$119,2,FALSE)</f>
        <v>Steel</v>
      </c>
      <c r="Y1103" s="106">
        <f>IF(OR(VLOOKUP(V1103,'Charged Moves'!B$2:C$119,2,FALSE)=E1103,VLOOKUP(V1103,'Charged Moves'!B$2:C$119,2,FALSE)=F1103),1,0)</f>
        <v>0</v>
      </c>
      <c r="Z1103" s="106">
        <f>VLOOKUP(V1103,'Charged Moves'!B$2:K$119,10,FALSE)*100</f>
        <v>5</v>
      </c>
      <c r="AA1103" s="106">
        <f>VLOOKUP(V1103,'Charged Moves'!B$2:K$119,6,FALSE)</f>
        <v>1900</v>
      </c>
      <c r="AB1103" s="106">
        <f>VLOOKUP(V1103,'Charged Moves'!B$2:L$119,11,FALSE)</f>
        <v>50</v>
      </c>
      <c r="AC1103" s="62">
        <f t="shared" si="233"/>
        <v>15</v>
      </c>
      <c r="AD1103" s="24">
        <f t="shared" si="3"/>
        <v>7.894736842</v>
      </c>
      <c r="AE1103" s="63">
        <f t="shared" si="4"/>
        <v>8</v>
      </c>
      <c r="AF1103" s="64">
        <f t="shared" si="5"/>
        <v>7200</v>
      </c>
      <c r="AG1103" s="65">
        <f t="shared" si="6"/>
        <v>5.164835165</v>
      </c>
      <c r="AH1103" s="15">
        <f t="shared" si="234"/>
        <v>0.2966591134</v>
      </c>
      <c r="AI1103" s="15">
        <f t="shared" si="235"/>
        <v>0.09384642424</v>
      </c>
      <c r="AJ1103" s="15">
        <f t="shared" si="236"/>
        <v>0.09579953801</v>
      </c>
      <c r="AK1103" s="65">
        <f t="shared" si="7"/>
        <v>1.734317343</v>
      </c>
      <c r="AL1103" s="65">
        <f t="shared" si="8"/>
        <v>104123.0769</v>
      </c>
      <c r="AM1103" s="65">
        <f t="shared" si="9"/>
        <v>34963.83764</v>
      </c>
    </row>
    <row r="1104" ht="14.25" customHeight="1">
      <c r="A1104" s="11">
        <v>717.0</v>
      </c>
      <c r="B1104" s="32">
        <f>VLOOKUP(D1104,'Species Data'!A$2:E$252,2,FALSE)</f>
        <v>95</v>
      </c>
      <c r="C1104" s="32"/>
      <c r="D1104" s="32" t="s">
        <v>350</v>
      </c>
      <c r="E1104" s="151" t="s">
        <v>455</v>
      </c>
      <c r="F1104" s="134" t="s">
        <v>485</v>
      </c>
      <c r="G1104" s="32">
        <f>VLOOKUP(D1104,'Species Data'!A$2:E$252,3,FALSE)</f>
        <v>70</v>
      </c>
      <c r="H1104" s="104">
        <f>VLOOKUP(D1104,'Species Data'!A$2:E$252,4,FALSE)</f>
        <v>85</v>
      </c>
      <c r="I1104" s="104">
        <f>VLOOKUP(D1104,'Species Data'!A$2:E$252,5,FALSE)</f>
        <v>288</v>
      </c>
      <c r="J1104" s="105">
        <f t="shared" si="1"/>
        <v>20160</v>
      </c>
      <c r="K1104" s="36" t="s">
        <v>139</v>
      </c>
      <c r="L1104" s="106">
        <f>VLOOKUP(K1104,'Basic Moves'!B$2:J$60,3,FALSE)</f>
        <v>5</v>
      </c>
      <c r="M1104" s="106" t="str">
        <f>VLOOKUP(K1104,'Basic Moves'!B$2:C$60,2,FALSE)</f>
        <v>Normal</v>
      </c>
      <c r="N1104" s="106">
        <f>IF(OR(VLOOKUP(K1104,'Basic Moves'!B$2:C$60,2,FALSE)=E1104,VLOOKUP(K1104,'Basic Moves'!B$2:C$60,2,FALSE)=F1104),1,0)</f>
        <v>0</v>
      </c>
      <c r="O1104" s="106">
        <f>VLOOKUP(K1104,'Basic Moves'!B$2:J$60,5,FALSE)</f>
        <v>500</v>
      </c>
      <c r="P1104" s="106">
        <f>VLOOKUP(K1104,'Basic Moves'!B$2:J$60,9,FALSE)</f>
        <v>5</v>
      </c>
      <c r="Q1104" s="34">
        <f t="shared" si="229"/>
        <v>2</v>
      </c>
      <c r="R1104" s="24">
        <f t="shared" si="2"/>
        <v>4</v>
      </c>
      <c r="S1104" s="56">
        <f t="shared" si="230"/>
        <v>10</v>
      </c>
      <c r="T1104" s="56">
        <f t="shared" si="231"/>
        <v>10</v>
      </c>
      <c r="U1104" s="56">
        <f t="shared" si="232"/>
        <v>1</v>
      </c>
      <c r="V1104" s="36" t="s">
        <v>140</v>
      </c>
      <c r="W1104" s="106">
        <f>VLOOKUP(V1104,'Charged Moves'!B$2:K$119,3,FALSE)</f>
        <v>80</v>
      </c>
      <c r="X1104" s="107" t="str">
        <f>VLOOKUP(V1104,'Charged Moves'!B$2:C$119,2,FALSE)</f>
        <v>Rock</v>
      </c>
      <c r="Y1104" s="106">
        <f>IF(OR(VLOOKUP(V1104,'Charged Moves'!B$2:C$119,2,FALSE)=E1104,VLOOKUP(V1104,'Charged Moves'!B$2:C$119,2,FALSE)=F1104),1,0)</f>
        <v>1</v>
      </c>
      <c r="Z1104" s="106">
        <f>VLOOKUP(V1104,'Charged Moves'!B$2:K$119,10,FALSE)*100</f>
        <v>5</v>
      </c>
      <c r="AA1104" s="106">
        <f>VLOOKUP(V1104,'Charged Moves'!B$2:K$119,6,FALSE)</f>
        <v>2700</v>
      </c>
      <c r="AB1104" s="106">
        <f>VLOOKUP(V1104,'Charged Moves'!B$2:L$119,11,FALSE)</f>
        <v>50</v>
      </c>
      <c r="AC1104" s="62">
        <f t="shared" si="233"/>
        <v>23</v>
      </c>
      <c r="AD1104" s="24">
        <f t="shared" si="3"/>
        <v>8.518518519</v>
      </c>
      <c r="AE1104" s="63">
        <f t="shared" si="4"/>
        <v>10</v>
      </c>
      <c r="AF1104" s="64">
        <f t="shared" si="5"/>
        <v>5000</v>
      </c>
      <c r="AG1104" s="65">
        <f t="shared" si="6"/>
        <v>5.584415584</v>
      </c>
      <c r="AH1104" s="15">
        <f t="shared" si="234"/>
        <v>0.3207590801</v>
      </c>
      <c r="AI1104" s="15">
        <f t="shared" si="235"/>
        <v>0.1014703117</v>
      </c>
      <c r="AJ1104" s="15">
        <f t="shared" si="236"/>
        <v>0.07997363826</v>
      </c>
      <c r="AK1104" s="65">
        <f t="shared" si="7"/>
        <v>1.447811448</v>
      </c>
      <c r="AL1104" s="65">
        <f t="shared" si="8"/>
        <v>112581.8182</v>
      </c>
      <c r="AM1104" s="65">
        <f t="shared" si="9"/>
        <v>29187.87879</v>
      </c>
    </row>
    <row r="1105" ht="14.25" customHeight="1">
      <c r="A1105" s="11">
        <v>718.0</v>
      </c>
      <c r="B1105" s="11">
        <f>VLOOKUP(D1105,'Species Data'!A$2:E$252,2,FALSE)</f>
        <v>95</v>
      </c>
      <c r="C1105" s="11"/>
      <c r="D1105" s="11" t="s">
        <v>350</v>
      </c>
      <c r="E1105" s="81" t="s">
        <v>455</v>
      </c>
      <c r="F1105" s="132" t="s">
        <v>485</v>
      </c>
      <c r="G1105" s="11">
        <f>VLOOKUP(D1105,'Species Data'!A$2:E$252,3,FALSE)</f>
        <v>70</v>
      </c>
      <c r="H1105" s="52">
        <f>VLOOKUP(D1105,'Species Data'!A$2:E$252,4,FALSE)</f>
        <v>85</v>
      </c>
      <c r="I1105" s="52">
        <f>VLOOKUP(D1105,'Species Data'!A$2:E$252,5,FALSE)</f>
        <v>288</v>
      </c>
      <c r="J1105" s="53">
        <f t="shared" si="1"/>
        <v>20160</v>
      </c>
      <c r="K1105" s="12" t="s">
        <v>139</v>
      </c>
      <c r="L1105" s="54">
        <f>VLOOKUP(K1105,'Basic Moves'!B$2:J$60,3,FALSE)</f>
        <v>5</v>
      </c>
      <c r="M1105" s="54" t="str">
        <f>VLOOKUP(K1105,'Basic Moves'!B$2:C$60,2,FALSE)</f>
        <v>Normal</v>
      </c>
      <c r="N1105" s="54">
        <f>IF(OR(VLOOKUP(K1105,'Basic Moves'!B$2:C$60,2,FALSE)=E1105,VLOOKUP(K1105,'Basic Moves'!B$2:C$60,2,FALSE)=F1105),1,0)</f>
        <v>0</v>
      </c>
      <c r="O1105" s="54">
        <f>VLOOKUP(K1105,'Basic Moves'!B$2:J$60,5,FALSE)</f>
        <v>500</v>
      </c>
      <c r="P1105" s="54">
        <f>VLOOKUP(K1105,'Basic Moves'!B$2:J$60,9,FALSE)</f>
        <v>5</v>
      </c>
      <c r="Q1105" s="34">
        <f t="shared" si="229"/>
        <v>2</v>
      </c>
      <c r="R1105" s="24">
        <f t="shared" si="2"/>
        <v>4</v>
      </c>
      <c r="S1105" s="56">
        <f t="shared" si="230"/>
        <v>10</v>
      </c>
      <c r="T1105" s="56">
        <f t="shared" si="231"/>
        <v>10</v>
      </c>
      <c r="U1105" s="56">
        <f t="shared" si="232"/>
        <v>1</v>
      </c>
      <c r="V1105" s="12" t="s">
        <v>365</v>
      </c>
      <c r="W1105" s="54">
        <f>VLOOKUP(V1105,'Charged Moves'!B$2:K$119,3,FALSE)</f>
        <v>80</v>
      </c>
      <c r="X1105" s="57" t="str">
        <f>VLOOKUP(V1105,'Charged Moves'!B$2:C$119,2,FALSE)</f>
        <v>Ground</v>
      </c>
      <c r="Y1105" s="54">
        <f>IF(OR(VLOOKUP(V1105,'Charged Moves'!B$2:C$119,2,FALSE)=E1105,VLOOKUP(V1105,'Charged Moves'!B$2:C$119,2,FALSE)=F1105),1,0)</f>
        <v>1</v>
      </c>
      <c r="Z1105" s="54">
        <f>VLOOKUP(V1105,'Charged Moves'!B$2:K$119,10,FALSE)*100</f>
        <v>5</v>
      </c>
      <c r="AA1105" s="54">
        <f>VLOOKUP(V1105,'Charged Moves'!B$2:K$119,6,FALSE)</f>
        <v>4000</v>
      </c>
      <c r="AB1105" s="54">
        <f>VLOOKUP(V1105,'Charged Moves'!B$2:L$119,11,FALSE)</f>
        <v>50</v>
      </c>
      <c r="AC1105" s="62">
        <f t="shared" si="233"/>
        <v>23</v>
      </c>
      <c r="AD1105" s="24">
        <f t="shared" si="3"/>
        <v>5.75</v>
      </c>
      <c r="AE1105" s="63">
        <f t="shared" si="4"/>
        <v>10</v>
      </c>
      <c r="AF1105" s="64">
        <f t="shared" si="5"/>
        <v>5000</v>
      </c>
      <c r="AG1105" s="65">
        <f t="shared" si="6"/>
        <v>4.777777778</v>
      </c>
      <c r="AH1105" s="15">
        <f t="shared" si="234"/>
        <v>0.274427213</v>
      </c>
      <c r="AI1105" s="15">
        <f t="shared" si="235"/>
        <v>0.0868134889</v>
      </c>
      <c r="AJ1105" s="15">
        <f t="shared" si="236"/>
        <v>0.07661990504</v>
      </c>
      <c r="AK1105" s="65">
        <f t="shared" si="7"/>
        <v>1.387096774</v>
      </c>
      <c r="AL1105" s="65">
        <f t="shared" si="8"/>
        <v>96320</v>
      </c>
      <c r="AM1105" s="65">
        <f t="shared" si="9"/>
        <v>27963.87097</v>
      </c>
    </row>
    <row r="1106" ht="14.25" customHeight="1">
      <c r="A1106" s="11">
        <v>715.0</v>
      </c>
      <c r="B1106" s="11">
        <f>VLOOKUP(D1106,'Species Data'!A$2:E$252,2,FALSE)</f>
        <v>95</v>
      </c>
      <c r="C1106" s="11"/>
      <c r="D1106" s="11" t="s">
        <v>350</v>
      </c>
      <c r="E1106" s="81" t="s">
        <v>455</v>
      </c>
      <c r="F1106" s="132" t="s">
        <v>485</v>
      </c>
      <c r="G1106" s="11">
        <f>VLOOKUP(D1106,'Species Data'!A$2:E$252,3,FALSE)</f>
        <v>70</v>
      </c>
      <c r="H1106" s="52">
        <f>VLOOKUP(D1106,'Species Data'!A$2:E$252,4,FALSE)</f>
        <v>85</v>
      </c>
      <c r="I1106" s="52">
        <f>VLOOKUP(D1106,'Species Data'!A$2:E$252,5,FALSE)</f>
        <v>288</v>
      </c>
      <c r="J1106" s="53">
        <f t="shared" si="1"/>
        <v>20160</v>
      </c>
      <c r="K1106" s="12" t="s">
        <v>139</v>
      </c>
      <c r="L1106" s="54">
        <f>VLOOKUP(K1106,'Basic Moves'!B$2:J$60,3,FALSE)</f>
        <v>5</v>
      </c>
      <c r="M1106" s="54" t="str">
        <f>VLOOKUP(K1106,'Basic Moves'!B$2:C$60,2,FALSE)</f>
        <v>Normal</v>
      </c>
      <c r="N1106" s="54">
        <f>IF(OR(VLOOKUP(K1106,'Basic Moves'!B$2:C$60,2,FALSE)=E1106,VLOOKUP(K1106,'Basic Moves'!B$2:C$60,2,FALSE)=F1106),1,0)</f>
        <v>0</v>
      </c>
      <c r="O1106" s="54">
        <f>VLOOKUP(K1106,'Basic Moves'!B$2:J$60,5,FALSE)</f>
        <v>500</v>
      </c>
      <c r="P1106" s="54">
        <f>VLOOKUP(K1106,'Basic Moves'!B$2:J$60,9,FALSE)</f>
        <v>5</v>
      </c>
      <c r="Q1106" s="34">
        <f t="shared" si="229"/>
        <v>2</v>
      </c>
      <c r="R1106" s="24">
        <f t="shared" si="2"/>
        <v>4</v>
      </c>
      <c r="S1106" s="56">
        <f t="shared" si="230"/>
        <v>10</v>
      </c>
      <c r="T1106" s="56">
        <f t="shared" si="231"/>
        <v>10</v>
      </c>
      <c r="U1106" s="56">
        <f t="shared" si="232"/>
        <v>1</v>
      </c>
      <c r="V1106" s="12" t="s">
        <v>77</v>
      </c>
      <c r="W1106" s="54">
        <f>VLOOKUP(V1106,'Charged Moves'!B$2:K$119,3,FALSE)</f>
        <v>70</v>
      </c>
      <c r="X1106" s="57" t="str">
        <f>VLOOKUP(V1106,'Charged Moves'!B$2:C$119,2,FALSE)</f>
        <v>Steel</v>
      </c>
      <c r="Y1106" s="54">
        <f>IF(OR(VLOOKUP(V1106,'Charged Moves'!B$2:C$119,2,FALSE)=E1106,VLOOKUP(V1106,'Charged Moves'!B$2:C$119,2,FALSE)=F1106),1,0)</f>
        <v>0</v>
      </c>
      <c r="Z1106" s="54">
        <f>VLOOKUP(V1106,'Charged Moves'!B$2:K$119,10,FALSE)*100</f>
        <v>5</v>
      </c>
      <c r="AA1106" s="54">
        <f>VLOOKUP(V1106,'Charged Moves'!B$2:K$119,6,FALSE)</f>
        <v>2100</v>
      </c>
      <c r="AB1106" s="54">
        <f>VLOOKUP(V1106,'Charged Moves'!B$2:L$119,11,FALSE)</f>
        <v>50</v>
      </c>
      <c r="AC1106" s="62">
        <f t="shared" si="233"/>
        <v>17</v>
      </c>
      <c r="AD1106" s="24">
        <f t="shared" si="3"/>
        <v>8.095238095</v>
      </c>
      <c r="AE1106" s="63">
        <f t="shared" si="4"/>
        <v>10</v>
      </c>
      <c r="AF1106" s="64">
        <f t="shared" si="5"/>
        <v>5000</v>
      </c>
      <c r="AG1106" s="65">
        <f t="shared" si="6"/>
        <v>5.211267606</v>
      </c>
      <c r="AH1106" s="15">
        <f t="shared" si="234"/>
        <v>0.2993261118</v>
      </c>
      <c r="AI1106" s="15">
        <f t="shared" si="235"/>
        <v>0.094690114</v>
      </c>
      <c r="AJ1106" s="15">
        <f t="shared" si="236"/>
        <v>0.07023338215</v>
      </c>
      <c r="AK1106" s="65">
        <f t="shared" si="7"/>
        <v>1.271477663</v>
      </c>
      <c r="AL1106" s="65">
        <f t="shared" si="8"/>
        <v>105059.1549</v>
      </c>
      <c r="AM1106" s="65">
        <f t="shared" si="9"/>
        <v>25632.98969</v>
      </c>
    </row>
    <row r="1107" ht="14.25" customHeight="1">
      <c r="A1107" s="11">
        <v>719.0</v>
      </c>
      <c r="B1107" s="11">
        <f>VLOOKUP(D1107,'Species Data'!A$2:E$252,2,FALSE)</f>
        <v>95</v>
      </c>
      <c r="C1107" s="11"/>
      <c r="D1107" s="11" t="s">
        <v>350</v>
      </c>
      <c r="E1107" s="81" t="s">
        <v>455</v>
      </c>
      <c r="F1107" s="132" t="s">
        <v>485</v>
      </c>
      <c r="G1107" s="11">
        <f>VLOOKUP(D1107,'Species Data'!A$2:E$252,3,FALSE)</f>
        <v>70</v>
      </c>
      <c r="H1107" s="52">
        <f>VLOOKUP(D1107,'Species Data'!A$2:E$252,4,FALSE)</f>
        <v>85</v>
      </c>
      <c r="I1107" s="52">
        <f>VLOOKUP(D1107,'Species Data'!A$2:E$252,5,FALSE)</f>
        <v>288</v>
      </c>
      <c r="J1107" s="53">
        <f t="shared" si="1"/>
        <v>20160</v>
      </c>
      <c r="K1107" s="48" t="s">
        <v>139</v>
      </c>
      <c r="L1107" s="54">
        <f>VLOOKUP(K1107,'Basic Moves'!B$2:J$60,3,FALSE)</f>
        <v>5</v>
      </c>
      <c r="M1107" s="54" t="str">
        <f>VLOOKUP(K1107,'Basic Moves'!B$2:C$60,2,FALSE)</f>
        <v>Normal</v>
      </c>
      <c r="N1107" s="54">
        <f>IF(OR(VLOOKUP(K1107,'Basic Moves'!B$2:C$60,2,FALSE)=E1107,VLOOKUP(K1107,'Basic Moves'!B$2:C$60,2,FALSE)=F1107),1,0)</f>
        <v>0</v>
      </c>
      <c r="O1107" s="54">
        <f>VLOOKUP(K1107,'Basic Moves'!B$2:J$60,5,FALSE)</f>
        <v>500</v>
      </c>
      <c r="P1107" s="54">
        <f>VLOOKUP(K1107,'Basic Moves'!B$2:J$60,9,FALSE)</f>
        <v>5</v>
      </c>
      <c r="Q1107" s="34">
        <f t="shared" si="229"/>
        <v>2</v>
      </c>
      <c r="R1107" s="24">
        <f t="shared" si="2"/>
        <v>4</v>
      </c>
      <c r="S1107" s="56">
        <f t="shared" si="230"/>
        <v>10</v>
      </c>
      <c r="T1107" s="56">
        <f t="shared" si="231"/>
        <v>10</v>
      </c>
      <c r="U1107" s="56">
        <f t="shared" si="232"/>
        <v>1</v>
      </c>
      <c r="V1107" s="48" t="s">
        <v>61</v>
      </c>
      <c r="W1107" s="54">
        <f>VLOOKUP(V1107,'Charged Moves'!B$2:K$119,3,FALSE)</f>
        <v>100</v>
      </c>
      <c r="X1107" s="57" t="str">
        <f>VLOOKUP(V1107,'Charged Moves'!B$2:C$119,2,FALSE)</f>
        <v>Rock</v>
      </c>
      <c r="Y1107" s="54">
        <f>IF(OR(VLOOKUP(V1107,'Charged Moves'!B$2:C$119,2,FALSE)=E1107,VLOOKUP(V1107,'Charged Moves'!B$2:C$119,2,FALSE)=F1107),1,0)</f>
        <v>1</v>
      </c>
      <c r="Z1107" s="54">
        <f>VLOOKUP(V1107,'Charged Moves'!B$2:K$119,10,FALSE)*100</f>
        <v>50</v>
      </c>
      <c r="AA1107" s="54">
        <f>VLOOKUP(V1107,'Charged Moves'!B$2:K$119,6,FALSE)</f>
        <v>2300</v>
      </c>
      <c r="AB1107" s="54">
        <f>VLOOKUP(V1107,'Charged Moves'!B$2:L$119,11,FALSE)</f>
        <v>100</v>
      </c>
      <c r="AC1107" s="62">
        <f t="shared" si="233"/>
        <v>29</v>
      </c>
      <c r="AD1107" s="24">
        <f t="shared" si="3"/>
        <v>12.60869565</v>
      </c>
      <c r="AE1107" s="63">
        <f t="shared" si="4"/>
        <v>20</v>
      </c>
      <c r="AF1107" s="64">
        <f t="shared" si="5"/>
        <v>10000</v>
      </c>
      <c r="AG1107" s="65">
        <f t="shared" si="6"/>
        <v>5.609756098</v>
      </c>
      <c r="AH1107" s="15">
        <f t="shared" si="234"/>
        <v>0.3222145949</v>
      </c>
      <c r="AI1107" s="15">
        <f t="shared" si="235"/>
        <v>0.1019307555</v>
      </c>
      <c r="AJ1107" s="15">
        <f t="shared" si="236"/>
        <v>0.07019143299</v>
      </c>
      <c r="AK1107" s="65">
        <f t="shared" si="7"/>
        <v>1.270718232</v>
      </c>
      <c r="AL1107" s="65">
        <f t="shared" si="8"/>
        <v>113092.6829</v>
      </c>
      <c r="AM1107" s="65">
        <f t="shared" si="9"/>
        <v>25617.67956</v>
      </c>
    </row>
    <row r="1108" ht="14.25" customHeight="1">
      <c r="A1108" s="11">
        <v>716.0</v>
      </c>
      <c r="B1108" s="32">
        <f>VLOOKUP(D1108,'Species Data'!A$2:E$252,2,FALSE)</f>
        <v>95</v>
      </c>
      <c r="C1108" s="32"/>
      <c r="D1108" s="32" t="s">
        <v>350</v>
      </c>
      <c r="E1108" s="151" t="s">
        <v>455</v>
      </c>
      <c r="F1108" s="134" t="s">
        <v>485</v>
      </c>
      <c r="G1108" s="32">
        <f>VLOOKUP(D1108,'Species Data'!A$2:E$252,3,FALSE)</f>
        <v>70</v>
      </c>
      <c r="H1108" s="104">
        <f>VLOOKUP(D1108,'Species Data'!A$2:E$252,4,FALSE)</f>
        <v>85</v>
      </c>
      <c r="I1108" s="104">
        <f>VLOOKUP(D1108,'Species Data'!A$2:E$252,5,FALSE)</f>
        <v>288</v>
      </c>
      <c r="J1108" s="105">
        <f t="shared" si="1"/>
        <v>20160</v>
      </c>
      <c r="K1108" s="36" t="s">
        <v>139</v>
      </c>
      <c r="L1108" s="106">
        <f>VLOOKUP(K1108,'Basic Moves'!B$2:J$60,3,FALSE)</f>
        <v>5</v>
      </c>
      <c r="M1108" s="106" t="str">
        <f>VLOOKUP(K1108,'Basic Moves'!B$2:C$60,2,FALSE)</f>
        <v>Normal</v>
      </c>
      <c r="N1108" s="106">
        <f>IF(OR(VLOOKUP(K1108,'Basic Moves'!B$2:C$60,2,FALSE)=E1108,VLOOKUP(K1108,'Basic Moves'!B$2:C$60,2,FALSE)=F1108),1,0)</f>
        <v>0</v>
      </c>
      <c r="O1108" s="106">
        <f>VLOOKUP(K1108,'Basic Moves'!B$2:J$60,5,FALSE)</f>
        <v>500</v>
      </c>
      <c r="P1108" s="106">
        <f>VLOOKUP(K1108,'Basic Moves'!B$2:J$60,9,FALSE)</f>
        <v>5</v>
      </c>
      <c r="Q1108" s="34">
        <f t="shared" si="229"/>
        <v>2</v>
      </c>
      <c r="R1108" s="24">
        <f t="shared" si="2"/>
        <v>4</v>
      </c>
      <c r="S1108" s="56">
        <f t="shared" si="230"/>
        <v>10</v>
      </c>
      <c r="T1108" s="56">
        <f t="shared" si="231"/>
        <v>10</v>
      </c>
      <c r="U1108" s="56">
        <f t="shared" si="232"/>
        <v>1</v>
      </c>
      <c r="V1108" s="36" t="s">
        <v>176</v>
      </c>
      <c r="W1108" s="106">
        <f>VLOOKUP(V1108,'Charged Moves'!B$2:K$119,3,FALSE)</f>
        <v>60</v>
      </c>
      <c r="X1108" s="107" t="str">
        <f>VLOOKUP(V1108,'Charged Moves'!B$2:C$119,2,FALSE)</f>
        <v>Steel</v>
      </c>
      <c r="Y1108" s="106">
        <f>IF(OR(VLOOKUP(V1108,'Charged Moves'!B$2:C$119,2,FALSE)=E1108,VLOOKUP(V1108,'Charged Moves'!B$2:C$119,2,FALSE)=F1108),1,0)</f>
        <v>0</v>
      </c>
      <c r="Z1108" s="106">
        <f>VLOOKUP(V1108,'Charged Moves'!B$2:K$119,10,FALSE)*100</f>
        <v>5</v>
      </c>
      <c r="AA1108" s="106">
        <f>VLOOKUP(V1108,'Charged Moves'!B$2:K$119,6,FALSE)</f>
        <v>1900</v>
      </c>
      <c r="AB1108" s="106">
        <f>VLOOKUP(V1108,'Charged Moves'!B$2:L$119,11,FALSE)</f>
        <v>50</v>
      </c>
      <c r="AC1108" s="62">
        <f t="shared" si="233"/>
        <v>15</v>
      </c>
      <c r="AD1108" s="24">
        <f t="shared" si="3"/>
        <v>7.894736842</v>
      </c>
      <c r="AE1108" s="63">
        <f t="shared" si="4"/>
        <v>10</v>
      </c>
      <c r="AF1108" s="64">
        <f t="shared" si="5"/>
        <v>5000</v>
      </c>
      <c r="AG1108" s="65">
        <f t="shared" si="6"/>
        <v>5.072463768</v>
      </c>
      <c r="AH1108" s="15">
        <f t="shared" si="234"/>
        <v>0.2913534617</v>
      </c>
      <c r="AI1108" s="15">
        <f t="shared" si="235"/>
        <v>0.09216801147</v>
      </c>
      <c r="AJ1108" s="15">
        <f t="shared" si="236"/>
        <v>0.06689675462</v>
      </c>
      <c r="AK1108" s="65">
        <f t="shared" si="7"/>
        <v>1.211072664</v>
      </c>
      <c r="AL1108" s="65">
        <f t="shared" si="8"/>
        <v>102260.8696</v>
      </c>
      <c r="AM1108" s="65">
        <f t="shared" si="9"/>
        <v>24415.22491</v>
      </c>
    </row>
    <row r="1109" ht="14.25" customHeight="1">
      <c r="A1109" s="11">
        <v>306.0</v>
      </c>
      <c r="B1109" s="11">
        <f>VLOOKUP(D1109,'Species Data'!A$2:E$252,2,FALSE)</f>
        <v>46</v>
      </c>
      <c r="C1109" s="11"/>
      <c r="D1109" s="11" t="s">
        <v>410</v>
      </c>
      <c r="E1109" s="118" t="s">
        <v>477</v>
      </c>
      <c r="F1109" s="110" t="s">
        <v>479</v>
      </c>
      <c r="G1109" s="11">
        <f>VLOOKUP(D1109,'Species Data'!A$2:E$252,3,FALSE)</f>
        <v>70</v>
      </c>
      <c r="H1109" s="52">
        <f>VLOOKUP(D1109,'Species Data'!A$2:E$252,4,FALSE)</f>
        <v>121</v>
      </c>
      <c r="I1109" s="52">
        <f>VLOOKUP(D1109,'Species Data'!A$2:E$252,5,FALSE)</f>
        <v>99</v>
      </c>
      <c r="J1109" s="53">
        <f t="shared" si="1"/>
        <v>6930</v>
      </c>
      <c r="K1109" s="48" t="s">
        <v>184</v>
      </c>
      <c r="L1109" s="54">
        <f>VLOOKUP(K1109,'Basic Moves'!B$2:J$60,3,FALSE)</f>
        <v>5</v>
      </c>
      <c r="M1109" s="54" t="str">
        <f>VLOOKUP(K1109,'Basic Moves'!B$2:C$60,2,FALSE)</f>
        <v>Bug</v>
      </c>
      <c r="N1109" s="54">
        <f>IF(OR(VLOOKUP(K1109,'Basic Moves'!B$2:C$60,2,FALSE)=E1109,VLOOKUP(K1109,'Basic Moves'!B$2:C$60,2,FALSE)=F1109),1,0)</f>
        <v>1</v>
      </c>
      <c r="O1109" s="54">
        <f>VLOOKUP(K1109,'Basic Moves'!B$2:J$60,5,FALSE)</f>
        <v>500</v>
      </c>
      <c r="P1109" s="54">
        <f>VLOOKUP(K1109,'Basic Moves'!B$2:J$60,9,FALSE)</f>
        <v>6</v>
      </c>
      <c r="Q1109" s="34">
        <f t="shared" si="229"/>
        <v>3</v>
      </c>
      <c r="R1109" s="24">
        <f t="shared" si="2"/>
        <v>6</v>
      </c>
      <c r="S1109" s="56">
        <f t="shared" si="230"/>
        <v>10</v>
      </c>
      <c r="T1109" s="56">
        <f t="shared" si="231"/>
        <v>12</v>
      </c>
      <c r="U1109" s="56">
        <f t="shared" si="232"/>
        <v>1.2</v>
      </c>
      <c r="V1109" s="48" t="s">
        <v>145</v>
      </c>
      <c r="W1109" s="54">
        <f>VLOOKUP(V1109,'Charged Moves'!B$2:K$119,3,FALSE)</f>
        <v>55</v>
      </c>
      <c r="X1109" s="57" t="str">
        <f>VLOOKUP(V1109,'Charged Moves'!B$2:C$119,2,FALSE)</f>
        <v>Grass</v>
      </c>
      <c r="Y1109" s="54">
        <f>IF(OR(VLOOKUP(V1109,'Charged Moves'!B$2:C$119,2,FALSE)=E1109,VLOOKUP(V1109,'Charged Moves'!B$2:C$119,2,FALSE)=F1109),1,0)</f>
        <v>1</v>
      </c>
      <c r="Z1109" s="54">
        <f>VLOOKUP(V1109,'Charged Moves'!B$2:K$119,10,FALSE)*100</f>
        <v>5</v>
      </c>
      <c r="AA1109" s="54">
        <f>VLOOKUP(V1109,'Charged Moves'!B$2:K$119,6,FALSE)</f>
        <v>2100</v>
      </c>
      <c r="AB1109" s="54">
        <f>VLOOKUP(V1109,'Charged Moves'!B$2:L$119,11,FALSE)</f>
        <v>33</v>
      </c>
      <c r="AC1109" s="62">
        <f t="shared" si="233"/>
        <v>23</v>
      </c>
      <c r="AD1109" s="24">
        <f t="shared" si="3"/>
        <v>10.95238095</v>
      </c>
      <c r="AE1109" s="63">
        <f t="shared" si="4"/>
        <v>6</v>
      </c>
      <c r="AF1109" s="64">
        <f t="shared" si="5"/>
        <v>3000</v>
      </c>
      <c r="AG1109" s="65">
        <f t="shared" si="6"/>
        <v>8.039215686</v>
      </c>
      <c r="AH1109" s="15">
        <f t="shared" si="234"/>
        <v>0.4617585116</v>
      </c>
      <c r="AI1109" s="15">
        <f t="shared" si="235"/>
        <v>0.05021317137</v>
      </c>
      <c r="AJ1109" s="15">
        <f t="shared" si="236"/>
        <v>0.04075942455</v>
      </c>
      <c r="AK1109" s="65">
        <f t="shared" si="7"/>
        <v>2.146596859</v>
      </c>
      <c r="AL1109" s="65">
        <f t="shared" si="8"/>
        <v>55711.76471</v>
      </c>
      <c r="AM1109" s="65">
        <f t="shared" si="9"/>
        <v>14875.91623</v>
      </c>
    </row>
    <row r="1110" ht="14.25" customHeight="1">
      <c r="A1110" s="11">
        <v>307.0</v>
      </c>
      <c r="B1110" s="11">
        <f>VLOOKUP(D1110,'Species Data'!A$2:E$252,2,FALSE)</f>
        <v>46</v>
      </c>
      <c r="C1110" s="11"/>
      <c r="D1110" s="11" t="s">
        <v>410</v>
      </c>
      <c r="E1110" s="118" t="s">
        <v>477</v>
      </c>
      <c r="F1110" s="110" t="s">
        <v>479</v>
      </c>
      <c r="G1110" s="11">
        <f>VLOOKUP(D1110,'Species Data'!A$2:E$252,3,FALSE)</f>
        <v>70</v>
      </c>
      <c r="H1110" s="52">
        <f>VLOOKUP(D1110,'Species Data'!A$2:E$252,4,FALSE)</f>
        <v>121</v>
      </c>
      <c r="I1110" s="52">
        <f>VLOOKUP(D1110,'Species Data'!A$2:E$252,5,FALSE)</f>
        <v>99</v>
      </c>
      <c r="J1110" s="53">
        <f t="shared" si="1"/>
        <v>6930</v>
      </c>
      <c r="K1110" s="48" t="s">
        <v>184</v>
      </c>
      <c r="L1110" s="54">
        <f>VLOOKUP(K1110,'Basic Moves'!B$2:J$60,3,FALSE)</f>
        <v>5</v>
      </c>
      <c r="M1110" s="54" t="str">
        <f>VLOOKUP(K1110,'Basic Moves'!B$2:C$60,2,FALSE)</f>
        <v>Bug</v>
      </c>
      <c r="N1110" s="54">
        <f>IF(OR(VLOOKUP(K1110,'Basic Moves'!B$2:C$60,2,FALSE)=E1110,VLOOKUP(K1110,'Basic Moves'!B$2:C$60,2,FALSE)=F1110),1,0)</f>
        <v>1</v>
      </c>
      <c r="O1110" s="54">
        <f>VLOOKUP(K1110,'Basic Moves'!B$2:J$60,5,FALSE)</f>
        <v>500</v>
      </c>
      <c r="P1110" s="54">
        <f>VLOOKUP(K1110,'Basic Moves'!B$2:J$60,9,FALSE)</f>
        <v>6</v>
      </c>
      <c r="Q1110" s="34">
        <f t="shared" si="229"/>
        <v>3</v>
      </c>
      <c r="R1110" s="24">
        <f t="shared" si="2"/>
        <v>6</v>
      </c>
      <c r="S1110" s="56">
        <f t="shared" si="230"/>
        <v>10</v>
      </c>
      <c r="T1110" s="56">
        <f t="shared" si="231"/>
        <v>12</v>
      </c>
      <c r="U1110" s="56">
        <f t="shared" si="232"/>
        <v>1.2</v>
      </c>
      <c r="V1110" s="48" t="s">
        <v>180</v>
      </c>
      <c r="W1110" s="54">
        <f>VLOOKUP(V1110,'Charged Moves'!B$2:K$119,3,FALSE)</f>
        <v>45</v>
      </c>
      <c r="X1110" s="57" t="str">
        <f>VLOOKUP(V1110,'Charged Moves'!B$2:C$119,2,FALSE)</f>
        <v>Bug</v>
      </c>
      <c r="Y1110" s="54">
        <f>IF(OR(VLOOKUP(V1110,'Charged Moves'!B$2:C$119,2,FALSE)=E1110,VLOOKUP(V1110,'Charged Moves'!B$2:C$119,2,FALSE)=F1110),1,0)</f>
        <v>1</v>
      </c>
      <c r="Z1110" s="54">
        <f>VLOOKUP(V1110,'Charged Moves'!B$2:K$119,10,FALSE)*100</f>
        <v>5</v>
      </c>
      <c r="AA1110" s="54">
        <f>VLOOKUP(V1110,'Charged Moves'!B$2:K$119,6,FALSE)</f>
        <v>1600</v>
      </c>
      <c r="AB1110" s="54">
        <f>VLOOKUP(V1110,'Charged Moves'!B$2:L$119,11,FALSE)</f>
        <v>33</v>
      </c>
      <c r="AC1110" s="62">
        <f t="shared" si="233"/>
        <v>19</v>
      </c>
      <c r="AD1110" s="24">
        <f t="shared" si="3"/>
        <v>11.875</v>
      </c>
      <c r="AE1110" s="63">
        <f t="shared" si="4"/>
        <v>6</v>
      </c>
      <c r="AF1110" s="64">
        <f t="shared" si="5"/>
        <v>3000</v>
      </c>
      <c r="AG1110" s="65">
        <f t="shared" si="6"/>
        <v>8.043478261</v>
      </c>
      <c r="AH1110" s="15">
        <f t="shared" si="234"/>
        <v>0.4620033464</v>
      </c>
      <c r="AI1110" s="15">
        <f t="shared" si="235"/>
        <v>0.05023979554</v>
      </c>
      <c r="AJ1110" s="15">
        <f t="shared" si="236"/>
        <v>0.03777168284</v>
      </c>
      <c r="AK1110" s="65">
        <f t="shared" si="7"/>
        <v>1.989247312</v>
      </c>
      <c r="AL1110" s="65">
        <f t="shared" si="8"/>
        <v>55741.30435</v>
      </c>
      <c r="AM1110" s="65">
        <f t="shared" si="9"/>
        <v>13785.48387</v>
      </c>
    </row>
    <row r="1111" ht="14.25" customHeight="1">
      <c r="A1111" s="11">
        <v>309.0</v>
      </c>
      <c r="B1111" s="11">
        <f>VLOOKUP(D1111,'Species Data'!A$2:E$252,2,FALSE)</f>
        <v>46</v>
      </c>
      <c r="C1111" s="11"/>
      <c r="D1111" s="11" t="s">
        <v>410</v>
      </c>
      <c r="E1111" s="118" t="s">
        <v>477</v>
      </c>
      <c r="F1111" s="110" t="s">
        <v>479</v>
      </c>
      <c r="G1111" s="11">
        <f>VLOOKUP(D1111,'Species Data'!A$2:E$252,3,FALSE)</f>
        <v>70</v>
      </c>
      <c r="H1111" s="52">
        <f>VLOOKUP(D1111,'Species Data'!A$2:E$252,4,FALSE)</f>
        <v>121</v>
      </c>
      <c r="I1111" s="52">
        <f>VLOOKUP(D1111,'Species Data'!A$2:E$252,5,FALSE)</f>
        <v>99</v>
      </c>
      <c r="J1111" s="53">
        <f t="shared" si="1"/>
        <v>6930</v>
      </c>
      <c r="K1111" s="48" t="s">
        <v>317</v>
      </c>
      <c r="L1111" s="54">
        <f>VLOOKUP(K1111,'Basic Moves'!B$2:J$60,3,FALSE)</f>
        <v>6</v>
      </c>
      <c r="M1111" s="54" t="str">
        <f>VLOOKUP(K1111,'Basic Moves'!B$2:C$60,2,FALSE)</f>
        <v>Normal</v>
      </c>
      <c r="N1111" s="54">
        <f>IF(OR(VLOOKUP(K1111,'Basic Moves'!B$2:C$60,2,FALSE)=E1111,VLOOKUP(K1111,'Basic Moves'!B$2:C$60,2,FALSE)=F1111),1,0)</f>
        <v>0</v>
      </c>
      <c r="O1111" s="54">
        <f>VLOOKUP(K1111,'Basic Moves'!B$2:J$60,5,FALSE)</f>
        <v>500</v>
      </c>
      <c r="P1111" s="54">
        <f>VLOOKUP(K1111,'Basic Moves'!B$2:J$60,9,FALSE)</f>
        <v>4</v>
      </c>
      <c r="Q1111" s="34">
        <f t="shared" si="229"/>
        <v>3</v>
      </c>
      <c r="R1111" s="24">
        <f t="shared" si="2"/>
        <v>6</v>
      </c>
      <c r="S1111" s="56">
        <f t="shared" si="230"/>
        <v>12</v>
      </c>
      <c r="T1111" s="56">
        <f t="shared" si="231"/>
        <v>8</v>
      </c>
      <c r="U1111" s="56">
        <f t="shared" si="232"/>
        <v>0.6666666667</v>
      </c>
      <c r="V1111" s="48" t="s">
        <v>145</v>
      </c>
      <c r="W1111" s="54">
        <f>VLOOKUP(V1111,'Charged Moves'!B$2:K$119,3,FALSE)</f>
        <v>55</v>
      </c>
      <c r="X1111" s="57" t="str">
        <f>VLOOKUP(V1111,'Charged Moves'!B$2:C$119,2,FALSE)</f>
        <v>Grass</v>
      </c>
      <c r="Y1111" s="54">
        <f>IF(OR(VLOOKUP(V1111,'Charged Moves'!B$2:C$119,2,FALSE)=E1111,VLOOKUP(V1111,'Charged Moves'!B$2:C$119,2,FALSE)=F1111),1,0)</f>
        <v>1</v>
      </c>
      <c r="Z1111" s="54">
        <f>VLOOKUP(V1111,'Charged Moves'!B$2:K$119,10,FALSE)*100</f>
        <v>5</v>
      </c>
      <c r="AA1111" s="54">
        <f>VLOOKUP(V1111,'Charged Moves'!B$2:K$119,6,FALSE)</f>
        <v>2100</v>
      </c>
      <c r="AB1111" s="54">
        <f>VLOOKUP(V1111,'Charged Moves'!B$2:L$119,11,FALSE)</f>
        <v>33</v>
      </c>
      <c r="AC1111" s="62">
        <f t="shared" si="233"/>
        <v>23</v>
      </c>
      <c r="AD1111" s="24">
        <f t="shared" si="3"/>
        <v>10.95238095</v>
      </c>
      <c r="AE1111" s="63">
        <f t="shared" si="4"/>
        <v>9</v>
      </c>
      <c r="AF1111" s="64">
        <f t="shared" si="5"/>
        <v>4500</v>
      </c>
      <c r="AG1111" s="65">
        <f t="shared" si="6"/>
        <v>7.575757576</v>
      </c>
      <c r="AH1111" s="15">
        <f t="shared" si="234"/>
        <v>0.4351382869</v>
      </c>
      <c r="AI1111" s="15">
        <f t="shared" si="235"/>
        <v>0.04731839875</v>
      </c>
      <c r="AJ1111" s="15">
        <f t="shared" si="236"/>
        <v>0.0356915922</v>
      </c>
      <c r="AK1111" s="65">
        <f t="shared" si="7"/>
        <v>1.879699248</v>
      </c>
      <c r="AL1111" s="65">
        <f t="shared" si="8"/>
        <v>52500</v>
      </c>
      <c r="AM1111" s="65">
        <f t="shared" si="9"/>
        <v>13026.31579</v>
      </c>
    </row>
    <row r="1112" ht="14.25" customHeight="1">
      <c r="A1112" s="11">
        <v>310.0</v>
      </c>
      <c r="B1112" s="11">
        <f>VLOOKUP(D1112,'Species Data'!A$2:E$252,2,FALSE)</f>
        <v>46</v>
      </c>
      <c r="C1112" s="11"/>
      <c r="D1112" s="11" t="s">
        <v>410</v>
      </c>
      <c r="E1112" s="118" t="s">
        <v>477</v>
      </c>
      <c r="F1112" s="110" t="s">
        <v>479</v>
      </c>
      <c r="G1112" s="11">
        <f>VLOOKUP(D1112,'Species Data'!A$2:E$252,3,FALSE)</f>
        <v>70</v>
      </c>
      <c r="H1112" s="52">
        <f>VLOOKUP(D1112,'Species Data'!A$2:E$252,4,FALSE)</f>
        <v>121</v>
      </c>
      <c r="I1112" s="52">
        <f>VLOOKUP(D1112,'Species Data'!A$2:E$252,5,FALSE)</f>
        <v>99</v>
      </c>
      <c r="J1112" s="53">
        <f t="shared" si="1"/>
        <v>6930</v>
      </c>
      <c r="K1112" s="48" t="s">
        <v>317</v>
      </c>
      <c r="L1112" s="54">
        <f>VLOOKUP(K1112,'Basic Moves'!B$2:J$60,3,FALSE)</f>
        <v>6</v>
      </c>
      <c r="M1112" s="54" t="str">
        <f>VLOOKUP(K1112,'Basic Moves'!B$2:C$60,2,FALSE)</f>
        <v>Normal</v>
      </c>
      <c r="N1112" s="54">
        <f>IF(OR(VLOOKUP(K1112,'Basic Moves'!B$2:C$60,2,FALSE)=E1112,VLOOKUP(K1112,'Basic Moves'!B$2:C$60,2,FALSE)=F1112),1,0)</f>
        <v>0</v>
      </c>
      <c r="O1112" s="54">
        <f>VLOOKUP(K1112,'Basic Moves'!B$2:J$60,5,FALSE)</f>
        <v>500</v>
      </c>
      <c r="P1112" s="54">
        <f>VLOOKUP(K1112,'Basic Moves'!B$2:J$60,9,FALSE)</f>
        <v>4</v>
      </c>
      <c r="Q1112" s="34">
        <f t="shared" si="229"/>
        <v>3</v>
      </c>
      <c r="R1112" s="24">
        <f t="shared" si="2"/>
        <v>6</v>
      </c>
      <c r="S1112" s="56">
        <f t="shared" si="230"/>
        <v>12</v>
      </c>
      <c r="T1112" s="56">
        <f t="shared" si="231"/>
        <v>8</v>
      </c>
      <c r="U1112" s="56">
        <f t="shared" si="232"/>
        <v>0.6666666667</v>
      </c>
      <c r="V1112" s="48" t="s">
        <v>180</v>
      </c>
      <c r="W1112" s="54">
        <f>VLOOKUP(V1112,'Charged Moves'!B$2:K$119,3,FALSE)</f>
        <v>45</v>
      </c>
      <c r="X1112" s="57" t="str">
        <f>VLOOKUP(V1112,'Charged Moves'!B$2:C$119,2,FALSE)</f>
        <v>Bug</v>
      </c>
      <c r="Y1112" s="54">
        <f>IF(OR(VLOOKUP(V1112,'Charged Moves'!B$2:C$119,2,FALSE)=E1112,VLOOKUP(V1112,'Charged Moves'!B$2:C$119,2,FALSE)=F1112),1,0)</f>
        <v>1</v>
      </c>
      <c r="Z1112" s="54">
        <f>VLOOKUP(V1112,'Charged Moves'!B$2:K$119,10,FALSE)*100</f>
        <v>5</v>
      </c>
      <c r="AA1112" s="54">
        <f>VLOOKUP(V1112,'Charged Moves'!B$2:K$119,6,FALSE)</f>
        <v>1600</v>
      </c>
      <c r="AB1112" s="54">
        <f>VLOOKUP(V1112,'Charged Moves'!B$2:L$119,11,FALSE)</f>
        <v>33</v>
      </c>
      <c r="AC1112" s="62">
        <f t="shared" si="233"/>
        <v>19</v>
      </c>
      <c r="AD1112" s="24">
        <f t="shared" si="3"/>
        <v>11.875</v>
      </c>
      <c r="AE1112" s="63">
        <f t="shared" si="4"/>
        <v>9</v>
      </c>
      <c r="AF1112" s="64">
        <f t="shared" si="5"/>
        <v>4500</v>
      </c>
      <c r="AG1112" s="65">
        <f t="shared" si="6"/>
        <v>7.540983607</v>
      </c>
      <c r="AH1112" s="15">
        <f t="shared" si="234"/>
        <v>0.4331409309</v>
      </c>
      <c r="AI1112" s="15">
        <f t="shared" si="235"/>
        <v>0.04710119954</v>
      </c>
      <c r="AJ1112" s="15">
        <f t="shared" si="236"/>
        <v>0.03346531204</v>
      </c>
      <c r="AK1112" s="65">
        <f t="shared" si="7"/>
        <v>1.762452107</v>
      </c>
      <c r="AL1112" s="65">
        <f t="shared" si="8"/>
        <v>52259.01639</v>
      </c>
      <c r="AM1112" s="65">
        <f t="shared" si="9"/>
        <v>12213.7931</v>
      </c>
    </row>
    <row r="1113" ht="14.25" customHeight="1">
      <c r="A1113" s="11">
        <v>305.0</v>
      </c>
      <c r="B1113" s="11">
        <f>VLOOKUP(D1113,'Species Data'!A$2:E$252,2,FALSE)</f>
        <v>46</v>
      </c>
      <c r="C1113" s="11"/>
      <c r="D1113" s="11" t="s">
        <v>410</v>
      </c>
      <c r="E1113" s="118" t="s">
        <v>477</v>
      </c>
      <c r="F1113" s="110" t="s">
        <v>479</v>
      </c>
      <c r="G1113" s="11">
        <f>VLOOKUP(D1113,'Species Data'!A$2:E$252,3,FALSE)</f>
        <v>70</v>
      </c>
      <c r="H1113" s="52">
        <f>VLOOKUP(D1113,'Species Data'!A$2:E$252,4,FALSE)</f>
        <v>121</v>
      </c>
      <c r="I1113" s="52">
        <f>VLOOKUP(D1113,'Species Data'!A$2:E$252,5,FALSE)</f>
        <v>99</v>
      </c>
      <c r="J1113" s="53">
        <f t="shared" si="1"/>
        <v>6930</v>
      </c>
      <c r="K1113" s="48" t="s">
        <v>184</v>
      </c>
      <c r="L1113" s="54">
        <f>VLOOKUP(K1113,'Basic Moves'!B$2:J$60,3,FALSE)</f>
        <v>5</v>
      </c>
      <c r="M1113" s="54" t="str">
        <f>VLOOKUP(K1113,'Basic Moves'!B$2:C$60,2,FALSE)</f>
        <v>Bug</v>
      </c>
      <c r="N1113" s="54">
        <f>IF(OR(VLOOKUP(K1113,'Basic Moves'!B$2:C$60,2,FALSE)=E1113,VLOOKUP(K1113,'Basic Moves'!B$2:C$60,2,FALSE)=F1113),1,0)</f>
        <v>1</v>
      </c>
      <c r="O1113" s="54">
        <f>VLOOKUP(K1113,'Basic Moves'!B$2:J$60,5,FALSE)</f>
        <v>500</v>
      </c>
      <c r="P1113" s="54">
        <f>VLOOKUP(K1113,'Basic Moves'!B$2:J$60,9,FALSE)</f>
        <v>6</v>
      </c>
      <c r="Q1113" s="34">
        <f t="shared" si="229"/>
        <v>3</v>
      </c>
      <c r="R1113" s="24">
        <f t="shared" si="2"/>
        <v>6</v>
      </c>
      <c r="S1113" s="56">
        <f t="shared" si="230"/>
        <v>10</v>
      </c>
      <c r="T1113" s="56">
        <f t="shared" si="231"/>
        <v>12</v>
      </c>
      <c r="U1113" s="56">
        <f t="shared" si="232"/>
        <v>1.2</v>
      </c>
      <c r="V1113" s="48" t="s">
        <v>332</v>
      </c>
      <c r="W1113" s="54">
        <f>VLOOKUP(V1113,'Charged Moves'!B$2:K$119,3,FALSE)</f>
        <v>40</v>
      </c>
      <c r="X1113" s="57" t="str">
        <f>VLOOKUP(V1113,'Charged Moves'!B$2:C$119,2,FALSE)</f>
        <v>Poison</v>
      </c>
      <c r="Y1113" s="54">
        <f>IF(OR(VLOOKUP(V1113,'Charged Moves'!B$2:C$119,2,FALSE)=E1113,VLOOKUP(V1113,'Charged Moves'!B$2:C$119,2,FALSE)=F1113),1,0)</f>
        <v>0</v>
      </c>
      <c r="Z1113" s="54">
        <f>VLOOKUP(V1113,'Charged Moves'!B$2:K$119,10,FALSE)*100</f>
        <v>25</v>
      </c>
      <c r="AA1113" s="54">
        <f>VLOOKUP(V1113,'Charged Moves'!B$2:K$119,6,FALSE)</f>
        <v>1500</v>
      </c>
      <c r="AB1113" s="54">
        <f>VLOOKUP(V1113,'Charged Moves'!B$2:L$119,11,FALSE)</f>
        <v>33</v>
      </c>
      <c r="AC1113" s="62">
        <f t="shared" si="233"/>
        <v>14</v>
      </c>
      <c r="AD1113" s="24">
        <f t="shared" si="3"/>
        <v>9.333333333</v>
      </c>
      <c r="AE1113" s="63">
        <f t="shared" si="4"/>
        <v>6</v>
      </c>
      <c r="AF1113" s="64">
        <f t="shared" si="5"/>
        <v>3000</v>
      </c>
      <c r="AG1113" s="65">
        <f t="shared" si="6"/>
        <v>7.111111111</v>
      </c>
      <c r="AH1113" s="15">
        <f t="shared" si="234"/>
        <v>0.4084498053</v>
      </c>
      <c r="AI1113" s="15">
        <f t="shared" si="235"/>
        <v>0.04441620362</v>
      </c>
      <c r="AJ1113" s="15">
        <f t="shared" si="236"/>
        <v>0.03284398192</v>
      </c>
      <c r="AK1113" s="65">
        <f t="shared" si="7"/>
        <v>1.72972973</v>
      </c>
      <c r="AL1113" s="65">
        <f t="shared" si="8"/>
        <v>49280</v>
      </c>
      <c r="AM1113" s="65">
        <f t="shared" si="9"/>
        <v>11987.02703</v>
      </c>
    </row>
    <row r="1114" ht="14.25" customHeight="1">
      <c r="A1114" s="11">
        <v>308.0</v>
      </c>
      <c r="B1114" s="11">
        <f>VLOOKUP(D1114,'Species Data'!A$2:E$252,2,FALSE)</f>
        <v>46</v>
      </c>
      <c r="C1114" s="11"/>
      <c r="D1114" s="11" t="s">
        <v>410</v>
      </c>
      <c r="E1114" s="118" t="s">
        <v>477</v>
      </c>
      <c r="F1114" s="110" t="s">
        <v>479</v>
      </c>
      <c r="G1114" s="11">
        <f>VLOOKUP(D1114,'Species Data'!A$2:E$252,3,FALSE)</f>
        <v>70</v>
      </c>
      <c r="H1114" s="52">
        <f>VLOOKUP(D1114,'Species Data'!A$2:E$252,4,FALSE)</f>
        <v>121</v>
      </c>
      <c r="I1114" s="52">
        <f>VLOOKUP(D1114,'Species Data'!A$2:E$252,5,FALSE)</f>
        <v>99</v>
      </c>
      <c r="J1114" s="53">
        <f t="shared" si="1"/>
        <v>6930</v>
      </c>
      <c r="K1114" s="48" t="s">
        <v>317</v>
      </c>
      <c r="L1114" s="54">
        <f>VLOOKUP(K1114,'Basic Moves'!B$2:J$60,3,FALSE)</f>
        <v>6</v>
      </c>
      <c r="M1114" s="54" t="str">
        <f>VLOOKUP(K1114,'Basic Moves'!B$2:C$60,2,FALSE)</f>
        <v>Normal</v>
      </c>
      <c r="N1114" s="54">
        <f>IF(OR(VLOOKUP(K1114,'Basic Moves'!B$2:C$60,2,FALSE)=E1114,VLOOKUP(K1114,'Basic Moves'!B$2:C$60,2,FALSE)=F1114),1,0)</f>
        <v>0</v>
      </c>
      <c r="O1114" s="54">
        <f>VLOOKUP(K1114,'Basic Moves'!B$2:J$60,5,FALSE)</f>
        <v>500</v>
      </c>
      <c r="P1114" s="54">
        <f>VLOOKUP(K1114,'Basic Moves'!B$2:J$60,9,FALSE)</f>
        <v>4</v>
      </c>
      <c r="Q1114" s="34">
        <f t="shared" si="229"/>
        <v>3</v>
      </c>
      <c r="R1114" s="24">
        <f t="shared" si="2"/>
        <v>6</v>
      </c>
      <c r="S1114" s="56">
        <f t="shared" si="230"/>
        <v>12</v>
      </c>
      <c r="T1114" s="56">
        <f t="shared" si="231"/>
        <v>8</v>
      </c>
      <c r="U1114" s="56">
        <f t="shared" si="232"/>
        <v>0.6666666667</v>
      </c>
      <c r="V1114" s="48" t="s">
        <v>332</v>
      </c>
      <c r="W1114" s="54">
        <f>VLOOKUP(V1114,'Charged Moves'!B$2:K$119,3,FALSE)</f>
        <v>40</v>
      </c>
      <c r="X1114" s="57" t="str">
        <f>VLOOKUP(V1114,'Charged Moves'!B$2:C$119,2,FALSE)</f>
        <v>Poison</v>
      </c>
      <c r="Y1114" s="54">
        <f>IF(OR(VLOOKUP(V1114,'Charged Moves'!B$2:C$119,2,FALSE)=E1114,VLOOKUP(V1114,'Charged Moves'!B$2:C$119,2,FALSE)=F1114),1,0)</f>
        <v>0</v>
      </c>
      <c r="Z1114" s="54">
        <f>VLOOKUP(V1114,'Charged Moves'!B$2:K$119,10,FALSE)*100</f>
        <v>25</v>
      </c>
      <c r="AA1114" s="54">
        <f>VLOOKUP(V1114,'Charged Moves'!B$2:K$119,6,FALSE)</f>
        <v>1500</v>
      </c>
      <c r="AB1114" s="54">
        <f>VLOOKUP(V1114,'Charged Moves'!B$2:L$119,11,FALSE)</f>
        <v>33</v>
      </c>
      <c r="AC1114" s="62">
        <f t="shared" si="233"/>
        <v>14</v>
      </c>
      <c r="AD1114" s="24">
        <f t="shared" si="3"/>
        <v>9.333333333</v>
      </c>
      <c r="AE1114" s="63">
        <f t="shared" si="4"/>
        <v>9</v>
      </c>
      <c r="AF1114" s="64">
        <f t="shared" si="5"/>
        <v>4500</v>
      </c>
      <c r="AG1114" s="65">
        <f t="shared" si="6"/>
        <v>6.833333333</v>
      </c>
      <c r="AH1114" s="15">
        <f t="shared" si="234"/>
        <v>0.3924947348</v>
      </c>
      <c r="AI1114" s="15">
        <f t="shared" si="235"/>
        <v>0.04268119567</v>
      </c>
      <c r="AJ1114" s="15">
        <f t="shared" si="236"/>
        <v>0.02994250035</v>
      </c>
      <c r="AK1114" s="65">
        <f t="shared" si="7"/>
        <v>1.576923077</v>
      </c>
      <c r="AL1114" s="65">
        <f t="shared" si="8"/>
        <v>47355</v>
      </c>
      <c r="AM1114" s="65">
        <f t="shared" si="9"/>
        <v>10928.07692</v>
      </c>
    </row>
    <row r="1115" ht="14.25" customHeight="1">
      <c r="A1115" s="11">
        <v>318.0</v>
      </c>
      <c r="B1115" s="11">
        <f>VLOOKUP(D1115,'Species Data'!A$2:E$252,2,FALSE)</f>
        <v>47</v>
      </c>
      <c r="C1115" s="11"/>
      <c r="D1115" s="11" t="s">
        <v>299</v>
      </c>
      <c r="E1115" s="118" t="s">
        <v>477</v>
      </c>
      <c r="F1115" s="110" t="s">
        <v>479</v>
      </c>
      <c r="G1115" s="11">
        <f>VLOOKUP(D1115,'Species Data'!A$2:E$252,3,FALSE)</f>
        <v>120</v>
      </c>
      <c r="H1115" s="52">
        <f>VLOOKUP(D1115,'Species Data'!A$2:E$252,4,FALSE)</f>
        <v>165</v>
      </c>
      <c r="I1115" s="52">
        <f>VLOOKUP(D1115,'Species Data'!A$2:E$252,5,FALSE)</f>
        <v>146</v>
      </c>
      <c r="J1115" s="53">
        <f t="shared" si="1"/>
        <v>17520</v>
      </c>
      <c r="K1115" s="12" t="s">
        <v>160</v>
      </c>
      <c r="L1115" s="54">
        <f>VLOOKUP(K1115,'Basic Moves'!B$2:J$60,3,FALSE)</f>
        <v>15</v>
      </c>
      <c r="M1115" s="54" t="str">
        <f>VLOOKUP(K1115,'Basic Moves'!B$2:C$60,2,FALSE)</f>
        <v>Bug</v>
      </c>
      <c r="N1115" s="54">
        <f>IF(OR(VLOOKUP(K1115,'Basic Moves'!B$2:C$60,2,FALSE)=E1115,VLOOKUP(K1115,'Basic Moves'!B$2:C$60,2,FALSE)=F1115),1,0)</f>
        <v>1</v>
      </c>
      <c r="O1115" s="54">
        <f>VLOOKUP(K1115,'Basic Moves'!B$2:J$60,5,FALSE)</f>
        <v>1500</v>
      </c>
      <c r="P1115" s="54">
        <f>VLOOKUP(K1115,'Basic Moves'!B$2:J$60,9,FALSE)</f>
        <v>15</v>
      </c>
      <c r="Q1115" s="34">
        <f t="shared" si="229"/>
        <v>9</v>
      </c>
      <c r="R1115" s="24">
        <f t="shared" si="2"/>
        <v>6</v>
      </c>
      <c r="S1115" s="56">
        <f t="shared" si="230"/>
        <v>10</v>
      </c>
      <c r="T1115" s="56">
        <f t="shared" si="231"/>
        <v>10</v>
      </c>
      <c r="U1115" s="56">
        <f t="shared" si="232"/>
        <v>1</v>
      </c>
      <c r="V1115" s="48" t="s">
        <v>39</v>
      </c>
      <c r="W1115" s="54">
        <f>VLOOKUP(V1115,'Charged Moves'!B$2:K$119,3,FALSE)</f>
        <v>180</v>
      </c>
      <c r="X1115" s="57" t="str">
        <f>VLOOKUP(V1115,'Charged Moves'!B$2:C$119,2,FALSE)</f>
        <v>Grass</v>
      </c>
      <c r="Y1115" s="54">
        <f>IF(OR(VLOOKUP(V1115,'Charged Moves'!B$2:C$119,2,FALSE)=E1115,VLOOKUP(V1115,'Charged Moves'!B$2:C$119,2,FALSE)=F1115),1,0)</f>
        <v>1</v>
      </c>
      <c r="Z1115" s="54">
        <f>VLOOKUP(V1115,'Charged Moves'!B$2:K$119,10,FALSE)*100</f>
        <v>5</v>
      </c>
      <c r="AA1115" s="54">
        <f>VLOOKUP(V1115,'Charged Moves'!B$2:K$119,6,FALSE)</f>
        <v>4900</v>
      </c>
      <c r="AB1115" s="54">
        <f>VLOOKUP(V1115,'Charged Moves'!B$2:L$119,11,FALSE)</f>
        <v>100</v>
      </c>
      <c r="AC1115" s="62">
        <f t="shared" si="233"/>
        <v>100</v>
      </c>
      <c r="AD1115" s="24">
        <f t="shared" si="3"/>
        <v>20.40816327</v>
      </c>
      <c r="AE1115" s="63">
        <f t="shared" si="4"/>
        <v>7</v>
      </c>
      <c r="AF1115" s="64">
        <f t="shared" si="5"/>
        <v>10500</v>
      </c>
      <c r="AG1115" s="65">
        <f t="shared" si="6"/>
        <v>10.58441558</v>
      </c>
      <c r="AH1115" s="15">
        <f t="shared" si="234"/>
        <v>0.6079503495</v>
      </c>
      <c r="AI1115" s="15">
        <f t="shared" si="235"/>
        <v>0.167136661</v>
      </c>
      <c r="AJ1115" s="15">
        <f t="shared" si="236"/>
        <v>0.2491933096</v>
      </c>
      <c r="AK1115" s="65">
        <f t="shared" si="7"/>
        <v>5.191082803</v>
      </c>
      <c r="AL1115" s="65">
        <f t="shared" si="8"/>
        <v>185438.961</v>
      </c>
      <c r="AM1115" s="65">
        <f t="shared" si="9"/>
        <v>90947.7707</v>
      </c>
    </row>
    <row r="1116" ht="14.25" customHeight="1">
      <c r="A1116" s="11">
        <v>319.0</v>
      </c>
      <c r="B1116" s="11">
        <f>VLOOKUP(D1116,'Species Data'!A$2:E$252,2,FALSE)</f>
        <v>47</v>
      </c>
      <c r="C1116" s="11"/>
      <c r="D1116" s="11" t="s">
        <v>299</v>
      </c>
      <c r="E1116" s="118" t="s">
        <v>477</v>
      </c>
      <c r="F1116" s="110" t="s">
        <v>479</v>
      </c>
      <c r="G1116" s="11">
        <f>VLOOKUP(D1116,'Species Data'!A$2:E$252,3,FALSE)</f>
        <v>120</v>
      </c>
      <c r="H1116" s="52">
        <f>VLOOKUP(D1116,'Species Data'!A$2:E$252,4,FALSE)</f>
        <v>165</v>
      </c>
      <c r="I1116" s="52">
        <f>VLOOKUP(D1116,'Species Data'!A$2:E$252,5,FALSE)</f>
        <v>146</v>
      </c>
      <c r="J1116" s="53">
        <f t="shared" si="1"/>
        <v>17520</v>
      </c>
      <c r="K1116" s="12" t="s">
        <v>160</v>
      </c>
      <c r="L1116" s="54">
        <f>VLOOKUP(K1116,'Basic Moves'!B$2:J$60,3,FALSE)</f>
        <v>15</v>
      </c>
      <c r="M1116" s="54" t="str">
        <f>VLOOKUP(K1116,'Basic Moves'!B$2:C$60,2,FALSE)</f>
        <v>Bug</v>
      </c>
      <c r="N1116" s="54">
        <f>IF(OR(VLOOKUP(K1116,'Basic Moves'!B$2:C$60,2,FALSE)=E1116,VLOOKUP(K1116,'Basic Moves'!B$2:C$60,2,FALSE)=F1116),1,0)</f>
        <v>1</v>
      </c>
      <c r="O1116" s="54">
        <f>VLOOKUP(K1116,'Basic Moves'!B$2:J$60,5,FALSE)</f>
        <v>1500</v>
      </c>
      <c r="P1116" s="54">
        <f>VLOOKUP(K1116,'Basic Moves'!B$2:J$60,9,FALSE)</f>
        <v>15</v>
      </c>
      <c r="Q1116" s="34">
        <f t="shared" si="229"/>
        <v>9</v>
      </c>
      <c r="R1116" s="24">
        <f t="shared" si="2"/>
        <v>6</v>
      </c>
      <c r="S1116" s="56">
        <f t="shared" si="230"/>
        <v>10</v>
      </c>
      <c r="T1116" s="56">
        <f t="shared" si="231"/>
        <v>10</v>
      </c>
      <c r="U1116" s="56">
        <f t="shared" si="232"/>
        <v>1</v>
      </c>
      <c r="V1116" s="48" t="s">
        <v>180</v>
      </c>
      <c r="W1116" s="54">
        <f>VLOOKUP(V1116,'Charged Moves'!B$2:K$119,3,FALSE)</f>
        <v>45</v>
      </c>
      <c r="X1116" s="57" t="str">
        <f>VLOOKUP(V1116,'Charged Moves'!B$2:C$119,2,FALSE)</f>
        <v>Bug</v>
      </c>
      <c r="Y1116" s="54">
        <f>IF(OR(VLOOKUP(V1116,'Charged Moves'!B$2:C$119,2,FALSE)=E1116,VLOOKUP(V1116,'Charged Moves'!B$2:C$119,2,FALSE)=F1116),1,0)</f>
        <v>1</v>
      </c>
      <c r="Z1116" s="54">
        <f>VLOOKUP(V1116,'Charged Moves'!B$2:K$119,10,FALSE)*100</f>
        <v>5</v>
      </c>
      <c r="AA1116" s="54">
        <f>VLOOKUP(V1116,'Charged Moves'!B$2:K$119,6,FALSE)</f>
        <v>1600</v>
      </c>
      <c r="AB1116" s="54">
        <f>VLOOKUP(V1116,'Charged Moves'!B$2:L$119,11,FALSE)</f>
        <v>33</v>
      </c>
      <c r="AC1116" s="62">
        <f t="shared" si="233"/>
        <v>25</v>
      </c>
      <c r="AD1116" s="24">
        <f t="shared" si="3"/>
        <v>15.625</v>
      </c>
      <c r="AE1116" s="63">
        <f t="shared" si="4"/>
        <v>3</v>
      </c>
      <c r="AF1116" s="64">
        <f t="shared" si="5"/>
        <v>4500</v>
      </c>
      <c r="AG1116" s="65">
        <f t="shared" si="6"/>
        <v>8.524590164</v>
      </c>
      <c r="AH1116" s="15">
        <f t="shared" si="234"/>
        <v>0.489637574</v>
      </c>
      <c r="AI1116" s="15">
        <f t="shared" si="235"/>
        <v>0.1346103169</v>
      </c>
      <c r="AJ1116" s="15">
        <f t="shared" si="236"/>
        <v>0.1770364338</v>
      </c>
      <c r="AK1116" s="65">
        <f t="shared" si="7"/>
        <v>3.687943262</v>
      </c>
      <c r="AL1116" s="65">
        <f t="shared" si="8"/>
        <v>149350.8197</v>
      </c>
      <c r="AM1116" s="65">
        <f t="shared" si="9"/>
        <v>64612.76596</v>
      </c>
    </row>
    <row r="1117" ht="14.25" customHeight="1">
      <c r="A1117" s="11">
        <v>317.0</v>
      </c>
      <c r="B1117" s="11">
        <f>VLOOKUP(D1117,'Species Data'!A$2:E$252,2,FALSE)</f>
        <v>47</v>
      </c>
      <c r="C1117" s="11"/>
      <c r="D1117" s="11" t="s">
        <v>299</v>
      </c>
      <c r="E1117" s="118" t="s">
        <v>477</v>
      </c>
      <c r="F1117" s="110" t="s">
        <v>479</v>
      </c>
      <c r="G1117" s="11">
        <f>VLOOKUP(D1117,'Species Data'!A$2:E$252,3,FALSE)</f>
        <v>120</v>
      </c>
      <c r="H1117" s="52">
        <f>VLOOKUP(D1117,'Species Data'!A$2:E$252,4,FALSE)</f>
        <v>165</v>
      </c>
      <c r="I1117" s="52">
        <f>VLOOKUP(D1117,'Species Data'!A$2:E$252,5,FALSE)</f>
        <v>146</v>
      </c>
      <c r="J1117" s="53">
        <f t="shared" si="1"/>
        <v>17520</v>
      </c>
      <c r="K1117" s="12" t="s">
        <v>160</v>
      </c>
      <c r="L1117" s="54">
        <f>VLOOKUP(K1117,'Basic Moves'!B$2:J$60,3,FALSE)</f>
        <v>15</v>
      </c>
      <c r="M1117" s="54" t="str">
        <f>VLOOKUP(K1117,'Basic Moves'!B$2:C$60,2,FALSE)</f>
        <v>Bug</v>
      </c>
      <c r="N1117" s="54">
        <f>IF(OR(VLOOKUP(K1117,'Basic Moves'!B$2:C$60,2,FALSE)=E1117,VLOOKUP(K1117,'Basic Moves'!B$2:C$60,2,FALSE)=F1117),1,0)</f>
        <v>1</v>
      </c>
      <c r="O1117" s="54">
        <f>VLOOKUP(K1117,'Basic Moves'!B$2:J$60,5,FALSE)</f>
        <v>1500</v>
      </c>
      <c r="P1117" s="54">
        <f>VLOOKUP(K1117,'Basic Moves'!B$2:J$60,9,FALSE)</f>
        <v>15</v>
      </c>
      <c r="Q1117" s="34">
        <f t="shared" si="229"/>
        <v>9</v>
      </c>
      <c r="R1117" s="24">
        <f t="shared" si="2"/>
        <v>6</v>
      </c>
      <c r="S1117" s="56">
        <f t="shared" si="230"/>
        <v>10</v>
      </c>
      <c r="T1117" s="56">
        <f t="shared" si="231"/>
        <v>10</v>
      </c>
      <c r="U1117" s="56">
        <f t="shared" si="232"/>
        <v>1</v>
      </c>
      <c r="V1117" s="48" t="s">
        <v>332</v>
      </c>
      <c r="W1117" s="54">
        <f>VLOOKUP(V1117,'Charged Moves'!B$2:K$119,3,FALSE)</f>
        <v>40</v>
      </c>
      <c r="X1117" s="57" t="str">
        <f>VLOOKUP(V1117,'Charged Moves'!B$2:C$119,2,FALSE)</f>
        <v>Poison</v>
      </c>
      <c r="Y1117" s="54">
        <f>IF(OR(VLOOKUP(V1117,'Charged Moves'!B$2:C$119,2,FALSE)=E1117,VLOOKUP(V1117,'Charged Moves'!B$2:C$119,2,FALSE)=F1117),1,0)</f>
        <v>0</v>
      </c>
      <c r="Z1117" s="54">
        <f>VLOOKUP(V1117,'Charged Moves'!B$2:K$119,10,FALSE)*100</f>
        <v>25</v>
      </c>
      <c r="AA1117" s="54">
        <f>VLOOKUP(V1117,'Charged Moves'!B$2:K$119,6,FALSE)</f>
        <v>1500</v>
      </c>
      <c r="AB1117" s="54">
        <f>VLOOKUP(V1117,'Charged Moves'!B$2:L$119,11,FALSE)</f>
        <v>33</v>
      </c>
      <c r="AC1117" s="62">
        <f t="shared" si="233"/>
        <v>19</v>
      </c>
      <c r="AD1117" s="24">
        <f t="shared" si="3"/>
        <v>12.66666667</v>
      </c>
      <c r="AE1117" s="63">
        <f t="shared" si="4"/>
        <v>3</v>
      </c>
      <c r="AF1117" s="64">
        <f t="shared" si="5"/>
        <v>4500</v>
      </c>
      <c r="AG1117" s="65">
        <f t="shared" si="6"/>
        <v>7.666666667</v>
      </c>
      <c r="AH1117" s="15">
        <f t="shared" si="234"/>
        <v>0.4403599464</v>
      </c>
      <c r="AI1117" s="15">
        <f t="shared" si="235"/>
        <v>0.1210629966</v>
      </c>
      <c r="AJ1117" s="15">
        <f t="shared" si="236"/>
        <v>0.1577277898</v>
      </c>
      <c r="AK1117" s="65">
        <f t="shared" si="7"/>
        <v>3.285714286</v>
      </c>
      <c r="AL1117" s="65">
        <f t="shared" si="8"/>
        <v>134320</v>
      </c>
      <c r="AM1117" s="65">
        <f t="shared" si="9"/>
        <v>57565.71429</v>
      </c>
    </row>
    <row r="1118" ht="14.25" customHeight="1">
      <c r="A1118" s="11">
        <v>312.0</v>
      </c>
      <c r="B1118" s="32">
        <f>VLOOKUP(D1118,'Species Data'!A$2:E$252,2,FALSE)</f>
        <v>47</v>
      </c>
      <c r="C1118" s="32"/>
      <c r="D1118" s="32" t="s">
        <v>299</v>
      </c>
      <c r="E1118" s="120" t="s">
        <v>477</v>
      </c>
      <c r="F1118" s="142" t="s">
        <v>479</v>
      </c>
      <c r="G1118" s="32">
        <f>VLOOKUP(D1118,'Species Data'!A$2:E$252,3,FALSE)</f>
        <v>120</v>
      </c>
      <c r="H1118" s="104">
        <f>VLOOKUP(D1118,'Species Data'!A$2:E$252,4,FALSE)</f>
        <v>165</v>
      </c>
      <c r="I1118" s="104">
        <f>VLOOKUP(D1118,'Species Data'!A$2:E$252,5,FALSE)</f>
        <v>146</v>
      </c>
      <c r="J1118" s="105">
        <f t="shared" si="1"/>
        <v>17520</v>
      </c>
      <c r="K1118" s="36" t="s">
        <v>184</v>
      </c>
      <c r="L1118" s="106">
        <f>VLOOKUP(K1118,'Basic Moves'!B$2:J$60,3,FALSE)</f>
        <v>5</v>
      </c>
      <c r="M1118" s="106" t="str">
        <f>VLOOKUP(K1118,'Basic Moves'!B$2:C$60,2,FALSE)</f>
        <v>Bug</v>
      </c>
      <c r="N1118" s="106">
        <f>IF(OR(VLOOKUP(K1118,'Basic Moves'!B$2:C$60,2,FALSE)=E1118,VLOOKUP(K1118,'Basic Moves'!B$2:C$60,2,FALSE)=F1118),1,0)</f>
        <v>1</v>
      </c>
      <c r="O1118" s="106">
        <f>VLOOKUP(K1118,'Basic Moves'!B$2:J$60,5,FALSE)</f>
        <v>500</v>
      </c>
      <c r="P1118" s="106">
        <f>VLOOKUP(K1118,'Basic Moves'!B$2:J$60,9,FALSE)</f>
        <v>6</v>
      </c>
      <c r="Q1118" s="34">
        <f t="shared" si="229"/>
        <v>3</v>
      </c>
      <c r="R1118" s="24">
        <f t="shared" si="2"/>
        <v>6</v>
      </c>
      <c r="S1118" s="56">
        <f t="shared" si="230"/>
        <v>10</v>
      </c>
      <c r="T1118" s="56">
        <f t="shared" si="231"/>
        <v>12</v>
      </c>
      <c r="U1118" s="56">
        <f t="shared" si="232"/>
        <v>1.2</v>
      </c>
      <c r="V1118" s="36" t="s">
        <v>39</v>
      </c>
      <c r="W1118" s="106">
        <f>VLOOKUP(V1118,'Charged Moves'!B$2:K$119,3,FALSE)</f>
        <v>180</v>
      </c>
      <c r="X1118" s="107" t="str">
        <f>VLOOKUP(V1118,'Charged Moves'!B$2:C$119,2,FALSE)</f>
        <v>Grass</v>
      </c>
      <c r="Y1118" s="106">
        <f>IF(OR(VLOOKUP(V1118,'Charged Moves'!B$2:C$119,2,FALSE)=E1118,VLOOKUP(V1118,'Charged Moves'!B$2:C$119,2,FALSE)=F1118),1,0)</f>
        <v>1</v>
      </c>
      <c r="Z1118" s="106">
        <f>VLOOKUP(V1118,'Charged Moves'!B$2:K$119,10,FALSE)*100</f>
        <v>5</v>
      </c>
      <c r="AA1118" s="106">
        <f>VLOOKUP(V1118,'Charged Moves'!B$2:K$119,6,FALSE)</f>
        <v>4900</v>
      </c>
      <c r="AB1118" s="106">
        <f>VLOOKUP(V1118,'Charged Moves'!B$2:L$119,11,FALSE)</f>
        <v>100</v>
      </c>
      <c r="AC1118" s="62">
        <f t="shared" si="233"/>
        <v>100</v>
      </c>
      <c r="AD1118" s="24">
        <f t="shared" si="3"/>
        <v>20.40816327</v>
      </c>
      <c r="AE1118" s="63">
        <f t="shared" si="4"/>
        <v>17</v>
      </c>
      <c r="AF1118" s="64">
        <f t="shared" si="5"/>
        <v>8500</v>
      </c>
      <c r="AG1118" s="65">
        <f t="shared" si="6"/>
        <v>11.26865672</v>
      </c>
      <c r="AH1118" s="15">
        <f t="shared" si="234"/>
        <v>0.6472519653</v>
      </c>
      <c r="AI1118" s="15">
        <f t="shared" si="235"/>
        <v>0.1779413934</v>
      </c>
      <c r="AJ1118" s="15">
        <f t="shared" si="236"/>
        <v>0.1467332105</v>
      </c>
      <c r="AK1118" s="65">
        <f t="shared" si="7"/>
        <v>3.056680162</v>
      </c>
      <c r="AL1118" s="65">
        <f t="shared" si="8"/>
        <v>197426.8657</v>
      </c>
      <c r="AM1118" s="65">
        <f t="shared" si="9"/>
        <v>53553.03644</v>
      </c>
    </row>
    <row r="1119" ht="14.25" customHeight="1">
      <c r="A1119" s="11">
        <v>315.0</v>
      </c>
      <c r="B1119" s="11">
        <f>VLOOKUP(D1119,'Species Data'!A$2:E$252,2,FALSE)</f>
        <v>47</v>
      </c>
      <c r="C1119" s="11"/>
      <c r="D1119" s="11" t="s">
        <v>299</v>
      </c>
      <c r="E1119" s="118" t="s">
        <v>477</v>
      </c>
      <c r="F1119" s="110" t="s">
        <v>479</v>
      </c>
      <c r="G1119" s="11">
        <f>VLOOKUP(D1119,'Species Data'!A$2:E$252,3,FALSE)</f>
        <v>120</v>
      </c>
      <c r="H1119" s="52">
        <f>VLOOKUP(D1119,'Species Data'!A$2:E$252,4,FALSE)</f>
        <v>165</v>
      </c>
      <c r="I1119" s="52">
        <f>VLOOKUP(D1119,'Species Data'!A$2:E$252,5,FALSE)</f>
        <v>146</v>
      </c>
      <c r="J1119" s="53">
        <f t="shared" si="1"/>
        <v>17520</v>
      </c>
      <c r="K1119" s="48" t="s">
        <v>178</v>
      </c>
      <c r="L1119" s="54">
        <f>VLOOKUP(K1119,'Basic Moves'!B$2:J$60,3,FALSE)</f>
        <v>3</v>
      </c>
      <c r="M1119" s="54" t="str">
        <f>VLOOKUP(K1119,'Basic Moves'!B$2:C$60,2,FALSE)</f>
        <v>Bug</v>
      </c>
      <c r="N1119" s="54">
        <f>IF(OR(VLOOKUP(K1119,'Basic Moves'!B$2:C$60,2,FALSE)=E1119,VLOOKUP(K1119,'Basic Moves'!B$2:C$60,2,FALSE)=F1119),1,0)</f>
        <v>1</v>
      </c>
      <c r="O1119" s="54">
        <f>VLOOKUP(K1119,'Basic Moves'!B$2:J$60,5,FALSE)</f>
        <v>400</v>
      </c>
      <c r="P1119" s="54">
        <f>VLOOKUP(K1119,'Basic Moves'!B$2:J$60,9,FALSE)</f>
        <v>6</v>
      </c>
      <c r="Q1119" s="34">
        <f t="shared" si="229"/>
        <v>2</v>
      </c>
      <c r="R1119" s="24">
        <f t="shared" si="2"/>
        <v>5</v>
      </c>
      <c r="S1119" s="56">
        <f t="shared" si="230"/>
        <v>7.5</v>
      </c>
      <c r="T1119" s="56">
        <f t="shared" si="231"/>
        <v>15</v>
      </c>
      <c r="U1119" s="56">
        <f t="shared" si="232"/>
        <v>2</v>
      </c>
      <c r="V1119" s="48" t="s">
        <v>39</v>
      </c>
      <c r="W1119" s="54">
        <f>VLOOKUP(V1119,'Charged Moves'!B$2:K$119,3,FALSE)</f>
        <v>180</v>
      </c>
      <c r="X1119" s="57" t="str">
        <f>VLOOKUP(V1119,'Charged Moves'!B$2:C$119,2,FALSE)</f>
        <v>Grass</v>
      </c>
      <c r="Y1119" s="54">
        <f>IF(OR(VLOOKUP(V1119,'Charged Moves'!B$2:C$119,2,FALSE)=E1119,VLOOKUP(V1119,'Charged Moves'!B$2:C$119,2,FALSE)=F1119),1,0)</f>
        <v>1</v>
      </c>
      <c r="Z1119" s="54">
        <f>VLOOKUP(V1119,'Charged Moves'!B$2:K$119,10,FALSE)*100</f>
        <v>5</v>
      </c>
      <c r="AA1119" s="54">
        <f>VLOOKUP(V1119,'Charged Moves'!B$2:K$119,6,FALSE)</f>
        <v>4900</v>
      </c>
      <c r="AB1119" s="54">
        <f>VLOOKUP(V1119,'Charged Moves'!B$2:L$119,11,FALSE)</f>
        <v>100</v>
      </c>
      <c r="AC1119" s="62">
        <f t="shared" si="233"/>
        <v>100</v>
      </c>
      <c r="AD1119" s="24">
        <f t="shared" si="3"/>
        <v>20.40816327</v>
      </c>
      <c r="AE1119" s="63">
        <f t="shared" si="4"/>
        <v>17</v>
      </c>
      <c r="AF1119" s="64">
        <f t="shared" si="5"/>
        <v>6800</v>
      </c>
      <c r="AG1119" s="65">
        <f t="shared" si="6"/>
        <v>11.45299145</v>
      </c>
      <c r="AH1119" s="15">
        <f t="shared" si="234"/>
        <v>0.6578398307</v>
      </c>
      <c r="AI1119" s="15">
        <f t="shared" si="235"/>
        <v>0.1808521911</v>
      </c>
      <c r="AJ1119" s="15">
        <f t="shared" si="236"/>
        <v>0.134854313</v>
      </c>
      <c r="AK1119" s="65">
        <f t="shared" si="7"/>
        <v>2.809224319</v>
      </c>
      <c r="AL1119" s="65">
        <f t="shared" si="8"/>
        <v>200656.4103</v>
      </c>
      <c r="AM1119" s="65">
        <f t="shared" si="9"/>
        <v>49217.61006</v>
      </c>
    </row>
    <row r="1120" ht="14.25" customHeight="1">
      <c r="A1120" s="11">
        <v>313.0</v>
      </c>
      <c r="B1120" s="32">
        <f>VLOOKUP(D1120,'Species Data'!A$2:E$252,2,FALSE)</f>
        <v>47</v>
      </c>
      <c r="C1120" s="32"/>
      <c r="D1120" s="32" t="s">
        <v>299</v>
      </c>
      <c r="E1120" s="120" t="s">
        <v>477</v>
      </c>
      <c r="F1120" s="142" t="s">
        <v>479</v>
      </c>
      <c r="G1120" s="32">
        <f>VLOOKUP(D1120,'Species Data'!A$2:E$252,3,FALSE)</f>
        <v>120</v>
      </c>
      <c r="H1120" s="104">
        <f>VLOOKUP(D1120,'Species Data'!A$2:E$252,4,FALSE)</f>
        <v>165</v>
      </c>
      <c r="I1120" s="104">
        <f>VLOOKUP(D1120,'Species Data'!A$2:E$252,5,FALSE)</f>
        <v>146</v>
      </c>
      <c r="J1120" s="105">
        <f t="shared" si="1"/>
        <v>17520</v>
      </c>
      <c r="K1120" s="36" t="s">
        <v>184</v>
      </c>
      <c r="L1120" s="106">
        <f>VLOOKUP(K1120,'Basic Moves'!B$2:J$60,3,FALSE)</f>
        <v>5</v>
      </c>
      <c r="M1120" s="106" t="str">
        <f>VLOOKUP(K1120,'Basic Moves'!B$2:C$60,2,FALSE)</f>
        <v>Bug</v>
      </c>
      <c r="N1120" s="106">
        <f>IF(OR(VLOOKUP(K1120,'Basic Moves'!B$2:C$60,2,FALSE)=E1120,VLOOKUP(K1120,'Basic Moves'!B$2:C$60,2,FALSE)=F1120),1,0)</f>
        <v>1</v>
      </c>
      <c r="O1120" s="106">
        <f>VLOOKUP(K1120,'Basic Moves'!B$2:J$60,5,FALSE)</f>
        <v>500</v>
      </c>
      <c r="P1120" s="106">
        <f>VLOOKUP(K1120,'Basic Moves'!B$2:J$60,9,FALSE)</f>
        <v>6</v>
      </c>
      <c r="Q1120" s="34">
        <f t="shared" si="229"/>
        <v>3</v>
      </c>
      <c r="R1120" s="24">
        <f t="shared" si="2"/>
        <v>6</v>
      </c>
      <c r="S1120" s="56">
        <f t="shared" si="230"/>
        <v>10</v>
      </c>
      <c r="T1120" s="56">
        <f t="shared" si="231"/>
        <v>12</v>
      </c>
      <c r="U1120" s="56">
        <f t="shared" si="232"/>
        <v>1.2</v>
      </c>
      <c r="V1120" s="36" t="s">
        <v>180</v>
      </c>
      <c r="W1120" s="106">
        <f>VLOOKUP(V1120,'Charged Moves'!B$2:K$119,3,FALSE)</f>
        <v>45</v>
      </c>
      <c r="X1120" s="107" t="str">
        <f>VLOOKUP(V1120,'Charged Moves'!B$2:C$119,2,FALSE)</f>
        <v>Bug</v>
      </c>
      <c r="Y1120" s="106">
        <f>IF(OR(VLOOKUP(V1120,'Charged Moves'!B$2:C$119,2,FALSE)=E1120,VLOOKUP(V1120,'Charged Moves'!B$2:C$119,2,FALSE)=F1120),1,0)</f>
        <v>1</v>
      </c>
      <c r="Z1120" s="106">
        <f>VLOOKUP(V1120,'Charged Moves'!B$2:K$119,10,FALSE)*100</f>
        <v>5</v>
      </c>
      <c r="AA1120" s="106">
        <f>VLOOKUP(V1120,'Charged Moves'!B$2:K$119,6,FALSE)</f>
        <v>1600</v>
      </c>
      <c r="AB1120" s="106">
        <f>VLOOKUP(V1120,'Charged Moves'!B$2:L$119,11,FALSE)</f>
        <v>33</v>
      </c>
      <c r="AC1120" s="62">
        <f t="shared" si="233"/>
        <v>25</v>
      </c>
      <c r="AD1120" s="24">
        <f t="shared" si="3"/>
        <v>15.625</v>
      </c>
      <c r="AE1120" s="63">
        <f t="shared" si="4"/>
        <v>6</v>
      </c>
      <c r="AF1120" s="64">
        <f t="shared" si="5"/>
        <v>3000</v>
      </c>
      <c r="AG1120" s="65">
        <f t="shared" si="6"/>
        <v>9.347826087</v>
      </c>
      <c r="AH1120" s="15">
        <f t="shared" si="234"/>
        <v>0.536922808</v>
      </c>
      <c r="AI1120" s="15">
        <f t="shared" si="235"/>
        <v>0.1476098918</v>
      </c>
      <c r="AJ1120" s="15">
        <f t="shared" si="236"/>
        <v>0.1109772434</v>
      </c>
      <c r="AK1120" s="65">
        <f t="shared" si="7"/>
        <v>2.311827957</v>
      </c>
      <c r="AL1120" s="65">
        <f t="shared" si="8"/>
        <v>163773.913</v>
      </c>
      <c r="AM1120" s="65">
        <f t="shared" si="9"/>
        <v>40503.22581</v>
      </c>
    </row>
    <row r="1121" ht="14.25" customHeight="1">
      <c r="A1121" s="11">
        <v>316.0</v>
      </c>
      <c r="B1121" s="11">
        <f>VLOOKUP(D1121,'Species Data'!A$2:E$252,2,FALSE)</f>
        <v>47</v>
      </c>
      <c r="C1121" s="11"/>
      <c r="D1121" s="11" t="s">
        <v>299</v>
      </c>
      <c r="E1121" s="118" t="s">
        <v>477</v>
      </c>
      <c r="F1121" s="110" t="s">
        <v>479</v>
      </c>
      <c r="G1121" s="11">
        <f>VLOOKUP(D1121,'Species Data'!A$2:E$252,3,FALSE)</f>
        <v>120</v>
      </c>
      <c r="H1121" s="52">
        <f>VLOOKUP(D1121,'Species Data'!A$2:E$252,4,FALSE)</f>
        <v>165</v>
      </c>
      <c r="I1121" s="52">
        <f>VLOOKUP(D1121,'Species Data'!A$2:E$252,5,FALSE)</f>
        <v>146</v>
      </c>
      <c r="J1121" s="53">
        <f t="shared" si="1"/>
        <v>17520</v>
      </c>
      <c r="K1121" s="48" t="s">
        <v>178</v>
      </c>
      <c r="L1121" s="54">
        <f>VLOOKUP(K1121,'Basic Moves'!B$2:J$60,3,FALSE)</f>
        <v>3</v>
      </c>
      <c r="M1121" s="54" t="str">
        <f>VLOOKUP(K1121,'Basic Moves'!B$2:C$60,2,FALSE)</f>
        <v>Bug</v>
      </c>
      <c r="N1121" s="54">
        <f>IF(OR(VLOOKUP(K1121,'Basic Moves'!B$2:C$60,2,FALSE)=E1121,VLOOKUP(K1121,'Basic Moves'!B$2:C$60,2,FALSE)=F1121),1,0)</f>
        <v>1</v>
      </c>
      <c r="O1121" s="54">
        <f>VLOOKUP(K1121,'Basic Moves'!B$2:J$60,5,FALSE)</f>
        <v>400</v>
      </c>
      <c r="P1121" s="54">
        <f>VLOOKUP(K1121,'Basic Moves'!B$2:J$60,9,FALSE)</f>
        <v>6</v>
      </c>
      <c r="Q1121" s="34">
        <f t="shared" si="229"/>
        <v>2</v>
      </c>
      <c r="R1121" s="24">
        <f t="shared" si="2"/>
        <v>5</v>
      </c>
      <c r="S1121" s="56">
        <f t="shared" si="230"/>
        <v>7.5</v>
      </c>
      <c r="T1121" s="56">
        <f t="shared" si="231"/>
        <v>15</v>
      </c>
      <c r="U1121" s="56">
        <f t="shared" si="232"/>
        <v>2</v>
      </c>
      <c r="V1121" s="48" t="s">
        <v>180</v>
      </c>
      <c r="W1121" s="54">
        <f>VLOOKUP(V1121,'Charged Moves'!B$2:K$119,3,FALSE)</f>
        <v>45</v>
      </c>
      <c r="X1121" s="57" t="str">
        <f>VLOOKUP(V1121,'Charged Moves'!B$2:C$119,2,FALSE)</f>
        <v>Bug</v>
      </c>
      <c r="Y1121" s="54">
        <f>IF(OR(VLOOKUP(V1121,'Charged Moves'!B$2:C$119,2,FALSE)=E1121,VLOOKUP(V1121,'Charged Moves'!B$2:C$119,2,FALSE)=F1121),1,0)</f>
        <v>1</v>
      </c>
      <c r="Z1121" s="54">
        <f>VLOOKUP(V1121,'Charged Moves'!B$2:K$119,10,FALSE)*100</f>
        <v>5</v>
      </c>
      <c r="AA1121" s="54">
        <f>VLOOKUP(V1121,'Charged Moves'!B$2:K$119,6,FALSE)</f>
        <v>1600</v>
      </c>
      <c r="AB1121" s="54">
        <f>VLOOKUP(V1121,'Charged Moves'!B$2:L$119,11,FALSE)</f>
        <v>33</v>
      </c>
      <c r="AC1121" s="62">
        <f t="shared" si="233"/>
        <v>25</v>
      </c>
      <c r="AD1121" s="24">
        <f t="shared" si="3"/>
        <v>15.625</v>
      </c>
      <c r="AE1121" s="63">
        <f t="shared" si="4"/>
        <v>6</v>
      </c>
      <c r="AF1121" s="64">
        <f t="shared" si="5"/>
        <v>2400</v>
      </c>
      <c r="AG1121" s="65">
        <f t="shared" si="6"/>
        <v>9.25</v>
      </c>
      <c r="AH1121" s="15">
        <f t="shared" si="234"/>
        <v>0.5313038484</v>
      </c>
      <c r="AI1121" s="15">
        <f t="shared" si="235"/>
        <v>0.1460651372</v>
      </c>
      <c r="AJ1121" s="15">
        <f t="shared" si="236"/>
        <v>0.09867511488</v>
      </c>
      <c r="AK1121" s="65">
        <f t="shared" si="7"/>
        <v>2.055555556</v>
      </c>
      <c r="AL1121" s="65">
        <f t="shared" si="8"/>
        <v>162060</v>
      </c>
      <c r="AM1121" s="65">
        <f t="shared" si="9"/>
        <v>36013.33333</v>
      </c>
    </row>
    <row r="1122" ht="14.25" customHeight="1">
      <c r="A1122" s="11">
        <v>311.0</v>
      </c>
      <c r="B1122" s="32">
        <f>VLOOKUP(D1122,'Species Data'!A$2:E$252,2,FALSE)</f>
        <v>47</v>
      </c>
      <c r="C1122" s="32"/>
      <c r="D1122" s="32" t="s">
        <v>299</v>
      </c>
      <c r="E1122" s="120" t="s">
        <v>477</v>
      </c>
      <c r="F1122" s="142" t="s">
        <v>479</v>
      </c>
      <c r="G1122" s="32">
        <f>VLOOKUP(D1122,'Species Data'!A$2:E$252,3,FALSE)</f>
        <v>120</v>
      </c>
      <c r="H1122" s="104">
        <f>VLOOKUP(D1122,'Species Data'!A$2:E$252,4,FALSE)</f>
        <v>165</v>
      </c>
      <c r="I1122" s="104">
        <f>VLOOKUP(D1122,'Species Data'!A$2:E$252,5,FALSE)</f>
        <v>146</v>
      </c>
      <c r="J1122" s="105">
        <f t="shared" si="1"/>
        <v>17520</v>
      </c>
      <c r="K1122" s="36" t="s">
        <v>184</v>
      </c>
      <c r="L1122" s="106">
        <f>VLOOKUP(K1122,'Basic Moves'!B$2:J$60,3,FALSE)</f>
        <v>5</v>
      </c>
      <c r="M1122" s="106" t="str">
        <f>VLOOKUP(K1122,'Basic Moves'!B$2:C$60,2,FALSE)</f>
        <v>Bug</v>
      </c>
      <c r="N1122" s="106">
        <f>IF(OR(VLOOKUP(K1122,'Basic Moves'!B$2:C$60,2,FALSE)=E1122,VLOOKUP(K1122,'Basic Moves'!B$2:C$60,2,FALSE)=F1122),1,0)</f>
        <v>1</v>
      </c>
      <c r="O1122" s="106">
        <f>VLOOKUP(K1122,'Basic Moves'!B$2:J$60,5,FALSE)</f>
        <v>500</v>
      </c>
      <c r="P1122" s="106">
        <f>VLOOKUP(K1122,'Basic Moves'!B$2:J$60,9,FALSE)</f>
        <v>6</v>
      </c>
      <c r="Q1122" s="34">
        <f t="shared" si="229"/>
        <v>3</v>
      </c>
      <c r="R1122" s="24">
        <f t="shared" si="2"/>
        <v>6</v>
      </c>
      <c r="S1122" s="56">
        <f t="shared" si="230"/>
        <v>10</v>
      </c>
      <c r="T1122" s="56">
        <f t="shared" si="231"/>
        <v>12</v>
      </c>
      <c r="U1122" s="56">
        <f t="shared" si="232"/>
        <v>1.2</v>
      </c>
      <c r="V1122" s="36" t="s">
        <v>332</v>
      </c>
      <c r="W1122" s="106">
        <f>VLOOKUP(V1122,'Charged Moves'!B$2:K$119,3,FALSE)</f>
        <v>40</v>
      </c>
      <c r="X1122" s="107" t="str">
        <f>VLOOKUP(V1122,'Charged Moves'!B$2:C$119,2,FALSE)</f>
        <v>Poison</v>
      </c>
      <c r="Y1122" s="106">
        <f>IF(OR(VLOOKUP(V1122,'Charged Moves'!B$2:C$119,2,FALSE)=E1122,VLOOKUP(V1122,'Charged Moves'!B$2:C$119,2,FALSE)=F1122),1,0)</f>
        <v>0</v>
      </c>
      <c r="Z1122" s="106">
        <f>VLOOKUP(V1122,'Charged Moves'!B$2:K$119,10,FALSE)*100</f>
        <v>25</v>
      </c>
      <c r="AA1122" s="106">
        <f>VLOOKUP(V1122,'Charged Moves'!B$2:K$119,6,FALSE)</f>
        <v>1500</v>
      </c>
      <c r="AB1122" s="106">
        <f>VLOOKUP(V1122,'Charged Moves'!B$2:L$119,11,FALSE)</f>
        <v>33</v>
      </c>
      <c r="AC1122" s="62">
        <f t="shared" si="233"/>
        <v>19</v>
      </c>
      <c r="AD1122" s="24">
        <f t="shared" si="3"/>
        <v>12.66666667</v>
      </c>
      <c r="AE1122" s="63">
        <f t="shared" si="4"/>
        <v>6</v>
      </c>
      <c r="AF1122" s="64">
        <f t="shared" si="5"/>
        <v>3000</v>
      </c>
      <c r="AG1122" s="65">
        <f t="shared" si="6"/>
        <v>8.222222222</v>
      </c>
      <c r="AH1122" s="15">
        <f t="shared" si="234"/>
        <v>0.4722700874</v>
      </c>
      <c r="AI1122" s="15">
        <f t="shared" si="235"/>
        <v>0.1298356775</v>
      </c>
      <c r="AJ1122" s="15">
        <f t="shared" si="236"/>
        <v>0.09600821988</v>
      </c>
      <c r="AK1122" s="65">
        <f t="shared" si="7"/>
        <v>2</v>
      </c>
      <c r="AL1122" s="65">
        <f t="shared" si="8"/>
        <v>144053.3333</v>
      </c>
      <c r="AM1122" s="65">
        <f t="shared" si="9"/>
        <v>35040</v>
      </c>
    </row>
    <row r="1123" ht="14.25" customHeight="1">
      <c r="A1123" s="11">
        <v>314.0</v>
      </c>
      <c r="B1123" s="11">
        <f>VLOOKUP(D1123,'Species Data'!A$2:E$252,2,FALSE)</f>
        <v>47</v>
      </c>
      <c r="C1123" s="11"/>
      <c r="D1123" s="11" t="s">
        <v>299</v>
      </c>
      <c r="E1123" s="118" t="s">
        <v>477</v>
      </c>
      <c r="F1123" s="110" t="s">
        <v>479</v>
      </c>
      <c r="G1123" s="11">
        <f>VLOOKUP(D1123,'Species Data'!A$2:E$252,3,FALSE)</f>
        <v>120</v>
      </c>
      <c r="H1123" s="52">
        <f>VLOOKUP(D1123,'Species Data'!A$2:E$252,4,FALSE)</f>
        <v>165</v>
      </c>
      <c r="I1123" s="52">
        <f>VLOOKUP(D1123,'Species Data'!A$2:E$252,5,FALSE)</f>
        <v>146</v>
      </c>
      <c r="J1123" s="53">
        <f t="shared" si="1"/>
        <v>17520</v>
      </c>
      <c r="K1123" s="48" t="s">
        <v>178</v>
      </c>
      <c r="L1123" s="54">
        <f>VLOOKUP(K1123,'Basic Moves'!B$2:J$60,3,FALSE)</f>
        <v>3</v>
      </c>
      <c r="M1123" s="54" t="str">
        <f>VLOOKUP(K1123,'Basic Moves'!B$2:C$60,2,FALSE)</f>
        <v>Bug</v>
      </c>
      <c r="N1123" s="54">
        <f>IF(OR(VLOOKUP(K1123,'Basic Moves'!B$2:C$60,2,FALSE)=E1123,VLOOKUP(K1123,'Basic Moves'!B$2:C$60,2,FALSE)=F1123),1,0)</f>
        <v>1</v>
      </c>
      <c r="O1123" s="54">
        <f>VLOOKUP(K1123,'Basic Moves'!B$2:J$60,5,FALSE)</f>
        <v>400</v>
      </c>
      <c r="P1123" s="54">
        <f>VLOOKUP(K1123,'Basic Moves'!B$2:J$60,9,FALSE)</f>
        <v>6</v>
      </c>
      <c r="Q1123" s="34">
        <f t="shared" si="229"/>
        <v>2</v>
      </c>
      <c r="R1123" s="24">
        <f t="shared" si="2"/>
        <v>5</v>
      </c>
      <c r="S1123" s="56">
        <f t="shared" si="230"/>
        <v>7.5</v>
      </c>
      <c r="T1123" s="56">
        <f t="shared" si="231"/>
        <v>15</v>
      </c>
      <c r="U1123" s="56">
        <f t="shared" si="232"/>
        <v>2</v>
      </c>
      <c r="V1123" s="48" t="s">
        <v>332</v>
      </c>
      <c r="W1123" s="54">
        <f>VLOOKUP(V1123,'Charged Moves'!B$2:K$119,3,FALSE)</f>
        <v>40</v>
      </c>
      <c r="X1123" s="57" t="str">
        <f>VLOOKUP(V1123,'Charged Moves'!B$2:C$119,2,FALSE)</f>
        <v>Poison</v>
      </c>
      <c r="Y1123" s="54">
        <f>IF(OR(VLOOKUP(V1123,'Charged Moves'!B$2:C$119,2,FALSE)=E1123,VLOOKUP(V1123,'Charged Moves'!B$2:C$119,2,FALSE)=F1123),1,0)</f>
        <v>0</v>
      </c>
      <c r="Z1123" s="54">
        <f>VLOOKUP(V1123,'Charged Moves'!B$2:K$119,10,FALSE)*100</f>
        <v>25</v>
      </c>
      <c r="AA1123" s="54">
        <f>VLOOKUP(V1123,'Charged Moves'!B$2:K$119,6,FALSE)</f>
        <v>1500</v>
      </c>
      <c r="AB1123" s="54">
        <f>VLOOKUP(V1123,'Charged Moves'!B$2:L$119,11,FALSE)</f>
        <v>33</v>
      </c>
      <c r="AC1123" s="62">
        <f t="shared" si="233"/>
        <v>19</v>
      </c>
      <c r="AD1123" s="24">
        <f t="shared" si="3"/>
        <v>12.66666667</v>
      </c>
      <c r="AE1123" s="63">
        <f t="shared" si="4"/>
        <v>6</v>
      </c>
      <c r="AF1123" s="64">
        <f t="shared" si="5"/>
        <v>2400</v>
      </c>
      <c r="AG1123" s="65">
        <f t="shared" si="6"/>
        <v>7.948717949</v>
      </c>
      <c r="AH1123" s="15">
        <f t="shared" si="234"/>
        <v>0.4565604795</v>
      </c>
      <c r="AI1123" s="15">
        <f t="shared" si="235"/>
        <v>0.1255168192</v>
      </c>
      <c r="AJ1123" s="15">
        <f t="shared" si="236"/>
        <v>0.08313560939</v>
      </c>
      <c r="AK1123" s="65">
        <f t="shared" si="7"/>
        <v>1.731843575</v>
      </c>
      <c r="AL1123" s="65">
        <f t="shared" si="8"/>
        <v>139261.5385</v>
      </c>
      <c r="AM1123" s="65">
        <f t="shared" si="9"/>
        <v>30341.89944</v>
      </c>
    </row>
    <row r="1124" ht="14.25" customHeight="1">
      <c r="A1124" s="11">
        <v>362.0</v>
      </c>
      <c r="B1124" s="11">
        <f>VLOOKUP(D1124,'Species Data'!A$2:E$252,2,FALSE)</f>
        <v>53</v>
      </c>
      <c r="C1124" s="11"/>
      <c r="D1124" s="11" t="s">
        <v>316</v>
      </c>
      <c r="E1124" s="98" t="s">
        <v>481</v>
      </c>
      <c r="F1124" s="124"/>
      <c r="G1124" s="11">
        <f>VLOOKUP(D1124,'Species Data'!A$2:E$252,3,FALSE)</f>
        <v>130</v>
      </c>
      <c r="H1124" s="52">
        <f>VLOOKUP(D1124,'Species Data'!A$2:E$252,4,FALSE)</f>
        <v>150</v>
      </c>
      <c r="I1124" s="52">
        <f>VLOOKUP(D1124,'Species Data'!A$2:E$252,5,FALSE)</f>
        <v>139</v>
      </c>
      <c r="J1124" s="53">
        <f t="shared" si="1"/>
        <v>18070</v>
      </c>
      <c r="K1124" s="48" t="s">
        <v>158</v>
      </c>
      <c r="L1124" s="54">
        <f>VLOOKUP(K1124,'Basic Moves'!B$2:J$60,3,FALSE)</f>
        <v>10</v>
      </c>
      <c r="M1124" s="54" t="str">
        <f>VLOOKUP(K1124,'Basic Moves'!B$2:C$60,2,FALSE)</f>
        <v>Dark</v>
      </c>
      <c r="N1124" s="54">
        <f>IF(OR(VLOOKUP(K1124,'Basic Moves'!B$2:C$60,2,FALSE)=E1124,VLOOKUP(K1124,'Basic Moves'!B$2:C$60,2,FALSE)=F1124),1,0)</f>
        <v>0</v>
      </c>
      <c r="O1124" s="54">
        <f>VLOOKUP(K1124,'Basic Moves'!B$2:J$60,5,FALSE)</f>
        <v>900</v>
      </c>
      <c r="P1124" s="54">
        <f>VLOOKUP(K1124,'Basic Moves'!B$2:J$60,9,FALSE)</f>
        <v>9</v>
      </c>
      <c r="Q1124" s="34">
        <f t="shared" si="229"/>
        <v>5</v>
      </c>
      <c r="R1124" s="24">
        <f t="shared" si="2"/>
        <v>5.555555556</v>
      </c>
      <c r="S1124" s="56">
        <f t="shared" si="230"/>
        <v>11.11111111</v>
      </c>
      <c r="T1124" s="56">
        <f t="shared" si="231"/>
        <v>10</v>
      </c>
      <c r="U1124" s="56">
        <f t="shared" si="232"/>
        <v>0.9</v>
      </c>
      <c r="V1124" s="48" t="s">
        <v>120</v>
      </c>
      <c r="W1124" s="54">
        <f>VLOOKUP(V1124,'Charged Moves'!B$2:K$119,3,FALSE)</f>
        <v>90</v>
      </c>
      <c r="X1124" s="57" t="str">
        <f>VLOOKUP(V1124,'Charged Moves'!B$2:C$119,2,FALSE)</f>
        <v>Fairy</v>
      </c>
      <c r="Y1124" s="54">
        <f>IF(OR(VLOOKUP(V1124,'Charged Moves'!B$2:C$119,2,FALSE)=E1124,VLOOKUP(V1124,'Charged Moves'!B$2:C$119,2,FALSE)=F1124),1,0)</f>
        <v>0</v>
      </c>
      <c r="Z1124" s="54">
        <f>VLOOKUP(V1124,'Charged Moves'!B$2:K$119,10,FALSE)*100</f>
        <v>5</v>
      </c>
      <c r="AA1124" s="54">
        <f>VLOOKUP(V1124,'Charged Moves'!B$2:K$119,6,FALSE)</f>
        <v>2900</v>
      </c>
      <c r="AB1124" s="54">
        <f>VLOOKUP(V1124,'Charged Moves'!B$2:L$119,11,FALSE)</f>
        <v>50</v>
      </c>
      <c r="AC1124" s="62">
        <f t="shared" si="233"/>
        <v>38</v>
      </c>
      <c r="AD1124" s="24">
        <f t="shared" si="3"/>
        <v>13.10344828</v>
      </c>
      <c r="AE1124" s="63">
        <f t="shared" si="4"/>
        <v>6</v>
      </c>
      <c r="AF1124" s="64">
        <f t="shared" si="5"/>
        <v>5400</v>
      </c>
      <c r="AG1124" s="65">
        <f t="shared" si="6"/>
        <v>8.192771084</v>
      </c>
      <c r="AH1124" s="15">
        <f t="shared" si="234"/>
        <v>0.4705784655</v>
      </c>
      <c r="AI1124" s="15">
        <f t="shared" si="235"/>
        <v>0.133431912</v>
      </c>
      <c r="AJ1124" s="15">
        <f t="shared" si="236"/>
        <v>0.1509755158</v>
      </c>
      <c r="AK1124" s="65">
        <f t="shared" si="7"/>
        <v>3.049327354</v>
      </c>
      <c r="AL1124" s="65">
        <f t="shared" si="8"/>
        <v>148043.3735</v>
      </c>
      <c r="AM1124" s="65">
        <f t="shared" si="9"/>
        <v>55101.34529</v>
      </c>
    </row>
    <row r="1125" ht="14.25" customHeight="1">
      <c r="A1125" s="11">
        <v>363.0</v>
      </c>
      <c r="B1125" s="11">
        <f>VLOOKUP(D1125,'Species Data'!A$2:E$252,2,FALSE)</f>
        <v>53</v>
      </c>
      <c r="C1125" s="11"/>
      <c r="D1125" s="11" t="s">
        <v>316</v>
      </c>
      <c r="E1125" s="98" t="s">
        <v>481</v>
      </c>
      <c r="F1125" s="124"/>
      <c r="G1125" s="11">
        <f>VLOOKUP(D1125,'Species Data'!A$2:E$252,3,FALSE)</f>
        <v>130</v>
      </c>
      <c r="H1125" s="52">
        <f>VLOOKUP(D1125,'Species Data'!A$2:E$252,4,FALSE)</f>
        <v>150</v>
      </c>
      <c r="I1125" s="52">
        <f>VLOOKUP(D1125,'Species Data'!A$2:E$252,5,FALSE)</f>
        <v>139</v>
      </c>
      <c r="J1125" s="53">
        <f t="shared" si="1"/>
        <v>18070</v>
      </c>
      <c r="K1125" s="48" t="s">
        <v>158</v>
      </c>
      <c r="L1125" s="54">
        <f>VLOOKUP(K1125,'Basic Moves'!B$2:J$60,3,FALSE)</f>
        <v>10</v>
      </c>
      <c r="M1125" s="54" t="str">
        <f>VLOOKUP(K1125,'Basic Moves'!B$2:C$60,2,FALSE)</f>
        <v>Dark</v>
      </c>
      <c r="N1125" s="54">
        <f>IF(OR(VLOOKUP(K1125,'Basic Moves'!B$2:C$60,2,FALSE)=E1125,VLOOKUP(K1125,'Basic Moves'!B$2:C$60,2,FALSE)=F1125),1,0)</f>
        <v>0</v>
      </c>
      <c r="O1125" s="54">
        <f>VLOOKUP(K1125,'Basic Moves'!B$2:J$60,5,FALSE)</f>
        <v>900</v>
      </c>
      <c r="P1125" s="54">
        <f>VLOOKUP(K1125,'Basic Moves'!B$2:J$60,9,FALSE)</f>
        <v>9</v>
      </c>
      <c r="Q1125" s="34">
        <f t="shared" si="229"/>
        <v>5</v>
      </c>
      <c r="R1125" s="24">
        <f t="shared" si="2"/>
        <v>5.555555556</v>
      </c>
      <c r="S1125" s="56">
        <f t="shared" si="230"/>
        <v>11.11111111</v>
      </c>
      <c r="T1125" s="56">
        <f t="shared" si="231"/>
        <v>10</v>
      </c>
      <c r="U1125" s="56">
        <f t="shared" si="232"/>
        <v>0.9</v>
      </c>
      <c r="V1125" s="48" t="s">
        <v>267</v>
      </c>
      <c r="W1125" s="54">
        <f>VLOOKUP(V1125,'Charged Moves'!B$2:K$119,3,FALSE)</f>
        <v>80</v>
      </c>
      <c r="X1125" s="57" t="str">
        <f>VLOOKUP(V1125,'Charged Moves'!B$2:C$119,2,FALSE)</f>
        <v>Rock</v>
      </c>
      <c r="Y1125" s="54">
        <f>IF(OR(VLOOKUP(V1125,'Charged Moves'!B$2:C$119,2,FALSE)=E1125,VLOOKUP(V1125,'Charged Moves'!B$2:C$119,2,FALSE)=F1125),1,0)</f>
        <v>0</v>
      </c>
      <c r="Z1125" s="54">
        <f>VLOOKUP(V1125,'Charged Moves'!B$2:K$119,10,FALSE)*100</f>
        <v>5</v>
      </c>
      <c r="AA1125" s="54">
        <f>VLOOKUP(V1125,'Charged Moves'!B$2:K$119,6,FALSE)</f>
        <v>2900</v>
      </c>
      <c r="AB1125" s="54">
        <f>VLOOKUP(V1125,'Charged Moves'!B$2:L$119,11,FALSE)</f>
        <v>50</v>
      </c>
      <c r="AC1125" s="62">
        <f t="shared" si="233"/>
        <v>34</v>
      </c>
      <c r="AD1125" s="24">
        <f t="shared" si="3"/>
        <v>11.72413793</v>
      </c>
      <c r="AE1125" s="63">
        <f t="shared" si="4"/>
        <v>6</v>
      </c>
      <c r="AF1125" s="64">
        <f t="shared" si="5"/>
        <v>5400</v>
      </c>
      <c r="AG1125" s="65">
        <f t="shared" si="6"/>
        <v>7.710843373</v>
      </c>
      <c r="AH1125" s="15">
        <f t="shared" si="234"/>
        <v>0.4428973793</v>
      </c>
      <c r="AI1125" s="15">
        <f t="shared" si="235"/>
        <v>0.125582976</v>
      </c>
      <c r="AJ1125" s="15">
        <f t="shared" si="236"/>
        <v>0.1420946031</v>
      </c>
      <c r="AK1125" s="65">
        <f t="shared" si="7"/>
        <v>2.869955157</v>
      </c>
      <c r="AL1125" s="65">
        <f t="shared" si="8"/>
        <v>139334.9398</v>
      </c>
      <c r="AM1125" s="65">
        <f t="shared" si="9"/>
        <v>51860.08969</v>
      </c>
    </row>
    <row r="1126" ht="14.25" customHeight="1">
      <c r="A1126" s="11">
        <v>360.0</v>
      </c>
      <c r="B1126" s="11">
        <f>VLOOKUP(D1126,'Species Data'!A$2:E$252,2,FALSE)</f>
        <v>53</v>
      </c>
      <c r="C1126" s="11"/>
      <c r="D1126" s="11" t="s">
        <v>316</v>
      </c>
      <c r="E1126" s="98" t="s">
        <v>481</v>
      </c>
      <c r="F1126" s="124"/>
      <c r="G1126" s="11">
        <f>VLOOKUP(D1126,'Species Data'!A$2:E$252,3,FALSE)</f>
        <v>130</v>
      </c>
      <c r="H1126" s="52">
        <f>VLOOKUP(D1126,'Species Data'!A$2:E$252,4,FALSE)</f>
        <v>150</v>
      </c>
      <c r="I1126" s="52">
        <f>VLOOKUP(D1126,'Species Data'!A$2:E$252,5,FALSE)</f>
        <v>139</v>
      </c>
      <c r="J1126" s="53">
        <f t="shared" si="1"/>
        <v>18070</v>
      </c>
      <c r="K1126" s="48" t="s">
        <v>158</v>
      </c>
      <c r="L1126" s="54">
        <f>VLOOKUP(K1126,'Basic Moves'!B$2:J$60,3,FALSE)</f>
        <v>10</v>
      </c>
      <c r="M1126" s="54" t="str">
        <f>VLOOKUP(K1126,'Basic Moves'!B$2:C$60,2,FALSE)</f>
        <v>Dark</v>
      </c>
      <c r="N1126" s="54">
        <f>IF(OR(VLOOKUP(K1126,'Basic Moves'!B$2:C$60,2,FALSE)=E1126,VLOOKUP(K1126,'Basic Moves'!B$2:C$60,2,FALSE)=F1126),1,0)</f>
        <v>0</v>
      </c>
      <c r="O1126" s="54">
        <f>VLOOKUP(K1126,'Basic Moves'!B$2:J$60,5,FALSE)</f>
        <v>900</v>
      </c>
      <c r="P1126" s="54">
        <f>VLOOKUP(K1126,'Basic Moves'!B$2:J$60,9,FALSE)</f>
        <v>9</v>
      </c>
      <c r="Q1126" s="34">
        <f t="shared" si="229"/>
        <v>5</v>
      </c>
      <c r="R1126" s="24">
        <f t="shared" si="2"/>
        <v>5.555555556</v>
      </c>
      <c r="S1126" s="56">
        <f t="shared" si="230"/>
        <v>11.11111111</v>
      </c>
      <c r="T1126" s="56">
        <f t="shared" si="231"/>
        <v>10</v>
      </c>
      <c r="U1126" s="56">
        <f t="shared" si="232"/>
        <v>0.9</v>
      </c>
      <c r="V1126" s="12" t="s">
        <v>159</v>
      </c>
      <c r="W1126" s="54">
        <f>VLOOKUP(V1126,'Charged Moves'!B$2:K$119,3,FALSE)</f>
        <v>70</v>
      </c>
      <c r="X1126" s="57" t="str">
        <f>VLOOKUP(V1126,'Charged Moves'!B$2:C$119,2,FALSE)</f>
        <v>Dark</v>
      </c>
      <c r="Y1126" s="54">
        <f>IF(OR(VLOOKUP(V1126,'Charged Moves'!B$2:C$119,2,FALSE)=E1126,VLOOKUP(V1126,'Charged Moves'!B$2:C$119,2,FALSE)=F1126),1,0)</f>
        <v>0</v>
      </c>
      <c r="Z1126" s="54">
        <f>VLOOKUP(V1126,'Charged Moves'!B$2:K$119,10,FALSE)*100</f>
        <v>5</v>
      </c>
      <c r="AA1126" s="54">
        <f>VLOOKUP(V1126,'Charged Moves'!B$2:K$119,6,FALSE)</f>
        <v>2000</v>
      </c>
      <c r="AB1126" s="54">
        <f>VLOOKUP(V1126,'Charged Moves'!B$2:L$119,11,FALSE)</f>
        <v>50</v>
      </c>
      <c r="AC1126" s="62">
        <f t="shared" si="233"/>
        <v>30</v>
      </c>
      <c r="AD1126" s="24">
        <f t="shared" si="3"/>
        <v>15</v>
      </c>
      <c r="AE1126" s="63">
        <f t="shared" si="4"/>
        <v>6</v>
      </c>
      <c r="AF1126" s="64">
        <f t="shared" si="5"/>
        <v>5400</v>
      </c>
      <c r="AG1126" s="65">
        <f t="shared" si="6"/>
        <v>8.108108108</v>
      </c>
      <c r="AH1126" s="15">
        <f t="shared" si="234"/>
        <v>0.465715572</v>
      </c>
      <c r="AI1126" s="15">
        <f t="shared" si="235"/>
        <v>0.1320530448</v>
      </c>
      <c r="AJ1126" s="15">
        <f t="shared" si="236"/>
        <v>0.1388161354</v>
      </c>
      <c r="AK1126" s="65">
        <f t="shared" si="7"/>
        <v>2.803738318</v>
      </c>
      <c r="AL1126" s="65">
        <f t="shared" si="8"/>
        <v>146513.5135</v>
      </c>
      <c r="AM1126" s="65">
        <f t="shared" si="9"/>
        <v>50663.5514</v>
      </c>
    </row>
    <row r="1127" ht="14.25" customHeight="1">
      <c r="A1127" s="11">
        <v>361.0</v>
      </c>
      <c r="B1127" s="32">
        <f>VLOOKUP(D1127,'Species Data'!A$2:E$252,2,FALSE)</f>
        <v>53</v>
      </c>
      <c r="C1127" s="32"/>
      <c r="D1127" s="32" t="s">
        <v>316</v>
      </c>
      <c r="E1127" s="125" t="s">
        <v>481</v>
      </c>
      <c r="F1127" s="126"/>
      <c r="G1127" s="32">
        <f>VLOOKUP(D1127,'Species Data'!A$2:E$252,3,FALSE)</f>
        <v>130</v>
      </c>
      <c r="H1127" s="104">
        <f>VLOOKUP(D1127,'Species Data'!A$2:E$252,4,FALSE)</f>
        <v>150</v>
      </c>
      <c r="I1127" s="104">
        <f>VLOOKUP(D1127,'Species Data'!A$2:E$252,5,FALSE)</f>
        <v>139</v>
      </c>
      <c r="J1127" s="105">
        <f t="shared" si="1"/>
        <v>18070</v>
      </c>
      <c r="K1127" s="36" t="s">
        <v>158</v>
      </c>
      <c r="L1127" s="106">
        <f>VLOOKUP(K1127,'Basic Moves'!B$2:J$60,3,FALSE)</f>
        <v>10</v>
      </c>
      <c r="M1127" s="106" t="str">
        <f>VLOOKUP(K1127,'Basic Moves'!B$2:C$60,2,FALSE)</f>
        <v>Dark</v>
      </c>
      <c r="N1127" s="106">
        <f>IF(OR(VLOOKUP(K1127,'Basic Moves'!B$2:C$60,2,FALSE)=E1127,VLOOKUP(K1127,'Basic Moves'!B$2:C$60,2,FALSE)=F1127),1,0)</f>
        <v>0</v>
      </c>
      <c r="O1127" s="106">
        <f>VLOOKUP(K1127,'Basic Moves'!B$2:J$60,5,FALSE)</f>
        <v>900</v>
      </c>
      <c r="P1127" s="106">
        <f>VLOOKUP(K1127,'Basic Moves'!B$2:J$60,9,FALSE)</f>
        <v>9</v>
      </c>
      <c r="Q1127" s="34">
        <f t="shared" si="229"/>
        <v>5</v>
      </c>
      <c r="R1127" s="24">
        <f t="shared" si="2"/>
        <v>5.555555556</v>
      </c>
      <c r="S1127" s="56">
        <f t="shared" si="230"/>
        <v>11.11111111</v>
      </c>
      <c r="T1127" s="56">
        <f t="shared" si="231"/>
        <v>10</v>
      </c>
      <c r="U1127" s="56">
        <f t="shared" si="232"/>
        <v>0.9</v>
      </c>
      <c r="V1127" s="36" t="s">
        <v>237</v>
      </c>
      <c r="W1127" s="106">
        <f>VLOOKUP(V1127,'Charged Moves'!B$2:K$119,3,FALSE)</f>
        <v>50</v>
      </c>
      <c r="X1127" s="107" t="str">
        <f>VLOOKUP(V1127,'Charged Moves'!B$2:C$119,2,FALSE)</f>
        <v>Dark</v>
      </c>
      <c r="Y1127" s="106">
        <f>IF(OR(VLOOKUP(V1127,'Charged Moves'!B$2:C$119,2,FALSE)=E1127,VLOOKUP(V1127,'Charged Moves'!B$2:C$119,2,FALSE)=F1127),1,0)</f>
        <v>0</v>
      </c>
      <c r="Z1127" s="106">
        <f>VLOOKUP(V1127,'Charged Moves'!B$2:K$119,10,FALSE)*100</f>
        <v>25</v>
      </c>
      <c r="AA1127" s="106">
        <f>VLOOKUP(V1127,'Charged Moves'!B$2:K$119,6,FALSE)</f>
        <v>2200</v>
      </c>
      <c r="AB1127" s="106">
        <f>VLOOKUP(V1127,'Charged Moves'!B$2:L$119,11,FALSE)</f>
        <v>33</v>
      </c>
      <c r="AC1127" s="62">
        <f t="shared" si="233"/>
        <v>21</v>
      </c>
      <c r="AD1127" s="24">
        <f t="shared" si="3"/>
        <v>9.545454545</v>
      </c>
      <c r="AE1127" s="63">
        <f t="shared" si="4"/>
        <v>4</v>
      </c>
      <c r="AF1127" s="64">
        <f t="shared" si="5"/>
        <v>3600</v>
      </c>
      <c r="AG1127" s="65">
        <f t="shared" si="6"/>
        <v>7.068965517</v>
      </c>
      <c r="AH1127" s="15">
        <f t="shared" si="234"/>
        <v>0.406029036</v>
      </c>
      <c r="AI1127" s="15">
        <f t="shared" si="235"/>
        <v>0.1151290052</v>
      </c>
      <c r="AJ1127" s="15">
        <f t="shared" si="236"/>
        <v>0.1284781405</v>
      </c>
      <c r="AK1127" s="65">
        <f t="shared" si="7"/>
        <v>2.594936709</v>
      </c>
      <c r="AL1127" s="65">
        <f t="shared" si="8"/>
        <v>127736.2069</v>
      </c>
      <c r="AM1127" s="65">
        <f t="shared" si="9"/>
        <v>46890.50633</v>
      </c>
    </row>
    <row r="1128" ht="14.25" customHeight="1">
      <c r="A1128" s="11">
        <v>366.0</v>
      </c>
      <c r="B1128" s="11">
        <f>VLOOKUP(D1128,'Species Data'!A$2:E$252,2,FALSE)</f>
        <v>53</v>
      </c>
      <c r="C1128" s="11"/>
      <c r="D1128" s="11" t="s">
        <v>316</v>
      </c>
      <c r="E1128" s="98" t="s">
        <v>481</v>
      </c>
      <c r="F1128" s="124"/>
      <c r="G1128" s="11">
        <f>VLOOKUP(D1128,'Species Data'!A$2:E$252,3,FALSE)</f>
        <v>130</v>
      </c>
      <c r="H1128" s="52">
        <f>VLOOKUP(D1128,'Species Data'!A$2:E$252,4,FALSE)</f>
        <v>150</v>
      </c>
      <c r="I1128" s="52">
        <f>VLOOKUP(D1128,'Species Data'!A$2:E$252,5,FALSE)</f>
        <v>139</v>
      </c>
      <c r="J1128" s="53">
        <f t="shared" si="1"/>
        <v>18070</v>
      </c>
      <c r="K1128" s="48" t="s">
        <v>317</v>
      </c>
      <c r="L1128" s="54">
        <f>VLOOKUP(K1128,'Basic Moves'!B$2:J$60,3,FALSE)</f>
        <v>6</v>
      </c>
      <c r="M1128" s="54" t="str">
        <f>VLOOKUP(K1128,'Basic Moves'!B$2:C$60,2,FALSE)</f>
        <v>Normal</v>
      </c>
      <c r="N1128" s="54">
        <f>IF(OR(VLOOKUP(K1128,'Basic Moves'!B$2:C$60,2,FALSE)=E1128,VLOOKUP(K1128,'Basic Moves'!B$2:C$60,2,FALSE)=F1128),1,0)</f>
        <v>1</v>
      </c>
      <c r="O1128" s="54">
        <f>VLOOKUP(K1128,'Basic Moves'!B$2:J$60,5,FALSE)</f>
        <v>500</v>
      </c>
      <c r="P1128" s="54">
        <f>VLOOKUP(K1128,'Basic Moves'!B$2:J$60,9,FALSE)</f>
        <v>4</v>
      </c>
      <c r="Q1128" s="34">
        <f t="shared" si="229"/>
        <v>4</v>
      </c>
      <c r="R1128" s="24">
        <f t="shared" si="2"/>
        <v>8</v>
      </c>
      <c r="S1128" s="56">
        <f t="shared" si="230"/>
        <v>12</v>
      </c>
      <c r="T1128" s="56">
        <f t="shared" si="231"/>
        <v>8</v>
      </c>
      <c r="U1128" s="56">
        <f t="shared" si="232"/>
        <v>0.6666666667</v>
      </c>
      <c r="V1128" s="48" t="s">
        <v>120</v>
      </c>
      <c r="W1128" s="54">
        <f>VLOOKUP(V1128,'Charged Moves'!B$2:K$119,3,FALSE)</f>
        <v>90</v>
      </c>
      <c r="X1128" s="57" t="str">
        <f>VLOOKUP(V1128,'Charged Moves'!B$2:C$119,2,FALSE)</f>
        <v>Fairy</v>
      </c>
      <c r="Y1128" s="54">
        <f>IF(OR(VLOOKUP(V1128,'Charged Moves'!B$2:C$119,2,FALSE)=E1128,VLOOKUP(V1128,'Charged Moves'!B$2:C$119,2,FALSE)=F1128),1,0)</f>
        <v>0</v>
      </c>
      <c r="Z1128" s="54">
        <f>VLOOKUP(V1128,'Charged Moves'!B$2:K$119,10,FALSE)*100</f>
        <v>5</v>
      </c>
      <c r="AA1128" s="54">
        <f>VLOOKUP(V1128,'Charged Moves'!B$2:K$119,6,FALSE)</f>
        <v>2900</v>
      </c>
      <c r="AB1128" s="54">
        <f>VLOOKUP(V1128,'Charged Moves'!B$2:L$119,11,FALSE)</f>
        <v>50</v>
      </c>
      <c r="AC1128" s="62">
        <f t="shared" si="233"/>
        <v>38</v>
      </c>
      <c r="AD1128" s="24">
        <f t="shared" si="3"/>
        <v>13.10344828</v>
      </c>
      <c r="AE1128" s="63">
        <f t="shared" si="4"/>
        <v>13</v>
      </c>
      <c r="AF1128" s="64">
        <f t="shared" si="5"/>
        <v>6500</v>
      </c>
      <c r="AG1128" s="65">
        <f t="shared" si="6"/>
        <v>9.574468085</v>
      </c>
      <c r="AH1128" s="15">
        <f t="shared" si="234"/>
        <v>0.5499407286</v>
      </c>
      <c r="AI1128" s="15">
        <f t="shared" si="235"/>
        <v>0.1559349785</v>
      </c>
      <c r="AJ1128" s="15">
        <f t="shared" si="236"/>
        <v>0.1191443301</v>
      </c>
      <c r="AK1128" s="65">
        <f t="shared" si="7"/>
        <v>2.406417112</v>
      </c>
      <c r="AL1128" s="65">
        <f t="shared" si="8"/>
        <v>173010.6383</v>
      </c>
      <c r="AM1128" s="65">
        <f t="shared" si="9"/>
        <v>43483.95722</v>
      </c>
    </row>
    <row r="1129" ht="14.25" customHeight="1">
      <c r="A1129" s="11">
        <v>367.0</v>
      </c>
      <c r="B1129" s="11">
        <f>VLOOKUP(D1129,'Species Data'!A$2:E$252,2,FALSE)</f>
        <v>53</v>
      </c>
      <c r="C1129" s="11"/>
      <c r="D1129" s="11" t="s">
        <v>316</v>
      </c>
      <c r="E1129" s="98" t="s">
        <v>481</v>
      </c>
      <c r="F1129" s="124"/>
      <c r="G1129" s="11">
        <f>VLOOKUP(D1129,'Species Data'!A$2:E$252,3,FALSE)</f>
        <v>130</v>
      </c>
      <c r="H1129" s="52">
        <f>VLOOKUP(D1129,'Species Data'!A$2:E$252,4,FALSE)</f>
        <v>150</v>
      </c>
      <c r="I1129" s="52">
        <f>VLOOKUP(D1129,'Species Data'!A$2:E$252,5,FALSE)</f>
        <v>139</v>
      </c>
      <c r="J1129" s="53">
        <f t="shared" si="1"/>
        <v>18070</v>
      </c>
      <c r="K1129" s="48" t="s">
        <v>317</v>
      </c>
      <c r="L1129" s="54">
        <f>VLOOKUP(K1129,'Basic Moves'!B$2:J$60,3,FALSE)</f>
        <v>6</v>
      </c>
      <c r="M1129" s="54" t="str">
        <f>VLOOKUP(K1129,'Basic Moves'!B$2:C$60,2,FALSE)</f>
        <v>Normal</v>
      </c>
      <c r="N1129" s="54">
        <f>IF(OR(VLOOKUP(K1129,'Basic Moves'!B$2:C$60,2,FALSE)=E1129,VLOOKUP(K1129,'Basic Moves'!B$2:C$60,2,FALSE)=F1129),1,0)</f>
        <v>1</v>
      </c>
      <c r="O1129" s="54">
        <f>VLOOKUP(K1129,'Basic Moves'!B$2:J$60,5,FALSE)</f>
        <v>500</v>
      </c>
      <c r="P1129" s="54">
        <f>VLOOKUP(K1129,'Basic Moves'!B$2:J$60,9,FALSE)</f>
        <v>4</v>
      </c>
      <c r="Q1129" s="34">
        <f t="shared" si="229"/>
        <v>4</v>
      </c>
      <c r="R1129" s="24">
        <f t="shared" si="2"/>
        <v>8</v>
      </c>
      <c r="S1129" s="56">
        <f t="shared" si="230"/>
        <v>12</v>
      </c>
      <c r="T1129" s="56">
        <f t="shared" si="231"/>
        <v>8</v>
      </c>
      <c r="U1129" s="56">
        <f t="shared" si="232"/>
        <v>0.6666666667</v>
      </c>
      <c r="V1129" s="48" t="s">
        <v>267</v>
      </c>
      <c r="W1129" s="54">
        <f>VLOOKUP(V1129,'Charged Moves'!B$2:K$119,3,FALSE)</f>
        <v>80</v>
      </c>
      <c r="X1129" s="57" t="str">
        <f>VLOOKUP(V1129,'Charged Moves'!B$2:C$119,2,FALSE)</f>
        <v>Rock</v>
      </c>
      <c r="Y1129" s="54">
        <f>IF(OR(VLOOKUP(V1129,'Charged Moves'!B$2:C$119,2,FALSE)=E1129,VLOOKUP(V1129,'Charged Moves'!B$2:C$119,2,FALSE)=F1129),1,0)</f>
        <v>0</v>
      </c>
      <c r="Z1129" s="54">
        <f>VLOOKUP(V1129,'Charged Moves'!B$2:K$119,10,FALSE)*100</f>
        <v>5</v>
      </c>
      <c r="AA1129" s="54">
        <f>VLOOKUP(V1129,'Charged Moves'!B$2:K$119,6,FALSE)</f>
        <v>2900</v>
      </c>
      <c r="AB1129" s="54">
        <f>VLOOKUP(V1129,'Charged Moves'!B$2:L$119,11,FALSE)</f>
        <v>50</v>
      </c>
      <c r="AC1129" s="62">
        <f t="shared" si="233"/>
        <v>34</v>
      </c>
      <c r="AD1129" s="24">
        <f t="shared" si="3"/>
        <v>11.72413793</v>
      </c>
      <c r="AE1129" s="63">
        <f t="shared" si="4"/>
        <v>13</v>
      </c>
      <c r="AF1129" s="64">
        <f t="shared" si="5"/>
        <v>6500</v>
      </c>
      <c r="AG1129" s="65">
        <f t="shared" si="6"/>
        <v>9.14893617</v>
      </c>
      <c r="AH1129" s="15">
        <f t="shared" si="234"/>
        <v>0.5254989184</v>
      </c>
      <c r="AI1129" s="15">
        <f t="shared" si="235"/>
        <v>0.149004535</v>
      </c>
      <c r="AJ1129" s="15">
        <f t="shared" si="236"/>
        <v>0.1138490265</v>
      </c>
      <c r="AK1129" s="65">
        <f t="shared" si="7"/>
        <v>2.299465241</v>
      </c>
      <c r="AL1129" s="65">
        <f t="shared" si="8"/>
        <v>165321.2766</v>
      </c>
      <c r="AM1129" s="65">
        <f t="shared" si="9"/>
        <v>41551.3369</v>
      </c>
    </row>
    <row r="1130" ht="14.25" customHeight="1">
      <c r="A1130" s="11">
        <v>364.0</v>
      </c>
      <c r="B1130" s="11">
        <f>VLOOKUP(D1130,'Species Data'!A$2:E$252,2,FALSE)</f>
        <v>53</v>
      </c>
      <c r="C1130" s="11"/>
      <c r="D1130" s="11" t="s">
        <v>316</v>
      </c>
      <c r="E1130" s="98" t="s">
        <v>481</v>
      </c>
      <c r="F1130" s="124"/>
      <c r="G1130" s="11">
        <f>VLOOKUP(D1130,'Species Data'!A$2:E$252,3,FALSE)</f>
        <v>130</v>
      </c>
      <c r="H1130" s="52">
        <f>VLOOKUP(D1130,'Species Data'!A$2:E$252,4,FALSE)</f>
        <v>150</v>
      </c>
      <c r="I1130" s="52">
        <f>VLOOKUP(D1130,'Species Data'!A$2:E$252,5,FALSE)</f>
        <v>139</v>
      </c>
      <c r="J1130" s="53">
        <f t="shared" si="1"/>
        <v>18070</v>
      </c>
      <c r="K1130" s="12" t="s">
        <v>317</v>
      </c>
      <c r="L1130" s="54">
        <f>VLOOKUP(K1130,'Basic Moves'!B$2:J$60,3,FALSE)</f>
        <v>6</v>
      </c>
      <c r="M1130" s="54" t="str">
        <f>VLOOKUP(K1130,'Basic Moves'!B$2:C$60,2,FALSE)</f>
        <v>Normal</v>
      </c>
      <c r="N1130" s="54">
        <f>IF(OR(VLOOKUP(K1130,'Basic Moves'!B$2:C$60,2,FALSE)=E1130,VLOOKUP(K1130,'Basic Moves'!B$2:C$60,2,FALSE)=F1130),1,0)</f>
        <v>1</v>
      </c>
      <c r="O1130" s="54">
        <f>VLOOKUP(K1130,'Basic Moves'!B$2:J$60,5,FALSE)</f>
        <v>500</v>
      </c>
      <c r="P1130" s="54">
        <f>VLOOKUP(K1130,'Basic Moves'!B$2:J$60,9,FALSE)</f>
        <v>4</v>
      </c>
      <c r="Q1130" s="34">
        <f t="shared" si="229"/>
        <v>4</v>
      </c>
      <c r="R1130" s="24">
        <f t="shared" si="2"/>
        <v>8</v>
      </c>
      <c r="S1130" s="56">
        <f t="shared" si="230"/>
        <v>12</v>
      </c>
      <c r="T1130" s="56">
        <f t="shared" si="231"/>
        <v>8</v>
      </c>
      <c r="U1130" s="56">
        <f t="shared" si="232"/>
        <v>0.6666666667</v>
      </c>
      <c r="V1130" s="12" t="s">
        <v>159</v>
      </c>
      <c r="W1130" s="54">
        <f>VLOOKUP(V1130,'Charged Moves'!B$2:K$119,3,FALSE)</f>
        <v>70</v>
      </c>
      <c r="X1130" s="57" t="str">
        <f>VLOOKUP(V1130,'Charged Moves'!B$2:C$119,2,FALSE)</f>
        <v>Dark</v>
      </c>
      <c r="Y1130" s="54">
        <f>IF(OR(VLOOKUP(V1130,'Charged Moves'!B$2:C$119,2,FALSE)=E1130,VLOOKUP(V1130,'Charged Moves'!B$2:C$119,2,FALSE)=F1130),1,0)</f>
        <v>0</v>
      </c>
      <c r="Z1130" s="54">
        <f>VLOOKUP(V1130,'Charged Moves'!B$2:K$119,10,FALSE)*100</f>
        <v>5</v>
      </c>
      <c r="AA1130" s="54">
        <f>VLOOKUP(V1130,'Charged Moves'!B$2:K$119,6,FALSE)</f>
        <v>2000</v>
      </c>
      <c r="AB1130" s="54">
        <f>VLOOKUP(V1130,'Charged Moves'!B$2:L$119,11,FALSE)</f>
        <v>50</v>
      </c>
      <c r="AC1130" s="62">
        <f t="shared" si="233"/>
        <v>30</v>
      </c>
      <c r="AD1130" s="24">
        <f t="shared" si="3"/>
        <v>15</v>
      </c>
      <c r="AE1130" s="63">
        <f t="shared" si="4"/>
        <v>13</v>
      </c>
      <c r="AF1130" s="64">
        <f t="shared" si="5"/>
        <v>6500</v>
      </c>
      <c r="AG1130" s="65">
        <f t="shared" si="6"/>
        <v>9.647058824</v>
      </c>
      <c r="AH1130" s="15">
        <f t="shared" si="234"/>
        <v>0.5541102139</v>
      </c>
      <c r="AI1130" s="15">
        <f t="shared" si="235"/>
        <v>0.1571172306</v>
      </c>
      <c r="AJ1130" s="15">
        <f t="shared" si="236"/>
        <v>0.1112303901</v>
      </c>
      <c r="AK1130" s="65">
        <f t="shared" si="7"/>
        <v>2.246575342</v>
      </c>
      <c r="AL1130" s="65">
        <f t="shared" si="8"/>
        <v>174322.3529</v>
      </c>
      <c r="AM1130" s="65">
        <f t="shared" si="9"/>
        <v>40595.61644</v>
      </c>
    </row>
    <row r="1131" ht="14.25" customHeight="1">
      <c r="A1131" s="11">
        <v>365.0</v>
      </c>
      <c r="B1131" s="32">
        <f>VLOOKUP(D1131,'Species Data'!A$2:E$252,2,FALSE)</f>
        <v>53</v>
      </c>
      <c r="C1131" s="32"/>
      <c r="D1131" s="32" t="s">
        <v>316</v>
      </c>
      <c r="E1131" s="125" t="s">
        <v>481</v>
      </c>
      <c r="F1131" s="126"/>
      <c r="G1131" s="32">
        <f>VLOOKUP(D1131,'Species Data'!A$2:E$252,3,FALSE)</f>
        <v>130</v>
      </c>
      <c r="H1131" s="104">
        <f>VLOOKUP(D1131,'Species Data'!A$2:E$252,4,FALSE)</f>
        <v>150</v>
      </c>
      <c r="I1131" s="104">
        <f>VLOOKUP(D1131,'Species Data'!A$2:E$252,5,FALSE)</f>
        <v>139</v>
      </c>
      <c r="J1131" s="105">
        <f t="shared" si="1"/>
        <v>18070</v>
      </c>
      <c r="K1131" s="36" t="s">
        <v>317</v>
      </c>
      <c r="L1131" s="106">
        <f>VLOOKUP(K1131,'Basic Moves'!B$2:J$60,3,FALSE)</f>
        <v>6</v>
      </c>
      <c r="M1131" s="106" t="str">
        <f>VLOOKUP(K1131,'Basic Moves'!B$2:C$60,2,FALSE)</f>
        <v>Normal</v>
      </c>
      <c r="N1131" s="106">
        <f>IF(OR(VLOOKUP(K1131,'Basic Moves'!B$2:C$60,2,FALSE)=E1131,VLOOKUP(K1131,'Basic Moves'!B$2:C$60,2,FALSE)=F1131),1,0)</f>
        <v>1</v>
      </c>
      <c r="O1131" s="106">
        <f>VLOOKUP(K1131,'Basic Moves'!B$2:J$60,5,FALSE)</f>
        <v>500</v>
      </c>
      <c r="P1131" s="106">
        <f>VLOOKUP(K1131,'Basic Moves'!B$2:J$60,9,FALSE)</f>
        <v>4</v>
      </c>
      <c r="Q1131" s="34">
        <f t="shared" si="229"/>
        <v>4</v>
      </c>
      <c r="R1131" s="24">
        <f t="shared" si="2"/>
        <v>8</v>
      </c>
      <c r="S1131" s="56">
        <f t="shared" si="230"/>
        <v>12</v>
      </c>
      <c r="T1131" s="56">
        <f t="shared" si="231"/>
        <v>8</v>
      </c>
      <c r="U1131" s="56">
        <f t="shared" si="232"/>
        <v>0.6666666667</v>
      </c>
      <c r="V1131" s="36" t="s">
        <v>237</v>
      </c>
      <c r="W1131" s="106">
        <f>VLOOKUP(V1131,'Charged Moves'!B$2:K$119,3,FALSE)</f>
        <v>50</v>
      </c>
      <c r="X1131" s="107" t="str">
        <f>VLOOKUP(V1131,'Charged Moves'!B$2:C$119,2,FALSE)</f>
        <v>Dark</v>
      </c>
      <c r="Y1131" s="106">
        <f>IF(OR(VLOOKUP(V1131,'Charged Moves'!B$2:C$119,2,FALSE)=E1131,VLOOKUP(V1131,'Charged Moves'!B$2:C$119,2,FALSE)=F1131),1,0)</f>
        <v>0</v>
      </c>
      <c r="Z1131" s="106">
        <f>VLOOKUP(V1131,'Charged Moves'!B$2:K$119,10,FALSE)*100</f>
        <v>25</v>
      </c>
      <c r="AA1131" s="106">
        <f>VLOOKUP(V1131,'Charged Moves'!B$2:K$119,6,FALSE)</f>
        <v>2200</v>
      </c>
      <c r="AB1131" s="106">
        <f>VLOOKUP(V1131,'Charged Moves'!B$2:L$119,11,FALSE)</f>
        <v>33</v>
      </c>
      <c r="AC1131" s="62">
        <f t="shared" si="233"/>
        <v>21</v>
      </c>
      <c r="AD1131" s="24">
        <f t="shared" si="3"/>
        <v>9.545454545</v>
      </c>
      <c r="AE1131" s="63">
        <f t="shared" si="4"/>
        <v>9</v>
      </c>
      <c r="AF1131" s="64">
        <f t="shared" si="5"/>
        <v>4500</v>
      </c>
      <c r="AG1131" s="65">
        <f t="shared" si="6"/>
        <v>8.507462687</v>
      </c>
      <c r="AH1131" s="15">
        <f t="shared" si="234"/>
        <v>0.4886538016</v>
      </c>
      <c r="AI1131" s="15">
        <f t="shared" si="235"/>
        <v>0.13855715</v>
      </c>
      <c r="AJ1131" s="15">
        <f t="shared" si="236"/>
        <v>0.1056978289</v>
      </c>
      <c r="AK1131" s="65">
        <f t="shared" si="7"/>
        <v>2.134831461</v>
      </c>
      <c r="AL1131" s="65">
        <f t="shared" si="8"/>
        <v>153729.8507</v>
      </c>
      <c r="AM1131" s="65">
        <f t="shared" si="9"/>
        <v>38576.40449</v>
      </c>
    </row>
    <row r="1132" ht="14.25" customHeight="1">
      <c r="A1132" s="11">
        <v>1625.0</v>
      </c>
      <c r="B1132" s="11">
        <f>VLOOKUP(D1132,'Species Data'!A$2:E$252,2,FALSE)</f>
        <v>231</v>
      </c>
      <c r="C1132" s="11"/>
      <c r="D1132" s="20" t="s">
        <v>356</v>
      </c>
      <c r="E1132" s="132" t="s">
        <v>485</v>
      </c>
      <c r="F1132" s="132"/>
      <c r="G1132" s="11">
        <f>VLOOKUP(D1132,'Species Data'!A$2:E$252,3,FALSE)</f>
        <v>180</v>
      </c>
      <c r="H1132" s="52">
        <f>VLOOKUP(D1132,'Species Data'!A$2:E$252,4,FALSE)</f>
        <v>107</v>
      </c>
      <c r="I1132" s="52">
        <f>VLOOKUP(D1132,'Species Data'!A$2:E$252,5,FALSE)</f>
        <v>107</v>
      </c>
      <c r="J1132" s="53">
        <f t="shared" si="1"/>
        <v>19260</v>
      </c>
      <c r="K1132" s="21" t="s">
        <v>106</v>
      </c>
      <c r="L1132" s="54">
        <f>VLOOKUP(K1132,'Basic Moves'!B$2:J$60,3,FALSE)</f>
        <v>15</v>
      </c>
      <c r="M1132" s="54" t="str">
        <f>VLOOKUP(K1132,'Basic Moves'!B$2:C$60,2,FALSE)</f>
        <v>Fighting</v>
      </c>
      <c r="N1132" s="54">
        <f>IF(OR(VLOOKUP(K1132,'Basic Moves'!B$2:C$60,2,FALSE)=E1132,VLOOKUP(K1132,'Basic Moves'!B$2:C$60,2,FALSE)=F1132),1,0)</f>
        <v>0</v>
      </c>
      <c r="O1132" s="54">
        <f>VLOOKUP(K1132,'Basic Moves'!B$2:J$60,5,FALSE)</f>
        <v>1300</v>
      </c>
      <c r="P1132" s="54">
        <f>VLOOKUP(K1132,'Basic Moves'!B$2:J$60,9,FALSE)</f>
        <v>10</v>
      </c>
      <c r="Q1132" s="34">
        <f t="shared" si="229"/>
        <v>5</v>
      </c>
      <c r="R1132" s="24">
        <f t="shared" si="2"/>
        <v>3.846153846</v>
      </c>
      <c r="S1132" s="56">
        <f t="shared" si="230"/>
        <v>11.53846154</v>
      </c>
      <c r="T1132" s="56">
        <f t="shared" si="231"/>
        <v>7.692307692</v>
      </c>
      <c r="U1132" s="56">
        <f t="shared" si="232"/>
        <v>0.6666666667</v>
      </c>
      <c r="V1132" s="21" t="s">
        <v>194</v>
      </c>
      <c r="W1132" s="54">
        <f>VLOOKUP(V1132,'Charged Moves'!B$2:K$119,3,FALSE)</f>
        <v>80</v>
      </c>
      <c r="X1132" s="57" t="str">
        <f>VLOOKUP(V1132,'Charged Moves'!B$2:C$119,2,FALSE)</f>
        <v>Ground</v>
      </c>
      <c r="Y1132" s="54">
        <f>IF(OR(VLOOKUP(V1132,'Charged Moves'!B$2:C$119,2,FALSE)=E1132,VLOOKUP(V1132,'Charged Moves'!B$2:C$119,2,FALSE)=F1132),1,0)</f>
        <v>1</v>
      </c>
      <c r="Z1132" s="54">
        <f>VLOOKUP(V1132,'Charged Moves'!B$2:K$119,10,FALSE)*100</f>
        <v>5</v>
      </c>
      <c r="AA1132" s="54">
        <f>VLOOKUP(V1132,'Charged Moves'!B$2:K$119,6,FALSE)</f>
        <v>3500</v>
      </c>
      <c r="AB1132" s="54">
        <f>VLOOKUP(V1132,'Charged Moves'!B$2:L$119,11,FALSE)</f>
        <v>50</v>
      </c>
      <c r="AC1132" s="62">
        <f t="shared" si="233"/>
        <v>29</v>
      </c>
      <c r="AD1132" s="24">
        <f t="shared" si="3"/>
        <v>8.285714286</v>
      </c>
      <c r="AE1132" s="63">
        <f t="shared" si="4"/>
        <v>5</v>
      </c>
      <c r="AF1132" s="64">
        <f t="shared" si="5"/>
        <v>6500</v>
      </c>
      <c r="AG1132" s="65">
        <f t="shared" si="6"/>
        <v>5.4</v>
      </c>
      <c r="AH1132" s="15">
        <f t="shared" si="234"/>
        <v>0.3101665709</v>
      </c>
      <c r="AI1132" s="15">
        <f t="shared" si="235"/>
        <v>0.09373909987</v>
      </c>
      <c r="AJ1132" s="15">
        <f t="shared" si="236"/>
        <v>0.1295303925</v>
      </c>
      <c r="AK1132" s="65">
        <f t="shared" si="7"/>
        <v>2.454545455</v>
      </c>
      <c r="AL1132" s="65">
        <f t="shared" si="8"/>
        <v>104004</v>
      </c>
      <c r="AM1132" s="65">
        <f t="shared" si="9"/>
        <v>47274.54545</v>
      </c>
    </row>
    <row r="1133" ht="14.25" customHeight="1">
      <c r="A1133" s="11">
        <v>1626.0</v>
      </c>
      <c r="B1133" s="11">
        <f>VLOOKUP(D1133,'Species Data'!A$2:E$252,2,FALSE)</f>
        <v>231</v>
      </c>
      <c r="C1133" s="11"/>
      <c r="D1133" s="20" t="s">
        <v>356</v>
      </c>
      <c r="E1133" s="132" t="s">
        <v>485</v>
      </c>
      <c r="F1133" s="132"/>
      <c r="G1133" s="11">
        <f>VLOOKUP(D1133,'Species Data'!A$2:E$252,3,FALSE)</f>
        <v>180</v>
      </c>
      <c r="H1133" s="52">
        <f>VLOOKUP(D1133,'Species Data'!A$2:E$252,4,FALSE)</f>
        <v>107</v>
      </c>
      <c r="I1133" s="52">
        <f>VLOOKUP(D1133,'Species Data'!A$2:E$252,5,FALSE)</f>
        <v>107</v>
      </c>
      <c r="J1133" s="53">
        <f t="shared" si="1"/>
        <v>19260</v>
      </c>
      <c r="K1133" s="21" t="s">
        <v>106</v>
      </c>
      <c r="L1133" s="54">
        <f>VLOOKUP(K1133,'Basic Moves'!B$2:J$60,3,FALSE)</f>
        <v>15</v>
      </c>
      <c r="M1133" s="54" t="str">
        <f>VLOOKUP(K1133,'Basic Moves'!B$2:C$60,2,FALSE)</f>
        <v>Fighting</v>
      </c>
      <c r="N1133" s="54">
        <f>IF(OR(VLOOKUP(K1133,'Basic Moves'!B$2:C$60,2,FALSE)=E1133,VLOOKUP(K1133,'Basic Moves'!B$2:C$60,2,FALSE)=F1133),1,0)</f>
        <v>0</v>
      </c>
      <c r="O1133" s="54">
        <f>VLOOKUP(K1133,'Basic Moves'!B$2:J$60,5,FALSE)</f>
        <v>1300</v>
      </c>
      <c r="P1133" s="54">
        <f>VLOOKUP(K1133,'Basic Moves'!B$2:J$60,9,FALSE)</f>
        <v>10</v>
      </c>
      <c r="Q1133" s="34">
        <f t="shared" si="229"/>
        <v>5</v>
      </c>
      <c r="R1133" s="24">
        <f t="shared" si="2"/>
        <v>3.846153846</v>
      </c>
      <c r="S1133" s="56">
        <f t="shared" si="230"/>
        <v>11.53846154</v>
      </c>
      <c r="T1133" s="56">
        <f t="shared" si="231"/>
        <v>7.692307692</v>
      </c>
      <c r="U1133" s="56">
        <f t="shared" si="232"/>
        <v>0.6666666667</v>
      </c>
      <c r="V1133" s="21" t="s">
        <v>140</v>
      </c>
      <c r="W1133" s="54">
        <f>VLOOKUP(V1133,'Charged Moves'!B$2:K$119,3,FALSE)</f>
        <v>80</v>
      </c>
      <c r="X1133" s="57" t="str">
        <f>VLOOKUP(V1133,'Charged Moves'!B$2:C$119,2,FALSE)</f>
        <v>Rock</v>
      </c>
      <c r="Y1133" s="54">
        <f>IF(OR(VLOOKUP(V1133,'Charged Moves'!B$2:C$119,2,FALSE)=E1133,VLOOKUP(V1133,'Charged Moves'!B$2:C$119,2,FALSE)=F1133),1,0)</f>
        <v>0</v>
      </c>
      <c r="Z1133" s="54">
        <f>VLOOKUP(V1133,'Charged Moves'!B$2:K$119,10,FALSE)*100</f>
        <v>5</v>
      </c>
      <c r="AA1133" s="54">
        <f>VLOOKUP(V1133,'Charged Moves'!B$2:K$119,6,FALSE)</f>
        <v>2700</v>
      </c>
      <c r="AB1133" s="54">
        <f>VLOOKUP(V1133,'Charged Moves'!B$2:L$119,11,FALSE)</f>
        <v>50</v>
      </c>
      <c r="AC1133" s="62">
        <f t="shared" si="233"/>
        <v>24</v>
      </c>
      <c r="AD1133" s="24">
        <f t="shared" si="3"/>
        <v>8.888888889</v>
      </c>
      <c r="AE1133" s="63">
        <f t="shared" si="4"/>
        <v>5</v>
      </c>
      <c r="AF1133" s="64">
        <f t="shared" si="5"/>
        <v>6500</v>
      </c>
      <c r="AG1133" s="65">
        <f t="shared" si="6"/>
        <v>5.326086957</v>
      </c>
      <c r="AH1133" s="15">
        <f t="shared" si="234"/>
        <v>0.3059211348</v>
      </c>
      <c r="AI1133" s="15">
        <f t="shared" si="235"/>
        <v>0.09245603651</v>
      </c>
      <c r="AJ1133" s="15">
        <f t="shared" si="236"/>
        <v>0.12197219</v>
      </c>
      <c r="AK1133" s="65">
        <f t="shared" si="7"/>
        <v>2.311320755</v>
      </c>
      <c r="AL1133" s="65">
        <f t="shared" si="8"/>
        <v>102580.4348</v>
      </c>
      <c r="AM1133" s="65">
        <f t="shared" si="9"/>
        <v>44516.03774</v>
      </c>
    </row>
    <row r="1134" ht="14.25" customHeight="1">
      <c r="A1134" s="11">
        <v>1624.0</v>
      </c>
      <c r="B1134" s="11">
        <f>VLOOKUP(D1134,'Species Data'!A$2:E$252,2,FALSE)</f>
        <v>231</v>
      </c>
      <c r="C1134" s="11"/>
      <c r="D1134" s="20" t="s">
        <v>356</v>
      </c>
      <c r="E1134" s="132" t="s">
        <v>485</v>
      </c>
      <c r="F1134" s="132"/>
      <c r="G1134" s="11">
        <f>VLOOKUP(D1134,'Species Data'!A$2:E$252,3,FALSE)</f>
        <v>180</v>
      </c>
      <c r="H1134" s="52">
        <f>VLOOKUP(D1134,'Species Data'!A$2:E$252,4,FALSE)</f>
        <v>107</v>
      </c>
      <c r="I1134" s="52">
        <f>VLOOKUP(D1134,'Species Data'!A$2:E$252,5,FALSE)</f>
        <v>107</v>
      </c>
      <c r="J1134" s="53">
        <f t="shared" si="1"/>
        <v>19260</v>
      </c>
      <c r="K1134" s="21" t="s">
        <v>106</v>
      </c>
      <c r="L1134" s="54">
        <f>VLOOKUP(K1134,'Basic Moves'!B$2:J$60,3,FALSE)</f>
        <v>15</v>
      </c>
      <c r="M1134" s="54" t="str">
        <f>VLOOKUP(K1134,'Basic Moves'!B$2:C$60,2,FALSE)</f>
        <v>Fighting</v>
      </c>
      <c r="N1134" s="54">
        <f>IF(OR(VLOOKUP(K1134,'Basic Moves'!B$2:C$60,2,FALSE)=E1134,VLOOKUP(K1134,'Basic Moves'!B$2:C$60,2,FALSE)=F1134),1,0)</f>
        <v>0</v>
      </c>
      <c r="O1134" s="54">
        <f>VLOOKUP(K1134,'Basic Moves'!B$2:J$60,5,FALSE)</f>
        <v>1300</v>
      </c>
      <c r="P1134" s="54">
        <f>VLOOKUP(K1134,'Basic Moves'!B$2:J$60,9,FALSE)</f>
        <v>10</v>
      </c>
      <c r="Q1134" s="34">
        <f t="shared" si="229"/>
        <v>5</v>
      </c>
      <c r="R1134" s="24">
        <f t="shared" si="2"/>
        <v>3.846153846</v>
      </c>
      <c r="S1134" s="56">
        <f t="shared" si="230"/>
        <v>11.53846154</v>
      </c>
      <c r="T1134" s="56">
        <f t="shared" si="231"/>
        <v>7.692307692</v>
      </c>
      <c r="U1134" s="56">
        <f t="shared" si="232"/>
        <v>0.6666666667</v>
      </c>
      <c r="V1134" s="21" t="s">
        <v>67</v>
      </c>
      <c r="W1134" s="54">
        <f>VLOOKUP(V1134,'Charged Moves'!B$2:K$119,3,FALSE)</f>
        <v>50</v>
      </c>
      <c r="X1134" s="57" t="str">
        <f>VLOOKUP(V1134,'Charged Moves'!B$2:C$119,2,FALSE)</f>
        <v>Normal</v>
      </c>
      <c r="Y1134" s="54">
        <f>IF(OR(VLOOKUP(V1134,'Charged Moves'!B$2:C$119,2,FALSE)=E1134,VLOOKUP(V1134,'Charged Moves'!B$2:C$119,2,FALSE)=F1134),1,0)</f>
        <v>0</v>
      </c>
      <c r="Z1134" s="54">
        <f>VLOOKUP(V1134,'Charged Moves'!B$2:K$119,10,FALSE)*100</f>
        <v>5</v>
      </c>
      <c r="AA1134" s="54">
        <f>VLOOKUP(V1134,'Charged Moves'!B$2:K$119,6,FALSE)</f>
        <v>1900</v>
      </c>
      <c r="AB1134" s="54">
        <f>VLOOKUP(V1134,'Charged Moves'!B$2:L$119,11,FALSE)</f>
        <v>33</v>
      </c>
      <c r="AC1134" s="62">
        <f t="shared" si="233"/>
        <v>15</v>
      </c>
      <c r="AD1134" s="24">
        <f t="shared" si="3"/>
        <v>7.894736842</v>
      </c>
      <c r="AE1134" s="63">
        <f t="shared" si="4"/>
        <v>4</v>
      </c>
      <c r="AF1134" s="64">
        <f t="shared" si="5"/>
        <v>5200</v>
      </c>
      <c r="AG1134" s="65">
        <f t="shared" si="6"/>
        <v>4.929577465</v>
      </c>
      <c r="AH1134" s="15">
        <f t="shared" si="234"/>
        <v>0.2831463219</v>
      </c>
      <c r="AI1134" s="15">
        <f t="shared" si="235"/>
        <v>0.08557299153</v>
      </c>
      <c r="AJ1134" s="15">
        <f t="shared" si="236"/>
        <v>0.1080121315</v>
      </c>
      <c r="AK1134" s="65">
        <f t="shared" si="7"/>
        <v>2.046783626</v>
      </c>
      <c r="AL1134" s="65">
        <f t="shared" si="8"/>
        <v>94943.66197</v>
      </c>
      <c r="AM1134" s="65">
        <f t="shared" si="9"/>
        <v>39421.05263</v>
      </c>
    </row>
    <row r="1135" ht="14.25" customHeight="1">
      <c r="A1135" s="11">
        <v>1628.0</v>
      </c>
      <c r="B1135" s="11">
        <f>VLOOKUP(D1135,'Species Data'!A$2:E$252,2,FALSE)</f>
        <v>231</v>
      </c>
      <c r="C1135" s="11"/>
      <c r="D1135" s="20" t="s">
        <v>356</v>
      </c>
      <c r="E1135" s="132" t="s">
        <v>485</v>
      </c>
      <c r="F1135" s="132"/>
      <c r="G1135" s="11">
        <f>VLOOKUP(D1135,'Species Data'!A$2:E$252,3,FALSE)</f>
        <v>180</v>
      </c>
      <c r="H1135" s="52">
        <f>VLOOKUP(D1135,'Species Data'!A$2:E$252,4,FALSE)</f>
        <v>107</v>
      </c>
      <c r="I1135" s="52">
        <f>VLOOKUP(D1135,'Species Data'!A$2:E$252,5,FALSE)</f>
        <v>107</v>
      </c>
      <c r="J1135" s="53">
        <f t="shared" si="1"/>
        <v>19260</v>
      </c>
      <c r="K1135" s="21" t="s">
        <v>139</v>
      </c>
      <c r="L1135" s="54">
        <f>VLOOKUP(K1135,'Basic Moves'!B$2:J$60,3,FALSE)</f>
        <v>5</v>
      </c>
      <c r="M1135" s="54" t="str">
        <f>VLOOKUP(K1135,'Basic Moves'!B$2:C$60,2,FALSE)</f>
        <v>Normal</v>
      </c>
      <c r="N1135" s="54">
        <f>IF(OR(VLOOKUP(K1135,'Basic Moves'!B$2:C$60,2,FALSE)=E1135,VLOOKUP(K1135,'Basic Moves'!B$2:C$60,2,FALSE)=F1135),1,0)</f>
        <v>0</v>
      </c>
      <c r="O1135" s="54">
        <f>VLOOKUP(K1135,'Basic Moves'!B$2:J$60,5,FALSE)</f>
        <v>500</v>
      </c>
      <c r="P1135" s="54">
        <f>VLOOKUP(K1135,'Basic Moves'!B$2:J$60,9,FALSE)</f>
        <v>5</v>
      </c>
      <c r="Q1135" s="34">
        <f t="shared" si="229"/>
        <v>2</v>
      </c>
      <c r="R1135" s="24">
        <f t="shared" si="2"/>
        <v>4</v>
      </c>
      <c r="S1135" s="56">
        <f t="shared" si="230"/>
        <v>10</v>
      </c>
      <c r="T1135" s="56">
        <f t="shared" si="231"/>
        <v>10</v>
      </c>
      <c r="U1135" s="56">
        <f t="shared" si="232"/>
        <v>1</v>
      </c>
      <c r="V1135" s="21" t="s">
        <v>194</v>
      </c>
      <c r="W1135" s="54">
        <f>VLOOKUP(V1135,'Charged Moves'!B$2:K$119,3,FALSE)</f>
        <v>80</v>
      </c>
      <c r="X1135" s="57" t="str">
        <f>VLOOKUP(V1135,'Charged Moves'!B$2:C$119,2,FALSE)</f>
        <v>Ground</v>
      </c>
      <c r="Y1135" s="54">
        <f>IF(OR(VLOOKUP(V1135,'Charged Moves'!B$2:C$119,2,FALSE)=E1135,VLOOKUP(V1135,'Charged Moves'!B$2:C$119,2,FALSE)=F1135),1,0)</f>
        <v>1</v>
      </c>
      <c r="Z1135" s="54">
        <f>VLOOKUP(V1135,'Charged Moves'!B$2:K$119,10,FALSE)*100</f>
        <v>5</v>
      </c>
      <c r="AA1135" s="54">
        <f>VLOOKUP(V1135,'Charged Moves'!B$2:K$119,6,FALSE)</f>
        <v>3500</v>
      </c>
      <c r="AB1135" s="54">
        <f>VLOOKUP(V1135,'Charged Moves'!B$2:L$119,11,FALSE)</f>
        <v>50</v>
      </c>
      <c r="AC1135" s="62">
        <f t="shared" si="233"/>
        <v>29</v>
      </c>
      <c r="AD1135" s="24">
        <f t="shared" si="3"/>
        <v>8.285714286</v>
      </c>
      <c r="AE1135" s="63">
        <f t="shared" si="4"/>
        <v>10</v>
      </c>
      <c r="AF1135" s="64">
        <f t="shared" si="5"/>
        <v>5000</v>
      </c>
      <c r="AG1135" s="65">
        <f t="shared" si="6"/>
        <v>5.764705882</v>
      </c>
      <c r="AH1135" s="15">
        <f t="shared" si="234"/>
        <v>0.33111464</v>
      </c>
      <c r="AI1135" s="15">
        <f t="shared" si="235"/>
        <v>0.100070063</v>
      </c>
      <c r="AJ1135" s="15">
        <f t="shared" si="236"/>
        <v>0.0847806698</v>
      </c>
      <c r="AK1135" s="65">
        <f t="shared" si="7"/>
        <v>1.606557377</v>
      </c>
      <c r="AL1135" s="65">
        <f t="shared" si="8"/>
        <v>111028.2353</v>
      </c>
      <c r="AM1135" s="65">
        <f t="shared" si="9"/>
        <v>30942.29508</v>
      </c>
    </row>
    <row r="1136" ht="14.25" customHeight="1">
      <c r="A1136" s="11">
        <v>1629.0</v>
      </c>
      <c r="B1136" s="11">
        <f>VLOOKUP(D1136,'Species Data'!A$2:E$252,2,FALSE)</f>
        <v>231</v>
      </c>
      <c r="C1136" s="11"/>
      <c r="D1136" s="20" t="s">
        <v>356</v>
      </c>
      <c r="E1136" s="132" t="s">
        <v>485</v>
      </c>
      <c r="F1136" s="132"/>
      <c r="G1136" s="11">
        <f>VLOOKUP(D1136,'Species Data'!A$2:E$252,3,FALSE)</f>
        <v>180</v>
      </c>
      <c r="H1136" s="52">
        <f>VLOOKUP(D1136,'Species Data'!A$2:E$252,4,FALSE)</f>
        <v>107</v>
      </c>
      <c r="I1136" s="52">
        <f>VLOOKUP(D1136,'Species Data'!A$2:E$252,5,FALSE)</f>
        <v>107</v>
      </c>
      <c r="J1136" s="53">
        <f t="shared" si="1"/>
        <v>19260</v>
      </c>
      <c r="K1136" s="21" t="s">
        <v>139</v>
      </c>
      <c r="L1136" s="54">
        <f>VLOOKUP(K1136,'Basic Moves'!B$2:J$60,3,FALSE)</f>
        <v>5</v>
      </c>
      <c r="M1136" s="54" t="str">
        <f>VLOOKUP(K1136,'Basic Moves'!B$2:C$60,2,FALSE)</f>
        <v>Normal</v>
      </c>
      <c r="N1136" s="54">
        <f>IF(OR(VLOOKUP(K1136,'Basic Moves'!B$2:C$60,2,FALSE)=E1136,VLOOKUP(K1136,'Basic Moves'!B$2:C$60,2,FALSE)=F1136),1,0)</f>
        <v>0</v>
      </c>
      <c r="O1136" s="54">
        <f>VLOOKUP(K1136,'Basic Moves'!B$2:J$60,5,FALSE)</f>
        <v>500</v>
      </c>
      <c r="P1136" s="54">
        <f>VLOOKUP(K1136,'Basic Moves'!B$2:J$60,9,FALSE)</f>
        <v>5</v>
      </c>
      <c r="Q1136" s="34">
        <f t="shared" si="229"/>
        <v>2</v>
      </c>
      <c r="R1136" s="24">
        <f t="shared" si="2"/>
        <v>4</v>
      </c>
      <c r="S1136" s="56">
        <f t="shared" si="230"/>
        <v>10</v>
      </c>
      <c r="T1136" s="56">
        <f t="shared" si="231"/>
        <v>10</v>
      </c>
      <c r="U1136" s="56">
        <f t="shared" si="232"/>
        <v>1</v>
      </c>
      <c r="V1136" s="21" t="s">
        <v>140</v>
      </c>
      <c r="W1136" s="54">
        <f>VLOOKUP(V1136,'Charged Moves'!B$2:K$119,3,FALSE)</f>
        <v>80</v>
      </c>
      <c r="X1136" s="57" t="str">
        <f>VLOOKUP(V1136,'Charged Moves'!B$2:C$119,2,FALSE)</f>
        <v>Rock</v>
      </c>
      <c r="Y1136" s="54">
        <f>IF(OR(VLOOKUP(V1136,'Charged Moves'!B$2:C$119,2,FALSE)=E1136,VLOOKUP(V1136,'Charged Moves'!B$2:C$119,2,FALSE)=F1136),1,0)</f>
        <v>0</v>
      </c>
      <c r="Z1136" s="54">
        <f>VLOOKUP(V1136,'Charged Moves'!B$2:K$119,10,FALSE)*100</f>
        <v>5</v>
      </c>
      <c r="AA1136" s="54">
        <f>VLOOKUP(V1136,'Charged Moves'!B$2:K$119,6,FALSE)</f>
        <v>2700</v>
      </c>
      <c r="AB1136" s="54">
        <f>VLOOKUP(V1136,'Charged Moves'!B$2:L$119,11,FALSE)</f>
        <v>50</v>
      </c>
      <c r="AC1136" s="62">
        <f t="shared" si="233"/>
        <v>24</v>
      </c>
      <c r="AD1136" s="24">
        <f t="shared" si="3"/>
        <v>8.888888889</v>
      </c>
      <c r="AE1136" s="63">
        <f t="shared" si="4"/>
        <v>10</v>
      </c>
      <c r="AF1136" s="64">
        <f t="shared" si="5"/>
        <v>5000</v>
      </c>
      <c r="AG1136" s="65">
        <f t="shared" si="6"/>
        <v>5.714285714</v>
      </c>
      <c r="AH1136" s="15">
        <f t="shared" si="234"/>
        <v>0.3282185936</v>
      </c>
      <c r="AI1136" s="15">
        <f t="shared" si="235"/>
        <v>0.09919481468</v>
      </c>
      <c r="AJ1136" s="15">
        <f t="shared" si="236"/>
        <v>0.07818020949</v>
      </c>
      <c r="AK1136" s="65">
        <f t="shared" si="7"/>
        <v>1.481481481</v>
      </c>
      <c r="AL1136" s="65">
        <f t="shared" si="8"/>
        <v>110057.1429</v>
      </c>
      <c r="AM1136" s="65">
        <f t="shared" si="9"/>
        <v>28533.33333</v>
      </c>
    </row>
    <row r="1137" ht="14.25" customHeight="1">
      <c r="A1137" s="11">
        <v>1627.0</v>
      </c>
      <c r="B1137" s="11">
        <f>VLOOKUP(D1137,'Species Data'!A$2:E$252,2,FALSE)</f>
        <v>231</v>
      </c>
      <c r="C1137" s="11"/>
      <c r="D1137" s="20" t="s">
        <v>356</v>
      </c>
      <c r="E1137" s="132" t="s">
        <v>485</v>
      </c>
      <c r="F1137" s="132"/>
      <c r="G1137" s="11">
        <f>VLOOKUP(D1137,'Species Data'!A$2:E$252,3,FALSE)</f>
        <v>180</v>
      </c>
      <c r="H1137" s="52">
        <f>VLOOKUP(D1137,'Species Data'!A$2:E$252,4,FALSE)</f>
        <v>107</v>
      </c>
      <c r="I1137" s="52">
        <f>VLOOKUP(D1137,'Species Data'!A$2:E$252,5,FALSE)</f>
        <v>107</v>
      </c>
      <c r="J1137" s="53">
        <f t="shared" si="1"/>
        <v>19260</v>
      </c>
      <c r="K1137" s="21" t="s">
        <v>139</v>
      </c>
      <c r="L1137" s="54">
        <f>VLOOKUP(K1137,'Basic Moves'!B$2:J$60,3,FALSE)</f>
        <v>5</v>
      </c>
      <c r="M1137" s="54" t="str">
        <f>VLOOKUP(K1137,'Basic Moves'!B$2:C$60,2,FALSE)</f>
        <v>Normal</v>
      </c>
      <c r="N1137" s="54">
        <f>IF(OR(VLOOKUP(K1137,'Basic Moves'!B$2:C$60,2,FALSE)=E1137,VLOOKUP(K1137,'Basic Moves'!B$2:C$60,2,FALSE)=F1137),1,0)</f>
        <v>0</v>
      </c>
      <c r="O1137" s="54">
        <f>VLOOKUP(K1137,'Basic Moves'!B$2:J$60,5,FALSE)</f>
        <v>500</v>
      </c>
      <c r="P1137" s="54">
        <f>VLOOKUP(K1137,'Basic Moves'!B$2:J$60,9,FALSE)</f>
        <v>5</v>
      </c>
      <c r="Q1137" s="34">
        <f t="shared" si="229"/>
        <v>2</v>
      </c>
      <c r="R1137" s="24">
        <f t="shared" si="2"/>
        <v>4</v>
      </c>
      <c r="S1137" s="56">
        <f t="shared" si="230"/>
        <v>10</v>
      </c>
      <c r="T1137" s="56">
        <f t="shared" si="231"/>
        <v>10</v>
      </c>
      <c r="U1137" s="56">
        <f t="shared" si="232"/>
        <v>1</v>
      </c>
      <c r="V1137" s="21" t="s">
        <v>67</v>
      </c>
      <c r="W1137" s="54">
        <f>VLOOKUP(V1137,'Charged Moves'!B$2:K$119,3,FALSE)</f>
        <v>50</v>
      </c>
      <c r="X1137" s="57" t="str">
        <f>VLOOKUP(V1137,'Charged Moves'!B$2:C$119,2,FALSE)</f>
        <v>Normal</v>
      </c>
      <c r="Y1137" s="54">
        <f>IF(OR(VLOOKUP(V1137,'Charged Moves'!B$2:C$119,2,FALSE)=E1137,VLOOKUP(V1137,'Charged Moves'!B$2:C$119,2,FALSE)=F1137),1,0)</f>
        <v>0</v>
      </c>
      <c r="Z1137" s="54">
        <f>VLOOKUP(V1137,'Charged Moves'!B$2:K$119,10,FALSE)*100</f>
        <v>5</v>
      </c>
      <c r="AA1137" s="54">
        <f>VLOOKUP(V1137,'Charged Moves'!B$2:K$119,6,FALSE)</f>
        <v>1900</v>
      </c>
      <c r="AB1137" s="54">
        <f>VLOOKUP(V1137,'Charged Moves'!B$2:L$119,11,FALSE)</f>
        <v>33</v>
      </c>
      <c r="AC1137" s="62">
        <f t="shared" si="233"/>
        <v>15</v>
      </c>
      <c r="AD1137" s="24">
        <f t="shared" si="3"/>
        <v>7.894736842</v>
      </c>
      <c r="AE1137" s="63">
        <f t="shared" si="4"/>
        <v>7</v>
      </c>
      <c r="AF1137" s="64">
        <f t="shared" si="5"/>
        <v>3500</v>
      </c>
      <c r="AG1137" s="65">
        <f t="shared" si="6"/>
        <v>5.37037037</v>
      </c>
      <c r="AH1137" s="15">
        <f t="shared" si="234"/>
        <v>0.3084646967</v>
      </c>
      <c r="AI1137" s="15">
        <f t="shared" si="235"/>
        <v>0.09322475639</v>
      </c>
      <c r="AJ1137" s="15">
        <f t="shared" si="236"/>
        <v>0.071512972</v>
      </c>
      <c r="AK1137" s="65">
        <f t="shared" si="7"/>
        <v>1.355140187</v>
      </c>
      <c r="AL1137" s="65">
        <f t="shared" si="8"/>
        <v>103433.3333</v>
      </c>
      <c r="AM1137" s="65">
        <f t="shared" si="9"/>
        <v>26100</v>
      </c>
    </row>
    <row r="1138" ht="14.25" customHeight="1">
      <c r="A1138" s="11">
        <v>1277.0</v>
      </c>
      <c r="B1138" s="11">
        <f>VLOOKUP(D1138,'Species Data'!A$2:E$252,2,FALSE)</f>
        <v>172</v>
      </c>
      <c r="C1138" s="11"/>
      <c r="D1138" s="20" t="s">
        <v>450</v>
      </c>
      <c r="E1138" s="101" t="s">
        <v>480</v>
      </c>
      <c r="F1138" s="101"/>
      <c r="G1138" s="11">
        <f>VLOOKUP(D1138,'Species Data'!A$2:E$252,3,FALSE)</f>
        <v>40</v>
      </c>
      <c r="H1138" s="52">
        <f>VLOOKUP(D1138,'Species Data'!A$2:E$252,4,FALSE)</f>
        <v>77</v>
      </c>
      <c r="I1138" s="52">
        <f>VLOOKUP(D1138,'Species Data'!A$2:E$252,5,FALSE)</f>
        <v>63</v>
      </c>
      <c r="J1138" s="53">
        <f t="shared" si="1"/>
        <v>2520</v>
      </c>
      <c r="K1138" s="21" t="s">
        <v>70</v>
      </c>
      <c r="L1138" s="54">
        <f>VLOOKUP(K1138,'Basic Moves'!B$2:J$60,3,FALSE)</f>
        <v>5</v>
      </c>
      <c r="M1138" s="54" t="str">
        <f>VLOOKUP(K1138,'Basic Moves'!B$2:C$60,2,FALSE)</f>
        <v>Electric</v>
      </c>
      <c r="N1138" s="54">
        <f>IF(OR(VLOOKUP(K1138,'Basic Moves'!B$2:C$60,2,FALSE)=E1138,VLOOKUP(K1138,'Basic Moves'!B$2:C$60,2,FALSE)=F1138),1,0)</f>
        <v>1</v>
      </c>
      <c r="O1138" s="54">
        <f>VLOOKUP(K1138,'Basic Moves'!B$2:J$60,5,FALSE)</f>
        <v>600</v>
      </c>
      <c r="P1138" s="54">
        <f>VLOOKUP(K1138,'Basic Moves'!B$2:J$60,9,FALSE)</f>
        <v>8</v>
      </c>
      <c r="Q1138" s="34">
        <f t="shared" si="229"/>
        <v>2</v>
      </c>
      <c r="R1138" s="24">
        <f t="shared" si="2"/>
        <v>3.333333333</v>
      </c>
      <c r="S1138" s="56">
        <f t="shared" si="230"/>
        <v>8.333333333</v>
      </c>
      <c r="T1138" s="56">
        <f t="shared" si="231"/>
        <v>13.33333333</v>
      </c>
      <c r="U1138" s="56">
        <f t="shared" si="232"/>
        <v>1.6</v>
      </c>
      <c r="V1138" s="21" t="s">
        <v>92</v>
      </c>
      <c r="W1138" s="54">
        <f>VLOOKUP(V1138,'Charged Moves'!B$2:K$119,3,FALSE)</f>
        <v>80</v>
      </c>
      <c r="X1138" s="57" t="str">
        <f>VLOOKUP(V1138,'Charged Moves'!B$2:C$119,2,FALSE)</f>
        <v>Electric</v>
      </c>
      <c r="Y1138" s="54">
        <f>IF(OR(VLOOKUP(V1138,'Charged Moves'!B$2:C$119,2,FALSE)=E1138,VLOOKUP(V1138,'Charged Moves'!B$2:C$119,2,FALSE)=F1138),1,0)</f>
        <v>1</v>
      </c>
      <c r="Z1138" s="54">
        <f>VLOOKUP(V1138,'Charged Moves'!B$2:K$119,10,FALSE)*100</f>
        <v>5</v>
      </c>
      <c r="AA1138" s="54">
        <f>VLOOKUP(V1138,'Charged Moves'!B$2:K$119,6,FALSE)</f>
        <v>2500</v>
      </c>
      <c r="AB1138" s="54">
        <f>VLOOKUP(V1138,'Charged Moves'!B$2:L$119,11,FALSE)</f>
        <v>50</v>
      </c>
      <c r="AC1138" s="62">
        <f t="shared" si="233"/>
        <v>21</v>
      </c>
      <c r="AD1138" s="24">
        <f t="shared" si="3"/>
        <v>8.4</v>
      </c>
      <c r="AE1138" s="63">
        <f t="shared" si="4"/>
        <v>7</v>
      </c>
      <c r="AF1138" s="64">
        <f t="shared" si="5"/>
        <v>4200</v>
      </c>
      <c r="AG1138" s="65">
        <f t="shared" si="6"/>
        <v>5.223880597</v>
      </c>
      <c r="AH1138" s="15">
        <f t="shared" si="234"/>
        <v>0.30005058</v>
      </c>
      <c r="AI1138" s="15">
        <f t="shared" si="235"/>
        <v>0.01186491192</v>
      </c>
      <c r="AJ1138" s="15">
        <f t="shared" si="236"/>
        <v>0.01064601436</v>
      </c>
      <c r="AK1138" s="65">
        <f t="shared" si="7"/>
        <v>1.54185022</v>
      </c>
      <c r="AL1138" s="65">
        <f t="shared" si="8"/>
        <v>13164.1791</v>
      </c>
      <c r="AM1138" s="65">
        <f t="shared" si="9"/>
        <v>3885.462555</v>
      </c>
    </row>
    <row r="1139" ht="14.25" customHeight="1">
      <c r="A1139" s="11">
        <v>1275.0</v>
      </c>
      <c r="B1139" s="11">
        <f>VLOOKUP(D1139,'Species Data'!A$2:E$252,2,FALSE)</f>
        <v>172</v>
      </c>
      <c r="C1139" s="11"/>
      <c r="D1139" s="20" t="s">
        <v>450</v>
      </c>
      <c r="E1139" s="101" t="s">
        <v>480</v>
      </c>
      <c r="F1139" s="101"/>
      <c r="G1139" s="11">
        <f>VLOOKUP(D1139,'Species Data'!A$2:E$252,3,FALSE)</f>
        <v>40</v>
      </c>
      <c r="H1139" s="52">
        <f>VLOOKUP(D1139,'Species Data'!A$2:E$252,4,FALSE)</f>
        <v>77</v>
      </c>
      <c r="I1139" s="52">
        <f>VLOOKUP(D1139,'Species Data'!A$2:E$252,5,FALSE)</f>
        <v>63</v>
      </c>
      <c r="J1139" s="53">
        <f t="shared" si="1"/>
        <v>2520</v>
      </c>
      <c r="K1139" s="21" t="s">
        <v>70</v>
      </c>
      <c r="L1139" s="54">
        <f>VLOOKUP(K1139,'Basic Moves'!B$2:J$60,3,FALSE)</f>
        <v>5</v>
      </c>
      <c r="M1139" s="54" t="str">
        <f>VLOOKUP(K1139,'Basic Moves'!B$2:C$60,2,FALSE)</f>
        <v>Electric</v>
      </c>
      <c r="N1139" s="54">
        <f>IF(OR(VLOOKUP(K1139,'Basic Moves'!B$2:C$60,2,FALSE)=E1139,VLOOKUP(K1139,'Basic Moves'!B$2:C$60,2,FALSE)=F1139),1,0)</f>
        <v>1</v>
      </c>
      <c r="O1139" s="54">
        <f>VLOOKUP(K1139,'Basic Moves'!B$2:J$60,5,FALSE)</f>
        <v>600</v>
      </c>
      <c r="P1139" s="54">
        <f>VLOOKUP(K1139,'Basic Moves'!B$2:J$60,9,FALSE)</f>
        <v>8</v>
      </c>
      <c r="Q1139" s="34">
        <f t="shared" si="229"/>
        <v>2</v>
      </c>
      <c r="R1139" s="24">
        <f t="shared" si="2"/>
        <v>3.333333333</v>
      </c>
      <c r="S1139" s="56">
        <f t="shared" si="230"/>
        <v>8.333333333</v>
      </c>
      <c r="T1139" s="56">
        <f t="shared" si="231"/>
        <v>13.33333333</v>
      </c>
      <c r="U1139" s="56">
        <f t="shared" si="232"/>
        <v>1.6</v>
      </c>
      <c r="V1139" s="21" t="s">
        <v>372</v>
      </c>
      <c r="W1139" s="54">
        <f>VLOOKUP(V1139,'Charged Moves'!B$2:K$119,3,FALSE)</f>
        <v>70</v>
      </c>
      <c r="X1139" s="57" t="str">
        <f>VLOOKUP(V1139,'Charged Moves'!B$2:C$119,2,FALSE)</f>
        <v>Fairy</v>
      </c>
      <c r="Y1139" s="54">
        <f>IF(OR(VLOOKUP(V1139,'Charged Moves'!B$2:C$119,2,FALSE)=E1139,VLOOKUP(V1139,'Charged Moves'!B$2:C$119,2,FALSE)=F1139),1,0)</f>
        <v>0</v>
      </c>
      <c r="Z1139" s="54">
        <f>VLOOKUP(V1139,'Charged Moves'!B$2:K$119,10,FALSE)*100</f>
        <v>5</v>
      </c>
      <c r="AA1139" s="54">
        <f>VLOOKUP(V1139,'Charged Moves'!B$2:K$119,6,FALSE)</f>
        <v>3900</v>
      </c>
      <c r="AB1139" s="54">
        <f>VLOOKUP(V1139,'Charged Moves'!B$2:L$119,11,FALSE)</f>
        <v>33</v>
      </c>
      <c r="AC1139" s="62">
        <f t="shared" si="233"/>
        <v>15</v>
      </c>
      <c r="AD1139" s="24">
        <f t="shared" si="3"/>
        <v>3.846153846</v>
      </c>
      <c r="AE1139" s="63">
        <f t="shared" si="4"/>
        <v>5</v>
      </c>
      <c r="AF1139" s="64">
        <f t="shared" si="5"/>
        <v>3000</v>
      </c>
      <c r="AG1139" s="65">
        <f t="shared" si="6"/>
        <v>3.623188406</v>
      </c>
      <c r="AH1139" s="15">
        <f t="shared" si="234"/>
        <v>0.2081096155</v>
      </c>
      <c r="AI1139" s="15">
        <f t="shared" si="235"/>
        <v>0.008229286738</v>
      </c>
      <c r="AJ1139" s="15">
        <f t="shared" si="236"/>
        <v>0.009133202044</v>
      </c>
      <c r="AK1139" s="65">
        <f t="shared" si="7"/>
        <v>1.322751323</v>
      </c>
      <c r="AL1139" s="65">
        <f t="shared" si="8"/>
        <v>9130.434783</v>
      </c>
      <c r="AM1139" s="65">
        <f t="shared" si="9"/>
        <v>3333.333333</v>
      </c>
    </row>
    <row r="1140" ht="14.25" customHeight="1">
      <c r="A1140" s="11">
        <v>1276.0</v>
      </c>
      <c r="B1140" s="11">
        <f>VLOOKUP(D1140,'Species Data'!A$2:E$252,2,FALSE)</f>
        <v>172</v>
      </c>
      <c r="C1140" s="11"/>
      <c r="D1140" s="20" t="s">
        <v>450</v>
      </c>
      <c r="E1140" s="101" t="s">
        <v>480</v>
      </c>
      <c r="F1140" s="101"/>
      <c r="G1140" s="11">
        <f>VLOOKUP(D1140,'Species Data'!A$2:E$252,3,FALSE)</f>
        <v>40</v>
      </c>
      <c r="H1140" s="52">
        <f>VLOOKUP(D1140,'Species Data'!A$2:E$252,4,FALSE)</f>
        <v>77</v>
      </c>
      <c r="I1140" s="52">
        <f>VLOOKUP(D1140,'Species Data'!A$2:E$252,5,FALSE)</f>
        <v>63</v>
      </c>
      <c r="J1140" s="53">
        <f t="shared" si="1"/>
        <v>2520</v>
      </c>
      <c r="K1140" s="21" t="s">
        <v>70</v>
      </c>
      <c r="L1140" s="54">
        <f>VLOOKUP(K1140,'Basic Moves'!B$2:J$60,3,FALSE)</f>
        <v>5</v>
      </c>
      <c r="M1140" s="54" t="str">
        <f>VLOOKUP(K1140,'Basic Moves'!B$2:C$60,2,FALSE)</f>
        <v>Electric</v>
      </c>
      <c r="N1140" s="54">
        <f>IF(OR(VLOOKUP(K1140,'Basic Moves'!B$2:C$60,2,FALSE)=E1140,VLOOKUP(K1140,'Basic Moves'!B$2:C$60,2,FALSE)=F1140),1,0)</f>
        <v>1</v>
      </c>
      <c r="O1140" s="54">
        <f>VLOOKUP(K1140,'Basic Moves'!B$2:J$60,5,FALSE)</f>
        <v>600</v>
      </c>
      <c r="P1140" s="54">
        <f>VLOOKUP(K1140,'Basic Moves'!B$2:J$60,9,FALSE)</f>
        <v>8</v>
      </c>
      <c r="Q1140" s="34">
        <f t="shared" si="229"/>
        <v>2</v>
      </c>
      <c r="R1140" s="24">
        <f t="shared" si="2"/>
        <v>3.333333333</v>
      </c>
      <c r="S1140" s="56">
        <f t="shared" si="230"/>
        <v>8.333333333</v>
      </c>
      <c r="T1140" s="56">
        <f t="shared" si="231"/>
        <v>13.33333333</v>
      </c>
      <c r="U1140" s="56">
        <f t="shared" si="232"/>
        <v>1.6</v>
      </c>
      <c r="V1140" s="21" t="s">
        <v>272</v>
      </c>
      <c r="W1140" s="54">
        <f>VLOOKUP(V1140,'Charged Moves'!B$2:K$119,3,FALSE)</f>
        <v>45</v>
      </c>
      <c r="X1140" s="57" t="str">
        <f>VLOOKUP(V1140,'Charged Moves'!B$2:C$119,2,FALSE)</f>
        <v>Electric</v>
      </c>
      <c r="Y1140" s="54">
        <f>IF(OR(VLOOKUP(V1140,'Charged Moves'!B$2:C$119,2,FALSE)=E1140,VLOOKUP(V1140,'Charged Moves'!B$2:C$119,2,FALSE)=F1140),1,0)</f>
        <v>1</v>
      </c>
      <c r="Z1140" s="54">
        <f>VLOOKUP(V1140,'Charged Moves'!B$2:K$119,10,FALSE)*100</f>
        <v>5</v>
      </c>
      <c r="AA1140" s="54">
        <f>VLOOKUP(V1140,'Charged Moves'!B$2:K$119,6,FALSE)</f>
        <v>1800</v>
      </c>
      <c r="AB1140" s="54">
        <f>VLOOKUP(V1140,'Charged Moves'!B$2:L$119,11,FALSE)</f>
        <v>33</v>
      </c>
      <c r="AC1140" s="62">
        <f t="shared" si="233"/>
        <v>12</v>
      </c>
      <c r="AD1140" s="24">
        <f t="shared" si="3"/>
        <v>6.666666667</v>
      </c>
      <c r="AE1140" s="63">
        <f t="shared" si="4"/>
        <v>5</v>
      </c>
      <c r="AF1140" s="64">
        <f t="shared" si="5"/>
        <v>3000</v>
      </c>
      <c r="AG1140" s="65">
        <f t="shared" si="6"/>
        <v>4.583333333</v>
      </c>
      <c r="AH1140" s="15">
        <f t="shared" si="234"/>
        <v>0.2632586636</v>
      </c>
      <c r="AI1140" s="15">
        <f t="shared" si="235"/>
        <v>0.01041004772</v>
      </c>
      <c r="AJ1140" s="15">
        <f t="shared" si="236"/>
        <v>0.009041870023</v>
      </c>
      <c r="AK1140" s="65">
        <f t="shared" si="7"/>
        <v>1.30952381</v>
      </c>
      <c r="AL1140" s="65">
        <f t="shared" si="8"/>
        <v>11550</v>
      </c>
      <c r="AM1140" s="65">
        <f t="shared" si="9"/>
        <v>3300</v>
      </c>
    </row>
    <row r="1141" ht="14.25" customHeight="1">
      <c r="A1141" s="11">
        <v>104.0</v>
      </c>
      <c r="B1141" s="11">
        <f>VLOOKUP(D1141,'Species Data'!A$2:E$252,2,FALSE)</f>
        <v>18</v>
      </c>
      <c r="C1141" s="11"/>
      <c r="D1141" s="11" t="s">
        <v>253</v>
      </c>
      <c r="E1141" s="98" t="s">
        <v>481</v>
      </c>
      <c r="F1141" s="67" t="s">
        <v>174</v>
      </c>
      <c r="G1141" s="11">
        <f>VLOOKUP(D1141,'Species Data'!A$2:E$252,3,FALSE)</f>
        <v>166</v>
      </c>
      <c r="H1141" s="52">
        <f>VLOOKUP(D1141,'Species Data'!A$2:E$252,4,FALSE)</f>
        <v>166</v>
      </c>
      <c r="I1141" s="52">
        <f>VLOOKUP(D1141,'Species Data'!A$2:E$252,5,FALSE)</f>
        <v>157</v>
      </c>
      <c r="J1141" s="53">
        <f t="shared" si="1"/>
        <v>26062</v>
      </c>
      <c r="K1141" s="12" t="s">
        <v>151</v>
      </c>
      <c r="L1141" s="54">
        <f>VLOOKUP(K1141,'Basic Moves'!B$2:J$60,3,FALSE)</f>
        <v>14</v>
      </c>
      <c r="M1141" s="54" t="str">
        <f>VLOOKUP(K1141,'Basic Moves'!B$2:C$60,2,FALSE)</f>
        <v>Flying</v>
      </c>
      <c r="N1141" s="54">
        <f>IF(OR(VLOOKUP(K1141,'Basic Moves'!B$2:C$60,2,FALSE)=E1141,VLOOKUP(K1141,'Basic Moves'!B$2:C$60,2,FALSE)=F1141),1,0)</f>
        <v>1</v>
      </c>
      <c r="O1141" s="54">
        <f>VLOOKUP(K1141,'Basic Moves'!B$2:J$60,5,FALSE)</f>
        <v>1200</v>
      </c>
      <c r="P1141" s="54">
        <f>VLOOKUP(K1141,'Basic Moves'!B$2:J$60,9,FALSE)</f>
        <v>10</v>
      </c>
      <c r="Q1141" s="34">
        <f t="shared" si="229"/>
        <v>8</v>
      </c>
      <c r="R1141" s="24">
        <f t="shared" si="2"/>
        <v>6.666666667</v>
      </c>
      <c r="S1141" s="56">
        <f t="shared" si="230"/>
        <v>11.66666667</v>
      </c>
      <c r="T1141" s="56">
        <f t="shared" si="231"/>
        <v>8.333333333</v>
      </c>
      <c r="U1141" s="56">
        <f t="shared" si="232"/>
        <v>0.7142857143</v>
      </c>
      <c r="V1141" s="48" t="s">
        <v>68</v>
      </c>
      <c r="W1141" s="54">
        <f>VLOOKUP(V1141,'Charged Moves'!B$2:K$119,3,FALSE)</f>
        <v>110</v>
      </c>
      <c r="X1141" s="57" t="str">
        <f>VLOOKUP(V1141,'Charged Moves'!B$2:C$119,2,FALSE)</f>
        <v>Flying</v>
      </c>
      <c r="Y1141" s="54">
        <f>IF(OR(VLOOKUP(V1141,'Charged Moves'!B$2:C$119,2,FALSE)=E1141,VLOOKUP(V1141,'Charged Moves'!B$2:C$119,2,FALSE)=F1141),1,0)</f>
        <v>1</v>
      </c>
      <c r="Z1141" s="54">
        <f>VLOOKUP(V1141,'Charged Moves'!B$2:K$119,10,FALSE)*100</f>
        <v>5</v>
      </c>
      <c r="AA1141" s="54">
        <f>VLOOKUP(V1141,'Charged Moves'!B$2:K$119,6,FALSE)</f>
        <v>2700</v>
      </c>
      <c r="AB1141" s="54">
        <f>VLOOKUP(V1141,'Charged Moves'!B$2:L$119,11,FALSE)</f>
        <v>100</v>
      </c>
      <c r="AC1141" s="62">
        <f t="shared" si="233"/>
        <v>61</v>
      </c>
      <c r="AD1141" s="24">
        <f t="shared" si="3"/>
        <v>22.59259259</v>
      </c>
      <c r="AE1141" s="63">
        <f t="shared" si="4"/>
        <v>10</v>
      </c>
      <c r="AF1141" s="64">
        <f t="shared" si="5"/>
        <v>12000</v>
      </c>
      <c r="AG1141" s="65">
        <f t="shared" si="6"/>
        <v>9.591836735</v>
      </c>
      <c r="AH1141" s="15">
        <f t="shared" si="234"/>
        <v>0.5509383535</v>
      </c>
      <c r="AI1141" s="15">
        <f t="shared" si="235"/>
        <v>0.2253098895</v>
      </c>
      <c r="AJ1141" s="15">
        <f t="shared" si="236"/>
        <v>0.2743500911</v>
      </c>
      <c r="AK1141" s="65">
        <f t="shared" si="7"/>
        <v>3.841961853</v>
      </c>
      <c r="AL1141" s="65">
        <f t="shared" si="8"/>
        <v>249982.449</v>
      </c>
      <c r="AM1141" s="65">
        <f t="shared" si="9"/>
        <v>100129.2098</v>
      </c>
    </row>
    <row r="1142" ht="14.25" customHeight="1">
      <c r="A1142" s="11">
        <v>102.0</v>
      </c>
      <c r="B1142" s="11">
        <f>VLOOKUP(D1142,'Species Data'!A$2:E$252,2,FALSE)</f>
        <v>18</v>
      </c>
      <c r="C1142" s="11"/>
      <c r="D1142" s="11" t="s">
        <v>253</v>
      </c>
      <c r="E1142" s="98" t="s">
        <v>481</v>
      </c>
      <c r="F1142" s="67" t="s">
        <v>174</v>
      </c>
      <c r="G1142" s="11">
        <f>VLOOKUP(D1142,'Species Data'!A$2:E$252,3,FALSE)</f>
        <v>166</v>
      </c>
      <c r="H1142" s="52">
        <f>VLOOKUP(D1142,'Species Data'!A$2:E$252,4,FALSE)</f>
        <v>166</v>
      </c>
      <c r="I1142" s="52">
        <f>VLOOKUP(D1142,'Species Data'!A$2:E$252,5,FALSE)</f>
        <v>157</v>
      </c>
      <c r="J1142" s="53">
        <f t="shared" si="1"/>
        <v>26062</v>
      </c>
      <c r="K1142" s="12" t="s">
        <v>151</v>
      </c>
      <c r="L1142" s="54">
        <f>VLOOKUP(K1142,'Basic Moves'!B$2:J$60,3,FALSE)</f>
        <v>14</v>
      </c>
      <c r="M1142" s="54" t="str">
        <f>VLOOKUP(K1142,'Basic Moves'!B$2:C$60,2,FALSE)</f>
        <v>Flying</v>
      </c>
      <c r="N1142" s="54">
        <f>IF(OR(VLOOKUP(K1142,'Basic Moves'!B$2:C$60,2,FALSE)=E1142,VLOOKUP(K1142,'Basic Moves'!B$2:C$60,2,FALSE)=F1142),1,0)</f>
        <v>1</v>
      </c>
      <c r="O1142" s="54">
        <f>VLOOKUP(K1142,'Basic Moves'!B$2:J$60,5,FALSE)</f>
        <v>1200</v>
      </c>
      <c r="P1142" s="54">
        <f>VLOOKUP(K1142,'Basic Moves'!B$2:J$60,9,FALSE)</f>
        <v>10</v>
      </c>
      <c r="Q1142" s="34">
        <f t="shared" si="229"/>
        <v>8</v>
      </c>
      <c r="R1142" s="24">
        <f t="shared" si="2"/>
        <v>6.666666667</v>
      </c>
      <c r="S1142" s="56">
        <f t="shared" si="230"/>
        <v>11.66666667</v>
      </c>
      <c r="T1142" s="56">
        <f t="shared" si="231"/>
        <v>8.333333333</v>
      </c>
      <c r="U1142" s="56">
        <f t="shared" si="232"/>
        <v>0.7142857143</v>
      </c>
      <c r="V1142" s="48" t="s">
        <v>239</v>
      </c>
      <c r="W1142" s="54">
        <f>VLOOKUP(V1142,'Charged Moves'!B$2:K$119,3,FALSE)</f>
        <v>55</v>
      </c>
      <c r="X1142" s="57" t="str">
        <f>VLOOKUP(V1142,'Charged Moves'!B$2:C$119,2,FALSE)</f>
        <v>Flying</v>
      </c>
      <c r="Y1142" s="54">
        <f>IF(OR(VLOOKUP(V1142,'Charged Moves'!B$2:C$119,2,FALSE)=E1142,VLOOKUP(V1142,'Charged Moves'!B$2:C$119,2,FALSE)=F1142),1,0)</f>
        <v>1</v>
      </c>
      <c r="Z1142" s="54">
        <f>VLOOKUP(V1142,'Charged Moves'!B$2:K$119,10,FALSE)*100</f>
        <v>5</v>
      </c>
      <c r="AA1142" s="54">
        <f>VLOOKUP(V1142,'Charged Moves'!B$2:K$119,6,FALSE)</f>
        <v>2400</v>
      </c>
      <c r="AB1142" s="54">
        <f>VLOOKUP(V1142,'Charged Moves'!B$2:L$119,11,FALSE)</f>
        <v>33</v>
      </c>
      <c r="AC1142" s="62">
        <f t="shared" si="233"/>
        <v>31</v>
      </c>
      <c r="AD1142" s="24">
        <f t="shared" si="3"/>
        <v>12.91666667</v>
      </c>
      <c r="AE1142" s="63">
        <f t="shared" si="4"/>
        <v>4</v>
      </c>
      <c r="AF1142" s="64">
        <f t="shared" si="5"/>
        <v>4800</v>
      </c>
      <c r="AG1142" s="65">
        <f t="shared" si="6"/>
        <v>8.75</v>
      </c>
      <c r="AH1142" s="15">
        <f t="shared" si="234"/>
        <v>0.5025847214</v>
      </c>
      <c r="AI1142" s="15">
        <f t="shared" si="235"/>
        <v>0.2055353514</v>
      </c>
      <c r="AJ1142" s="15">
        <f t="shared" si="236"/>
        <v>0.2615556843</v>
      </c>
      <c r="AK1142" s="65">
        <f t="shared" si="7"/>
        <v>3.662790698</v>
      </c>
      <c r="AL1142" s="65">
        <f t="shared" si="8"/>
        <v>228042.5</v>
      </c>
      <c r="AM1142" s="65">
        <f t="shared" si="9"/>
        <v>95459.65116</v>
      </c>
    </row>
    <row r="1143" ht="14.25" customHeight="1">
      <c r="A1143" s="11">
        <v>103.0</v>
      </c>
      <c r="B1143" s="11">
        <f>VLOOKUP(D1143,'Species Data'!A$2:E$252,2,FALSE)</f>
        <v>18</v>
      </c>
      <c r="C1143" s="11"/>
      <c r="D1143" s="11" t="s">
        <v>253</v>
      </c>
      <c r="E1143" s="98" t="s">
        <v>481</v>
      </c>
      <c r="F1143" s="67" t="s">
        <v>174</v>
      </c>
      <c r="G1143" s="11">
        <f>VLOOKUP(D1143,'Species Data'!A$2:E$252,3,FALSE)</f>
        <v>166</v>
      </c>
      <c r="H1143" s="52">
        <f>VLOOKUP(D1143,'Species Data'!A$2:E$252,4,FALSE)</f>
        <v>166</v>
      </c>
      <c r="I1143" s="52">
        <f>VLOOKUP(D1143,'Species Data'!A$2:E$252,5,FALSE)</f>
        <v>157</v>
      </c>
      <c r="J1143" s="53">
        <f t="shared" si="1"/>
        <v>26062</v>
      </c>
      <c r="K1143" s="12" t="s">
        <v>151</v>
      </c>
      <c r="L1143" s="54">
        <f>VLOOKUP(K1143,'Basic Moves'!B$2:J$60,3,FALSE)</f>
        <v>14</v>
      </c>
      <c r="M1143" s="54" t="str">
        <f>VLOOKUP(K1143,'Basic Moves'!B$2:C$60,2,FALSE)</f>
        <v>Flying</v>
      </c>
      <c r="N1143" s="54">
        <f>IF(OR(VLOOKUP(K1143,'Basic Moves'!B$2:C$60,2,FALSE)=E1143,VLOOKUP(K1143,'Basic Moves'!B$2:C$60,2,FALSE)=F1143),1,0)</f>
        <v>1</v>
      </c>
      <c r="O1143" s="54">
        <f>VLOOKUP(K1143,'Basic Moves'!B$2:J$60,5,FALSE)</f>
        <v>1200</v>
      </c>
      <c r="P1143" s="54">
        <f>VLOOKUP(K1143,'Basic Moves'!B$2:J$60,9,FALSE)</f>
        <v>10</v>
      </c>
      <c r="Q1143" s="34">
        <f t="shared" si="229"/>
        <v>8</v>
      </c>
      <c r="R1143" s="24">
        <f t="shared" si="2"/>
        <v>6.666666667</v>
      </c>
      <c r="S1143" s="56">
        <f t="shared" si="230"/>
        <v>11.66666667</v>
      </c>
      <c r="T1143" s="56">
        <f t="shared" si="231"/>
        <v>8.333333333</v>
      </c>
      <c r="U1143" s="56">
        <f t="shared" si="232"/>
        <v>0.7142857143</v>
      </c>
      <c r="V1143" s="12" t="s">
        <v>43</v>
      </c>
      <c r="W1143" s="54">
        <f>VLOOKUP(V1143,'Charged Moves'!B$2:K$119,3,FALSE)</f>
        <v>90</v>
      </c>
      <c r="X1143" s="57" t="str">
        <f>VLOOKUP(V1143,'Charged Moves'!B$2:C$119,2,FALSE)</f>
        <v>Flying</v>
      </c>
      <c r="Y1143" s="54">
        <f>IF(OR(VLOOKUP(V1143,'Charged Moves'!B$2:C$119,2,FALSE)=E1143,VLOOKUP(V1143,'Charged Moves'!B$2:C$119,2,FALSE)=F1143),1,0)</f>
        <v>1</v>
      </c>
      <c r="Z1143" s="54">
        <f>VLOOKUP(V1143,'Charged Moves'!B$2:K$119,10,FALSE)*100</f>
        <v>5</v>
      </c>
      <c r="AA1143" s="54">
        <f>VLOOKUP(V1143,'Charged Moves'!B$2:K$119,6,FALSE)</f>
        <v>2000</v>
      </c>
      <c r="AB1143" s="54">
        <f>VLOOKUP(V1143,'Charged Moves'!B$2:L$119,11,FALSE)</f>
        <v>100</v>
      </c>
      <c r="AC1143" s="62">
        <f t="shared" si="233"/>
        <v>50</v>
      </c>
      <c r="AD1143" s="24">
        <f t="shared" si="3"/>
        <v>25</v>
      </c>
      <c r="AE1143" s="63">
        <f t="shared" si="4"/>
        <v>10</v>
      </c>
      <c r="AF1143" s="64">
        <f t="shared" si="5"/>
        <v>12000</v>
      </c>
      <c r="AG1143" s="65">
        <f t="shared" si="6"/>
        <v>9.285714286</v>
      </c>
      <c r="AH1143" s="15">
        <f t="shared" si="234"/>
        <v>0.5333552146</v>
      </c>
      <c r="AI1143" s="15">
        <f t="shared" si="235"/>
        <v>0.2181191484</v>
      </c>
      <c r="AJ1143" s="15">
        <f t="shared" si="236"/>
        <v>0.2578653043</v>
      </c>
      <c r="AK1143" s="65">
        <f t="shared" si="7"/>
        <v>3.611111111</v>
      </c>
      <c r="AL1143" s="65">
        <f t="shared" si="8"/>
        <v>242004.2857</v>
      </c>
      <c r="AM1143" s="65">
        <f t="shared" si="9"/>
        <v>94112.77778</v>
      </c>
    </row>
    <row r="1144" ht="14.25" customHeight="1">
      <c r="A1144" s="11">
        <v>109.0</v>
      </c>
      <c r="B1144" s="32">
        <f>VLOOKUP(D1144,'Species Data'!A$2:E$252,2,FALSE)</f>
        <v>18</v>
      </c>
      <c r="C1144" s="32"/>
      <c r="D1144" s="32" t="s">
        <v>253</v>
      </c>
      <c r="E1144" s="125" t="s">
        <v>481</v>
      </c>
      <c r="F1144" s="114" t="s">
        <v>174</v>
      </c>
      <c r="G1144" s="32">
        <f>VLOOKUP(D1144,'Species Data'!A$2:E$252,3,FALSE)</f>
        <v>166</v>
      </c>
      <c r="H1144" s="104">
        <f>VLOOKUP(D1144,'Species Data'!A$2:E$252,4,FALSE)</f>
        <v>166</v>
      </c>
      <c r="I1144" s="104">
        <f>VLOOKUP(D1144,'Species Data'!A$2:E$252,5,FALSE)</f>
        <v>157</v>
      </c>
      <c r="J1144" s="105">
        <f t="shared" si="1"/>
        <v>26062</v>
      </c>
      <c r="K1144" s="36" t="s">
        <v>190</v>
      </c>
      <c r="L1144" s="106">
        <f>VLOOKUP(K1144,'Basic Moves'!B$2:J$60,3,FALSE)</f>
        <v>8</v>
      </c>
      <c r="M1144" s="106" t="str">
        <f>VLOOKUP(K1144,'Basic Moves'!B$2:C$60,2,FALSE)</f>
        <v>Flying</v>
      </c>
      <c r="N1144" s="106">
        <f>IF(OR(VLOOKUP(K1144,'Basic Moves'!B$2:C$60,2,FALSE)=E1144,VLOOKUP(K1144,'Basic Moves'!B$2:C$60,2,FALSE)=F1144),1,0)</f>
        <v>1</v>
      </c>
      <c r="O1144" s="106">
        <f>VLOOKUP(K1144,'Basic Moves'!B$2:J$60,5,FALSE)</f>
        <v>800</v>
      </c>
      <c r="P1144" s="106">
        <f>VLOOKUP(K1144,'Basic Moves'!B$2:J$60,9,FALSE)</f>
        <v>9</v>
      </c>
      <c r="Q1144" s="34">
        <f t="shared" si="229"/>
        <v>5</v>
      </c>
      <c r="R1144" s="24">
        <f t="shared" si="2"/>
        <v>6.25</v>
      </c>
      <c r="S1144" s="56">
        <f t="shared" si="230"/>
        <v>10</v>
      </c>
      <c r="T1144" s="56">
        <f t="shared" si="231"/>
        <v>11.25</v>
      </c>
      <c r="U1144" s="56">
        <f t="shared" si="232"/>
        <v>1.125</v>
      </c>
      <c r="V1144" s="36" t="s">
        <v>239</v>
      </c>
      <c r="W1144" s="106">
        <f>VLOOKUP(V1144,'Charged Moves'!B$2:K$119,3,FALSE)</f>
        <v>55</v>
      </c>
      <c r="X1144" s="107" t="str">
        <f>VLOOKUP(V1144,'Charged Moves'!B$2:C$119,2,FALSE)</f>
        <v>Flying</v>
      </c>
      <c r="Y1144" s="106">
        <f>IF(OR(VLOOKUP(V1144,'Charged Moves'!B$2:C$119,2,FALSE)=E1144,VLOOKUP(V1144,'Charged Moves'!B$2:C$119,2,FALSE)=F1144),1,0)</f>
        <v>1</v>
      </c>
      <c r="Z1144" s="106">
        <f>VLOOKUP(V1144,'Charged Moves'!B$2:K$119,10,FALSE)*100</f>
        <v>5</v>
      </c>
      <c r="AA1144" s="106">
        <f>VLOOKUP(V1144,'Charged Moves'!B$2:K$119,6,FALSE)</f>
        <v>2400</v>
      </c>
      <c r="AB1144" s="106">
        <f>VLOOKUP(V1144,'Charged Moves'!B$2:L$119,11,FALSE)</f>
        <v>33</v>
      </c>
      <c r="AC1144" s="62">
        <f t="shared" si="233"/>
        <v>31</v>
      </c>
      <c r="AD1144" s="24">
        <f t="shared" si="3"/>
        <v>12.91666667</v>
      </c>
      <c r="AE1144" s="63">
        <f t="shared" si="4"/>
        <v>4</v>
      </c>
      <c r="AF1144" s="64">
        <f t="shared" si="5"/>
        <v>3200</v>
      </c>
      <c r="AG1144" s="65">
        <f t="shared" si="6"/>
        <v>9.107142857</v>
      </c>
      <c r="AH1144" s="15">
        <f t="shared" si="234"/>
        <v>0.5230983835</v>
      </c>
      <c r="AI1144" s="15">
        <f t="shared" si="235"/>
        <v>0.2139245494</v>
      </c>
      <c r="AJ1144" s="15">
        <f t="shared" si="236"/>
        <v>0.2334520211</v>
      </c>
      <c r="AK1144" s="65">
        <f t="shared" si="7"/>
        <v>3.269230769</v>
      </c>
      <c r="AL1144" s="65">
        <f t="shared" si="8"/>
        <v>237350.3571</v>
      </c>
      <c r="AM1144" s="65">
        <f t="shared" si="9"/>
        <v>85202.69231</v>
      </c>
    </row>
    <row r="1145" ht="14.25" customHeight="1">
      <c r="A1145" s="11">
        <v>105.0</v>
      </c>
      <c r="B1145" s="11">
        <f>VLOOKUP(D1145,'Species Data'!A$2:E$252,2,FALSE)</f>
        <v>18</v>
      </c>
      <c r="C1145" s="11"/>
      <c r="D1145" s="11" t="s">
        <v>253</v>
      </c>
      <c r="E1145" s="98" t="s">
        <v>481</v>
      </c>
      <c r="F1145" s="67" t="s">
        <v>174</v>
      </c>
      <c r="G1145" s="11">
        <f>VLOOKUP(D1145,'Species Data'!A$2:E$252,3,FALSE)</f>
        <v>166</v>
      </c>
      <c r="H1145" s="52">
        <f>VLOOKUP(D1145,'Species Data'!A$2:E$252,4,FALSE)</f>
        <v>166</v>
      </c>
      <c r="I1145" s="52">
        <f>VLOOKUP(D1145,'Species Data'!A$2:E$252,5,FALSE)</f>
        <v>157</v>
      </c>
      <c r="J1145" s="53">
        <f t="shared" si="1"/>
        <v>26062</v>
      </c>
      <c r="K1145" s="48" t="s">
        <v>25</v>
      </c>
      <c r="L1145" s="54">
        <f>VLOOKUP(K1145,'Basic Moves'!B$2:J$60,3,FALSE)</f>
        <v>11</v>
      </c>
      <c r="M1145" s="54" t="str">
        <f>VLOOKUP(K1145,'Basic Moves'!B$2:C$60,2,FALSE)</f>
        <v>Steel</v>
      </c>
      <c r="N1145" s="54">
        <f>IF(OR(VLOOKUP(K1145,'Basic Moves'!B$2:C$60,2,FALSE)=E1145,VLOOKUP(K1145,'Basic Moves'!B$2:C$60,2,FALSE)=F1145),1,0)</f>
        <v>0</v>
      </c>
      <c r="O1145" s="54">
        <f>VLOOKUP(K1145,'Basic Moves'!B$2:J$60,5,FALSE)</f>
        <v>800</v>
      </c>
      <c r="P1145" s="54">
        <f>VLOOKUP(K1145,'Basic Moves'!B$2:J$60,9,FALSE)</f>
        <v>6</v>
      </c>
      <c r="Q1145" s="34">
        <f t="shared" si="229"/>
        <v>6</v>
      </c>
      <c r="R1145" s="24">
        <f t="shared" si="2"/>
        <v>7.5</v>
      </c>
      <c r="S1145" s="56">
        <f t="shared" si="230"/>
        <v>13.75</v>
      </c>
      <c r="T1145" s="56">
        <f t="shared" si="231"/>
        <v>7.5</v>
      </c>
      <c r="U1145" s="56">
        <f t="shared" si="232"/>
        <v>0.5454545455</v>
      </c>
      <c r="V1145" s="48" t="s">
        <v>239</v>
      </c>
      <c r="W1145" s="54">
        <f>VLOOKUP(V1145,'Charged Moves'!B$2:K$119,3,FALSE)</f>
        <v>55</v>
      </c>
      <c r="X1145" s="57" t="str">
        <f>VLOOKUP(V1145,'Charged Moves'!B$2:C$119,2,FALSE)</f>
        <v>Flying</v>
      </c>
      <c r="Y1145" s="54">
        <f>IF(OR(VLOOKUP(V1145,'Charged Moves'!B$2:C$119,2,FALSE)=E1145,VLOOKUP(V1145,'Charged Moves'!B$2:C$119,2,FALSE)=F1145),1,0)</f>
        <v>1</v>
      </c>
      <c r="Z1145" s="54">
        <f>VLOOKUP(V1145,'Charged Moves'!B$2:K$119,10,FALSE)*100</f>
        <v>5</v>
      </c>
      <c r="AA1145" s="54">
        <f>VLOOKUP(V1145,'Charged Moves'!B$2:K$119,6,FALSE)</f>
        <v>2400</v>
      </c>
      <c r="AB1145" s="54">
        <f>VLOOKUP(V1145,'Charged Moves'!B$2:L$119,11,FALSE)</f>
        <v>33</v>
      </c>
      <c r="AC1145" s="62">
        <f t="shared" si="233"/>
        <v>31</v>
      </c>
      <c r="AD1145" s="24">
        <f t="shared" si="3"/>
        <v>12.91666667</v>
      </c>
      <c r="AE1145" s="63">
        <f t="shared" si="4"/>
        <v>6</v>
      </c>
      <c r="AF1145" s="64">
        <f t="shared" si="5"/>
        <v>4800</v>
      </c>
      <c r="AG1145" s="65">
        <f t="shared" si="6"/>
        <v>9.305555556</v>
      </c>
      <c r="AH1145" s="15">
        <f t="shared" si="234"/>
        <v>0.5344948625</v>
      </c>
      <c r="AI1145" s="15">
        <f t="shared" si="235"/>
        <v>0.2185852149</v>
      </c>
      <c r="AJ1145" s="15">
        <f t="shared" si="236"/>
        <v>0.2256789238</v>
      </c>
      <c r="AK1145" s="65">
        <f t="shared" si="7"/>
        <v>3.160377358</v>
      </c>
      <c r="AL1145" s="65">
        <f t="shared" si="8"/>
        <v>242521.3889</v>
      </c>
      <c r="AM1145" s="65">
        <f t="shared" si="9"/>
        <v>82365.75472</v>
      </c>
    </row>
    <row r="1146" ht="14.25" customHeight="1">
      <c r="A1146" s="11">
        <v>111.0</v>
      </c>
      <c r="B1146" s="32">
        <f>VLOOKUP(D1146,'Species Data'!A$2:E$252,2,FALSE)</f>
        <v>18</v>
      </c>
      <c r="C1146" s="32"/>
      <c r="D1146" s="32" t="s">
        <v>253</v>
      </c>
      <c r="E1146" s="125" t="s">
        <v>481</v>
      </c>
      <c r="F1146" s="114" t="s">
        <v>174</v>
      </c>
      <c r="G1146" s="32">
        <f>VLOOKUP(D1146,'Species Data'!A$2:E$252,3,FALSE)</f>
        <v>166</v>
      </c>
      <c r="H1146" s="104">
        <f>VLOOKUP(D1146,'Species Data'!A$2:E$252,4,FALSE)</f>
        <v>166</v>
      </c>
      <c r="I1146" s="104">
        <f>VLOOKUP(D1146,'Species Data'!A$2:E$252,5,FALSE)</f>
        <v>157</v>
      </c>
      <c r="J1146" s="105">
        <f t="shared" si="1"/>
        <v>26062</v>
      </c>
      <c r="K1146" s="36" t="s">
        <v>190</v>
      </c>
      <c r="L1146" s="106">
        <f>VLOOKUP(K1146,'Basic Moves'!B$2:J$60,3,FALSE)</f>
        <v>8</v>
      </c>
      <c r="M1146" s="106" t="str">
        <f>VLOOKUP(K1146,'Basic Moves'!B$2:C$60,2,FALSE)</f>
        <v>Flying</v>
      </c>
      <c r="N1146" s="106">
        <f>IF(OR(VLOOKUP(K1146,'Basic Moves'!B$2:C$60,2,FALSE)=E1146,VLOOKUP(K1146,'Basic Moves'!B$2:C$60,2,FALSE)=F1146),1,0)</f>
        <v>1</v>
      </c>
      <c r="O1146" s="106">
        <f>VLOOKUP(K1146,'Basic Moves'!B$2:J$60,5,FALSE)</f>
        <v>800</v>
      </c>
      <c r="P1146" s="106">
        <f>VLOOKUP(K1146,'Basic Moves'!B$2:J$60,9,FALSE)</f>
        <v>9</v>
      </c>
      <c r="Q1146" s="34">
        <f t="shared" si="229"/>
        <v>5</v>
      </c>
      <c r="R1146" s="24">
        <f t="shared" si="2"/>
        <v>6.25</v>
      </c>
      <c r="S1146" s="56">
        <f t="shared" si="230"/>
        <v>10</v>
      </c>
      <c r="T1146" s="56">
        <f t="shared" si="231"/>
        <v>11.25</v>
      </c>
      <c r="U1146" s="56">
        <f t="shared" si="232"/>
        <v>1.125</v>
      </c>
      <c r="V1146" s="36" t="s">
        <v>68</v>
      </c>
      <c r="W1146" s="106">
        <f>VLOOKUP(V1146,'Charged Moves'!B$2:K$119,3,FALSE)</f>
        <v>110</v>
      </c>
      <c r="X1146" s="107" t="str">
        <f>VLOOKUP(V1146,'Charged Moves'!B$2:C$119,2,FALSE)</f>
        <v>Flying</v>
      </c>
      <c r="Y1146" s="106">
        <f>IF(OR(VLOOKUP(V1146,'Charged Moves'!B$2:C$119,2,FALSE)=E1146,VLOOKUP(V1146,'Charged Moves'!B$2:C$119,2,FALSE)=F1146),1,0)</f>
        <v>1</v>
      </c>
      <c r="Z1146" s="106">
        <f>VLOOKUP(V1146,'Charged Moves'!B$2:K$119,10,FALSE)*100</f>
        <v>5</v>
      </c>
      <c r="AA1146" s="106">
        <f>VLOOKUP(V1146,'Charged Moves'!B$2:K$119,6,FALSE)</f>
        <v>2700</v>
      </c>
      <c r="AB1146" s="106">
        <f>VLOOKUP(V1146,'Charged Moves'!B$2:L$119,11,FALSE)</f>
        <v>100</v>
      </c>
      <c r="AC1146" s="62">
        <f t="shared" si="233"/>
        <v>61</v>
      </c>
      <c r="AD1146" s="24">
        <f t="shared" si="3"/>
        <v>22.59259259</v>
      </c>
      <c r="AE1146" s="63">
        <f t="shared" si="4"/>
        <v>12</v>
      </c>
      <c r="AF1146" s="64">
        <f t="shared" si="5"/>
        <v>9600</v>
      </c>
      <c r="AG1146" s="65">
        <f t="shared" si="6"/>
        <v>9.837398374</v>
      </c>
      <c r="AH1146" s="15">
        <f t="shared" si="234"/>
        <v>0.5650429853</v>
      </c>
      <c r="AI1146" s="15">
        <f t="shared" si="235"/>
        <v>0.2310780721</v>
      </c>
      <c r="AJ1146" s="15">
        <f t="shared" si="236"/>
        <v>0.2255997721</v>
      </c>
      <c r="AK1146" s="65">
        <f t="shared" si="7"/>
        <v>3.15926893</v>
      </c>
      <c r="AL1146" s="65">
        <f t="shared" si="8"/>
        <v>256382.2764</v>
      </c>
      <c r="AM1146" s="65">
        <f t="shared" si="9"/>
        <v>82336.86684</v>
      </c>
    </row>
    <row r="1147" ht="14.25" customHeight="1">
      <c r="A1147" s="11">
        <v>108.0</v>
      </c>
      <c r="B1147" s="11">
        <f>VLOOKUP(D1147,'Species Data'!A$2:E$252,2,FALSE)</f>
        <v>18</v>
      </c>
      <c r="C1147" s="11"/>
      <c r="D1147" s="11" t="s">
        <v>253</v>
      </c>
      <c r="E1147" s="98" t="s">
        <v>481</v>
      </c>
      <c r="F1147" s="67" t="s">
        <v>174</v>
      </c>
      <c r="G1147" s="11">
        <f>VLOOKUP(D1147,'Species Data'!A$2:E$252,3,FALSE)</f>
        <v>166</v>
      </c>
      <c r="H1147" s="52">
        <f>VLOOKUP(D1147,'Species Data'!A$2:E$252,4,FALSE)</f>
        <v>166</v>
      </c>
      <c r="I1147" s="52">
        <f>VLOOKUP(D1147,'Species Data'!A$2:E$252,5,FALSE)</f>
        <v>157</v>
      </c>
      <c r="J1147" s="53">
        <f t="shared" si="1"/>
        <v>26062</v>
      </c>
      <c r="K1147" s="48" t="s">
        <v>25</v>
      </c>
      <c r="L1147" s="54">
        <f>VLOOKUP(K1147,'Basic Moves'!B$2:J$60,3,FALSE)</f>
        <v>11</v>
      </c>
      <c r="M1147" s="54" t="str">
        <f>VLOOKUP(K1147,'Basic Moves'!B$2:C$60,2,FALSE)</f>
        <v>Steel</v>
      </c>
      <c r="N1147" s="54">
        <f>IF(OR(VLOOKUP(K1147,'Basic Moves'!B$2:C$60,2,FALSE)=E1147,VLOOKUP(K1147,'Basic Moves'!B$2:C$60,2,FALSE)=F1147),1,0)</f>
        <v>0</v>
      </c>
      <c r="O1147" s="54">
        <f>VLOOKUP(K1147,'Basic Moves'!B$2:J$60,5,FALSE)</f>
        <v>800</v>
      </c>
      <c r="P1147" s="54">
        <f>VLOOKUP(K1147,'Basic Moves'!B$2:J$60,9,FALSE)</f>
        <v>6</v>
      </c>
      <c r="Q1147" s="34">
        <f t="shared" si="229"/>
        <v>6</v>
      </c>
      <c r="R1147" s="24">
        <f t="shared" si="2"/>
        <v>7.5</v>
      </c>
      <c r="S1147" s="56">
        <f t="shared" si="230"/>
        <v>13.75</v>
      </c>
      <c r="T1147" s="56">
        <f t="shared" si="231"/>
        <v>7.5</v>
      </c>
      <c r="U1147" s="56">
        <f t="shared" si="232"/>
        <v>0.5454545455</v>
      </c>
      <c r="V1147" s="48" t="s">
        <v>68</v>
      </c>
      <c r="W1147" s="54">
        <f>VLOOKUP(V1147,'Charged Moves'!B$2:K$119,3,FALSE)</f>
        <v>110</v>
      </c>
      <c r="X1147" s="57" t="str">
        <f>VLOOKUP(V1147,'Charged Moves'!B$2:C$119,2,FALSE)</f>
        <v>Flying</v>
      </c>
      <c r="Y1147" s="54">
        <f>IF(OR(VLOOKUP(V1147,'Charged Moves'!B$2:C$119,2,FALSE)=E1147,VLOOKUP(V1147,'Charged Moves'!B$2:C$119,2,FALSE)=F1147),1,0)</f>
        <v>1</v>
      </c>
      <c r="Z1147" s="54">
        <f>VLOOKUP(V1147,'Charged Moves'!B$2:K$119,10,FALSE)*100</f>
        <v>5</v>
      </c>
      <c r="AA1147" s="54">
        <f>VLOOKUP(V1147,'Charged Moves'!B$2:K$119,6,FALSE)</f>
        <v>2700</v>
      </c>
      <c r="AB1147" s="54">
        <f>VLOOKUP(V1147,'Charged Moves'!B$2:L$119,11,FALSE)</f>
        <v>100</v>
      </c>
      <c r="AC1147" s="62">
        <f t="shared" si="233"/>
        <v>61</v>
      </c>
      <c r="AD1147" s="24">
        <f t="shared" si="3"/>
        <v>22.59259259</v>
      </c>
      <c r="AE1147" s="63">
        <f t="shared" si="4"/>
        <v>17</v>
      </c>
      <c r="AF1147" s="64">
        <f t="shared" si="5"/>
        <v>13600</v>
      </c>
      <c r="AG1147" s="65">
        <f t="shared" si="6"/>
        <v>10</v>
      </c>
      <c r="AH1147" s="15">
        <f t="shared" si="234"/>
        <v>0.5743825388</v>
      </c>
      <c r="AI1147" s="15">
        <f t="shared" si="235"/>
        <v>0.2348975444</v>
      </c>
      <c r="AJ1147" s="15">
        <f t="shared" si="236"/>
        <v>0.2225553178</v>
      </c>
      <c r="AK1147" s="65">
        <f t="shared" si="7"/>
        <v>3.116634799</v>
      </c>
      <c r="AL1147" s="65">
        <f t="shared" si="8"/>
        <v>260620</v>
      </c>
      <c r="AM1147" s="65">
        <f t="shared" si="9"/>
        <v>81225.73614</v>
      </c>
    </row>
    <row r="1148" ht="14.25" customHeight="1">
      <c r="A1148" s="11">
        <v>110.0</v>
      </c>
      <c r="B1148" s="32">
        <f>VLOOKUP(D1148,'Species Data'!A$2:E$252,2,FALSE)</f>
        <v>18</v>
      </c>
      <c r="C1148" s="32"/>
      <c r="D1148" s="32" t="s">
        <v>253</v>
      </c>
      <c r="E1148" s="125" t="s">
        <v>481</v>
      </c>
      <c r="F1148" s="114" t="s">
        <v>174</v>
      </c>
      <c r="G1148" s="32">
        <f>VLOOKUP(D1148,'Species Data'!A$2:E$252,3,FALSE)</f>
        <v>166</v>
      </c>
      <c r="H1148" s="104">
        <f>VLOOKUP(D1148,'Species Data'!A$2:E$252,4,FALSE)</f>
        <v>166</v>
      </c>
      <c r="I1148" s="104">
        <f>VLOOKUP(D1148,'Species Data'!A$2:E$252,5,FALSE)</f>
        <v>157</v>
      </c>
      <c r="J1148" s="105">
        <f t="shared" si="1"/>
        <v>26062</v>
      </c>
      <c r="K1148" s="36" t="s">
        <v>190</v>
      </c>
      <c r="L1148" s="106">
        <f>VLOOKUP(K1148,'Basic Moves'!B$2:J$60,3,FALSE)</f>
        <v>8</v>
      </c>
      <c r="M1148" s="106" t="str">
        <f>VLOOKUP(K1148,'Basic Moves'!B$2:C$60,2,FALSE)</f>
        <v>Flying</v>
      </c>
      <c r="N1148" s="106">
        <f>IF(OR(VLOOKUP(K1148,'Basic Moves'!B$2:C$60,2,FALSE)=E1148,VLOOKUP(K1148,'Basic Moves'!B$2:C$60,2,FALSE)=F1148),1,0)</f>
        <v>1</v>
      </c>
      <c r="O1148" s="106">
        <f>VLOOKUP(K1148,'Basic Moves'!B$2:J$60,5,FALSE)</f>
        <v>800</v>
      </c>
      <c r="P1148" s="106">
        <f>VLOOKUP(K1148,'Basic Moves'!B$2:J$60,9,FALSE)</f>
        <v>9</v>
      </c>
      <c r="Q1148" s="34">
        <f t="shared" si="229"/>
        <v>5</v>
      </c>
      <c r="R1148" s="24">
        <f t="shared" si="2"/>
        <v>6.25</v>
      </c>
      <c r="S1148" s="56">
        <f t="shared" si="230"/>
        <v>10</v>
      </c>
      <c r="T1148" s="56">
        <f t="shared" si="231"/>
        <v>11.25</v>
      </c>
      <c r="U1148" s="56">
        <f t="shared" si="232"/>
        <v>1.125</v>
      </c>
      <c r="V1148" s="36" t="s">
        <v>225</v>
      </c>
      <c r="W1148" s="106">
        <f>VLOOKUP(V1148,'Charged Moves'!B$2:K$119,3,FALSE)</f>
        <v>60</v>
      </c>
      <c r="X1148" s="107" t="str">
        <f>VLOOKUP(V1148,'Charged Moves'!B$2:C$119,2,FALSE)</f>
        <v>Flying</v>
      </c>
      <c r="Y1148" s="106">
        <f>IF(OR(VLOOKUP(V1148,'Charged Moves'!B$2:C$119,2,FALSE)=E1148,VLOOKUP(V1148,'Charged Moves'!B$2:C$119,2,FALSE)=F1148),1,0)</f>
        <v>1</v>
      </c>
      <c r="Z1148" s="106">
        <f>VLOOKUP(V1148,'Charged Moves'!B$2:K$119,10,FALSE)*100</f>
        <v>25</v>
      </c>
      <c r="AA1148" s="106">
        <f>VLOOKUP(V1148,'Charged Moves'!B$2:K$119,6,FALSE)</f>
        <v>2700</v>
      </c>
      <c r="AB1148" s="106">
        <f>VLOOKUP(V1148,'Charged Moves'!B$2:L$119,11,FALSE)</f>
        <v>50</v>
      </c>
      <c r="AC1148" s="62">
        <f t="shared" si="233"/>
        <v>34</v>
      </c>
      <c r="AD1148" s="24">
        <f t="shared" si="3"/>
        <v>12.59259259</v>
      </c>
      <c r="AE1148" s="63">
        <f t="shared" si="4"/>
        <v>6</v>
      </c>
      <c r="AF1148" s="64">
        <f t="shared" si="5"/>
        <v>4800</v>
      </c>
      <c r="AG1148" s="65">
        <f t="shared" si="6"/>
        <v>8.533333333</v>
      </c>
      <c r="AH1148" s="15">
        <f t="shared" si="234"/>
        <v>0.4901397664</v>
      </c>
      <c r="AI1148" s="15">
        <f t="shared" si="235"/>
        <v>0.2004459046</v>
      </c>
      <c r="AJ1148" s="15">
        <f t="shared" si="236"/>
        <v>0.2125658895</v>
      </c>
      <c r="AK1148" s="65">
        <f t="shared" si="7"/>
        <v>2.976744186</v>
      </c>
      <c r="AL1148" s="65">
        <f t="shared" si="8"/>
        <v>222395.7333</v>
      </c>
      <c r="AM1148" s="65">
        <f t="shared" si="9"/>
        <v>77579.90698</v>
      </c>
    </row>
    <row r="1149" ht="14.25" customHeight="1">
      <c r="A1149" s="11">
        <v>107.0</v>
      </c>
      <c r="B1149" s="11">
        <f>VLOOKUP(D1149,'Species Data'!A$2:E$252,2,FALSE)</f>
        <v>18</v>
      </c>
      <c r="C1149" s="11"/>
      <c r="D1149" s="11" t="s">
        <v>253</v>
      </c>
      <c r="E1149" s="98" t="s">
        <v>481</v>
      </c>
      <c r="F1149" s="67" t="s">
        <v>174</v>
      </c>
      <c r="G1149" s="11">
        <f>VLOOKUP(D1149,'Species Data'!A$2:E$252,3,FALSE)</f>
        <v>166</v>
      </c>
      <c r="H1149" s="52">
        <f>VLOOKUP(D1149,'Species Data'!A$2:E$252,4,FALSE)</f>
        <v>166</v>
      </c>
      <c r="I1149" s="52">
        <f>VLOOKUP(D1149,'Species Data'!A$2:E$252,5,FALSE)</f>
        <v>157</v>
      </c>
      <c r="J1149" s="53">
        <f t="shared" si="1"/>
        <v>26062</v>
      </c>
      <c r="K1149" s="48" t="s">
        <v>25</v>
      </c>
      <c r="L1149" s="54">
        <f>VLOOKUP(K1149,'Basic Moves'!B$2:J$60,3,FALSE)</f>
        <v>11</v>
      </c>
      <c r="M1149" s="54" t="str">
        <f>VLOOKUP(K1149,'Basic Moves'!B$2:C$60,2,FALSE)</f>
        <v>Steel</v>
      </c>
      <c r="N1149" s="54">
        <f>IF(OR(VLOOKUP(K1149,'Basic Moves'!B$2:C$60,2,FALSE)=E1149,VLOOKUP(K1149,'Basic Moves'!B$2:C$60,2,FALSE)=F1149),1,0)</f>
        <v>0</v>
      </c>
      <c r="O1149" s="54">
        <f>VLOOKUP(K1149,'Basic Moves'!B$2:J$60,5,FALSE)</f>
        <v>800</v>
      </c>
      <c r="P1149" s="54">
        <f>VLOOKUP(K1149,'Basic Moves'!B$2:J$60,9,FALSE)</f>
        <v>6</v>
      </c>
      <c r="Q1149" s="34">
        <f t="shared" si="229"/>
        <v>6</v>
      </c>
      <c r="R1149" s="24">
        <f t="shared" si="2"/>
        <v>7.5</v>
      </c>
      <c r="S1149" s="56">
        <f t="shared" si="230"/>
        <v>13.75</v>
      </c>
      <c r="T1149" s="56">
        <f t="shared" si="231"/>
        <v>7.5</v>
      </c>
      <c r="U1149" s="56">
        <f t="shared" si="232"/>
        <v>0.5454545455</v>
      </c>
      <c r="V1149" s="12" t="s">
        <v>43</v>
      </c>
      <c r="W1149" s="54">
        <f>VLOOKUP(V1149,'Charged Moves'!B$2:K$119,3,FALSE)</f>
        <v>90</v>
      </c>
      <c r="X1149" s="57" t="str">
        <f>VLOOKUP(V1149,'Charged Moves'!B$2:C$119,2,FALSE)</f>
        <v>Flying</v>
      </c>
      <c r="Y1149" s="54">
        <f>IF(OR(VLOOKUP(V1149,'Charged Moves'!B$2:C$119,2,FALSE)=E1149,VLOOKUP(V1149,'Charged Moves'!B$2:C$119,2,FALSE)=F1149),1,0)</f>
        <v>1</v>
      </c>
      <c r="Z1149" s="54">
        <f>VLOOKUP(V1149,'Charged Moves'!B$2:K$119,10,FALSE)*100</f>
        <v>5</v>
      </c>
      <c r="AA1149" s="54">
        <f>VLOOKUP(V1149,'Charged Moves'!B$2:K$119,6,FALSE)</f>
        <v>2000</v>
      </c>
      <c r="AB1149" s="54">
        <f>VLOOKUP(V1149,'Charged Moves'!B$2:L$119,11,FALSE)</f>
        <v>100</v>
      </c>
      <c r="AC1149" s="62">
        <f t="shared" si="233"/>
        <v>50</v>
      </c>
      <c r="AD1149" s="24">
        <f t="shared" si="3"/>
        <v>25</v>
      </c>
      <c r="AE1149" s="63">
        <f t="shared" si="4"/>
        <v>17</v>
      </c>
      <c r="AF1149" s="64">
        <f t="shared" si="5"/>
        <v>13600</v>
      </c>
      <c r="AG1149" s="65">
        <f t="shared" si="6"/>
        <v>9.743589744</v>
      </c>
      <c r="AH1149" s="15">
        <f t="shared" si="234"/>
        <v>0.5596547814</v>
      </c>
      <c r="AI1149" s="15">
        <f t="shared" si="235"/>
        <v>0.2288745304</v>
      </c>
      <c r="AJ1149" s="15">
        <f t="shared" si="236"/>
        <v>0.2103516615</v>
      </c>
      <c r="AK1149" s="65">
        <f t="shared" si="7"/>
        <v>2.945736434</v>
      </c>
      <c r="AL1149" s="65">
        <f t="shared" si="8"/>
        <v>253937.4359</v>
      </c>
      <c r="AM1149" s="65">
        <f t="shared" si="9"/>
        <v>76771.78295</v>
      </c>
    </row>
    <row r="1150" ht="14.25" customHeight="1">
      <c r="A1150" s="11">
        <v>106.0</v>
      </c>
      <c r="B1150" s="32">
        <f>VLOOKUP(D1150,'Species Data'!A$2:E$252,2,FALSE)</f>
        <v>18</v>
      </c>
      <c r="C1150" s="32"/>
      <c r="D1150" s="32" t="s">
        <v>253</v>
      </c>
      <c r="E1150" s="125" t="s">
        <v>481</v>
      </c>
      <c r="F1150" s="114" t="s">
        <v>174</v>
      </c>
      <c r="G1150" s="32">
        <f>VLOOKUP(D1150,'Species Data'!A$2:E$252,3,FALSE)</f>
        <v>166</v>
      </c>
      <c r="H1150" s="104">
        <f>VLOOKUP(D1150,'Species Data'!A$2:E$252,4,FALSE)</f>
        <v>166</v>
      </c>
      <c r="I1150" s="104">
        <f>VLOOKUP(D1150,'Species Data'!A$2:E$252,5,FALSE)</f>
        <v>157</v>
      </c>
      <c r="J1150" s="105">
        <f t="shared" si="1"/>
        <v>26062</v>
      </c>
      <c r="K1150" s="36" t="s">
        <v>25</v>
      </c>
      <c r="L1150" s="106">
        <f>VLOOKUP(K1150,'Basic Moves'!B$2:J$60,3,FALSE)</f>
        <v>11</v>
      </c>
      <c r="M1150" s="106" t="str">
        <f>VLOOKUP(K1150,'Basic Moves'!B$2:C$60,2,FALSE)</f>
        <v>Steel</v>
      </c>
      <c r="N1150" s="106">
        <f>IF(OR(VLOOKUP(K1150,'Basic Moves'!B$2:C$60,2,FALSE)=E1150,VLOOKUP(K1150,'Basic Moves'!B$2:C$60,2,FALSE)=F1150),1,0)</f>
        <v>0</v>
      </c>
      <c r="O1150" s="106">
        <f>VLOOKUP(K1150,'Basic Moves'!B$2:J$60,5,FALSE)</f>
        <v>800</v>
      </c>
      <c r="P1150" s="106">
        <f>VLOOKUP(K1150,'Basic Moves'!B$2:J$60,9,FALSE)</f>
        <v>6</v>
      </c>
      <c r="Q1150" s="34">
        <f t="shared" si="229"/>
        <v>6</v>
      </c>
      <c r="R1150" s="24">
        <f t="shared" si="2"/>
        <v>7.5</v>
      </c>
      <c r="S1150" s="56">
        <f t="shared" si="230"/>
        <v>13.75</v>
      </c>
      <c r="T1150" s="56">
        <f t="shared" si="231"/>
        <v>7.5</v>
      </c>
      <c r="U1150" s="56">
        <f t="shared" si="232"/>
        <v>0.5454545455</v>
      </c>
      <c r="V1150" s="36" t="s">
        <v>225</v>
      </c>
      <c r="W1150" s="106">
        <f>VLOOKUP(V1150,'Charged Moves'!B$2:K$119,3,FALSE)</f>
        <v>60</v>
      </c>
      <c r="X1150" s="107" t="str">
        <f>VLOOKUP(V1150,'Charged Moves'!B$2:C$119,2,FALSE)</f>
        <v>Flying</v>
      </c>
      <c r="Y1150" s="106">
        <f>IF(OR(VLOOKUP(V1150,'Charged Moves'!B$2:C$119,2,FALSE)=E1150,VLOOKUP(V1150,'Charged Moves'!B$2:C$119,2,FALSE)=F1150),1,0)</f>
        <v>1</v>
      </c>
      <c r="Z1150" s="106">
        <f>VLOOKUP(V1150,'Charged Moves'!B$2:K$119,10,FALSE)*100</f>
        <v>25</v>
      </c>
      <c r="AA1150" s="106">
        <f>VLOOKUP(V1150,'Charged Moves'!B$2:K$119,6,FALSE)</f>
        <v>2700</v>
      </c>
      <c r="AB1150" s="106">
        <f>VLOOKUP(V1150,'Charged Moves'!B$2:L$119,11,FALSE)</f>
        <v>50</v>
      </c>
      <c r="AC1150" s="62">
        <f t="shared" si="233"/>
        <v>34</v>
      </c>
      <c r="AD1150" s="24">
        <f t="shared" si="3"/>
        <v>12.59259259</v>
      </c>
      <c r="AE1150" s="63">
        <f t="shared" si="4"/>
        <v>9</v>
      </c>
      <c r="AF1150" s="64">
        <f t="shared" si="5"/>
        <v>7200</v>
      </c>
      <c r="AG1150" s="65">
        <f t="shared" si="6"/>
        <v>8.888888889</v>
      </c>
      <c r="AH1150" s="15">
        <f t="shared" si="234"/>
        <v>0.5105622567</v>
      </c>
      <c r="AI1150" s="15">
        <f t="shared" si="235"/>
        <v>0.2087978172</v>
      </c>
      <c r="AJ1150" s="15">
        <f t="shared" si="236"/>
        <v>0.2101665253</v>
      </c>
      <c r="AK1150" s="65">
        <f t="shared" si="7"/>
        <v>2.943143813</v>
      </c>
      <c r="AL1150" s="65">
        <f t="shared" si="8"/>
        <v>231662.2222</v>
      </c>
      <c r="AM1150" s="65">
        <f t="shared" si="9"/>
        <v>76704.21405</v>
      </c>
    </row>
    <row r="1151" ht="14.25" customHeight="1">
      <c r="A1151" s="11">
        <v>99.0</v>
      </c>
      <c r="B1151" s="11">
        <f>VLOOKUP(D1151,'Species Data'!A$2:E$252,2,FALSE)</f>
        <v>17</v>
      </c>
      <c r="C1151" s="11"/>
      <c r="D1151" s="11" t="s">
        <v>373</v>
      </c>
      <c r="E1151" s="98" t="s">
        <v>481</v>
      </c>
      <c r="F1151" s="67" t="s">
        <v>174</v>
      </c>
      <c r="G1151" s="11">
        <f>VLOOKUP(D1151,'Species Data'!A$2:E$252,3,FALSE)</f>
        <v>126</v>
      </c>
      <c r="H1151" s="52">
        <f>VLOOKUP(D1151,'Species Data'!A$2:E$252,4,FALSE)</f>
        <v>117</v>
      </c>
      <c r="I1151" s="52">
        <f>VLOOKUP(D1151,'Species Data'!A$2:E$252,5,FALSE)</f>
        <v>108</v>
      </c>
      <c r="J1151" s="53">
        <f t="shared" si="1"/>
        <v>13608</v>
      </c>
      <c r="K1151" s="48" t="s">
        <v>190</v>
      </c>
      <c r="L1151" s="54">
        <f>VLOOKUP(K1151,'Basic Moves'!B$2:J$60,3,FALSE)</f>
        <v>8</v>
      </c>
      <c r="M1151" s="54" t="str">
        <f>VLOOKUP(K1151,'Basic Moves'!B$2:C$60,2,FALSE)</f>
        <v>Flying</v>
      </c>
      <c r="N1151" s="54">
        <f>IF(OR(VLOOKUP(K1151,'Basic Moves'!B$2:C$60,2,FALSE)=E1151,VLOOKUP(K1151,'Basic Moves'!B$2:C$60,2,FALSE)=F1151),1,0)</f>
        <v>1</v>
      </c>
      <c r="O1151" s="54">
        <f>VLOOKUP(K1151,'Basic Moves'!B$2:J$60,5,FALSE)</f>
        <v>800</v>
      </c>
      <c r="P1151" s="54">
        <f>VLOOKUP(K1151,'Basic Moves'!B$2:J$60,9,FALSE)</f>
        <v>9</v>
      </c>
      <c r="Q1151" s="34">
        <f t="shared" si="229"/>
        <v>4</v>
      </c>
      <c r="R1151" s="24">
        <f t="shared" si="2"/>
        <v>5</v>
      </c>
      <c r="S1151" s="56">
        <f t="shared" si="230"/>
        <v>10</v>
      </c>
      <c r="T1151" s="56">
        <f t="shared" si="231"/>
        <v>11.25</v>
      </c>
      <c r="U1151" s="56">
        <f t="shared" si="232"/>
        <v>1.125</v>
      </c>
      <c r="V1151" s="48" t="s">
        <v>239</v>
      </c>
      <c r="W1151" s="54">
        <f>VLOOKUP(V1151,'Charged Moves'!B$2:K$119,3,FALSE)</f>
        <v>55</v>
      </c>
      <c r="X1151" s="57" t="str">
        <f>VLOOKUP(V1151,'Charged Moves'!B$2:C$119,2,FALSE)</f>
        <v>Flying</v>
      </c>
      <c r="Y1151" s="54">
        <f>IF(OR(VLOOKUP(V1151,'Charged Moves'!B$2:C$119,2,FALSE)=E1151,VLOOKUP(V1151,'Charged Moves'!B$2:C$119,2,FALSE)=F1151),1,0)</f>
        <v>1</v>
      </c>
      <c r="Z1151" s="54">
        <f>VLOOKUP(V1151,'Charged Moves'!B$2:K$119,10,FALSE)*100</f>
        <v>5</v>
      </c>
      <c r="AA1151" s="54">
        <f>VLOOKUP(V1151,'Charged Moves'!B$2:K$119,6,FALSE)</f>
        <v>2400</v>
      </c>
      <c r="AB1151" s="54">
        <f>VLOOKUP(V1151,'Charged Moves'!B$2:L$119,11,FALSE)</f>
        <v>33</v>
      </c>
      <c r="AC1151" s="62">
        <f t="shared" si="233"/>
        <v>22</v>
      </c>
      <c r="AD1151" s="24">
        <f t="shared" si="3"/>
        <v>9.166666667</v>
      </c>
      <c r="AE1151" s="63">
        <f t="shared" si="4"/>
        <v>4</v>
      </c>
      <c r="AF1151" s="64">
        <f t="shared" si="5"/>
        <v>3200</v>
      </c>
      <c r="AG1151" s="65">
        <f t="shared" si="6"/>
        <v>6.785714286</v>
      </c>
      <c r="AH1151" s="15">
        <f t="shared" si="234"/>
        <v>0.3897595799</v>
      </c>
      <c r="AI1151" s="15">
        <f t="shared" si="235"/>
        <v>0.08322630362</v>
      </c>
      <c r="AJ1151" s="15">
        <f t="shared" si="236"/>
        <v>0.09082337134</v>
      </c>
      <c r="AK1151" s="65">
        <f t="shared" si="7"/>
        <v>2.435897436</v>
      </c>
      <c r="AL1151" s="65">
        <f t="shared" si="8"/>
        <v>92340</v>
      </c>
      <c r="AM1151" s="65">
        <f t="shared" si="9"/>
        <v>33147.69231</v>
      </c>
    </row>
    <row r="1152" ht="14.25" customHeight="1">
      <c r="A1152" s="11">
        <v>100.0</v>
      </c>
      <c r="B1152" s="11">
        <f>VLOOKUP(D1152,'Species Data'!A$2:E$252,2,FALSE)</f>
        <v>17</v>
      </c>
      <c r="C1152" s="11"/>
      <c r="D1152" s="11" t="s">
        <v>373</v>
      </c>
      <c r="E1152" s="98" t="s">
        <v>481</v>
      </c>
      <c r="F1152" s="67" t="s">
        <v>174</v>
      </c>
      <c r="G1152" s="11">
        <f>VLOOKUP(D1152,'Species Data'!A$2:E$252,3,FALSE)</f>
        <v>126</v>
      </c>
      <c r="H1152" s="52">
        <f>VLOOKUP(D1152,'Species Data'!A$2:E$252,4,FALSE)</f>
        <v>117</v>
      </c>
      <c r="I1152" s="52">
        <f>VLOOKUP(D1152,'Species Data'!A$2:E$252,5,FALSE)</f>
        <v>108</v>
      </c>
      <c r="J1152" s="53">
        <f t="shared" si="1"/>
        <v>13608</v>
      </c>
      <c r="K1152" s="48" t="s">
        <v>190</v>
      </c>
      <c r="L1152" s="54">
        <f>VLOOKUP(K1152,'Basic Moves'!B$2:J$60,3,FALSE)</f>
        <v>8</v>
      </c>
      <c r="M1152" s="54" t="str">
        <f>VLOOKUP(K1152,'Basic Moves'!B$2:C$60,2,FALSE)</f>
        <v>Flying</v>
      </c>
      <c r="N1152" s="54">
        <f>IF(OR(VLOOKUP(K1152,'Basic Moves'!B$2:C$60,2,FALSE)=E1152,VLOOKUP(K1152,'Basic Moves'!B$2:C$60,2,FALSE)=F1152),1,0)</f>
        <v>1</v>
      </c>
      <c r="O1152" s="54">
        <f>VLOOKUP(K1152,'Basic Moves'!B$2:J$60,5,FALSE)</f>
        <v>800</v>
      </c>
      <c r="P1152" s="54">
        <f>VLOOKUP(K1152,'Basic Moves'!B$2:J$60,9,FALSE)</f>
        <v>9</v>
      </c>
      <c r="Q1152" s="34">
        <f t="shared" si="229"/>
        <v>4</v>
      </c>
      <c r="R1152" s="24">
        <f t="shared" si="2"/>
        <v>5</v>
      </c>
      <c r="S1152" s="56">
        <f t="shared" si="230"/>
        <v>10</v>
      </c>
      <c r="T1152" s="56">
        <f t="shared" si="231"/>
        <v>11.25</v>
      </c>
      <c r="U1152" s="56">
        <f t="shared" si="232"/>
        <v>1.125</v>
      </c>
      <c r="V1152" s="48" t="s">
        <v>225</v>
      </c>
      <c r="W1152" s="54">
        <f>VLOOKUP(V1152,'Charged Moves'!B$2:K$119,3,FALSE)</f>
        <v>60</v>
      </c>
      <c r="X1152" s="57" t="str">
        <f>VLOOKUP(V1152,'Charged Moves'!B$2:C$119,2,FALSE)</f>
        <v>Flying</v>
      </c>
      <c r="Y1152" s="54">
        <f>IF(OR(VLOOKUP(V1152,'Charged Moves'!B$2:C$119,2,FALSE)=E1152,VLOOKUP(V1152,'Charged Moves'!B$2:C$119,2,FALSE)=F1152),1,0)</f>
        <v>1</v>
      </c>
      <c r="Z1152" s="54">
        <f>VLOOKUP(V1152,'Charged Moves'!B$2:K$119,10,FALSE)*100</f>
        <v>25</v>
      </c>
      <c r="AA1152" s="54">
        <f>VLOOKUP(V1152,'Charged Moves'!B$2:K$119,6,FALSE)</f>
        <v>2700</v>
      </c>
      <c r="AB1152" s="54">
        <f>VLOOKUP(V1152,'Charged Moves'!B$2:L$119,11,FALSE)</f>
        <v>50</v>
      </c>
      <c r="AC1152" s="62">
        <f t="shared" si="233"/>
        <v>24</v>
      </c>
      <c r="AD1152" s="24">
        <f t="shared" si="3"/>
        <v>8.888888889</v>
      </c>
      <c r="AE1152" s="63">
        <f t="shared" si="4"/>
        <v>6</v>
      </c>
      <c r="AF1152" s="64">
        <f t="shared" si="5"/>
        <v>4800</v>
      </c>
      <c r="AG1152" s="65">
        <f t="shared" si="6"/>
        <v>6.4</v>
      </c>
      <c r="AH1152" s="15">
        <f t="shared" si="234"/>
        <v>0.3676048248</v>
      </c>
      <c r="AI1152" s="15">
        <f t="shared" si="235"/>
        <v>0.07849554531</v>
      </c>
      <c r="AJ1152" s="15">
        <f t="shared" si="236"/>
        <v>0.08324178759</v>
      </c>
      <c r="AK1152" s="65">
        <f t="shared" si="7"/>
        <v>2.23255814</v>
      </c>
      <c r="AL1152" s="65">
        <f t="shared" si="8"/>
        <v>87091.2</v>
      </c>
      <c r="AM1152" s="65">
        <f t="shared" si="9"/>
        <v>30380.65116</v>
      </c>
    </row>
    <row r="1153" ht="14.25" customHeight="1">
      <c r="A1153" s="11">
        <v>96.0</v>
      </c>
      <c r="B1153" s="11">
        <f>VLOOKUP(D1153,'Species Data'!A$2:E$252,2,FALSE)</f>
        <v>17</v>
      </c>
      <c r="C1153" s="11"/>
      <c r="D1153" s="11" t="s">
        <v>373</v>
      </c>
      <c r="E1153" s="98" t="s">
        <v>481</v>
      </c>
      <c r="F1153" s="67" t="s">
        <v>174</v>
      </c>
      <c r="G1153" s="11">
        <f>VLOOKUP(D1153,'Species Data'!A$2:E$252,3,FALSE)</f>
        <v>126</v>
      </c>
      <c r="H1153" s="52">
        <f>VLOOKUP(D1153,'Species Data'!A$2:E$252,4,FALSE)</f>
        <v>117</v>
      </c>
      <c r="I1153" s="52">
        <f>VLOOKUP(D1153,'Species Data'!A$2:E$252,5,FALSE)</f>
        <v>108</v>
      </c>
      <c r="J1153" s="53">
        <f t="shared" si="1"/>
        <v>13608</v>
      </c>
      <c r="K1153" s="48" t="s">
        <v>25</v>
      </c>
      <c r="L1153" s="54">
        <f>VLOOKUP(K1153,'Basic Moves'!B$2:J$60,3,FALSE)</f>
        <v>11</v>
      </c>
      <c r="M1153" s="54" t="str">
        <f>VLOOKUP(K1153,'Basic Moves'!B$2:C$60,2,FALSE)</f>
        <v>Steel</v>
      </c>
      <c r="N1153" s="54">
        <f>IF(OR(VLOOKUP(K1153,'Basic Moves'!B$2:C$60,2,FALSE)=E1153,VLOOKUP(K1153,'Basic Moves'!B$2:C$60,2,FALSE)=F1153),1,0)</f>
        <v>0</v>
      </c>
      <c r="O1153" s="54">
        <f>VLOOKUP(K1153,'Basic Moves'!B$2:J$60,5,FALSE)</f>
        <v>800</v>
      </c>
      <c r="P1153" s="54">
        <f>VLOOKUP(K1153,'Basic Moves'!B$2:J$60,9,FALSE)</f>
        <v>6</v>
      </c>
      <c r="Q1153" s="34">
        <f t="shared" si="229"/>
        <v>4</v>
      </c>
      <c r="R1153" s="24">
        <f t="shared" si="2"/>
        <v>5</v>
      </c>
      <c r="S1153" s="56">
        <f t="shared" si="230"/>
        <v>13.75</v>
      </c>
      <c r="T1153" s="56">
        <f t="shared" si="231"/>
        <v>7.5</v>
      </c>
      <c r="U1153" s="56">
        <f t="shared" si="232"/>
        <v>0.5454545455</v>
      </c>
      <c r="V1153" s="48" t="s">
        <v>239</v>
      </c>
      <c r="W1153" s="54">
        <f>VLOOKUP(V1153,'Charged Moves'!B$2:K$119,3,FALSE)</f>
        <v>55</v>
      </c>
      <c r="X1153" s="57" t="str">
        <f>VLOOKUP(V1153,'Charged Moves'!B$2:C$119,2,FALSE)</f>
        <v>Flying</v>
      </c>
      <c r="Y1153" s="54">
        <f>IF(OR(VLOOKUP(V1153,'Charged Moves'!B$2:C$119,2,FALSE)=E1153,VLOOKUP(V1153,'Charged Moves'!B$2:C$119,2,FALSE)=F1153),1,0)</f>
        <v>1</v>
      </c>
      <c r="Z1153" s="54">
        <f>VLOOKUP(V1153,'Charged Moves'!B$2:K$119,10,FALSE)*100</f>
        <v>5</v>
      </c>
      <c r="AA1153" s="54">
        <f>VLOOKUP(V1153,'Charged Moves'!B$2:K$119,6,FALSE)</f>
        <v>2400</v>
      </c>
      <c r="AB1153" s="54">
        <f>VLOOKUP(V1153,'Charged Moves'!B$2:L$119,11,FALSE)</f>
        <v>33</v>
      </c>
      <c r="AC1153" s="62">
        <f t="shared" si="233"/>
        <v>22</v>
      </c>
      <c r="AD1153" s="24">
        <f t="shared" si="3"/>
        <v>9.166666667</v>
      </c>
      <c r="AE1153" s="63">
        <f t="shared" si="4"/>
        <v>6</v>
      </c>
      <c r="AF1153" s="64">
        <f t="shared" si="5"/>
        <v>4800</v>
      </c>
      <c r="AG1153" s="65">
        <f t="shared" si="6"/>
        <v>6.388888889</v>
      </c>
      <c r="AH1153" s="15">
        <f t="shared" si="234"/>
        <v>0.366966622</v>
      </c>
      <c r="AI1153" s="15">
        <f t="shared" si="235"/>
        <v>0.07835926832</v>
      </c>
      <c r="AJ1153" s="15">
        <f t="shared" si="236"/>
        <v>0.08090224835</v>
      </c>
      <c r="AK1153" s="65">
        <f t="shared" si="7"/>
        <v>2.169811321</v>
      </c>
      <c r="AL1153" s="65">
        <f t="shared" si="8"/>
        <v>86940</v>
      </c>
      <c r="AM1153" s="65">
        <f t="shared" si="9"/>
        <v>29526.79245</v>
      </c>
    </row>
    <row r="1154" ht="14.25" customHeight="1">
      <c r="A1154" s="11">
        <v>97.0</v>
      </c>
      <c r="B1154" s="11">
        <f>VLOOKUP(D1154,'Species Data'!A$2:E$252,2,FALSE)</f>
        <v>17</v>
      </c>
      <c r="C1154" s="11"/>
      <c r="D1154" s="11" t="s">
        <v>373</v>
      </c>
      <c r="E1154" s="98" t="s">
        <v>481</v>
      </c>
      <c r="F1154" s="67" t="s">
        <v>174</v>
      </c>
      <c r="G1154" s="11">
        <f>VLOOKUP(D1154,'Species Data'!A$2:E$252,3,FALSE)</f>
        <v>126</v>
      </c>
      <c r="H1154" s="52">
        <f>VLOOKUP(D1154,'Species Data'!A$2:E$252,4,FALSE)</f>
        <v>117</v>
      </c>
      <c r="I1154" s="52">
        <f>VLOOKUP(D1154,'Species Data'!A$2:E$252,5,FALSE)</f>
        <v>108</v>
      </c>
      <c r="J1154" s="53">
        <f t="shared" si="1"/>
        <v>13608</v>
      </c>
      <c r="K1154" s="48" t="s">
        <v>25</v>
      </c>
      <c r="L1154" s="54">
        <f>VLOOKUP(K1154,'Basic Moves'!B$2:J$60,3,FALSE)</f>
        <v>11</v>
      </c>
      <c r="M1154" s="54" t="str">
        <f>VLOOKUP(K1154,'Basic Moves'!B$2:C$60,2,FALSE)</f>
        <v>Steel</v>
      </c>
      <c r="N1154" s="54">
        <f>IF(OR(VLOOKUP(K1154,'Basic Moves'!B$2:C$60,2,FALSE)=E1154,VLOOKUP(K1154,'Basic Moves'!B$2:C$60,2,FALSE)=F1154),1,0)</f>
        <v>0</v>
      </c>
      <c r="O1154" s="54">
        <f>VLOOKUP(K1154,'Basic Moves'!B$2:J$60,5,FALSE)</f>
        <v>800</v>
      </c>
      <c r="P1154" s="54">
        <f>VLOOKUP(K1154,'Basic Moves'!B$2:J$60,9,FALSE)</f>
        <v>6</v>
      </c>
      <c r="Q1154" s="34">
        <f t="shared" si="229"/>
        <v>4</v>
      </c>
      <c r="R1154" s="24">
        <f t="shared" si="2"/>
        <v>5</v>
      </c>
      <c r="S1154" s="56">
        <f t="shared" si="230"/>
        <v>13.75</v>
      </c>
      <c r="T1154" s="56">
        <f t="shared" si="231"/>
        <v>7.5</v>
      </c>
      <c r="U1154" s="56">
        <f t="shared" si="232"/>
        <v>0.5454545455</v>
      </c>
      <c r="V1154" s="48" t="s">
        <v>225</v>
      </c>
      <c r="W1154" s="54">
        <f>VLOOKUP(V1154,'Charged Moves'!B$2:K$119,3,FALSE)</f>
        <v>60</v>
      </c>
      <c r="X1154" s="57" t="str">
        <f>VLOOKUP(V1154,'Charged Moves'!B$2:C$119,2,FALSE)</f>
        <v>Flying</v>
      </c>
      <c r="Y1154" s="54">
        <f>IF(OR(VLOOKUP(V1154,'Charged Moves'!B$2:C$119,2,FALSE)=E1154,VLOOKUP(V1154,'Charged Moves'!B$2:C$119,2,FALSE)=F1154),1,0)</f>
        <v>1</v>
      </c>
      <c r="Z1154" s="54">
        <f>VLOOKUP(V1154,'Charged Moves'!B$2:K$119,10,FALSE)*100</f>
        <v>25</v>
      </c>
      <c r="AA1154" s="54">
        <f>VLOOKUP(V1154,'Charged Moves'!B$2:K$119,6,FALSE)</f>
        <v>2700</v>
      </c>
      <c r="AB1154" s="54">
        <f>VLOOKUP(V1154,'Charged Moves'!B$2:L$119,11,FALSE)</f>
        <v>50</v>
      </c>
      <c r="AC1154" s="62">
        <f t="shared" si="233"/>
        <v>24</v>
      </c>
      <c r="AD1154" s="24">
        <f t="shared" si="3"/>
        <v>8.888888889</v>
      </c>
      <c r="AE1154" s="63">
        <f t="shared" si="4"/>
        <v>9</v>
      </c>
      <c r="AF1154" s="64">
        <f t="shared" si="5"/>
        <v>7200</v>
      </c>
      <c r="AG1154" s="65">
        <f t="shared" si="6"/>
        <v>6.060606061</v>
      </c>
      <c r="AH1154" s="15">
        <f t="shared" si="234"/>
        <v>0.3481106296</v>
      </c>
      <c r="AI1154" s="15">
        <f t="shared" si="235"/>
        <v>0.07433290276</v>
      </c>
      <c r="AJ1154" s="15">
        <f t="shared" si="236"/>
        <v>0.07482016861</v>
      </c>
      <c r="AK1154" s="65">
        <f t="shared" si="7"/>
        <v>2.006688963</v>
      </c>
      <c r="AL1154" s="65">
        <f t="shared" si="8"/>
        <v>82472.72727</v>
      </c>
      <c r="AM1154" s="65">
        <f t="shared" si="9"/>
        <v>27307.02341</v>
      </c>
    </row>
    <row r="1155" ht="14.25" customHeight="1">
      <c r="A1155" s="11">
        <v>101.0</v>
      </c>
      <c r="B1155" s="11">
        <f>VLOOKUP(D1155,'Species Data'!A$2:E$252,2,FALSE)</f>
        <v>17</v>
      </c>
      <c r="C1155" s="11"/>
      <c r="D1155" s="11" t="s">
        <v>373</v>
      </c>
      <c r="E1155" s="98" t="s">
        <v>481</v>
      </c>
      <c r="F1155" s="67" t="s">
        <v>174</v>
      </c>
      <c r="G1155" s="11">
        <f>VLOOKUP(D1155,'Species Data'!A$2:E$252,3,FALSE)</f>
        <v>126</v>
      </c>
      <c r="H1155" s="52">
        <f>VLOOKUP(D1155,'Species Data'!A$2:E$252,4,FALSE)</f>
        <v>117</v>
      </c>
      <c r="I1155" s="52">
        <f>VLOOKUP(D1155,'Species Data'!A$2:E$252,5,FALSE)</f>
        <v>108</v>
      </c>
      <c r="J1155" s="53">
        <f t="shared" si="1"/>
        <v>13608</v>
      </c>
      <c r="K1155" s="48" t="s">
        <v>190</v>
      </c>
      <c r="L1155" s="54">
        <f>VLOOKUP(K1155,'Basic Moves'!B$2:J$60,3,FALSE)</f>
        <v>8</v>
      </c>
      <c r="M1155" s="54" t="str">
        <f>VLOOKUP(K1155,'Basic Moves'!B$2:C$60,2,FALSE)</f>
        <v>Flying</v>
      </c>
      <c r="N1155" s="54">
        <f>IF(OR(VLOOKUP(K1155,'Basic Moves'!B$2:C$60,2,FALSE)=E1155,VLOOKUP(K1155,'Basic Moves'!B$2:C$60,2,FALSE)=F1155),1,0)</f>
        <v>1</v>
      </c>
      <c r="O1155" s="54">
        <f>VLOOKUP(K1155,'Basic Moves'!B$2:J$60,5,FALSE)</f>
        <v>800</v>
      </c>
      <c r="P1155" s="54">
        <f>VLOOKUP(K1155,'Basic Moves'!B$2:J$60,9,FALSE)</f>
        <v>9</v>
      </c>
      <c r="Q1155" s="34">
        <f t="shared" si="229"/>
        <v>4</v>
      </c>
      <c r="R1155" s="24">
        <f t="shared" si="2"/>
        <v>5</v>
      </c>
      <c r="S1155" s="56">
        <f t="shared" si="230"/>
        <v>10</v>
      </c>
      <c r="T1155" s="56">
        <f t="shared" si="231"/>
        <v>11.25</v>
      </c>
      <c r="U1155" s="56">
        <f t="shared" si="232"/>
        <v>1.125</v>
      </c>
      <c r="V1155" s="48" t="s">
        <v>202</v>
      </c>
      <c r="W1155" s="54">
        <f>VLOOKUP(V1155,'Charged Moves'!B$2:K$119,3,FALSE)</f>
        <v>45</v>
      </c>
      <c r="X1155" s="57" t="str">
        <f>VLOOKUP(V1155,'Charged Moves'!B$2:C$119,2,FALSE)</f>
        <v>Dragon</v>
      </c>
      <c r="Y1155" s="54">
        <f>IF(OR(VLOOKUP(V1155,'Charged Moves'!B$2:C$119,2,FALSE)=E1155,VLOOKUP(V1155,'Charged Moves'!B$2:C$119,2,FALSE)=F1155),1,0)</f>
        <v>0</v>
      </c>
      <c r="Z1155" s="54">
        <f>VLOOKUP(V1155,'Charged Moves'!B$2:K$119,10,FALSE)*100</f>
        <v>5</v>
      </c>
      <c r="AA1155" s="54">
        <f>VLOOKUP(V1155,'Charged Moves'!B$2:K$119,6,FALSE)</f>
        <v>2800</v>
      </c>
      <c r="AB1155" s="54">
        <f>VLOOKUP(V1155,'Charged Moves'!B$2:L$119,11,FALSE)</f>
        <v>33</v>
      </c>
      <c r="AC1155" s="62">
        <f t="shared" si="233"/>
        <v>15</v>
      </c>
      <c r="AD1155" s="24">
        <f t="shared" si="3"/>
        <v>5.357142857</v>
      </c>
      <c r="AE1155" s="63">
        <f t="shared" si="4"/>
        <v>4</v>
      </c>
      <c r="AF1155" s="64">
        <f t="shared" si="5"/>
        <v>3200</v>
      </c>
      <c r="AG1155" s="65">
        <f t="shared" si="6"/>
        <v>5.166666667</v>
      </c>
      <c r="AH1155" s="15">
        <f t="shared" si="234"/>
        <v>0.2967643117</v>
      </c>
      <c r="AI1155" s="15">
        <f t="shared" si="235"/>
        <v>0.0633687996</v>
      </c>
      <c r="AJ1155" s="15">
        <f t="shared" si="236"/>
        <v>0.07224043154</v>
      </c>
      <c r="AK1155" s="65">
        <f t="shared" si="7"/>
        <v>1.9375</v>
      </c>
      <c r="AL1155" s="65">
        <f t="shared" si="8"/>
        <v>70308</v>
      </c>
      <c r="AM1155" s="65">
        <f t="shared" si="9"/>
        <v>26365.5</v>
      </c>
    </row>
    <row r="1156" ht="14.25" customHeight="1">
      <c r="A1156" s="11">
        <v>98.0</v>
      </c>
      <c r="B1156" s="11">
        <f>VLOOKUP(D1156,'Species Data'!A$2:E$252,2,FALSE)</f>
        <v>17</v>
      </c>
      <c r="C1156" s="11"/>
      <c r="D1156" s="11" t="s">
        <v>373</v>
      </c>
      <c r="E1156" s="98" t="s">
        <v>481</v>
      </c>
      <c r="F1156" s="67" t="s">
        <v>174</v>
      </c>
      <c r="G1156" s="11">
        <f>VLOOKUP(D1156,'Species Data'!A$2:E$252,3,FALSE)</f>
        <v>126</v>
      </c>
      <c r="H1156" s="52">
        <f>VLOOKUP(D1156,'Species Data'!A$2:E$252,4,FALSE)</f>
        <v>117</v>
      </c>
      <c r="I1156" s="52">
        <f>VLOOKUP(D1156,'Species Data'!A$2:E$252,5,FALSE)</f>
        <v>108</v>
      </c>
      <c r="J1156" s="53">
        <f t="shared" si="1"/>
        <v>13608</v>
      </c>
      <c r="K1156" s="48" t="s">
        <v>25</v>
      </c>
      <c r="L1156" s="54">
        <f>VLOOKUP(K1156,'Basic Moves'!B$2:J$60,3,FALSE)</f>
        <v>11</v>
      </c>
      <c r="M1156" s="54" t="str">
        <f>VLOOKUP(K1156,'Basic Moves'!B$2:C$60,2,FALSE)</f>
        <v>Steel</v>
      </c>
      <c r="N1156" s="54">
        <f>IF(OR(VLOOKUP(K1156,'Basic Moves'!B$2:C$60,2,FALSE)=E1156,VLOOKUP(K1156,'Basic Moves'!B$2:C$60,2,FALSE)=F1156),1,0)</f>
        <v>0</v>
      </c>
      <c r="O1156" s="54">
        <f>VLOOKUP(K1156,'Basic Moves'!B$2:J$60,5,FALSE)</f>
        <v>800</v>
      </c>
      <c r="P1156" s="54">
        <f>VLOOKUP(K1156,'Basic Moves'!B$2:J$60,9,FALSE)</f>
        <v>6</v>
      </c>
      <c r="Q1156" s="34">
        <f t="shared" si="229"/>
        <v>4</v>
      </c>
      <c r="R1156" s="24">
        <f t="shared" si="2"/>
        <v>5</v>
      </c>
      <c r="S1156" s="56">
        <f t="shared" si="230"/>
        <v>13.75</v>
      </c>
      <c r="T1156" s="56">
        <f t="shared" si="231"/>
        <v>7.5</v>
      </c>
      <c r="U1156" s="56">
        <f t="shared" si="232"/>
        <v>0.5454545455</v>
      </c>
      <c r="V1156" s="48" t="s">
        <v>202</v>
      </c>
      <c r="W1156" s="54">
        <f>VLOOKUP(V1156,'Charged Moves'!B$2:K$119,3,FALSE)</f>
        <v>45</v>
      </c>
      <c r="X1156" s="57" t="str">
        <f>VLOOKUP(V1156,'Charged Moves'!B$2:C$119,2,FALSE)</f>
        <v>Dragon</v>
      </c>
      <c r="Y1156" s="54">
        <f>IF(OR(VLOOKUP(V1156,'Charged Moves'!B$2:C$119,2,FALSE)=E1156,VLOOKUP(V1156,'Charged Moves'!B$2:C$119,2,FALSE)=F1156),1,0)</f>
        <v>0</v>
      </c>
      <c r="Z1156" s="54">
        <f>VLOOKUP(V1156,'Charged Moves'!B$2:K$119,10,FALSE)*100</f>
        <v>5</v>
      </c>
      <c r="AA1156" s="54">
        <f>VLOOKUP(V1156,'Charged Moves'!B$2:K$119,6,FALSE)</f>
        <v>2800</v>
      </c>
      <c r="AB1156" s="54">
        <f>VLOOKUP(V1156,'Charged Moves'!B$2:L$119,11,FALSE)</f>
        <v>33</v>
      </c>
      <c r="AC1156" s="62">
        <f t="shared" si="233"/>
        <v>15</v>
      </c>
      <c r="AD1156" s="24">
        <f t="shared" si="3"/>
        <v>5.357142857</v>
      </c>
      <c r="AE1156" s="63">
        <f t="shared" si="4"/>
        <v>6</v>
      </c>
      <c r="AF1156" s="64">
        <f t="shared" si="5"/>
        <v>4800</v>
      </c>
      <c r="AG1156" s="65">
        <f t="shared" si="6"/>
        <v>5.131578947</v>
      </c>
      <c r="AH1156" s="15">
        <f t="shared" si="234"/>
        <v>0.2947489344</v>
      </c>
      <c r="AI1156" s="15">
        <f t="shared" si="235"/>
        <v>0.06293845122</v>
      </c>
      <c r="AJ1156" s="15">
        <f t="shared" si="236"/>
        <v>0.06732083226</v>
      </c>
      <c r="AK1156" s="65">
        <f t="shared" si="7"/>
        <v>1.805555556</v>
      </c>
      <c r="AL1156" s="65">
        <f t="shared" si="8"/>
        <v>69830.52632</v>
      </c>
      <c r="AM1156" s="65">
        <f t="shared" si="9"/>
        <v>24570</v>
      </c>
    </row>
    <row r="1157" ht="14.25" customHeight="1">
      <c r="A1157" s="11">
        <v>90.0</v>
      </c>
      <c r="B1157" s="11">
        <f>VLOOKUP(D1157,'Species Data'!A$2:E$252,2,FALSE)</f>
        <v>16</v>
      </c>
      <c r="C1157" s="11"/>
      <c r="D1157" s="11" t="s">
        <v>438</v>
      </c>
      <c r="E1157" s="98" t="s">
        <v>481</v>
      </c>
      <c r="F1157" s="67" t="s">
        <v>174</v>
      </c>
      <c r="G1157" s="11">
        <f>VLOOKUP(D1157,'Species Data'!A$2:E$252,3,FALSE)</f>
        <v>80</v>
      </c>
      <c r="H1157" s="52">
        <f>VLOOKUP(D1157,'Species Data'!A$2:E$252,4,FALSE)</f>
        <v>85</v>
      </c>
      <c r="I1157" s="52">
        <f>VLOOKUP(D1157,'Species Data'!A$2:E$252,5,FALSE)</f>
        <v>76</v>
      </c>
      <c r="J1157" s="53">
        <f t="shared" si="1"/>
        <v>6080</v>
      </c>
      <c r="K1157" s="48" t="s">
        <v>246</v>
      </c>
      <c r="L1157" s="54">
        <f>VLOOKUP(K1157,'Basic Moves'!B$2:J$60,3,FALSE)</f>
        <v>8</v>
      </c>
      <c r="M1157" s="54" t="str">
        <f>VLOOKUP(K1157,'Basic Moves'!B$2:C$60,2,FALSE)</f>
        <v>Normal</v>
      </c>
      <c r="N1157" s="54">
        <f>IF(OR(VLOOKUP(K1157,'Basic Moves'!B$2:C$60,2,FALSE)=E1157,VLOOKUP(K1157,'Basic Moves'!B$2:C$60,2,FALSE)=F1157),1,0)</f>
        <v>1</v>
      </c>
      <c r="O1157" s="54">
        <f>VLOOKUP(K1157,'Basic Moves'!B$2:J$60,5,FALSE)</f>
        <v>800</v>
      </c>
      <c r="P1157" s="54">
        <f>VLOOKUP(K1157,'Basic Moves'!B$2:J$60,9,FALSE)</f>
        <v>10</v>
      </c>
      <c r="Q1157" s="34">
        <f t="shared" si="229"/>
        <v>3</v>
      </c>
      <c r="R1157" s="24">
        <f t="shared" si="2"/>
        <v>3.75</v>
      </c>
      <c r="S1157" s="56">
        <f t="shared" si="230"/>
        <v>10</v>
      </c>
      <c r="T1157" s="56">
        <f t="shared" si="231"/>
        <v>12.5</v>
      </c>
      <c r="U1157" s="56">
        <f t="shared" si="232"/>
        <v>1.25</v>
      </c>
      <c r="V1157" s="48" t="s">
        <v>239</v>
      </c>
      <c r="W1157" s="54">
        <f>VLOOKUP(V1157,'Charged Moves'!B$2:K$119,3,FALSE)</f>
        <v>55</v>
      </c>
      <c r="X1157" s="57" t="str">
        <f>VLOOKUP(V1157,'Charged Moves'!B$2:C$119,2,FALSE)</f>
        <v>Flying</v>
      </c>
      <c r="Y1157" s="54">
        <f>IF(OR(VLOOKUP(V1157,'Charged Moves'!B$2:C$119,2,FALSE)=E1157,VLOOKUP(V1157,'Charged Moves'!B$2:C$119,2,FALSE)=F1157),1,0)</f>
        <v>1</v>
      </c>
      <c r="Z1157" s="54">
        <f>VLOOKUP(V1157,'Charged Moves'!B$2:K$119,10,FALSE)*100</f>
        <v>5</v>
      </c>
      <c r="AA1157" s="54">
        <f>VLOOKUP(V1157,'Charged Moves'!B$2:K$119,6,FALSE)</f>
        <v>2400</v>
      </c>
      <c r="AB1157" s="54">
        <f>VLOOKUP(V1157,'Charged Moves'!B$2:L$119,11,FALSE)</f>
        <v>33</v>
      </c>
      <c r="AC1157" s="62">
        <f t="shared" si="233"/>
        <v>16</v>
      </c>
      <c r="AD1157" s="24">
        <f t="shared" si="3"/>
        <v>6.666666667</v>
      </c>
      <c r="AE1157" s="63">
        <f t="shared" si="4"/>
        <v>4</v>
      </c>
      <c r="AF1157" s="64">
        <f t="shared" si="5"/>
        <v>3200</v>
      </c>
      <c r="AG1157" s="65">
        <f t="shared" si="6"/>
        <v>5</v>
      </c>
      <c r="AH1157" s="15">
        <f t="shared" si="234"/>
        <v>0.2871912694</v>
      </c>
      <c r="AI1157" s="15">
        <f t="shared" si="235"/>
        <v>0.02739960613</v>
      </c>
      <c r="AJ1157" s="15">
        <f t="shared" si="236"/>
        <v>0.02990069838</v>
      </c>
      <c r="AK1157" s="65">
        <f t="shared" si="7"/>
        <v>1.794871795</v>
      </c>
      <c r="AL1157" s="65">
        <f t="shared" si="8"/>
        <v>30400</v>
      </c>
      <c r="AM1157" s="65">
        <f t="shared" si="9"/>
        <v>10912.82051</v>
      </c>
    </row>
    <row r="1158" ht="14.25" customHeight="1">
      <c r="A1158" s="11">
        <v>91.0</v>
      </c>
      <c r="B1158" s="11">
        <f>VLOOKUP(D1158,'Species Data'!A$2:E$252,2,FALSE)</f>
        <v>16</v>
      </c>
      <c r="C1158" s="11"/>
      <c r="D1158" s="11" t="s">
        <v>438</v>
      </c>
      <c r="E1158" s="98" t="s">
        <v>481</v>
      </c>
      <c r="F1158" s="67" t="s">
        <v>174</v>
      </c>
      <c r="G1158" s="11">
        <f>VLOOKUP(D1158,'Species Data'!A$2:E$252,3,FALSE)</f>
        <v>80</v>
      </c>
      <c r="H1158" s="52">
        <f>VLOOKUP(D1158,'Species Data'!A$2:E$252,4,FALSE)</f>
        <v>85</v>
      </c>
      <c r="I1158" s="52">
        <f>VLOOKUP(D1158,'Species Data'!A$2:E$252,5,FALSE)</f>
        <v>76</v>
      </c>
      <c r="J1158" s="53">
        <f t="shared" si="1"/>
        <v>6080</v>
      </c>
      <c r="K1158" s="48" t="s">
        <v>246</v>
      </c>
      <c r="L1158" s="54">
        <f>VLOOKUP(K1158,'Basic Moves'!B$2:J$60,3,FALSE)</f>
        <v>8</v>
      </c>
      <c r="M1158" s="54" t="str">
        <f>VLOOKUP(K1158,'Basic Moves'!B$2:C$60,2,FALSE)</f>
        <v>Normal</v>
      </c>
      <c r="N1158" s="54">
        <f>IF(OR(VLOOKUP(K1158,'Basic Moves'!B$2:C$60,2,FALSE)=E1158,VLOOKUP(K1158,'Basic Moves'!B$2:C$60,2,FALSE)=F1158),1,0)</f>
        <v>1</v>
      </c>
      <c r="O1158" s="54">
        <f>VLOOKUP(K1158,'Basic Moves'!B$2:J$60,5,FALSE)</f>
        <v>800</v>
      </c>
      <c r="P1158" s="54">
        <f>VLOOKUP(K1158,'Basic Moves'!B$2:J$60,9,FALSE)</f>
        <v>10</v>
      </c>
      <c r="Q1158" s="34">
        <f t="shared" si="229"/>
        <v>3</v>
      </c>
      <c r="R1158" s="24">
        <f t="shared" si="2"/>
        <v>3.75</v>
      </c>
      <c r="S1158" s="56">
        <f t="shared" si="230"/>
        <v>10</v>
      </c>
      <c r="T1158" s="56">
        <f t="shared" si="231"/>
        <v>12.5</v>
      </c>
      <c r="U1158" s="56">
        <f t="shared" si="232"/>
        <v>1.25</v>
      </c>
      <c r="V1158" s="48" t="s">
        <v>225</v>
      </c>
      <c r="W1158" s="54">
        <f>VLOOKUP(V1158,'Charged Moves'!B$2:K$119,3,FALSE)</f>
        <v>60</v>
      </c>
      <c r="X1158" s="57" t="str">
        <f>VLOOKUP(V1158,'Charged Moves'!B$2:C$119,2,FALSE)</f>
        <v>Flying</v>
      </c>
      <c r="Y1158" s="54">
        <f>IF(OR(VLOOKUP(V1158,'Charged Moves'!B$2:C$119,2,FALSE)=E1158,VLOOKUP(V1158,'Charged Moves'!B$2:C$119,2,FALSE)=F1158),1,0)</f>
        <v>1</v>
      </c>
      <c r="Z1158" s="54">
        <f>VLOOKUP(V1158,'Charged Moves'!B$2:K$119,10,FALSE)*100</f>
        <v>25</v>
      </c>
      <c r="AA1158" s="54">
        <f>VLOOKUP(V1158,'Charged Moves'!B$2:K$119,6,FALSE)</f>
        <v>2700</v>
      </c>
      <c r="AB1158" s="54">
        <f>VLOOKUP(V1158,'Charged Moves'!B$2:L$119,11,FALSE)</f>
        <v>50</v>
      </c>
      <c r="AC1158" s="62">
        <f t="shared" si="233"/>
        <v>18</v>
      </c>
      <c r="AD1158" s="24">
        <f t="shared" si="3"/>
        <v>6.666666667</v>
      </c>
      <c r="AE1158" s="63">
        <f t="shared" si="4"/>
        <v>5</v>
      </c>
      <c r="AF1158" s="64">
        <f t="shared" si="5"/>
        <v>4000</v>
      </c>
      <c r="AG1158" s="65">
        <f t="shared" si="6"/>
        <v>4.925373134</v>
      </c>
      <c r="AH1158" s="15">
        <f t="shared" si="234"/>
        <v>0.2829048325</v>
      </c>
      <c r="AI1158" s="15">
        <f t="shared" si="235"/>
        <v>0.02699065679</v>
      </c>
      <c r="AJ1158" s="15">
        <f t="shared" si="236"/>
        <v>0.02939816564</v>
      </c>
      <c r="AK1158" s="65">
        <f t="shared" si="7"/>
        <v>1.764705882</v>
      </c>
      <c r="AL1158" s="65">
        <f t="shared" si="8"/>
        <v>29946.26866</v>
      </c>
      <c r="AM1158" s="65">
        <f t="shared" si="9"/>
        <v>10729.41176</v>
      </c>
    </row>
    <row r="1159" ht="14.25" customHeight="1">
      <c r="A1159" s="11">
        <v>92.0</v>
      </c>
      <c r="B1159" s="11">
        <f>VLOOKUP(D1159,'Species Data'!A$2:E$252,2,FALSE)</f>
        <v>16</v>
      </c>
      <c r="C1159" s="11"/>
      <c r="D1159" s="11" t="s">
        <v>438</v>
      </c>
      <c r="E1159" s="98" t="s">
        <v>481</v>
      </c>
      <c r="F1159" s="67" t="s">
        <v>174</v>
      </c>
      <c r="G1159" s="11">
        <f>VLOOKUP(D1159,'Species Data'!A$2:E$252,3,FALSE)</f>
        <v>80</v>
      </c>
      <c r="H1159" s="52">
        <f>VLOOKUP(D1159,'Species Data'!A$2:E$252,4,FALSE)</f>
        <v>85</v>
      </c>
      <c r="I1159" s="52">
        <f>VLOOKUP(D1159,'Species Data'!A$2:E$252,5,FALSE)</f>
        <v>76</v>
      </c>
      <c r="J1159" s="53">
        <f t="shared" si="1"/>
        <v>6080</v>
      </c>
      <c r="K1159" s="48" t="s">
        <v>246</v>
      </c>
      <c r="L1159" s="54">
        <f>VLOOKUP(K1159,'Basic Moves'!B$2:J$60,3,FALSE)</f>
        <v>8</v>
      </c>
      <c r="M1159" s="54" t="str">
        <f>VLOOKUP(K1159,'Basic Moves'!B$2:C$60,2,FALSE)</f>
        <v>Normal</v>
      </c>
      <c r="N1159" s="54">
        <f>IF(OR(VLOOKUP(K1159,'Basic Moves'!B$2:C$60,2,FALSE)=E1159,VLOOKUP(K1159,'Basic Moves'!B$2:C$60,2,FALSE)=F1159),1,0)</f>
        <v>1</v>
      </c>
      <c r="O1159" s="54">
        <f>VLOOKUP(K1159,'Basic Moves'!B$2:J$60,5,FALSE)</f>
        <v>800</v>
      </c>
      <c r="P1159" s="54">
        <f>VLOOKUP(K1159,'Basic Moves'!B$2:J$60,9,FALSE)</f>
        <v>10</v>
      </c>
      <c r="Q1159" s="34">
        <f t="shared" si="229"/>
        <v>3</v>
      </c>
      <c r="R1159" s="24">
        <f t="shared" si="2"/>
        <v>3.75</v>
      </c>
      <c r="S1159" s="56">
        <f t="shared" si="230"/>
        <v>10</v>
      </c>
      <c r="T1159" s="56">
        <f t="shared" si="231"/>
        <v>12.5</v>
      </c>
      <c r="U1159" s="56">
        <f t="shared" si="232"/>
        <v>1.25</v>
      </c>
      <c r="V1159" s="48" t="s">
        <v>202</v>
      </c>
      <c r="W1159" s="54">
        <f>VLOOKUP(V1159,'Charged Moves'!B$2:K$119,3,FALSE)</f>
        <v>45</v>
      </c>
      <c r="X1159" s="57" t="str">
        <f>VLOOKUP(V1159,'Charged Moves'!B$2:C$119,2,FALSE)</f>
        <v>Dragon</v>
      </c>
      <c r="Y1159" s="54">
        <f>IF(OR(VLOOKUP(V1159,'Charged Moves'!B$2:C$119,2,FALSE)=E1159,VLOOKUP(V1159,'Charged Moves'!B$2:C$119,2,FALSE)=F1159),1,0)</f>
        <v>0</v>
      </c>
      <c r="Z1159" s="54">
        <f>VLOOKUP(V1159,'Charged Moves'!B$2:K$119,10,FALSE)*100</f>
        <v>5</v>
      </c>
      <c r="AA1159" s="54">
        <f>VLOOKUP(V1159,'Charged Moves'!B$2:K$119,6,FALSE)</f>
        <v>2800</v>
      </c>
      <c r="AB1159" s="54">
        <f>VLOOKUP(V1159,'Charged Moves'!B$2:L$119,11,FALSE)</f>
        <v>33</v>
      </c>
      <c r="AC1159" s="62">
        <f t="shared" si="233"/>
        <v>11</v>
      </c>
      <c r="AD1159" s="24">
        <f t="shared" si="3"/>
        <v>3.928571429</v>
      </c>
      <c r="AE1159" s="63">
        <f t="shared" si="4"/>
        <v>4</v>
      </c>
      <c r="AF1159" s="64">
        <f t="shared" si="5"/>
        <v>3200</v>
      </c>
      <c r="AG1159" s="65">
        <f t="shared" si="6"/>
        <v>3.833333333</v>
      </c>
      <c r="AH1159" s="15">
        <f t="shared" si="234"/>
        <v>0.2201799732</v>
      </c>
      <c r="AI1159" s="15">
        <f t="shared" si="235"/>
        <v>0.0210063647</v>
      </c>
      <c r="AJ1159" s="15">
        <f t="shared" si="236"/>
        <v>0.02394725576</v>
      </c>
      <c r="AK1159" s="65">
        <f t="shared" si="7"/>
        <v>1.4375</v>
      </c>
      <c r="AL1159" s="65">
        <f t="shared" si="8"/>
        <v>23306.66667</v>
      </c>
      <c r="AM1159" s="65">
        <f t="shared" si="9"/>
        <v>8740</v>
      </c>
    </row>
    <row r="1160" ht="14.25" customHeight="1">
      <c r="A1160" s="11">
        <v>93.0</v>
      </c>
      <c r="B1160" s="11">
        <f>VLOOKUP(D1160,'Species Data'!A$2:E$252,2,FALSE)</f>
        <v>16</v>
      </c>
      <c r="C1160" s="11"/>
      <c r="D1160" s="11" t="s">
        <v>438</v>
      </c>
      <c r="E1160" s="98" t="s">
        <v>481</v>
      </c>
      <c r="F1160" s="67" t="s">
        <v>174</v>
      </c>
      <c r="G1160" s="11">
        <f>VLOOKUP(D1160,'Species Data'!A$2:E$252,3,FALSE)</f>
        <v>80</v>
      </c>
      <c r="H1160" s="52">
        <f>VLOOKUP(D1160,'Species Data'!A$2:E$252,4,FALSE)</f>
        <v>85</v>
      </c>
      <c r="I1160" s="52">
        <f>VLOOKUP(D1160,'Species Data'!A$2:E$252,5,FALSE)</f>
        <v>76</v>
      </c>
      <c r="J1160" s="53">
        <f t="shared" si="1"/>
        <v>6080</v>
      </c>
      <c r="K1160" s="48" t="s">
        <v>139</v>
      </c>
      <c r="L1160" s="54">
        <f>VLOOKUP(K1160,'Basic Moves'!B$2:J$60,3,FALSE)</f>
        <v>5</v>
      </c>
      <c r="M1160" s="54" t="str">
        <f>VLOOKUP(K1160,'Basic Moves'!B$2:C$60,2,FALSE)</f>
        <v>Normal</v>
      </c>
      <c r="N1160" s="54">
        <f>IF(OR(VLOOKUP(K1160,'Basic Moves'!B$2:C$60,2,FALSE)=E1160,VLOOKUP(K1160,'Basic Moves'!B$2:C$60,2,FALSE)=F1160),1,0)</f>
        <v>1</v>
      </c>
      <c r="O1160" s="54">
        <f>VLOOKUP(K1160,'Basic Moves'!B$2:J$60,5,FALSE)</f>
        <v>500</v>
      </c>
      <c r="P1160" s="54">
        <f>VLOOKUP(K1160,'Basic Moves'!B$2:J$60,9,FALSE)</f>
        <v>5</v>
      </c>
      <c r="Q1160" s="34">
        <f t="shared" si="229"/>
        <v>2</v>
      </c>
      <c r="R1160" s="24">
        <f t="shared" si="2"/>
        <v>4</v>
      </c>
      <c r="S1160" s="56">
        <f t="shared" si="230"/>
        <v>10</v>
      </c>
      <c r="T1160" s="56">
        <f t="shared" si="231"/>
        <v>10</v>
      </c>
      <c r="U1160" s="56">
        <f t="shared" si="232"/>
        <v>1</v>
      </c>
      <c r="V1160" s="48" t="s">
        <v>239</v>
      </c>
      <c r="W1160" s="54">
        <f>VLOOKUP(V1160,'Charged Moves'!B$2:K$119,3,FALSE)</f>
        <v>55</v>
      </c>
      <c r="X1160" s="57" t="str">
        <f>VLOOKUP(V1160,'Charged Moves'!B$2:C$119,2,FALSE)</f>
        <v>Flying</v>
      </c>
      <c r="Y1160" s="54">
        <f>IF(OR(VLOOKUP(V1160,'Charged Moves'!B$2:C$119,2,FALSE)=E1160,VLOOKUP(V1160,'Charged Moves'!B$2:C$119,2,FALSE)=F1160),1,0)</f>
        <v>1</v>
      </c>
      <c r="Z1160" s="54">
        <f>VLOOKUP(V1160,'Charged Moves'!B$2:K$119,10,FALSE)*100</f>
        <v>5</v>
      </c>
      <c r="AA1160" s="54">
        <f>VLOOKUP(V1160,'Charged Moves'!B$2:K$119,6,FALSE)</f>
        <v>2400</v>
      </c>
      <c r="AB1160" s="54">
        <f>VLOOKUP(V1160,'Charged Moves'!B$2:L$119,11,FALSE)</f>
        <v>33</v>
      </c>
      <c r="AC1160" s="62">
        <f t="shared" si="233"/>
        <v>16</v>
      </c>
      <c r="AD1160" s="24">
        <f t="shared" si="3"/>
        <v>6.666666667</v>
      </c>
      <c r="AE1160" s="63">
        <f t="shared" si="4"/>
        <v>7</v>
      </c>
      <c r="AF1160" s="64">
        <f t="shared" si="5"/>
        <v>3500</v>
      </c>
      <c r="AG1160" s="65">
        <f t="shared" si="6"/>
        <v>5.084745763</v>
      </c>
      <c r="AH1160" s="15">
        <f t="shared" si="234"/>
        <v>0.292058918</v>
      </c>
      <c r="AI1160" s="15">
        <f t="shared" si="235"/>
        <v>0.02786400623</v>
      </c>
      <c r="AJ1160" s="15">
        <f t="shared" si="236"/>
        <v>0.02282049387</v>
      </c>
      <c r="AK1160" s="65">
        <f t="shared" si="7"/>
        <v>1.369863014</v>
      </c>
      <c r="AL1160" s="65">
        <f t="shared" si="8"/>
        <v>30915.25424</v>
      </c>
      <c r="AM1160" s="65">
        <f t="shared" si="9"/>
        <v>8328.767123</v>
      </c>
    </row>
    <row r="1161" ht="14.25" customHeight="1">
      <c r="A1161" s="11">
        <v>94.0</v>
      </c>
      <c r="B1161" s="11">
        <f>VLOOKUP(D1161,'Species Data'!A$2:E$252,2,FALSE)</f>
        <v>16</v>
      </c>
      <c r="C1161" s="11"/>
      <c r="D1161" s="11" t="s">
        <v>438</v>
      </c>
      <c r="E1161" s="98" t="s">
        <v>481</v>
      </c>
      <c r="F1161" s="67" t="s">
        <v>174</v>
      </c>
      <c r="G1161" s="11">
        <f>VLOOKUP(D1161,'Species Data'!A$2:E$252,3,FALSE)</f>
        <v>80</v>
      </c>
      <c r="H1161" s="52">
        <f>VLOOKUP(D1161,'Species Data'!A$2:E$252,4,FALSE)</f>
        <v>85</v>
      </c>
      <c r="I1161" s="52">
        <f>VLOOKUP(D1161,'Species Data'!A$2:E$252,5,FALSE)</f>
        <v>76</v>
      </c>
      <c r="J1161" s="53">
        <f t="shared" si="1"/>
        <v>6080</v>
      </c>
      <c r="K1161" s="48" t="s">
        <v>139</v>
      </c>
      <c r="L1161" s="54">
        <f>VLOOKUP(K1161,'Basic Moves'!B$2:J$60,3,FALSE)</f>
        <v>5</v>
      </c>
      <c r="M1161" s="54" t="str">
        <f>VLOOKUP(K1161,'Basic Moves'!B$2:C$60,2,FALSE)</f>
        <v>Normal</v>
      </c>
      <c r="N1161" s="54">
        <f>IF(OR(VLOOKUP(K1161,'Basic Moves'!B$2:C$60,2,FALSE)=E1161,VLOOKUP(K1161,'Basic Moves'!B$2:C$60,2,FALSE)=F1161),1,0)</f>
        <v>1</v>
      </c>
      <c r="O1161" s="54">
        <f>VLOOKUP(K1161,'Basic Moves'!B$2:J$60,5,FALSE)</f>
        <v>500</v>
      </c>
      <c r="P1161" s="54">
        <f>VLOOKUP(K1161,'Basic Moves'!B$2:J$60,9,FALSE)</f>
        <v>5</v>
      </c>
      <c r="Q1161" s="34">
        <f t="shared" si="229"/>
        <v>2</v>
      </c>
      <c r="R1161" s="24">
        <f t="shared" si="2"/>
        <v>4</v>
      </c>
      <c r="S1161" s="56">
        <f t="shared" si="230"/>
        <v>10</v>
      </c>
      <c r="T1161" s="56">
        <f t="shared" si="231"/>
        <v>10</v>
      </c>
      <c r="U1161" s="56">
        <f t="shared" si="232"/>
        <v>1</v>
      </c>
      <c r="V1161" s="48" t="s">
        <v>225</v>
      </c>
      <c r="W1161" s="54">
        <f>VLOOKUP(V1161,'Charged Moves'!B$2:K$119,3,FALSE)</f>
        <v>60</v>
      </c>
      <c r="X1161" s="57" t="str">
        <f>VLOOKUP(V1161,'Charged Moves'!B$2:C$119,2,FALSE)</f>
        <v>Flying</v>
      </c>
      <c r="Y1161" s="54">
        <f>IF(OR(VLOOKUP(V1161,'Charged Moves'!B$2:C$119,2,FALSE)=E1161,VLOOKUP(V1161,'Charged Moves'!B$2:C$119,2,FALSE)=F1161),1,0)</f>
        <v>1</v>
      </c>
      <c r="Z1161" s="54">
        <f>VLOOKUP(V1161,'Charged Moves'!B$2:K$119,10,FALSE)*100</f>
        <v>25</v>
      </c>
      <c r="AA1161" s="54">
        <f>VLOOKUP(V1161,'Charged Moves'!B$2:K$119,6,FALSE)</f>
        <v>2700</v>
      </c>
      <c r="AB1161" s="54">
        <f>VLOOKUP(V1161,'Charged Moves'!B$2:L$119,11,FALSE)</f>
        <v>50</v>
      </c>
      <c r="AC1161" s="62">
        <f t="shared" si="233"/>
        <v>18</v>
      </c>
      <c r="AD1161" s="24">
        <f t="shared" si="3"/>
        <v>6.666666667</v>
      </c>
      <c r="AE1161" s="63">
        <f t="shared" si="4"/>
        <v>10</v>
      </c>
      <c r="AF1161" s="64">
        <f t="shared" si="5"/>
        <v>5000</v>
      </c>
      <c r="AG1161" s="65">
        <f t="shared" si="6"/>
        <v>4.935064935</v>
      </c>
      <c r="AH1161" s="15">
        <f t="shared" si="234"/>
        <v>0.2834615126</v>
      </c>
      <c r="AI1161" s="15">
        <f t="shared" si="235"/>
        <v>0.02704376709</v>
      </c>
      <c r="AJ1161" s="15">
        <f t="shared" si="236"/>
        <v>0.02131449495</v>
      </c>
      <c r="AK1161" s="65">
        <f t="shared" si="7"/>
        <v>1.279461279</v>
      </c>
      <c r="AL1161" s="65">
        <f t="shared" si="8"/>
        <v>30005.19481</v>
      </c>
      <c r="AM1161" s="65">
        <f t="shared" si="9"/>
        <v>7779.124579</v>
      </c>
    </row>
    <row r="1162" ht="14.25" customHeight="1">
      <c r="A1162" s="11">
        <v>95.0</v>
      </c>
      <c r="B1162" s="11">
        <f>VLOOKUP(D1162,'Species Data'!A$2:E$252,2,FALSE)</f>
        <v>16</v>
      </c>
      <c r="C1162" s="11"/>
      <c r="D1162" s="11" t="s">
        <v>438</v>
      </c>
      <c r="E1162" s="98" t="s">
        <v>481</v>
      </c>
      <c r="F1162" s="67" t="s">
        <v>174</v>
      </c>
      <c r="G1162" s="11">
        <f>VLOOKUP(D1162,'Species Data'!A$2:E$252,3,FALSE)</f>
        <v>80</v>
      </c>
      <c r="H1162" s="52">
        <f>VLOOKUP(D1162,'Species Data'!A$2:E$252,4,FALSE)</f>
        <v>85</v>
      </c>
      <c r="I1162" s="52">
        <f>VLOOKUP(D1162,'Species Data'!A$2:E$252,5,FALSE)</f>
        <v>76</v>
      </c>
      <c r="J1162" s="53">
        <f t="shared" si="1"/>
        <v>6080</v>
      </c>
      <c r="K1162" s="48" t="s">
        <v>139</v>
      </c>
      <c r="L1162" s="54">
        <f>VLOOKUP(K1162,'Basic Moves'!B$2:J$60,3,FALSE)</f>
        <v>5</v>
      </c>
      <c r="M1162" s="54" t="str">
        <f>VLOOKUP(K1162,'Basic Moves'!B$2:C$60,2,FALSE)</f>
        <v>Normal</v>
      </c>
      <c r="N1162" s="54">
        <f>IF(OR(VLOOKUP(K1162,'Basic Moves'!B$2:C$60,2,FALSE)=E1162,VLOOKUP(K1162,'Basic Moves'!B$2:C$60,2,FALSE)=F1162),1,0)</f>
        <v>1</v>
      </c>
      <c r="O1162" s="54">
        <f>VLOOKUP(K1162,'Basic Moves'!B$2:J$60,5,FALSE)</f>
        <v>500</v>
      </c>
      <c r="P1162" s="54">
        <f>VLOOKUP(K1162,'Basic Moves'!B$2:J$60,9,FALSE)</f>
        <v>5</v>
      </c>
      <c r="Q1162" s="34">
        <f t="shared" si="229"/>
        <v>2</v>
      </c>
      <c r="R1162" s="24">
        <f t="shared" si="2"/>
        <v>4</v>
      </c>
      <c r="S1162" s="56">
        <f t="shared" si="230"/>
        <v>10</v>
      </c>
      <c r="T1162" s="56">
        <f t="shared" si="231"/>
        <v>10</v>
      </c>
      <c r="U1162" s="56">
        <f t="shared" si="232"/>
        <v>1</v>
      </c>
      <c r="V1162" s="48" t="s">
        <v>202</v>
      </c>
      <c r="W1162" s="54">
        <f>VLOOKUP(V1162,'Charged Moves'!B$2:K$119,3,FALSE)</f>
        <v>45</v>
      </c>
      <c r="X1162" s="57" t="str">
        <f>VLOOKUP(V1162,'Charged Moves'!B$2:C$119,2,FALSE)</f>
        <v>Dragon</v>
      </c>
      <c r="Y1162" s="54">
        <f>IF(OR(VLOOKUP(V1162,'Charged Moves'!B$2:C$119,2,FALSE)=E1162,VLOOKUP(V1162,'Charged Moves'!B$2:C$119,2,FALSE)=F1162),1,0)</f>
        <v>0</v>
      </c>
      <c r="Z1162" s="54">
        <f>VLOOKUP(V1162,'Charged Moves'!B$2:K$119,10,FALSE)*100</f>
        <v>5</v>
      </c>
      <c r="AA1162" s="54">
        <f>VLOOKUP(V1162,'Charged Moves'!B$2:K$119,6,FALSE)</f>
        <v>2800</v>
      </c>
      <c r="AB1162" s="54">
        <f>VLOOKUP(V1162,'Charged Moves'!B$2:L$119,11,FALSE)</f>
        <v>33</v>
      </c>
      <c r="AC1162" s="62">
        <f t="shared" si="233"/>
        <v>11</v>
      </c>
      <c r="AD1162" s="24">
        <f t="shared" si="3"/>
        <v>3.928571429</v>
      </c>
      <c r="AE1162" s="63">
        <f t="shared" si="4"/>
        <v>7</v>
      </c>
      <c r="AF1162" s="64">
        <f t="shared" si="5"/>
        <v>3500</v>
      </c>
      <c r="AG1162" s="65">
        <f t="shared" si="6"/>
        <v>3.968253968</v>
      </c>
      <c r="AH1162" s="15">
        <f t="shared" si="234"/>
        <v>0.2279295789</v>
      </c>
      <c r="AI1162" s="15">
        <f t="shared" si="235"/>
        <v>0.02174571915</v>
      </c>
      <c r="AJ1162" s="15">
        <f t="shared" si="236"/>
        <v>0.01867596472</v>
      </c>
      <c r="AK1162" s="65">
        <f t="shared" si="7"/>
        <v>1.121076233</v>
      </c>
      <c r="AL1162" s="65">
        <f t="shared" si="8"/>
        <v>24126.98413</v>
      </c>
      <c r="AM1162" s="65">
        <f t="shared" si="9"/>
        <v>6816.143498</v>
      </c>
    </row>
    <row r="1163" ht="14.25" customHeight="1">
      <c r="A1163" s="11">
        <v>157.0</v>
      </c>
      <c r="B1163" s="11">
        <f>VLOOKUP(D1163,'Species Data'!A$2:E$252,2,FALSE)</f>
        <v>25</v>
      </c>
      <c r="C1163" s="11"/>
      <c r="D1163" s="11" t="s">
        <v>418</v>
      </c>
      <c r="E1163" s="101" t="s">
        <v>480</v>
      </c>
      <c r="F1163" s="140"/>
      <c r="G1163" s="11">
        <f>VLOOKUP(D1163,'Species Data'!A$2:E$252,3,FALSE)</f>
        <v>70</v>
      </c>
      <c r="H1163" s="52">
        <f>VLOOKUP(D1163,'Species Data'!A$2:E$252,4,FALSE)</f>
        <v>112</v>
      </c>
      <c r="I1163" s="52">
        <f>VLOOKUP(D1163,'Species Data'!A$2:E$252,5,FALSE)</f>
        <v>101</v>
      </c>
      <c r="J1163" s="53">
        <f t="shared" si="1"/>
        <v>7070</v>
      </c>
      <c r="K1163" s="48" t="s">
        <v>246</v>
      </c>
      <c r="L1163" s="54">
        <f>VLOOKUP(K1163,'Basic Moves'!B$2:J$60,3,FALSE)</f>
        <v>8</v>
      </c>
      <c r="M1163" s="54" t="str">
        <f>VLOOKUP(K1163,'Basic Moves'!B$2:C$60,2,FALSE)</f>
        <v>Normal</v>
      </c>
      <c r="N1163" s="54">
        <f>IF(OR(VLOOKUP(K1163,'Basic Moves'!B$2:C$60,2,FALSE)=E1163,VLOOKUP(K1163,'Basic Moves'!B$2:C$60,2,FALSE)=F1163),1,0)</f>
        <v>0</v>
      </c>
      <c r="O1163" s="54">
        <f>VLOOKUP(K1163,'Basic Moves'!B$2:J$60,5,FALSE)</f>
        <v>800</v>
      </c>
      <c r="P1163" s="54">
        <f>VLOOKUP(K1163,'Basic Moves'!B$2:J$60,9,FALSE)</f>
        <v>10</v>
      </c>
      <c r="Q1163" s="34">
        <f t="shared" si="229"/>
        <v>3</v>
      </c>
      <c r="R1163" s="24">
        <f t="shared" si="2"/>
        <v>3.75</v>
      </c>
      <c r="S1163" s="56">
        <f t="shared" si="230"/>
        <v>10</v>
      </c>
      <c r="T1163" s="56">
        <f t="shared" si="231"/>
        <v>12.5</v>
      </c>
      <c r="U1163" s="56">
        <f t="shared" si="232"/>
        <v>1.25</v>
      </c>
      <c r="V1163" s="12" t="s">
        <v>71</v>
      </c>
      <c r="W1163" s="54">
        <f>VLOOKUP(V1163,'Charged Moves'!B$2:K$119,3,FALSE)</f>
        <v>90</v>
      </c>
      <c r="X1163" s="57" t="str">
        <f>VLOOKUP(V1163,'Charged Moves'!B$2:C$119,2,FALSE)</f>
        <v>Electric</v>
      </c>
      <c r="Y1163" s="54">
        <f>IF(OR(VLOOKUP(V1163,'Charged Moves'!B$2:C$119,2,FALSE)=E1163,VLOOKUP(V1163,'Charged Moves'!B$2:C$119,2,FALSE)=F1163),1,0)</f>
        <v>1</v>
      </c>
      <c r="Z1163" s="54">
        <f>VLOOKUP(V1163,'Charged Moves'!B$2:K$119,10,FALSE)*100</f>
        <v>5</v>
      </c>
      <c r="AA1163" s="54">
        <f>VLOOKUP(V1163,'Charged Moves'!B$2:K$119,6,FALSE)</f>
        <v>2600</v>
      </c>
      <c r="AB1163" s="54">
        <f>VLOOKUP(V1163,'Charged Moves'!B$2:L$119,11,FALSE)</f>
        <v>50</v>
      </c>
      <c r="AC1163" s="62">
        <f t="shared" si="233"/>
        <v>34</v>
      </c>
      <c r="AD1163" s="24">
        <f t="shared" si="3"/>
        <v>13.07692308</v>
      </c>
      <c r="AE1163" s="63">
        <f t="shared" si="4"/>
        <v>5</v>
      </c>
      <c r="AF1163" s="64">
        <f t="shared" si="5"/>
        <v>4000</v>
      </c>
      <c r="AG1163" s="65">
        <f t="shared" si="6"/>
        <v>7.424242424</v>
      </c>
      <c r="AH1163" s="15">
        <f t="shared" si="234"/>
        <v>0.4264355212</v>
      </c>
      <c r="AI1163" s="15">
        <f t="shared" si="235"/>
        <v>0.04730883947</v>
      </c>
      <c r="AJ1163" s="15">
        <f t="shared" si="236"/>
        <v>0.05103250297</v>
      </c>
      <c r="AK1163" s="65">
        <f t="shared" si="7"/>
        <v>2.634408602</v>
      </c>
      <c r="AL1163" s="65">
        <f t="shared" si="8"/>
        <v>52489.39394</v>
      </c>
      <c r="AM1163" s="65">
        <f t="shared" si="9"/>
        <v>18625.26882</v>
      </c>
    </row>
    <row r="1164" ht="14.25" customHeight="1">
      <c r="A1164" s="11">
        <v>156.0</v>
      </c>
      <c r="B1164" s="11">
        <f>VLOOKUP(D1164,'Species Data'!A$2:E$252,2,FALSE)</f>
        <v>25</v>
      </c>
      <c r="C1164" s="11"/>
      <c r="D1164" s="11" t="s">
        <v>418</v>
      </c>
      <c r="E1164" s="101" t="s">
        <v>480</v>
      </c>
      <c r="F1164" s="140"/>
      <c r="G1164" s="11">
        <f>VLOOKUP(D1164,'Species Data'!A$2:E$252,3,FALSE)</f>
        <v>70</v>
      </c>
      <c r="H1164" s="52">
        <f>VLOOKUP(D1164,'Species Data'!A$2:E$252,4,FALSE)</f>
        <v>112</v>
      </c>
      <c r="I1164" s="52">
        <f>VLOOKUP(D1164,'Species Data'!A$2:E$252,5,FALSE)</f>
        <v>101</v>
      </c>
      <c r="J1164" s="53">
        <f t="shared" si="1"/>
        <v>7070</v>
      </c>
      <c r="K1164" s="48" t="s">
        <v>246</v>
      </c>
      <c r="L1164" s="54">
        <f>VLOOKUP(K1164,'Basic Moves'!B$2:J$60,3,FALSE)</f>
        <v>8</v>
      </c>
      <c r="M1164" s="54" t="str">
        <f>VLOOKUP(K1164,'Basic Moves'!B$2:C$60,2,FALSE)</f>
        <v>Normal</v>
      </c>
      <c r="N1164" s="54">
        <f>IF(OR(VLOOKUP(K1164,'Basic Moves'!B$2:C$60,2,FALSE)=E1164,VLOOKUP(K1164,'Basic Moves'!B$2:C$60,2,FALSE)=F1164),1,0)</f>
        <v>0</v>
      </c>
      <c r="O1164" s="54">
        <f>VLOOKUP(K1164,'Basic Moves'!B$2:J$60,5,FALSE)</f>
        <v>800</v>
      </c>
      <c r="P1164" s="54">
        <f>VLOOKUP(K1164,'Basic Moves'!B$2:J$60,9,FALSE)</f>
        <v>10</v>
      </c>
      <c r="Q1164" s="34">
        <f t="shared" si="229"/>
        <v>3</v>
      </c>
      <c r="R1164" s="24">
        <f t="shared" si="2"/>
        <v>3.75</v>
      </c>
      <c r="S1164" s="56">
        <f t="shared" si="230"/>
        <v>10</v>
      </c>
      <c r="T1164" s="56">
        <f t="shared" si="231"/>
        <v>12.5</v>
      </c>
      <c r="U1164" s="56">
        <f t="shared" si="232"/>
        <v>1.25</v>
      </c>
      <c r="V1164" s="48" t="s">
        <v>92</v>
      </c>
      <c r="W1164" s="54">
        <f>VLOOKUP(V1164,'Charged Moves'!B$2:K$119,3,FALSE)</f>
        <v>80</v>
      </c>
      <c r="X1164" s="57" t="str">
        <f>VLOOKUP(V1164,'Charged Moves'!B$2:C$119,2,FALSE)</f>
        <v>Electric</v>
      </c>
      <c r="Y1164" s="54">
        <f>IF(OR(VLOOKUP(V1164,'Charged Moves'!B$2:C$119,2,FALSE)=E1164,VLOOKUP(V1164,'Charged Moves'!B$2:C$119,2,FALSE)=F1164),1,0)</f>
        <v>1</v>
      </c>
      <c r="Z1164" s="54">
        <f>VLOOKUP(V1164,'Charged Moves'!B$2:K$119,10,FALSE)*100</f>
        <v>5</v>
      </c>
      <c r="AA1164" s="54">
        <f>VLOOKUP(V1164,'Charged Moves'!B$2:K$119,6,FALSE)</f>
        <v>2500</v>
      </c>
      <c r="AB1164" s="54">
        <f>VLOOKUP(V1164,'Charged Moves'!B$2:L$119,11,FALSE)</f>
        <v>50</v>
      </c>
      <c r="AC1164" s="62">
        <f t="shared" si="233"/>
        <v>30</v>
      </c>
      <c r="AD1164" s="24">
        <f t="shared" si="3"/>
        <v>12</v>
      </c>
      <c r="AE1164" s="63">
        <f t="shared" si="4"/>
        <v>5</v>
      </c>
      <c r="AF1164" s="64">
        <f t="shared" si="5"/>
        <v>4000</v>
      </c>
      <c r="AG1164" s="65">
        <f t="shared" si="6"/>
        <v>6.923076923</v>
      </c>
      <c r="AH1164" s="15">
        <f t="shared" si="234"/>
        <v>0.3976494499</v>
      </c>
      <c r="AI1164" s="15">
        <f t="shared" si="235"/>
        <v>0.04411530714</v>
      </c>
      <c r="AJ1164" s="15">
        <f t="shared" si="236"/>
        <v>0.04711991725</v>
      </c>
      <c r="AK1164" s="65">
        <f t="shared" si="7"/>
        <v>2.432432432</v>
      </c>
      <c r="AL1164" s="65">
        <f t="shared" si="8"/>
        <v>48946.15385</v>
      </c>
      <c r="AM1164" s="65">
        <f t="shared" si="9"/>
        <v>17197.2973</v>
      </c>
    </row>
    <row r="1165" ht="14.25" customHeight="1">
      <c r="A1165" s="11">
        <v>154.0</v>
      </c>
      <c r="B1165" s="11">
        <f>VLOOKUP(D1165,'Species Data'!A$2:E$252,2,FALSE)</f>
        <v>25</v>
      </c>
      <c r="C1165" s="11"/>
      <c r="D1165" s="11" t="s">
        <v>418</v>
      </c>
      <c r="E1165" s="101" t="s">
        <v>480</v>
      </c>
      <c r="F1165" s="140"/>
      <c r="G1165" s="11">
        <f>VLOOKUP(D1165,'Species Data'!A$2:E$252,3,FALSE)</f>
        <v>70</v>
      </c>
      <c r="H1165" s="52">
        <f>VLOOKUP(D1165,'Species Data'!A$2:E$252,4,FALSE)</f>
        <v>112</v>
      </c>
      <c r="I1165" s="52">
        <f>VLOOKUP(D1165,'Species Data'!A$2:E$252,5,FALSE)</f>
        <v>101</v>
      </c>
      <c r="J1165" s="53">
        <f t="shared" si="1"/>
        <v>7070</v>
      </c>
      <c r="K1165" s="48" t="s">
        <v>246</v>
      </c>
      <c r="L1165" s="54">
        <f>VLOOKUP(K1165,'Basic Moves'!B$2:J$60,3,FALSE)</f>
        <v>8</v>
      </c>
      <c r="M1165" s="54" t="str">
        <f>VLOOKUP(K1165,'Basic Moves'!B$2:C$60,2,FALSE)</f>
        <v>Normal</v>
      </c>
      <c r="N1165" s="54">
        <f>IF(OR(VLOOKUP(K1165,'Basic Moves'!B$2:C$60,2,FALSE)=E1165,VLOOKUP(K1165,'Basic Moves'!B$2:C$60,2,FALSE)=F1165),1,0)</f>
        <v>0</v>
      </c>
      <c r="O1165" s="54">
        <f>VLOOKUP(K1165,'Basic Moves'!B$2:J$60,5,FALSE)</f>
        <v>800</v>
      </c>
      <c r="P1165" s="54">
        <f>VLOOKUP(K1165,'Basic Moves'!B$2:J$60,9,FALSE)</f>
        <v>10</v>
      </c>
      <c r="Q1165" s="34">
        <f t="shared" si="229"/>
        <v>3</v>
      </c>
      <c r="R1165" s="24">
        <f t="shared" si="2"/>
        <v>3.75</v>
      </c>
      <c r="S1165" s="56">
        <f t="shared" si="230"/>
        <v>10</v>
      </c>
      <c r="T1165" s="56">
        <f t="shared" si="231"/>
        <v>12.5</v>
      </c>
      <c r="U1165" s="56">
        <f t="shared" si="232"/>
        <v>1.25</v>
      </c>
      <c r="V1165" s="48" t="s">
        <v>105</v>
      </c>
      <c r="W1165" s="54">
        <f>VLOOKUP(V1165,'Charged Moves'!B$2:K$119,3,FALSE)</f>
        <v>65</v>
      </c>
      <c r="X1165" s="57" t="str">
        <f>VLOOKUP(V1165,'Charged Moves'!B$2:C$119,2,FALSE)</f>
        <v>Electric</v>
      </c>
      <c r="Y1165" s="54">
        <f>IF(OR(VLOOKUP(V1165,'Charged Moves'!B$2:C$119,2,FALSE)=E1165,VLOOKUP(V1165,'Charged Moves'!B$2:C$119,2,FALSE)=F1165),1,0)</f>
        <v>1</v>
      </c>
      <c r="Z1165" s="54">
        <f>VLOOKUP(V1165,'Charged Moves'!B$2:K$119,10,FALSE)*100</f>
        <v>5</v>
      </c>
      <c r="AA1165" s="54">
        <f>VLOOKUP(V1165,'Charged Moves'!B$2:K$119,6,FALSE)</f>
        <v>2500</v>
      </c>
      <c r="AB1165" s="54">
        <f>VLOOKUP(V1165,'Charged Moves'!B$2:L$119,11,FALSE)</f>
        <v>33</v>
      </c>
      <c r="AC1165" s="62">
        <f t="shared" si="233"/>
        <v>25</v>
      </c>
      <c r="AD1165" s="24">
        <f t="shared" si="3"/>
        <v>10</v>
      </c>
      <c r="AE1165" s="63">
        <f t="shared" si="4"/>
        <v>4</v>
      </c>
      <c r="AF1165" s="64">
        <f t="shared" si="5"/>
        <v>3200</v>
      </c>
      <c r="AG1165" s="65">
        <f t="shared" si="6"/>
        <v>6.49122807</v>
      </c>
      <c r="AH1165" s="15">
        <f t="shared" si="234"/>
        <v>0.3728448059</v>
      </c>
      <c r="AI1165" s="15">
        <f t="shared" si="235"/>
        <v>0.04136347511</v>
      </c>
      <c r="AJ1165" s="15">
        <f t="shared" si="236"/>
        <v>0.04565263037</v>
      </c>
      <c r="AK1165" s="65">
        <f t="shared" si="7"/>
        <v>2.356687898</v>
      </c>
      <c r="AL1165" s="65">
        <f t="shared" si="8"/>
        <v>45892.98246</v>
      </c>
      <c r="AM1165" s="65">
        <f t="shared" si="9"/>
        <v>16661.78344</v>
      </c>
    </row>
    <row r="1166" ht="14.25" customHeight="1">
      <c r="A1166" s="11">
        <v>161.0</v>
      </c>
      <c r="B1166" s="11">
        <f>VLOOKUP(D1166,'Species Data'!A$2:E$252,2,FALSE)</f>
        <v>25</v>
      </c>
      <c r="C1166" s="11"/>
      <c r="D1166" s="11" t="s">
        <v>418</v>
      </c>
      <c r="E1166" s="101" t="s">
        <v>480</v>
      </c>
      <c r="F1166" s="140"/>
      <c r="G1166" s="11">
        <f>VLOOKUP(D1166,'Species Data'!A$2:E$252,3,FALSE)</f>
        <v>70</v>
      </c>
      <c r="H1166" s="52">
        <f>VLOOKUP(D1166,'Species Data'!A$2:E$252,4,FALSE)</f>
        <v>112</v>
      </c>
      <c r="I1166" s="52">
        <f>VLOOKUP(D1166,'Species Data'!A$2:E$252,5,FALSE)</f>
        <v>101</v>
      </c>
      <c r="J1166" s="53">
        <f t="shared" si="1"/>
        <v>7070</v>
      </c>
      <c r="K1166" s="12" t="s">
        <v>70</v>
      </c>
      <c r="L1166" s="54">
        <f>VLOOKUP(K1166,'Basic Moves'!B$2:J$60,3,FALSE)</f>
        <v>5</v>
      </c>
      <c r="M1166" s="54" t="str">
        <f>VLOOKUP(K1166,'Basic Moves'!B$2:C$60,2,FALSE)</f>
        <v>Electric</v>
      </c>
      <c r="N1166" s="54">
        <f>IF(OR(VLOOKUP(K1166,'Basic Moves'!B$2:C$60,2,FALSE)=E1166,VLOOKUP(K1166,'Basic Moves'!B$2:C$60,2,FALSE)=F1166),1,0)</f>
        <v>1</v>
      </c>
      <c r="O1166" s="54">
        <f>VLOOKUP(K1166,'Basic Moves'!B$2:J$60,5,FALSE)</f>
        <v>600</v>
      </c>
      <c r="P1166" s="54">
        <f>VLOOKUP(K1166,'Basic Moves'!B$2:J$60,9,FALSE)</f>
        <v>8</v>
      </c>
      <c r="Q1166" s="34">
        <f t="shared" si="229"/>
        <v>2</v>
      </c>
      <c r="R1166" s="24">
        <f t="shared" si="2"/>
        <v>3.333333333</v>
      </c>
      <c r="S1166" s="56">
        <f t="shared" si="230"/>
        <v>8.333333333</v>
      </c>
      <c r="T1166" s="56">
        <f t="shared" si="231"/>
        <v>13.33333333</v>
      </c>
      <c r="U1166" s="56">
        <f t="shared" si="232"/>
        <v>1.6</v>
      </c>
      <c r="V1166" s="12" t="s">
        <v>71</v>
      </c>
      <c r="W1166" s="54">
        <f>VLOOKUP(V1166,'Charged Moves'!B$2:K$119,3,FALSE)</f>
        <v>90</v>
      </c>
      <c r="X1166" s="57" t="str">
        <f>VLOOKUP(V1166,'Charged Moves'!B$2:C$119,2,FALSE)</f>
        <v>Electric</v>
      </c>
      <c r="Y1166" s="54">
        <f>IF(OR(VLOOKUP(V1166,'Charged Moves'!B$2:C$119,2,FALSE)=E1166,VLOOKUP(V1166,'Charged Moves'!B$2:C$119,2,FALSE)=F1166),1,0)</f>
        <v>1</v>
      </c>
      <c r="Z1166" s="54">
        <f>VLOOKUP(V1166,'Charged Moves'!B$2:K$119,10,FALSE)*100</f>
        <v>5</v>
      </c>
      <c r="AA1166" s="54">
        <f>VLOOKUP(V1166,'Charged Moves'!B$2:K$119,6,FALSE)</f>
        <v>2600</v>
      </c>
      <c r="AB1166" s="54">
        <f>VLOOKUP(V1166,'Charged Moves'!B$2:L$119,11,FALSE)</f>
        <v>50</v>
      </c>
      <c r="AC1166" s="62">
        <f t="shared" si="233"/>
        <v>34</v>
      </c>
      <c r="AD1166" s="24">
        <f t="shared" si="3"/>
        <v>13.07692308</v>
      </c>
      <c r="AE1166" s="63">
        <f t="shared" si="4"/>
        <v>7</v>
      </c>
      <c r="AF1166" s="64">
        <f t="shared" si="5"/>
        <v>4200</v>
      </c>
      <c r="AG1166" s="65">
        <f t="shared" si="6"/>
        <v>7.058823529</v>
      </c>
      <c r="AH1166" s="15">
        <f t="shared" si="234"/>
        <v>0.405446498</v>
      </c>
      <c r="AI1166" s="15">
        <f t="shared" si="235"/>
        <v>0.04498031316</v>
      </c>
      <c r="AJ1166" s="15">
        <f t="shared" si="236"/>
        <v>0.0407821506</v>
      </c>
      <c r="AK1166" s="65">
        <f t="shared" si="7"/>
        <v>2.105263158</v>
      </c>
      <c r="AL1166" s="65">
        <f t="shared" si="8"/>
        <v>49905.88235</v>
      </c>
      <c r="AM1166" s="65">
        <f t="shared" si="9"/>
        <v>14884.21053</v>
      </c>
    </row>
    <row r="1167" ht="14.25" customHeight="1">
      <c r="A1167" s="11">
        <v>155.0</v>
      </c>
      <c r="B1167" s="32">
        <f>VLOOKUP(D1167,'Species Data'!A$2:E$252,2,FALSE)</f>
        <v>25</v>
      </c>
      <c r="C1167" s="32"/>
      <c r="D1167" s="32" t="s">
        <v>418</v>
      </c>
      <c r="E1167" s="113" t="s">
        <v>480</v>
      </c>
      <c r="F1167" s="141"/>
      <c r="G1167" s="32">
        <f>VLOOKUP(D1167,'Species Data'!A$2:E$252,3,FALSE)</f>
        <v>70</v>
      </c>
      <c r="H1167" s="104">
        <f>VLOOKUP(D1167,'Species Data'!A$2:E$252,4,FALSE)</f>
        <v>112</v>
      </c>
      <c r="I1167" s="104">
        <f>VLOOKUP(D1167,'Species Data'!A$2:E$252,5,FALSE)</f>
        <v>101</v>
      </c>
      <c r="J1167" s="105">
        <f t="shared" si="1"/>
        <v>7070</v>
      </c>
      <c r="K1167" s="36" t="s">
        <v>246</v>
      </c>
      <c r="L1167" s="106">
        <f>VLOOKUP(K1167,'Basic Moves'!B$2:J$60,3,FALSE)</f>
        <v>8</v>
      </c>
      <c r="M1167" s="106" t="str">
        <f>VLOOKUP(K1167,'Basic Moves'!B$2:C$60,2,FALSE)</f>
        <v>Normal</v>
      </c>
      <c r="N1167" s="106">
        <f>IF(OR(VLOOKUP(K1167,'Basic Moves'!B$2:C$60,2,FALSE)=E1167,VLOOKUP(K1167,'Basic Moves'!B$2:C$60,2,FALSE)=F1167),1,0)</f>
        <v>0</v>
      </c>
      <c r="O1167" s="106">
        <f>VLOOKUP(K1167,'Basic Moves'!B$2:J$60,5,FALSE)</f>
        <v>800</v>
      </c>
      <c r="P1167" s="106">
        <f>VLOOKUP(K1167,'Basic Moves'!B$2:J$60,9,FALSE)</f>
        <v>10</v>
      </c>
      <c r="Q1167" s="34">
        <f t="shared" si="229"/>
        <v>3</v>
      </c>
      <c r="R1167" s="24">
        <f t="shared" si="2"/>
        <v>3.75</v>
      </c>
      <c r="S1167" s="56">
        <f t="shared" si="230"/>
        <v>10</v>
      </c>
      <c r="T1167" s="56">
        <f t="shared" si="231"/>
        <v>12.5</v>
      </c>
      <c r="U1167" s="56">
        <f t="shared" si="232"/>
        <v>1.25</v>
      </c>
      <c r="V1167" s="36" t="s">
        <v>109</v>
      </c>
      <c r="W1167" s="106">
        <f>VLOOKUP(V1167,'Charged Moves'!B$2:K$119,3,FALSE)</f>
        <v>100</v>
      </c>
      <c r="X1167" s="107" t="str">
        <f>VLOOKUP(V1167,'Charged Moves'!B$2:C$119,2,FALSE)</f>
        <v>Electric</v>
      </c>
      <c r="Y1167" s="106">
        <f>IF(OR(VLOOKUP(V1167,'Charged Moves'!B$2:C$119,2,FALSE)=E1167,VLOOKUP(V1167,'Charged Moves'!B$2:C$119,2,FALSE)=F1167),1,0)</f>
        <v>1</v>
      </c>
      <c r="Z1167" s="106">
        <f>VLOOKUP(V1167,'Charged Moves'!B$2:K$119,10,FALSE)*100</f>
        <v>5</v>
      </c>
      <c r="AA1167" s="106">
        <f>VLOOKUP(V1167,'Charged Moves'!B$2:K$119,6,FALSE)</f>
        <v>2400</v>
      </c>
      <c r="AB1167" s="106">
        <f>VLOOKUP(V1167,'Charged Moves'!B$2:L$119,11,FALSE)</f>
        <v>100</v>
      </c>
      <c r="AC1167" s="62">
        <f t="shared" si="233"/>
        <v>38</v>
      </c>
      <c r="AD1167" s="24">
        <f t="shared" si="3"/>
        <v>15.83333333</v>
      </c>
      <c r="AE1167" s="63">
        <f t="shared" si="4"/>
        <v>10</v>
      </c>
      <c r="AF1167" s="64">
        <f t="shared" si="5"/>
        <v>8000</v>
      </c>
      <c r="AG1167" s="65">
        <f t="shared" si="6"/>
        <v>6.538461538</v>
      </c>
      <c r="AH1167" s="15">
        <f t="shared" si="234"/>
        <v>0.3755578138</v>
      </c>
      <c r="AI1167" s="15">
        <f t="shared" si="235"/>
        <v>0.04166445674</v>
      </c>
      <c r="AJ1167" s="15">
        <f t="shared" si="236"/>
        <v>0.04065627976</v>
      </c>
      <c r="AK1167" s="65">
        <f t="shared" si="7"/>
        <v>2.098765432</v>
      </c>
      <c r="AL1167" s="65">
        <f t="shared" si="8"/>
        <v>46226.92308</v>
      </c>
      <c r="AM1167" s="65">
        <f t="shared" si="9"/>
        <v>14838.2716</v>
      </c>
    </row>
    <row r="1168" ht="14.25" customHeight="1">
      <c r="A1168" s="11">
        <v>158.0</v>
      </c>
      <c r="B1168" s="11">
        <f>VLOOKUP(D1168,'Species Data'!A$2:E$252,2,FALSE)</f>
        <v>25</v>
      </c>
      <c r="C1168" s="11"/>
      <c r="D1168" s="11" t="s">
        <v>418</v>
      </c>
      <c r="E1168" s="101" t="s">
        <v>480</v>
      </c>
      <c r="F1168" s="140"/>
      <c r="G1168" s="11">
        <f>VLOOKUP(D1168,'Species Data'!A$2:E$252,3,FALSE)</f>
        <v>70</v>
      </c>
      <c r="H1168" s="52">
        <f>VLOOKUP(D1168,'Species Data'!A$2:E$252,4,FALSE)</f>
        <v>112</v>
      </c>
      <c r="I1168" s="52">
        <f>VLOOKUP(D1168,'Species Data'!A$2:E$252,5,FALSE)</f>
        <v>101</v>
      </c>
      <c r="J1168" s="53">
        <f t="shared" si="1"/>
        <v>7070</v>
      </c>
      <c r="K1168" s="48" t="s">
        <v>70</v>
      </c>
      <c r="L1168" s="54">
        <f>VLOOKUP(K1168,'Basic Moves'!B$2:J$60,3,FALSE)</f>
        <v>5</v>
      </c>
      <c r="M1168" s="54" t="str">
        <f>VLOOKUP(K1168,'Basic Moves'!B$2:C$60,2,FALSE)</f>
        <v>Electric</v>
      </c>
      <c r="N1168" s="54">
        <f>IF(OR(VLOOKUP(K1168,'Basic Moves'!B$2:C$60,2,FALSE)=E1168,VLOOKUP(K1168,'Basic Moves'!B$2:C$60,2,FALSE)=F1168),1,0)</f>
        <v>1</v>
      </c>
      <c r="O1168" s="54">
        <f>VLOOKUP(K1168,'Basic Moves'!B$2:J$60,5,FALSE)</f>
        <v>600</v>
      </c>
      <c r="P1168" s="54">
        <f>VLOOKUP(K1168,'Basic Moves'!B$2:J$60,9,FALSE)</f>
        <v>8</v>
      </c>
      <c r="Q1168" s="34">
        <f t="shared" si="229"/>
        <v>2</v>
      </c>
      <c r="R1168" s="24">
        <f t="shared" si="2"/>
        <v>3.333333333</v>
      </c>
      <c r="S1168" s="56">
        <f t="shared" si="230"/>
        <v>8.333333333</v>
      </c>
      <c r="T1168" s="56">
        <f t="shared" si="231"/>
        <v>13.33333333</v>
      </c>
      <c r="U1168" s="56">
        <f t="shared" si="232"/>
        <v>1.6</v>
      </c>
      <c r="V1168" s="48" t="s">
        <v>105</v>
      </c>
      <c r="W1168" s="54">
        <f>VLOOKUP(V1168,'Charged Moves'!B$2:K$119,3,FALSE)</f>
        <v>65</v>
      </c>
      <c r="X1168" s="57" t="str">
        <f>VLOOKUP(V1168,'Charged Moves'!B$2:C$119,2,FALSE)</f>
        <v>Electric</v>
      </c>
      <c r="Y1168" s="54">
        <f>IF(OR(VLOOKUP(V1168,'Charged Moves'!B$2:C$119,2,FALSE)=E1168,VLOOKUP(V1168,'Charged Moves'!B$2:C$119,2,FALSE)=F1168),1,0)</f>
        <v>1</v>
      </c>
      <c r="Z1168" s="54">
        <f>VLOOKUP(V1168,'Charged Moves'!B$2:K$119,10,FALSE)*100</f>
        <v>5</v>
      </c>
      <c r="AA1168" s="54">
        <f>VLOOKUP(V1168,'Charged Moves'!B$2:K$119,6,FALSE)</f>
        <v>2500</v>
      </c>
      <c r="AB1168" s="54">
        <f>VLOOKUP(V1168,'Charged Moves'!B$2:L$119,11,FALSE)</f>
        <v>33</v>
      </c>
      <c r="AC1168" s="62">
        <f t="shared" si="233"/>
        <v>25</v>
      </c>
      <c r="AD1168" s="24">
        <f t="shared" si="3"/>
        <v>10</v>
      </c>
      <c r="AE1168" s="63">
        <f t="shared" si="4"/>
        <v>5</v>
      </c>
      <c r="AF1168" s="64">
        <f t="shared" si="5"/>
        <v>3000</v>
      </c>
      <c r="AG1168" s="65">
        <f t="shared" si="6"/>
        <v>6.363636364</v>
      </c>
      <c r="AH1168" s="15">
        <f t="shared" si="234"/>
        <v>0.365516161</v>
      </c>
      <c r="AI1168" s="15">
        <f t="shared" si="235"/>
        <v>0.04055043383</v>
      </c>
      <c r="AJ1168" s="15">
        <f t="shared" si="236"/>
        <v>0.03874304307</v>
      </c>
      <c r="AK1168" s="65">
        <f t="shared" si="7"/>
        <v>2</v>
      </c>
      <c r="AL1168" s="65">
        <f t="shared" si="8"/>
        <v>44990.90909</v>
      </c>
      <c r="AM1168" s="65">
        <f t="shared" si="9"/>
        <v>14140</v>
      </c>
    </row>
    <row r="1169" ht="14.25" customHeight="1">
      <c r="A1169" s="11">
        <v>160.0</v>
      </c>
      <c r="B1169" s="11">
        <f>VLOOKUP(D1169,'Species Data'!A$2:E$252,2,FALSE)</f>
        <v>25</v>
      </c>
      <c r="C1169" s="11"/>
      <c r="D1169" s="11" t="s">
        <v>418</v>
      </c>
      <c r="E1169" s="101" t="s">
        <v>480</v>
      </c>
      <c r="F1169" s="140"/>
      <c r="G1169" s="11">
        <f>VLOOKUP(D1169,'Species Data'!A$2:E$252,3,FALSE)</f>
        <v>70</v>
      </c>
      <c r="H1169" s="52">
        <f>VLOOKUP(D1169,'Species Data'!A$2:E$252,4,FALSE)</f>
        <v>112</v>
      </c>
      <c r="I1169" s="52">
        <f>VLOOKUP(D1169,'Species Data'!A$2:E$252,5,FALSE)</f>
        <v>101</v>
      </c>
      <c r="J1169" s="53">
        <f t="shared" si="1"/>
        <v>7070</v>
      </c>
      <c r="K1169" s="48" t="s">
        <v>70</v>
      </c>
      <c r="L1169" s="54">
        <f>VLOOKUP(K1169,'Basic Moves'!B$2:J$60,3,FALSE)</f>
        <v>5</v>
      </c>
      <c r="M1169" s="54" t="str">
        <f>VLOOKUP(K1169,'Basic Moves'!B$2:C$60,2,FALSE)</f>
        <v>Electric</v>
      </c>
      <c r="N1169" s="54">
        <f>IF(OR(VLOOKUP(K1169,'Basic Moves'!B$2:C$60,2,FALSE)=E1169,VLOOKUP(K1169,'Basic Moves'!B$2:C$60,2,FALSE)=F1169),1,0)</f>
        <v>1</v>
      </c>
      <c r="O1169" s="54">
        <f>VLOOKUP(K1169,'Basic Moves'!B$2:J$60,5,FALSE)</f>
        <v>600</v>
      </c>
      <c r="P1169" s="54">
        <f>VLOOKUP(K1169,'Basic Moves'!B$2:J$60,9,FALSE)</f>
        <v>8</v>
      </c>
      <c r="Q1169" s="34">
        <f t="shared" si="229"/>
        <v>2</v>
      </c>
      <c r="R1169" s="24">
        <f t="shared" si="2"/>
        <v>3.333333333</v>
      </c>
      <c r="S1169" s="56">
        <f t="shared" si="230"/>
        <v>8.333333333</v>
      </c>
      <c r="T1169" s="56">
        <f t="shared" si="231"/>
        <v>13.33333333</v>
      </c>
      <c r="U1169" s="56">
        <f t="shared" si="232"/>
        <v>1.6</v>
      </c>
      <c r="V1169" s="48" t="s">
        <v>92</v>
      </c>
      <c r="W1169" s="54">
        <f>VLOOKUP(V1169,'Charged Moves'!B$2:K$119,3,FALSE)</f>
        <v>80</v>
      </c>
      <c r="X1169" s="57" t="str">
        <f>VLOOKUP(V1169,'Charged Moves'!B$2:C$119,2,FALSE)</f>
        <v>Electric</v>
      </c>
      <c r="Y1169" s="54">
        <f>IF(OR(VLOOKUP(V1169,'Charged Moves'!B$2:C$119,2,FALSE)=E1169,VLOOKUP(V1169,'Charged Moves'!B$2:C$119,2,FALSE)=F1169),1,0)</f>
        <v>1</v>
      </c>
      <c r="Z1169" s="54">
        <f>VLOOKUP(V1169,'Charged Moves'!B$2:K$119,10,FALSE)*100</f>
        <v>5</v>
      </c>
      <c r="AA1169" s="54">
        <f>VLOOKUP(V1169,'Charged Moves'!B$2:K$119,6,FALSE)</f>
        <v>2500</v>
      </c>
      <c r="AB1169" s="54">
        <f>VLOOKUP(V1169,'Charged Moves'!B$2:L$119,11,FALSE)</f>
        <v>50</v>
      </c>
      <c r="AC1169" s="62">
        <f t="shared" si="233"/>
        <v>30</v>
      </c>
      <c r="AD1169" s="24">
        <f t="shared" si="3"/>
        <v>12</v>
      </c>
      <c r="AE1169" s="63">
        <f t="shared" si="4"/>
        <v>7</v>
      </c>
      <c r="AF1169" s="64">
        <f t="shared" si="5"/>
        <v>4200</v>
      </c>
      <c r="AG1169" s="65">
        <f t="shared" si="6"/>
        <v>6.567164179</v>
      </c>
      <c r="AH1169" s="15">
        <f t="shared" si="234"/>
        <v>0.3772064434</v>
      </c>
      <c r="AI1169" s="15">
        <f t="shared" si="235"/>
        <v>0.04184735602</v>
      </c>
      <c r="AJ1169" s="15">
        <f t="shared" si="236"/>
        <v>0.03754832368</v>
      </c>
      <c r="AK1169" s="65">
        <f t="shared" si="7"/>
        <v>1.938325991</v>
      </c>
      <c r="AL1169" s="65">
        <f t="shared" si="8"/>
        <v>46429.85075</v>
      </c>
      <c r="AM1169" s="65">
        <f t="shared" si="9"/>
        <v>13703.96476</v>
      </c>
    </row>
    <row r="1170" ht="14.25" customHeight="1">
      <c r="A1170" s="11">
        <v>159.0</v>
      </c>
      <c r="B1170" s="32">
        <f>VLOOKUP(D1170,'Species Data'!A$2:E$252,2,FALSE)</f>
        <v>25</v>
      </c>
      <c r="C1170" s="32"/>
      <c r="D1170" s="32" t="s">
        <v>418</v>
      </c>
      <c r="E1170" s="113" t="s">
        <v>480</v>
      </c>
      <c r="F1170" s="141"/>
      <c r="G1170" s="32">
        <f>VLOOKUP(D1170,'Species Data'!A$2:E$252,3,FALSE)</f>
        <v>70</v>
      </c>
      <c r="H1170" s="104">
        <f>VLOOKUP(D1170,'Species Data'!A$2:E$252,4,FALSE)</f>
        <v>112</v>
      </c>
      <c r="I1170" s="104">
        <f>VLOOKUP(D1170,'Species Data'!A$2:E$252,5,FALSE)</f>
        <v>101</v>
      </c>
      <c r="J1170" s="105">
        <f t="shared" si="1"/>
        <v>7070</v>
      </c>
      <c r="K1170" s="36" t="s">
        <v>70</v>
      </c>
      <c r="L1170" s="106">
        <f>VLOOKUP(K1170,'Basic Moves'!B$2:J$60,3,FALSE)</f>
        <v>5</v>
      </c>
      <c r="M1170" s="106" t="str">
        <f>VLOOKUP(K1170,'Basic Moves'!B$2:C$60,2,FALSE)</f>
        <v>Electric</v>
      </c>
      <c r="N1170" s="106">
        <f>IF(OR(VLOOKUP(K1170,'Basic Moves'!B$2:C$60,2,FALSE)=E1170,VLOOKUP(K1170,'Basic Moves'!B$2:C$60,2,FALSE)=F1170),1,0)</f>
        <v>1</v>
      </c>
      <c r="O1170" s="106">
        <f>VLOOKUP(K1170,'Basic Moves'!B$2:J$60,5,FALSE)</f>
        <v>600</v>
      </c>
      <c r="P1170" s="106">
        <f>VLOOKUP(K1170,'Basic Moves'!B$2:J$60,9,FALSE)</f>
        <v>8</v>
      </c>
      <c r="Q1170" s="34">
        <f t="shared" si="229"/>
        <v>2</v>
      </c>
      <c r="R1170" s="24">
        <f t="shared" si="2"/>
        <v>3.333333333</v>
      </c>
      <c r="S1170" s="56">
        <f t="shared" si="230"/>
        <v>8.333333333</v>
      </c>
      <c r="T1170" s="56">
        <f t="shared" si="231"/>
        <v>13.33333333</v>
      </c>
      <c r="U1170" s="56">
        <f t="shared" si="232"/>
        <v>1.6</v>
      </c>
      <c r="V1170" s="36" t="s">
        <v>109</v>
      </c>
      <c r="W1170" s="106">
        <f>VLOOKUP(V1170,'Charged Moves'!B$2:K$119,3,FALSE)</f>
        <v>100</v>
      </c>
      <c r="X1170" s="107" t="str">
        <f>VLOOKUP(V1170,'Charged Moves'!B$2:C$119,2,FALSE)</f>
        <v>Electric</v>
      </c>
      <c r="Y1170" s="106">
        <f>IF(OR(VLOOKUP(V1170,'Charged Moves'!B$2:C$119,2,FALSE)=E1170,VLOOKUP(V1170,'Charged Moves'!B$2:C$119,2,FALSE)=F1170),1,0)</f>
        <v>1</v>
      </c>
      <c r="Z1170" s="106">
        <f>VLOOKUP(V1170,'Charged Moves'!B$2:K$119,10,FALSE)*100</f>
        <v>5</v>
      </c>
      <c r="AA1170" s="106">
        <f>VLOOKUP(V1170,'Charged Moves'!B$2:K$119,6,FALSE)</f>
        <v>2400</v>
      </c>
      <c r="AB1170" s="106">
        <f>VLOOKUP(V1170,'Charged Moves'!B$2:L$119,11,FALSE)</f>
        <v>100</v>
      </c>
      <c r="AC1170" s="62">
        <f t="shared" si="233"/>
        <v>38</v>
      </c>
      <c r="AD1170" s="24">
        <f t="shared" si="3"/>
        <v>15.83333333</v>
      </c>
      <c r="AE1170" s="63">
        <f t="shared" si="4"/>
        <v>13</v>
      </c>
      <c r="AF1170" s="64">
        <f t="shared" si="5"/>
        <v>7800</v>
      </c>
      <c r="AG1170" s="65">
        <f t="shared" si="6"/>
        <v>6.274509804</v>
      </c>
      <c r="AH1170" s="15">
        <f t="shared" si="234"/>
        <v>0.3603968871</v>
      </c>
      <c r="AI1170" s="15">
        <f t="shared" si="235"/>
        <v>0.03998250059</v>
      </c>
      <c r="AJ1170" s="15">
        <f t="shared" si="236"/>
        <v>0.03245490519</v>
      </c>
      <c r="AK1170" s="65">
        <f t="shared" si="7"/>
        <v>1.67539267</v>
      </c>
      <c r="AL1170" s="65">
        <f t="shared" si="8"/>
        <v>44360.78431</v>
      </c>
      <c r="AM1170" s="65">
        <f t="shared" si="9"/>
        <v>11845.02618</v>
      </c>
    </row>
    <row r="1171" ht="14.25" customHeight="1">
      <c r="A1171" s="11">
        <v>1564.0</v>
      </c>
      <c r="B1171" s="11">
        <f>VLOOKUP(D1171,'Species Data'!A$2:E$252,2,FALSE)</f>
        <v>221</v>
      </c>
      <c r="C1171" s="11"/>
      <c r="D1171" s="20" t="s">
        <v>214</v>
      </c>
      <c r="E1171" s="111" t="s">
        <v>484</v>
      </c>
      <c r="F1171" s="132" t="s">
        <v>485</v>
      </c>
      <c r="G1171" s="11">
        <f>VLOOKUP(D1171,'Species Data'!A$2:E$252,3,FALSE)</f>
        <v>200</v>
      </c>
      <c r="H1171" s="52">
        <f>VLOOKUP(D1171,'Species Data'!A$2:E$252,4,FALSE)</f>
        <v>181</v>
      </c>
      <c r="I1171" s="52">
        <f>VLOOKUP(D1171,'Species Data'!A$2:E$252,5,FALSE)</f>
        <v>147</v>
      </c>
      <c r="J1171" s="53">
        <f t="shared" si="1"/>
        <v>29400</v>
      </c>
      <c r="K1171" s="21" t="s">
        <v>97</v>
      </c>
      <c r="L1171" s="54">
        <f>VLOOKUP(K1171,'Basic Moves'!B$2:J$60,3,FALSE)</f>
        <v>12</v>
      </c>
      <c r="M1171" s="54" t="str">
        <f>VLOOKUP(K1171,'Basic Moves'!B$2:C$60,2,FALSE)</f>
        <v>Ice</v>
      </c>
      <c r="N1171" s="54">
        <f>IF(OR(VLOOKUP(K1171,'Basic Moves'!B$2:C$60,2,FALSE)=E1171,VLOOKUP(K1171,'Basic Moves'!B$2:C$60,2,FALSE)=F1171),1,0)</f>
        <v>1</v>
      </c>
      <c r="O1171" s="54">
        <f>VLOOKUP(K1171,'Basic Moves'!B$2:J$60,5,FALSE)</f>
        <v>1200</v>
      </c>
      <c r="P1171" s="54">
        <f>VLOOKUP(K1171,'Basic Moves'!B$2:J$60,9,FALSE)</f>
        <v>12</v>
      </c>
      <c r="Q1171" s="34">
        <f t="shared" si="229"/>
        <v>8</v>
      </c>
      <c r="R1171" s="24">
        <f t="shared" si="2"/>
        <v>6.666666667</v>
      </c>
      <c r="S1171" s="56">
        <f t="shared" si="230"/>
        <v>10</v>
      </c>
      <c r="T1171" s="56">
        <f t="shared" si="231"/>
        <v>10</v>
      </c>
      <c r="U1171" s="56">
        <f t="shared" si="232"/>
        <v>1</v>
      </c>
      <c r="V1171" s="21" t="s">
        <v>168</v>
      </c>
      <c r="W1171" s="54">
        <f>VLOOKUP(V1171,'Charged Moves'!B$2:K$119,3,FALSE)</f>
        <v>90</v>
      </c>
      <c r="X1171" s="57" t="str">
        <f>VLOOKUP(V1171,'Charged Moves'!B$2:C$119,2,FALSE)</f>
        <v>Ice</v>
      </c>
      <c r="Y1171" s="54">
        <f>IF(OR(VLOOKUP(V1171,'Charged Moves'!B$2:C$119,2,FALSE)=E1171,VLOOKUP(V1171,'Charged Moves'!B$2:C$119,2,FALSE)=F1171),1,0)</f>
        <v>1</v>
      </c>
      <c r="Z1171" s="54">
        <f>VLOOKUP(V1171,'Charged Moves'!B$2:K$119,10,FALSE)*100</f>
        <v>5</v>
      </c>
      <c r="AA1171" s="54">
        <f>VLOOKUP(V1171,'Charged Moves'!B$2:K$119,6,FALSE)</f>
        <v>2700</v>
      </c>
      <c r="AB1171" s="54">
        <f>VLOOKUP(V1171,'Charged Moves'!B$2:L$119,11,FALSE)</f>
        <v>50</v>
      </c>
      <c r="AC1171" s="62">
        <f t="shared" si="233"/>
        <v>55</v>
      </c>
      <c r="AD1171" s="24">
        <f t="shared" si="3"/>
        <v>20.37037037</v>
      </c>
      <c r="AE1171" s="63">
        <f t="shared" si="4"/>
        <v>5</v>
      </c>
      <c r="AF1171" s="64">
        <f t="shared" si="5"/>
        <v>6000</v>
      </c>
      <c r="AG1171" s="65">
        <f t="shared" si="6"/>
        <v>10.91954023</v>
      </c>
      <c r="AH1171" s="15">
        <f t="shared" si="234"/>
        <v>0.6271993239</v>
      </c>
      <c r="AI1171" s="15">
        <f t="shared" si="235"/>
        <v>0.2893492889</v>
      </c>
      <c r="AJ1171" s="15">
        <f t="shared" si="236"/>
        <v>0.3696961349</v>
      </c>
      <c r="AK1171" s="65">
        <f t="shared" si="7"/>
        <v>4.589371981</v>
      </c>
      <c r="AL1171" s="65">
        <f t="shared" si="8"/>
        <v>321034.4828</v>
      </c>
      <c r="AM1171" s="65">
        <f t="shared" si="9"/>
        <v>134927.5362</v>
      </c>
    </row>
    <row r="1172" ht="14.25" customHeight="1">
      <c r="A1172" s="11">
        <v>1567.0</v>
      </c>
      <c r="B1172" s="11">
        <f>VLOOKUP(D1172,'Species Data'!A$2:E$252,2,FALSE)</f>
        <v>221</v>
      </c>
      <c r="C1172" s="11"/>
      <c r="D1172" s="20" t="s">
        <v>214</v>
      </c>
      <c r="E1172" s="111" t="s">
        <v>484</v>
      </c>
      <c r="F1172" s="132" t="s">
        <v>485</v>
      </c>
      <c r="G1172" s="11">
        <f>VLOOKUP(D1172,'Species Data'!A$2:E$252,3,FALSE)</f>
        <v>200</v>
      </c>
      <c r="H1172" s="52">
        <f>VLOOKUP(D1172,'Species Data'!A$2:E$252,4,FALSE)</f>
        <v>181</v>
      </c>
      <c r="I1172" s="52">
        <f>VLOOKUP(D1172,'Species Data'!A$2:E$252,5,FALSE)</f>
        <v>147</v>
      </c>
      <c r="J1172" s="53">
        <f t="shared" si="1"/>
        <v>29400</v>
      </c>
      <c r="K1172" s="21" t="s">
        <v>224</v>
      </c>
      <c r="L1172" s="54">
        <f>VLOOKUP(K1172,'Basic Moves'!B$2:J$60,3,FALSE)</f>
        <v>6</v>
      </c>
      <c r="M1172" s="54" t="str">
        <f>VLOOKUP(K1172,'Basic Moves'!B$2:C$60,2,FALSE)</f>
        <v>Ice</v>
      </c>
      <c r="N1172" s="54">
        <f>IF(OR(VLOOKUP(K1172,'Basic Moves'!B$2:C$60,2,FALSE)=E1172,VLOOKUP(K1172,'Basic Moves'!B$2:C$60,2,FALSE)=F1172),1,0)</f>
        <v>1</v>
      </c>
      <c r="O1172" s="54">
        <f>VLOOKUP(K1172,'Basic Moves'!B$2:J$60,5,FALSE)</f>
        <v>1000</v>
      </c>
      <c r="P1172" s="54">
        <f>VLOOKUP(K1172,'Basic Moves'!B$2:J$60,9,FALSE)</f>
        <v>15</v>
      </c>
      <c r="Q1172" s="34">
        <f t="shared" si="229"/>
        <v>4</v>
      </c>
      <c r="R1172" s="24">
        <f t="shared" si="2"/>
        <v>4</v>
      </c>
      <c r="S1172" s="56">
        <f t="shared" si="230"/>
        <v>6</v>
      </c>
      <c r="T1172" s="56">
        <f t="shared" si="231"/>
        <v>15</v>
      </c>
      <c r="U1172" s="56">
        <f t="shared" si="232"/>
        <v>2.5</v>
      </c>
      <c r="V1172" s="21" t="s">
        <v>168</v>
      </c>
      <c r="W1172" s="54">
        <f>VLOOKUP(V1172,'Charged Moves'!B$2:K$119,3,FALSE)</f>
        <v>90</v>
      </c>
      <c r="X1172" s="57" t="str">
        <f>VLOOKUP(V1172,'Charged Moves'!B$2:C$119,2,FALSE)</f>
        <v>Ice</v>
      </c>
      <c r="Y1172" s="54">
        <f>IF(OR(VLOOKUP(V1172,'Charged Moves'!B$2:C$119,2,FALSE)=E1172,VLOOKUP(V1172,'Charged Moves'!B$2:C$119,2,FALSE)=F1172),1,0)</f>
        <v>1</v>
      </c>
      <c r="Z1172" s="54">
        <f>VLOOKUP(V1172,'Charged Moves'!B$2:K$119,10,FALSE)*100</f>
        <v>5</v>
      </c>
      <c r="AA1172" s="54">
        <f>VLOOKUP(V1172,'Charged Moves'!B$2:K$119,6,FALSE)</f>
        <v>2700</v>
      </c>
      <c r="AB1172" s="54">
        <f>VLOOKUP(V1172,'Charged Moves'!B$2:L$119,11,FALSE)</f>
        <v>50</v>
      </c>
      <c r="AC1172" s="62">
        <f t="shared" si="233"/>
        <v>55</v>
      </c>
      <c r="AD1172" s="24">
        <f t="shared" si="3"/>
        <v>20.37037037</v>
      </c>
      <c r="AE1172" s="63">
        <f t="shared" si="4"/>
        <v>4</v>
      </c>
      <c r="AF1172" s="64">
        <f t="shared" si="5"/>
        <v>4000</v>
      </c>
      <c r="AG1172" s="65">
        <f t="shared" si="6"/>
        <v>10.59701493</v>
      </c>
      <c r="AH1172" s="15">
        <f t="shared" si="234"/>
        <v>0.6086740336</v>
      </c>
      <c r="AI1172" s="15">
        <f t="shared" si="235"/>
        <v>0.2808029155</v>
      </c>
      <c r="AJ1172" s="15">
        <f t="shared" si="236"/>
        <v>0.3424786697</v>
      </c>
      <c r="AK1172" s="65">
        <f t="shared" si="7"/>
        <v>4.251497006</v>
      </c>
      <c r="AL1172" s="65">
        <f t="shared" si="8"/>
        <v>311552.2388</v>
      </c>
      <c r="AM1172" s="65">
        <f t="shared" si="9"/>
        <v>124994.012</v>
      </c>
    </row>
    <row r="1173" ht="14.25" customHeight="1">
      <c r="A1173" s="11">
        <v>1565.0</v>
      </c>
      <c r="B1173" s="11">
        <f>VLOOKUP(D1173,'Species Data'!A$2:E$252,2,FALSE)</f>
        <v>221</v>
      </c>
      <c r="C1173" s="11"/>
      <c r="D1173" s="20" t="s">
        <v>214</v>
      </c>
      <c r="E1173" s="111" t="s">
        <v>484</v>
      </c>
      <c r="F1173" s="132" t="s">
        <v>485</v>
      </c>
      <c r="G1173" s="11">
        <f>VLOOKUP(D1173,'Species Data'!A$2:E$252,3,FALSE)</f>
        <v>200</v>
      </c>
      <c r="H1173" s="52">
        <f>VLOOKUP(D1173,'Species Data'!A$2:E$252,4,FALSE)</f>
        <v>181</v>
      </c>
      <c r="I1173" s="52">
        <f>VLOOKUP(D1173,'Species Data'!A$2:E$252,5,FALSE)</f>
        <v>147</v>
      </c>
      <c r="J1173" s="53">
        <f t="shared" si="1"/>
        <v>29400</v>
      </c>
      <c r="K1173" s="21" t="s">
        <v>97</v>
      </c>
      <c r="L1173" s="54">
        <f>VLOOKUP(K1173,'Basic Moves'!B$2:J$60,3,FALSE)</f>
        <v>12</v>
      </c>
      <c r="M1173" s="54" t="str">
        <f>VLOOKUP(K1173,'Basic Moves'!B$2:C$60,2,FALSE)</f>
        <v>Ice</v>
      </c>
      <c r="N1173" s="54">
        <f>IF(OR(VLOOKUP(K1173,'Basic Moves'!B$2:C$60,2,FALSE)=E1173,VLOOKUP(K1173,'Basic Moves'!B$2:C$60,2,FALSE)=F1173),1,0)</f>
        <v>1</v>
      </c>
      <c r="O1173" s="54">
        <f>VLOOKUP(K1173,'Basic Moves'!B$2:J$60,5,FALSE)</f>
        <v>1200</v>
      </c>
      <c r="P1173" s="54">
        <f>VLOOKUP(K1173,'Basic Moves'!B$2:J$60,9,FALSE)</f>
        <v>12</v>
      </c>
      <c r="Q1173" s="34">
        <f t="shared" si="229"/>
        <v>8</v>
      </c>
      <c r="R1173" s="24">
        <f t="shared" si="2"/>
        <v>6.666666667</v>
      </c>
      <c r="S1173" s="56">
        <f t="shared" si="230"/>
        <v>10</v>
      </c>
      <c r="T1173" s="56">
        <f t="shared" si="231"/>
        <v>10</v>
      </c>
      <c r="U1173" s="56">
        <f t="shared" si="232"/>
        <v>1</v>
      </c>
      <c r="V1173" s="21" t="s">
        <v>194</v>
      </c>
      <c r="W1173" s="54">
        <f>VLOOKUP(V1173,'Charged Moves'!B$2:K$119,3,FALSE)</f>
        <v>80</v>
      </c>
      <c r="X1173" s="57" t="str">
        <f>VLOOKUP(V1173,'Charged Moves'!B$2:C$119,2,FALSE)</f>
        <v>Ground</v>
      </c>
      <c r="Y1173" s="54">
        <f>IF(OR(VLOOKUP(V1173,'Charged Moves'!B$2:C$119,2,FALSE)=E1173,VLOOKUP(V1173,'Charged Moves'!B$2:C$119,2,FALSE)=F1173),1,0)</f>
        <v>1</v>
      </c>
      <c r="Z1173" s="54">
        <f>VLOOKUP(V1173,'Charged Moves'!B$2:K$119,10,FALSE)*100</f>
        <v>5</v>
      </c>
      <c r="AA1173" s="54">
        <f>VLOOKUP(V1173,'Charged Moves'!B$2:K$119,6,FALSE)</f>
        <v>3500</v>
      </c>
      <c r="AB1173" s="54">
        <f>VLOOKUP(V1173,'Charged Moves'!B$2:L$119,11,FALSE)</f>
        <v>50</v>
      </c>
      <c r="AC1173" s="62">
        <f t="shared" si="233"/>
        <v>49</v>
      </c>
      <c r="AD1173" s="24">
        <f t="shared" si="3"/>
        <v>14</v>
      </c>
      <c r="AE1173" s="63">
        <f t="shared" si="4"/>
        <v>5</v>
      </c>
      <c r="AF1173" s="64">
        <f t="shared" si="5"/>
        <v>6000</v>
      </c>
      <c r="AG1173" s="65">
        <f t="shared" si="6"/>
        <v>9.368421053</v>
      </c>
      <c r="AH1173" s="15">
        <f t="shared" si="234"/>
        <v>0.5381057468</v>
      </c>
      <c r="AI1173" s="15">
        <f t="shared" si="235"/>
        <v>0.2482472625</v>
      </c>
      <c r="AJ1173" s="15">
        <f t="shared" si="236"/>
        <v>0.3334595786</v>
      </c>
      <c r="AK1173" s="65">
        <f t="shared" si="7"/>
        <v>4.139534884</v>
      </c>
      <c r="AL1173" s="65">
        <f t="shared" si="8"/>
        <v>275431.5789</v>
      </c>
      <c r="AM1173" s="65">
        <f t="shared" si="9"/>
        <v>121702.3256</v>
      </c>
    </row>
    <row r="1174" ht="14.25" customHeight="1">
      <c r="A1174" s="11">
        <v>1566.0</v>
      </c>
      <c r="B1174" s="11">
        <f>VLOOKUP(D1174,'Species Data'!A$2:E$252,2,FALSE)</f>
        <v>221</v>
      </c>
      <c r="C1174" s="11"/>
      <c r="D1174" s="20" t="s">
        <v>214</v>
      </c>
      <c r="E1174" s="111" t="s">
        <v>484</v>
      </c>
      <c r="F1174" s="132" t="s">
        <v>485</v>
      </c>
      <c r="G1174" s="11">
        <f>VLOOKUP(D1174,'Species Data'!A$2:E$252,3,FALSE)</f>
        <v>200</v>
      </c>
      <c r="H1174" s="52">
        <f>VLOOKUP(D1174,'Species Data'!A$2:E$252,4,FALSE)</f>
        <v>181</v>
      </c>
      <c r="I1174" s="52">
        <f>VLOOKUP(D1174,'Species Data'!A$2:E$252,5,FALSE)</f>
        <v>147</v>
      </c>
      <c r="J1174" s="53">
        <f t="shared" si="1"/>
        <v>29400</v>
      </c>
      <c r="K1174" s="21" t="s">
        <v>97</v>
      </c>
      <c r="L1174" s="54">
        <f>VLOOKUP(K1174,'Basic Moves'!B$2:J$60,3,FALSE)</f>
        <v>12</v>
      </c>
      <c r="M1174" s="54" t="str">
        <f>VLOOKUP(K1174,'Basic Moves'!B$2:C$60,2,FALSE)</f>
        <v>Ice</v>
      </c>
      <c r="N1174" s="54">
        <f>IF(OR(VLOOKUP(K1174,'Basic Moves'!B$2:C$60,2,FALSE)=E1174,VLOOKUP(K1174,'Basic Moves'!B$2:C$60,2,FALSE)=F1174),1,0)</f>
        <v>1</v>
      </c>
      <c r="O1174" s="54">
        <f>VLOOKUP(K1174,'Basic Moves'!B$2:J$60,5,FALSE)</f>
        <v>1200</v>
      </c>
      <c r="P1174" s="54">
        <f>VLOOKUP(K1174,'Basic Moves'!B$2:J$60,9,FALSE)</f>
        <v>12</v>
      </c>
      <c r="Q1174" s="34">
        <f t="shared" si="229"/>
        <v>8</v>
      </c>
      <c r="R1174" s="24">
        <f t="shared" si="2"/>
        <v>6.666666667</v>
      </c>
      <c r="S1174" s="56">
        <f t="shared" si="230"/>
        <v>10</v>
      </c>
      <c r="T1174" s="56">
        <f t="shared" si="231"/>
        <v>10</v>
      </c>
      <c r="U1174" s="56">
        <f t="shared" si="232"/>
        <v>1</v>
      </c>
      <c r="V1174" s="21" t="s">
        <v>61</v>
      </c>
      <c r="W1174" s="54">
        <f>VLOOKUP(V1174,'Charged Moves'!B$2:K$119,3,FALSE)</f>
        <v>100</v>
      </c>
      <c r="X1174" s="57" t="str">
        <f>VLOOKUP(V1174,'Charged Moves'!B$2:C$119,2,FALSE)</f>
        <v>Rock</v>
      </c>
      <c r="Y1174" s="54">
        <f>IF(OR(VLOOKUP(V1174,'Charged Moves'!B$2:C$119,2,FALSE)=E1174,VLOOKUP(V1174,'Charged Moves'!B$2:C$119,2,FALSE)=F1174),1,0)</f>
        <v>0</v>
      </c>
      <c r="Z1174" s="54">
        <f>VLOOKUP(V1174,'Charged Moves'!B$2:K$119,10,FALSE)*100</f>
        <v>50</v>
      </c>
      <c r="AA1174" s="54">
        <f>VLOOKUP(V1174,'Charged Moves'!B$2:K$119,6,FALSE)</f>
        <v>2300</v>
      </c>
      <c r="AB1174" s="54">
        <f>VLOOKUP(V1174,'Charged Moves'!B$2:L$119,11,FALSE)</f>
        <v>100</v>
      </c>
      <c r="AC1174" s="62">
        <f t="shared" si="233"/>
        <v>51</v>
      </c>
      <c r="AD1174" s="24">
        <f t="shared" si="3"/>
        <v>22.17391304</v>
      </c>
      <c r="AE1174" s="63">
        <f t="shared" si="4"/>
        <v>9</v>
      </c>
      <c r="AF1174" s="64">
        <f t="shared" si="5"/>
        <v>10800</v>
      </c>
      <c r="AG1174" s="65">
        <f t="shared" si="6"/>
        <v>9.389312977</v>
      </c>
      <c r="AH1174" s="15">
        <f t="shared" si="234"/>
        <v>0.5393057425</v>
      </c>
      <c r="AI1174" s="15">
        <f t="shared" si="235"/>
        <v>0.248800863</v>
      </c>
      <c r="AJ1174" s="15">
        <f t="shared" si="236"/>
        <v>0.2993427664</v>
      </c>
      <c r="AK1174" s="65">
        <f t="shared" si="7"/>
        <v>3.716012085</v>
      </c>
      <c r="AL1174" s="65">
        <f t="shared" si="8"/>
        <v>276045.8015</v>
      </c>
      <c r="AM1174" s="65">
        <f t="shared" si="9"/>
        <v>109250.7553</v>
      </c>
    </row>
    <row r="1175" ht="14.25" customHeight="1">
      <c r="A1175" s="11">
        <v>1568.0</v>
      </c>
      <c r="B1175" s="11">
        <f>VLOOKUP(D1175,'Species Data'!A$2:E$252,2,FALSE)</f>
        <v>221</v>
      </c>
      <c r="C1175" s="11"/>
      <c r="D1175" s="20" t="s">
        <v>214</v>
      </c>
      <c r="E1175" s="111" t="s">
        <v>484</v>
      </c>
      <c r="F1175" s="132" t="s">
        <v>485</v>
      </c>
      <c r="G1175" s="11">
        <f>VLOOKUP(D1175,'Species Data'!A$2:E$252,3,FALSE)</f>
        <v>200</v>
      </c>
      <c r="H1175" s="52">
        <f>VLOOKUP(D1175,'Species Data'!A$2:E$252,4,FALSE)</f>
        <v>181</v>
      </c>
      <c r="I1175" s="52">
        <f>VLOOKUP(D1175,'Species Data'!A$2:E$252,5,FALSE)</f>
        <v>147</v>
      </c>
      <c r="J1175" s="53">
        <f t="shared" si="1"/>
        <v>29400</v>
      </c>
      <c r="K1175" s="21" t="s">
        <v>224</v>
      </c>
      <c r="L1175" s="54">
        <f>VLOOKUP(K1175,'Basic Moves'!B$2:J$60,3,FALSE)</f>
        <v>6</v>
      </c>
      <c r="M1175" s="54" t="str">
        <f>VLOOKUP(K1175,'Basic Moves'!B$2:C$60,2,FALSE)</f>
        <v>Ice</v>
      </c>
      <c r="N1175" s="54">
        <f>IF(OR(VLOOKUP(K1175,'Basic Moves'!B$2:C$60,2,FALSE)=E1175,VLOOKUP(K1175,'Basic Moves'!B$2:C$60,2,FALSE)=F1175),1,0)</f>
        <v>1</v>
      </c>
      <c r="O1175" s="54">
        <f>VLOOKUP(K1175,'Basic Moves'!B$2:J$60,5,FALSE)</f>
        <v>1000</v>
      </c>
      <c r="P1175" s="54">
        <f>VLOOKUP(K1175,'Basic Moves'!B$2:J$60,9,FALSE)</f>
        <v>15</v>
      </c>
      <c r="Q1175" s="34">
        <f t="shared" si="229"/>
        <v>4</v>
      </c>
      <c r="R1175" s="24">
        <f t="shared" si="2"/>
        <v>4</v>
      </c>
      <c r="S1175" s="56">
        <f t="shared" si="230"/>
        <v>6</v>
      </c>
      <c r="T1175" s="56">
        <f t="shared" si="231"/>
        <v>15</v>
      </c>
      <c r="U1175" s="56">
        <f t="shared" si="232"/>
        <v>2.5</v>
      </c>
      <c r="V1175" s="21" t="s">
        <v>194</v>
      </c>
      <c r="W1175" s="54">
        <f>VLOOKUP(V1175,'Charged Moves'!B$2:K$119,3,FALSE)</f>
        <v>80</v>
      </c>
      <c r="X1175" s="57" t="str">
        <f>VLOOKUP(V1175,'Charged Moves'!B$2:C$119,2,FALSE)</f>
        <v>Ground</v>
      </c>
      <c r="Y1175" s="54">
        <f>IF(OR(VLOOKUP(V1175,'Charged Moves'!B$2:C$119,2,FALSE)=E1175,VLOOKUP(V1175,'Charged Moves'!B$2:C$119,2,FALSE)=F1175),1,0)</f>
        <v>1</v>
      </c>
      <c r="Z1175" s="54">
        <f>VLOOKUP(V1175,'Charged Moves'!B$2:K$119,10,FALSE)*100</f>
        <v>5</v>
      </c>
      <c r="AA1175" s="54">
        <f>VLOOKUP(V1175,'Charged Moves'!B$2:K$119,6,FALSE)</f>
        <v>3500</v>
      </c>
      <c r="AB1175" s="54">
        <f>VLOOKUP(V1175,'Charged Moves'!B$2:L$119,11,FALSE)</f>
        <v>50</v>
      </c>
      <c r="AC1175" s="62">
        <f t="shared" si="233"/>
        <v>49</v>
      </c>
      <c r="AD1175" s="24">
        <f t="shared" si="3"/>
        <v>14</v>
      </c>
      <c r="AE1175" s="63">
        <f t="shared" si="4"/>
        <v>4</v>
      </c>
      <c r="AF1175" s="64">
        <f t="shared" si="5"/>
        <v>4000</v>
      </c>
      <c r="AG1175" s="65">
        <f t="shared" si="6"/>
        <v>8.666666667</v>
      </c>
      <c r="AH1175" s="15">
        <f t="shared" si="234"/>
        <v>0.4977982003</v>
      </c>
      <c r="AI1175" s="15">
        <f t="shared" si="235"/>
        <v>0.2296519619</v>
      </c>
      <c r="AJ1175" s="15">
        <f t="shared" si="236"/>
        <v>0.2992036989</v>
      </c>
      <c r="AK1175" s="65">
        <f t="shared" si="7"/>
        <v>3.714285714</v>
      </c>
      <c r="AL1175" s="65">
        <f t="shared" si="8"/>
        <v>254800</v>
      </c>
      <c r="AM1175" s="65">
        <f t="shared" si="9"/>
        <v>109200</v>
      </c>
    </row>
    <row r="1176" ht="14.25" customHeight="1">
      <c r="A1176" s="11">
        <v>1569.0</v>
      </c>
      <c r="B1176" s="11">
        <f>VLOOKUP(D1176,'Species Data'!A$2:E$252,2,FALSE)</f>
        <v>221</v>
      </c>
      <c r="C1176" s="11"/>
      <c r="D1176" s="20" t="s">
        <v>214</v>
      </c>
      <c r="E1176" s="111" t="s">
        <v>484</v>
      </c>
      <c r="F1176" s="132" t="s">
        <v>485</v>
      </c>
      <c r="G1176" s="11">
        <f>VLOOKUP(D1176,'Species Data'!A$2:E$252,3,FALSE)</f>
        <v>200</v>
      </c>
      <c r="H1176" s="52">
        <f>VLOOKUP(D1176,'Species Data'!A$2:E$252,4,FALSE)</f>
        <v>181</v>
      </c>
      <c r="I1176" s="52">
        <f>VLOOKUP(D1176,'Species Data'!A$2:E$252,5,FALSE)</f>
        <v>147</v>
      </c>
      <c r="J1176" s="53">
        <f t="shared" si="1"/>
        <v>29400</v>
      </c>
      <c r="K1176" s="21" t="s">
        <v>224</v>
      </c>
      <c r="L1176" s="54">
        <f>VLOOKUP(K1176,'Basic Moves'!B$2:J$60,3,FALSE)</f>
        <v>6</v>
      </c>
      <c r="M1176" s="54" t="str">
        <f>VLOOKUP(K1176,'Basic Moves'!B$2:C$60,2,FALSE)</f>
        <v>Ice</v>
      </c>
      <c r="N1176" s="54">
        <f>IF(OR(VLOOKUP(K1176,'Basic Moves'!B$2:C$60,2,FALSE)=E1176,VLOOKUP(K1176,'Basic Moves'!B$2:C$60,2,FALSE)=F1176),1,0)</f>
        <v>1</v>
      </c>
      <c r="O1176" s="54">
        <f>VLOOKUP(K1176,'Basic Moves'!B$2:J$60,5,FALSE)</f>
        <v>1000</v>
      </c>
      <c r="P1176" s="54">
        <f>VLOOKUP(K1176,'Basic Moves'!B$2:J$60,9,FALSE)</f>
        <v>15</v>
      </c>
      <c r="Q1176" s="34">
        <f t="shared" si="229"/>
        <v>4</v>
      </c>
      <c r="R1176" s="24">
        <f t="shared" si="2"/>
        <v>4</v>
      </c>
      <c r="S1176" s="56">
        <f t="shared" si="230"/>
        <v>6</v>
      </c>
      <c r="T1176" s="56">
        <f t="shared" si="231"/>
        <v>15</v>
      </c>
      <c r="U1176" s="56">
        <f t="shared" si="232"/>
        <v>2.5</v>
      </c>
      <c r="V1176" s="21" t="s">
        <v>61</v>
      </c>
      <c r="W1176" s="54">
        <f>VLOOKUP(V1176,'Charged Moves'!B$2:K$119,3,FALSE)</f>
        <v>100</v>
      </c>
      <c r="X1176" s="57" t="str">
        <f>VLOOKUP(V1176,'Charged Moves'!B$2:C$119,2,FALSE)</f>
        <v>Rock</v>
      </c>
      <c r="Y1176" s="54">
        <f>IF(OR(VLOOKUP(V1176,'Charged Moves'!B$2:C$119,2,FALSE)=E1176,VLOOKUP(V1176,'Charged Moves'!B$2:C$119,2,FALSE)=F1176),1,0)</f>
        <v>0</v>
      </c>
      <c r="Z1176" s="54">
        <f>VLOOKUP(V1176,'Charged Moves'!B$2:K$119,10,FALSE)*100</f>
        <v>50</v>
      </c>
      <c r="AA1176" s="54">
        <f>VLOOKUP(V1176,'Charged Moves'!B$2:K$119,6,FALSE)</f>
        <v>2300</v>
      </c>
      <c r="AB1176" s="54">
        <f>VLOOKUP(V1176,'Charged Moves'!B$2:L$119,11,FALSE)</f>
        <v>100</v>
      </c>
      <c r="AC1176" s="62">
        <f t="shared" si="233"/>
        <v>51</v>
      </c>
      <c r="AD1176" s="24">
        <f t="shared" si="3"/>
        <v>22.17391304</v>
      </c>
      <c r="AE1176" s="63">
        <f t="shared" si="4"/>
        <v>7</v>
      </c>
      <c r="AF1176" s="64">
        <f t="shared" si="5"/>
        <v>7000</v>
      </c>
      <c r="AG1176" s="65">
        <f t="shared" si="6"/>
        <v>8.494623656</v>
      </c>
      <c r="AH1176" s="15">
        <f t="shared" si="234"/>
        <v>0.4879163501</v>
      </c>
      <c r="AI1176" s="15">
        <f t="shared" si="235"/>
        <v>0.225093114</v>
      </c>
      <c r="AJ1176" s="15">
        <f t="shared" si="236"/>
        <v>0.2515348822</v>
      </c>
      <c r="AK1176" s="65">
        <f t="shared" si="7"/>
        <v>3.122529644</v>
      </c>
      <c r="AL1176" s="65">
        <f t="shared" si="8"/>
        <v>249741.9355</v>
      </c>
      <c r="AM1176" s="65">
        <f t="shared" si="9"/>
        <v>91802.37154</v>
      </c>
    </row>
    <row r="1177" ht="14.25" customHeight="1">
      <c r="A1177" s="11">
        <v>1462.0</v>
      </c>
      <c r="B1177" s="11">
        <f>VLOOKUP(D1177,'Species Data'!A$2:E$252,2,FALSE)</f>
        <v>204</v>
      </c>
      <c r="C1177" s="11"/>
      <c r="D1177" s="20" t="s">
        <v>390</v>
      </c>
      <c r="E1177" s="118" t="s">
        <v>477</v>
      </c>
      <c r="F1177" s="118"/>
      <c r="G1177" s="11">
        <f>VLOOKUP(D1177,'Species Data'!A$2:E$252,3,FALSE)</f>
        <v>100</v>
      </c>
      <c r="H1177" s="52">
        <f>VLOOKUP(D1177,'Species Data'!A$2:E$252,4,FALSE)</f>
        <v>108</v>
      </c>
      <c r="I1177" s="52">
        <f>VLOOKUP(D1177,'Species Data'!A$2:E$252,5,FALSE)</f>
        <v>146</v>
      </c>
      <c r="J1177" s="53">
        <f t="shared" si="1"/>
        <v>14600</v>
      </c>
      <c r="K1177" s="21" t="s">
        <v>184</v>
      </c>
      <c r="L1177" s="54">
        <f>VLOOKUP(K1177,'Basic Moves'!B$2:J$60,3,FALSE)</f>
        <v>5</v>
      </c>
      <c r="M1177" s="54" t="str">
        <f>VLOOKUP(K1177,'Basic Moves'!B$2:C$60,2,FALSE)</f>
        <v>Bug</v>
      </c>
      <c r="N1177" s="54">
        <f>IF(OR(VLOOKUP(K1177,'Basic Moves'!B$2:C$60,2,FALSE)=E1177,VLOOKUP(K1177,'Basic Moves'!B$2:C$60,2,FALSE)=F1177),1,0)</f>
        <v>1</v>
      </c>
      <c r="O1177" s="54">
        <f>VLOOKUP(K1177,'Basic Moves'!B$2:J$60,5,FALSE)</f>
        <v>500</v>
      </c>
      <c r="P1177" s="54">
        <f>VLOOKUP(K1177,'Basic Moves'!B$2:J$60,9,FALSE)</f>
        <v>6</v>
      </c>
      <c r="Q1177" s="34">
        <f t="shared" si="229"/>
        <v>2</v>
      </c>
      <c r="R1177" s="24">
        <f t="shared" si="2"/>
        <v>4</v>
      </c>
      <c r="S1177" s="56">
        <f t="shared" si="230"/>
        <v>10</v>
      </c>
      <c r="T1177" s="56">
        <f t="shared" si="231"/>
        <v>12</v>
      </c>
      <c r="U1177" s="56">
        <f t="shared" si="232"/>
        <v>1.2</v>
      </c>
      <c r="V1177" s="21" t="s">
        <v>221</v>
      </c>
      <c r="W1177" s="54">
        <f>VLOOKUP(V1177,'Charged Moves'!B$2:K$119,3,FALSE)</f>
        <v>80</v>
      </c>
      <c r="X1177" s="57" t="str">
        <f>VLOOKUP(V1177,'Charged Moves'!B$2:C$119,2,FALSE)</f>
        <v>Steel</v>
      </c>
      <c r="Y1177" s="54">
        <f>IF(OR(VLOOKUP(V1177,'Charged Moves'!B$2:C$119,2,FALSE)=E1177,VLOOKUP(V1177,'Charged Moves'!B$2:C$119,2,FALSE)=F1177),1,0)</f>
        <v>0</v>
      </c>
      <c r="Z1177" s="54">
        <f>VLOOKUP(V1177,'Charged Moves'!B$2:K$119,10,FALSE)*100</f>
        <v>5</v>
      </c>
      <c r="AA1177" s="54">
        <f>VLOOKUP(V1177,'Charged Moves'!B$2:K$119,6,FALSE)</f>
        <v>3300</v>
      </c>
      <c r="AB1177" s="54">
        <f>VLOOKUP(V1177,'Charged Moves'!B$2:L$119,11,FALSE)</f>
        <v>50</v>
      </c>
      <c r="AC1177" s="62">
        <f t="shared" si="233"/>
        <v>25</v>
      </c>
      <c r="AD1177" s="24">
        <f t="shared" si="3"/>
        <v>7.575757576</v>
      </c>
      <c r="AE1177" s="63">
        <f t="shared" si="4"/>
        <v>9</v>
      </c>
      <c r="AF1177" s="64">
        <f t="shared" si="5"/>
        <v>4500</v>
      </c>
      <c r="AG1177" s="65">
        <f t="shared" si="6"/>
        <v>5.512820513</v>
      </c>
      <c r="AH1177" s="15">
        <f t="shared" si="234"/>
        <v>0.3166467842</v>
      </c>
      <c r="AI1177" s="15">
        <f t="shared" si="235"/>
        <v>0.07254332291</v>
      </c>
      <c r="AJ1177" s="15">
        <f t="shared" si="236"/>
        <v>0.06187580118</v>
      </c>
      <c r="AK1177" s="65">
        <f t="shared" si="7"/>
        <v>1.54676259</v>
      </c>
      <c r="AL1177" s="65">
        <f t="shared" si="8"/>
        <v>80487.17949</v>
      </c>
      <c r="AM1177" s="65">
        <f t="shared" si="9"/>
        <v>22582.73381</v>
      </c>
    </row>
    <row r="1178" ht="14.25" customHeight="1">
      <c r="A1178" s="11">
        <v>1464.0</v>
      </c>
      <c r="B1178" s="11">
        <f>VLOOKUP(D1178,'Species Data'!A$2:E$252,2,FALSE)</f>
        <v>204</v>
      </c>
      <c r="C1178" s="11"/>
      <c r="D1178" s="20" t="s">
        <v>390</v>
      </c>
      <c r="E1178" s="118" t="s">
        <v>477</v>
      </c>
      <c r="F1178" s="118"/>
      <c r="G1178" s="11">
        <f>VLOOKUP(D1178,'Species Data'!A$2:E$252,3,FALSE)</f>
        <v>100</v>
      </c>
      <c r="H1178" s="52">
        <f>VLOOKUP(D1178,'Species Data'!A$2:E$252,4,FALSE)</f>
        <v>108</v>
      </c>
      <c r="I1178" s="52">
        <f>VLOOKUP(D1178,'Species Data'!A$2:E$252,5,FALSE)</f>
        <v>146</v>
      </c>
      <c r="J1178" s="53">
        <f t="shared" si="1"/>
        <v>14600</v>
      </c>
      <c r="K1178" s="21" t="s">
        <v>184</v>
      </c>
      <c r="L1178" s="54">
        <f>VLOOKUP(K1178,'Basic Moves'!B$2:J$60,3,FALSE)</f>
        <v>5</v>
      </c>
      <c r="M1178" s="54" t="str">
        <f>VLOOKUP(K1178,'Basic Moves'!B$2:C$60,2,FALSE)</f>
        <v>Bug</v>
      </c>
      <c r="N1178" s="54">
        <f>IF(OR(VLOOKUP(K1178,'Basic Moves'!B$2:C$60,2,FALSE)=E1178,VLOOKUP(K1178,'Basic Moves'!B$2:C$60,2,FALSE)=F1178),1,0)</f>
        <v>1</v>
      </c>
      <c r="O1178" s="54">
        <f>VLOOKUP(K1178,'Basic Moves'!B$2:J$60,5,FALSE)</f>
        <v>500</v>
      </c>
      <c r="P1178" s="54">
        <f>VLOOKUP(K1178,'Basic Moves'!B$2:J$60,9,FALSE)</f>
        <v>6</v>
      </c>
      <c r="Q1178" s="34">
        <f t="shared" si="229"/>
        <v>2</v>
      </c>
      <c r="R1178" s="24">
        <f t="shared" si="2"/>
        <v>4</v>
      </c>
      <c r="S1178" s="56">
        <f t="shared" si="230"/>
        <v>10</v>
      </c>
      <c r="T1178" s="56">
        <f t="shared" si="231"/>
        <v>12</v>
      </c>
      <c r="U1178" s="56">
        <f t="shared" si="232"/>
        <v>1.2</v>
      </c>
      <c r="V1178" s="21" t="s">
        <v>365</v>
      </c>
      <c r="W1178" s="54">
        <f>VLOOKUP(V1178,'Charged Moves'!B$2:K$119,3,FALSE)</f>
        <v>80</v>
      </c>
      <c r="X1178" s="57" t="str">
        <f>VLOOKUP(V1178,'Charged Moves'!B$2:C$119,2,FALSE)</f>
        <v>Ground</v>
      </c>
      <c r="Y1178" s="54">
        <f>IF(OR(VLOOKUP(V1178,'Charged Moves'!B$2:C$119,2,FALSE)=E1178,VLOOKUP(V1178,'Charged Moves'!B$2:C$119,2,FALSE)=F1178),1,0)</f>
        <v>0</v>
      </c>
      <c r="Z1178" s="54">
        <f>VLOOKUP(V1178,'Charged Moves'!B$2:K$119,10,FALSE)*100</f>
        <v>5</v>
      </c>
      <c r="AA1178" s="54">
        <f>VLOOKUP(V1178,'Charged Moves'!B$2:K$119,6,FALSE)</f>
        <v>4000</v>
      </c>
      <c r="AB1178" s="54">
        <f>VLOOKUP(V1178,'Charged Moves'!B$2:L$119,11,FALSE)</f>
        <v>50</v>
      </c>
      <c r="AC1178" s="62">
        <f t="shared" si="233"/>
        <v>25</v>
      </c>
      <c r="AD1178" s="24">
        <f t="shared" si="3"/>
        <v>6.25</v>
      </c>
      <c r="AE1178" s="63">
        <f t="shared" si="4"/>
        <v>9</v>
      </c>
      <c r="AF1178" s="64">
        <f t="shared" si="5"/>
        <v>4500</v>
      </c>
      <c r="AG1178" s="65">
        <f t="shared" si="6"/>
        <v>5.058823529</v>
      </c>
      <c r="AH1178" s="15">
        <f t="shared" si="234"/>
        <v>0.2905699902</v>
      </c>
      <c r="AI1178" s="15">
        <f t="shared" si="235"/>
        <v>0.06656916691</v>
      </c>
      <c r="AJ1178" s="15">
        <f t="shared" si="236"/>
        <v>0.06035604466</v>
      </c>
      <c r="AK1178" s="65">
        <f t="shared" si="7"/>
        <v>1.50877193</v>
      </c>
      <c r="AL1178" s="65">
        <f t="shared" si="8"/>
        <v>73858.82353</v>
      </c>
      <c r="AM1178" s="65">
        <f t="shared" si="9"/>
        <v>22028.07018</v>
      </c>
    </row>
    <row r="1179" ht="14.25" customHeight="1">
      <c r="A1179" s="11">
        <v>1465.0</v>
      </c>
      <c r="B1179" s="11">
        <f>VLOOKUP(D1179,'Species Data'!A$2:E$252,2,FALSE)</f>
        <v>204</v>
      </c>
      <c r="C1179" s="11"/>
      <c r="D1179" s="20" t="s">
        <v>390</v>
      </c>
      <c r="E1179" s="118" t="s">
        <v>477</v>
      </c>
      <c r="F1179" s="118"/>
      <c r="G1179" s="11">
        <f>VLOOKUP(D1179,'Species Data'!A$2:E$252,3,FALSE)</f>
        <v>100</v>
      </c>
      <c r="H1179" s="52">
        <f>VLOOKUP(D1179,'Species Data'!A$2:E$252,4,FALSE)</f>
        <v>108</v>
      </c>
      <c r="I1179" s="52">
        <f>VLOOKUP(D1179,'Species Data'!A$2:E$252,5,FALSE)</f>
        <v>146</v>
      </c>
      <c r="J1179" s="53">
        <f t="shared" si="1"/>
        <v>14600</v>
      </c>
      <c r="K1179" s="21" t="s">
        <v>139</v>
      </c>
      <c r="L1179" s="54">
        <f>VLOOKUP(K1179,'Basic Moves'!B$2:J$60,3,FALSE)</f>
        <v>5</v>
      </c>
      <c r="M1179" s="54" t="str">
        <f>VLOOKUP(K1179,'Basic Moves'!B$2:C$60,2,FALSE)</f>
        <v>Normal</v>
      </c>
      <c r="N1179" s="54">
        <f>IF(OR(VLOOKUP(K1179,'Basic Moves'!B$2:C$60,2,FALSE)=E1179,VLOOKUP(K1179,'Basic Moves'!B$2:C$60,2,FALSE)=F1179),1,0)</f>
        <v>0</v>
      </c>
      <c r="O1179" s="54">
        <f>VLOOKUP(K1179,'Basic Moves'!B$2:J$60,5,FALSE)</f>
        <v>500</v>
      </c>
      <c r="P1179" s="54">
        <f>VLOOKUP(K1179,'Basic Moves'!B$2:J$60,9,FALSE)</f>
        <v>5</v>
      </c>
      <c r="Q1179" s="34">
        <f t="shared" si="229"/>
        <v>2</v>
      </c>
      <c r="R1179" s="24">
        <f t="shared" si="2"/>
        <v>4</v>
      </c>
      <c r="S1179" s="56">
        <f t="shared" si="230"/>
        <v>10</v>
      </c>
      <c r="T1179" s="56">
        <f t="shared" si="231"/>
        <v>10</v>
      </c>
      <c r="U1179" s="56">
        <f t="shared" si="232"/>
        <v>1</v>
      </c>
      <c r="V1179" s="21" t="s">
        <v>221</v>
      </c>
      <c r="W1179" s="54">
        <f>VLOOKUP(V1179,'Charged Moves'!B$2:K$119,3,FALSE)</f>
        <v>80</v>
      </c>
      <c r="X1179" s="57" t="str">
        <f>VLOOKUP(V1179,'Charged Moves'!B$2:C$119,2,FALSE)</f>
        <v>Steel</v>
      </c>
      <c r="Y1179" s="54">
        <f>IF(OR(VLOOKUP(V1179,'Charged Moves'!B$2:C$119,2,FALSE)=E1179,VLOOKUP(V1179,'Charged Moves'!B$2:C$119,2,FALSE)=F1179),1,0)</f>
        <v>0</v>
      </c>
      <c r="Z1179" s="54">
        <f>VLOOKUP(V1179,'Charged Moves'!B$2:K$119,10,FALSE)*100</f>
        <v>5</v>
      </c>
      <c r="AA1179" s="54">
        <f>VLOOKUP(V1179,'Charged Moves'!B$2:K$119,6,FALSE)</f>
        <v>3300</v>
      </c>
      <c r="AB1179" s="54">
        <f>VLOOKUP(V1179,'Charged Moves'!B$2:L$119,11,FALSE)</f>
        <v>50</v>
      </c>
      <c r="AC1179" s="62">
        <f t="shared" si="233"/>
        <v>25</v>
      </c>
      <c r="AD1179" s="24">
        <f t="shared" si="3"/>
        <v>7.575757576</v>
      </c>
      <c r="AE1179" s="63">
        <f t="shared" si="4"/>
        <v>10</v>
      </c>
      <c r="AF1179" s="64">
        <f t="shared" si="5"/>
        <v>5000</v>
      </c>
      <c r="AG1179" s="65">
        <f t="shared" si="6"/>
        <v>5.421686747</v>
      </c>
      <c r="AH1179" s="15">
        <f t="shared" si="234"/>
        <v>0.3114122198</v>
      </c>
      <c r="AI1179" s="15">
        <f t="shared" si="235"/>
        <v>0.07134409174</v>
      </c>
      <c r="AJ1179" s="15">
        <f t="shared" si="236"/>
        <v>0.05941102715</v>
      </c>
      <c r="AK1179" s="65">
        <f t="shared" si="7"/>
        <v>1.485148515</v>
      </c>
      <c r="AL1179" s="65">
        <f t="shared" si="8"/>
        <v>79156.62651</v>
      </c>
      <c r="AM1179" s="65">
        <f t="shared" si="9"/>
        <v>21683.16832</v>
      </c>
    </row>
    <row r="1180" ht="14.25" customHeight="1">
      <c r="A1180" s="11">
        <v>1467.0</v>
      </c>
      <c r="B1180" s="11">
        <f>VLOOKUP(D1180,'Species Data'!A$2:E$252,2,FALSE)</f>
        <v>204</v>
      </c>
      <c r="C1180" s="11"/>
      <c r="D1180" s="20" t="s">
        <v>390</v>
      </c>
      <c r="E1180" s="118" t="s">
        <v>477</v>
      </c>
      <c r="F1180" s="118"/>
      <c r="G1180" s="11">
        <f>VLOOKUP(D1180,'Species Data'!A$2:E$252,3,FALSE)</f>
        <v>100</v>
      </c>
      <c r="H1180" s="52">
        <f>VLOOKUP(D1180,'Species Data'!A$2:E$252,4,FALSE)</f>
        <v>108</v>
      </c>
      <c r="I1180" s="52">
        <f>VLOOKUP(D1180,'Species Data'!A$2:E$252,5,FALSE)</f>
        <v>146</v>
      </c>
      <c r="J1180" s="53">
        <f t="shared" si="1"/>
        <v>14600</v>
      </c>
      <c r="K1180" s="21" t="s">
        <v>139</v>
      </c>
      <c r="L1180" s="54">
        <f>VLOOKUP(K1180,'Basic Moves'!B$2:J$60,3,FALSE)</f>
        <v>5</v>
      </c>
      <c r="M1180" s="54" t="str">
        <f>VLOOKUP(K1180,'Basic Moves'!B$2:C$60,2,FALSE)</f>
        <v>Normal</v>
      </c>
      <c r="N1180" s="54">
        <f>IF(OR(VLOOKUP(K1180,'Basic Moves'!B$2:C$60,2,FALSE)=E1180,VLOOKUP(K1180,'Basic Moves'!B$2:C$60,2,FALSE)=F1180),1,0)</f>
        <v>0</v>
      </c>
      <c r="O1180" s="54">
        <f>VLOOKUP(K1180,'Basic Moves'!B$2:J$60,5,FALSE)</f>
        <v>500</v>
      </c>
      <c r="P1180" s="54">
        <f>VLOOKUP(K1180,'Basic Moves'!B$2:J$60,9,FALSE)</f>
        <v>5</v>
      </c>
      <c r="Q1180" s="34">
        <f t="shared" si="229"/>
        <v>2</v>
      </c>
      <c r="R1180" s="24">
        <f t="shared" si="2"/>
        <v>4</v>
      </c>
      <c r="S1180" s="56">
        <f t="shared" si="230"/>
        <v>10</v>
      </c>
      <c r="T1180" s="56">
        <f t="shared" si="231"/>
        <v>10</v>
      </c>
      <c r="U1180" s="56">
        <f t="shared" si="232"/>
        <v>1</v>
      </c>
      <c r="V1180" s="21" t="s">
        <v>365</v>
      </c>
      <c r="W1180" s="54">
        <f>VLOOKUP(V1180,'Charged Moves'!B$2:K$119,3,FALSE)</f>
        <v>80</v>
      </c>
      <c r="X1180" s="57" t="str">
        <f>VLOOKUP(V1180,'Charged Moves'!B$2:C$119,2,FALSE)</f>
        <v>Ground</v>
      </c>
      <c r="Y1180" s="54">
        <f>IF(OR(VLOOKUP(V1180,'Charged Moves'!B$2:C$119,2,FALSE)=E1180,VLOOKUP(V1180,'Charged Moves'!B$2:C$119,2,FALSE)=F1180),1,0)</f>
        <v>0</v>
      </c>
      <c r="Z1180" s="54">
        <f>VLOOKUP(V1180,'Charged Moves'!B$2:K$119,10,FALSE)*100</f>
        <v>5</v>
      </c>
      <c r="AA1180" s="54">
        <f>VLOOKUP(V1180,'Charged Moves'!B$2:K$119,6,FALSE)</f>
        <v>4000</v>
      </c>
      <c r="AB1180" s="54">
        <f>VLOOKUP(V1180,'Charged Moves'!B$2:L$119,11,FALSE)</f>
        <v>50</v>
      </c>
      <c r="AC1180" s="62">
        <f t="shared" si="233"/>
        <v>25</v>
      </c>
      <c r="AD1180" s="24">
        <f t="shared" si="3"/>
        <v>6.25</v>
      </c>
      <c r="AE1180" s="63">
        <f t="shared" si="4"/>
        <v>10</v>
      </c>
      <c r="AF1180" s="64">
        <f t="shared" si="5"/>
        <v>5000</v>
      </c>
      <c r="AG1180" s="65">
        <f t="shared" si="6"/>
        <v>5</v>
      </c>
      <c r="AH1180" s="15">
        <f t="shared" si="234"/>
        <v>0.2871912694</v>
      </c>
      <c r="AI1180" s="15">
        <f t="shared" si="235"/>
        <v>0.06579510683</v>
      </c>
      <c r="AJ1180" s="15">
        <f t="shared" si="236"/>
        <v>0.05806948783</v>
      </c>
      <c r="AK1180" s="65">
        <f t="shared" si="7"/>
        <v>1.451612903</v>
      </c>
      <c r="AL1180" s="65">
        <f t="shared" si="8"/>
        <v>73000</v>
      </c>
      <c r="AM1180" s="65">
        <f t="shared" si="9"/>
        <v>21193.54839</v>
      </c>
    </row>
    <row r="1181" ht="14.25" customHeight="1">
      <c r="A1181" s="11">
        <v>1463.0</v>
      </c>
      <c r="B1181" s="11">
        <f>VLOOKUP(D1181,'Species Data'!A$2:E$252,2,FALSE)</f>
        <v>204</v>
      </c>
      <c r="C1181" s="11"/>
      <c r="D1181" s="20" t="s">
        <v>390</v>
      </c>
      <c r="E1181" s="118" t="s">
        <v>477</v>
      </c>
      <c r="F1181" s="118"/>
      <c r="G1181" s="11">
        <f>VLOOKUP(D1181,'Species Data'!A$2:E$252,3,FALSE)</f>
        <v>100</v>
      </c>
      <c r="H1181" s="52">
        <f>VLOOKUP(D1181,'Species Data'!A$2:E$252,4,FALSE)</f>
        <v>108</v>
      </c>
      <c r="I1181" s="52">
        <f>VLOOKUP(D1181,'Species Data'!A$2:E$252,5,FALSE)</f>
        <v>146</v>
      </c>
      <c r="J1181" s="53">
        <f t="shared" si="1"/>
        <v>14600</v>
      </c>
      <c r="K1181" s="21" t="s">
        <v>184</v>
      </c>
      <c r="L1181" s="54">
        <f>VLOOKUP(K1181,'Basic Moves'!B$2:J$60,3,FALSE)</f>
        <v>5</v>
      </c>
      <c r="M1181" s="54" t="str">
        <f>VLOOKUP(K1181,'Basic Moves'!B$2:C$60,2,FALSE)</f>
        <v>Bug</v>
      </c>
      <c r="N1181" s="54">
        <f>IF(OR(VLOOKUP(K1181,'Basic Moves'!B$2:C$60,2,FALSE)=E1181,VLOOKUP(K1181,'Basic Moves'!B$2:C$60,2,FALSE)=F1181),1,0)</f>
        <v>1</v>
      </c>
      <c r="O1181" s="54">
        <f>VLOOKUP(K1181,'Basic Moves'!B$2:J$60,5,FALSE)</f>
        <v>500</v>
      </c>
      <c r="P1181" s="54">
        <f>VLOOKUP(K1181,'Basic Moves'!B$2:J$60,9,FALSE)</f>
        <v>6</v>
      </c>
      <c r="Q1181" s="34">
        <f t="shared" si="229"/>
        <v>2</v>
      </c>
      <c r="R1181" s="24">
        <f t="shared" si="2"/>
        <v>4</v>
      </c>
      <c r="S1181" s="56">
        <f t="shared" si="230"/>
        <v>10</v>
      </c>
      <c r="T1181" s="56">
        <f t="shared" si="231"/>
        <v>12</v>
      </c>
      <c r="U1181" s="56">
        <f t="shared" si="232"/>
        <v>1.2</v>
      </c>
      <c r="V1181" s="21" t="s">
        <v>245</v>
      </c>
      <c r="W1181" s="54">
        <f>VLOOKUP(V1181,'Charged Moves'!B$2:K$119,3,FALSE)</f>
        <v>70</v>
      </c>
      <c r="X1181" s="57" t="str">
        <f>VLOOKUP(V1181,'Charged Moves'!B$2:C$119,2,FALSE)</f>
        <v>Rock</v>
      </c>
      <c r="Y1181" s="54">
        <f>IF(OR(VLOOKUP(V1181,'Charged Moves'!B$2:C$119,2,FALSE)=E1181,VLOOKUP(V1181,'Charged Moves'!B$2:C$119,2,FALSE)=F1181),1,0)</f>
        <v>0</v>
      </c>
      <c r="Z1181" s="54">
        <f>VLOOKUP(V1181,'Charged Moves'!B$2:K$119,10,FALSE)*100</f>
        <v>25</v>
      </c>
      <c r="AA1181" s="54">
        <f>VLOOKUP(V1181,'Charged Moves'!B$2:K$119,6,FALSE)</f>
        <v>3200</v>
      </c>
      <c r="AB1181" s="54">
        <f>VLOOKUP(V1181,'Charged Moves'!B$2:L$119,11,FALSE)</f>
        <v>50</v>
      </c>
      <c r="AC1181" s="62">
        <f t="shared" si="233"/>
        <v>22</v>
      </c>
      <c r="AD1181" s="24">
        <f t="shared" si="3"/>
        <v>6.875</v>
      </c>
      <c r="AE1181" s="63">
        <f t="shared" si="4"/>
        <v>9</v>
      </c>
      <c r="AF1181" s="64">
        <f t="shared" si="5"/>
        <v>4500</v>
      </c>
      <c r="AG1181" s="65">
        <f t="shared" si="6"/>
        <v>5.194805195</v>
      </c>
      <c r="AH1181" s="15">
        <f t="shared" si="234"/>
        <v>0.2983805396</v>
      </c>
      <c r="AI1181" s="15">
        <f t="shared" si="235"/>
        <v>0.06835855255</v>
      </c>
      <c r="AJ1181" s="15">
        <f t="shared" si="236"/>
        <v>0.05776667863</v>
      </c>
      <c r="AK1181" s="65">
        <f t="shared" si="7"/>
        <v>1.444043321</v>
      </c>
      <c r="AL1181" s="65">
        <f t="shared" si="8"/>
        <v>75844.15584</v>
      </c>
      <c r="AM1181" s="65">
        <f t="shared" si="9"/>
        <v>21083.03249</v>
      </c>
    </row>
    <row r="1182" ht="14.25" customHeight="1">
      <c r="A1182" s="11">
        <v>1466.0</v>
      </c>
      <c r="B1182" s="11">
        <f>VLOOKUP(D1182,'Species Data'!A$2:E$252,2,FALSE)</f>
        <v>204</v>
      </c>
      <c r="C1182" s="11"/>
      <c r="D1182" s="20" t="s">
        <v>390</v>
      </c>
      <c r="E1182" s="118" t="s">
        <v>477</v>
      </c>
      <c r="F1182" s="118"/>
      <c r="G1182" s="11">
        <f>VLOOKUP(D1182,'Species Data'!A$2:E$252,3,FALSE)</f>
        <v>100</v>
      </c>
      <c r="H1182" s="52">
        <f>VLOOKUP(D1182,'Species Data'!A$2:E$252,4,FALSE)</f>
        <v>108</v>
      </c>
      <c r="I1182" s="52">
        <f>VLOOKUP(D1182,'Species Data'!A$2:E$252,5,FALSE)</f>
        <v>146</v>
      </c>
      <c r="J1182" s="53">
        <f t="shared" si="1"/>
        <v>14600</v>
      </c>
      <c r="K1182" s="21" t="s">
        <v>139</v>
      </c>
      <c r="L1182" s="54">
        <f>VLOOKUP(K1182,'Basic Moves'!B$2:J$60,3,FALSE)</f>
        <v>5</v>
      </c>
      <c r="M1182" s="54" t="str">
        <f>VLOOKUP(K1182,'Basic Moves'!B$2:C$60,2,FALSE)</f>
        <v>Normal</v>
      </c>
      <c r="N1182" s="54">
        <f>IF(OR(VLOOKUP(K1182,'Basic Moves'!B$2:C$60,2,FALSE)=E1182,VLOOKUP(K1182,'Basic Moves'!B$2:C$60,2,FALSE)=F1182),1,0)</f>
        <v>0</v>
      </c>
      <c r="O1182" s="54">
        <f>VLOOKUP(K1182,'Basic Moves'!B$2:J$60,5,FALSE)</f>
        <v>500</v>
      </c>
      <c r="P1182" s="54">
        <f>VLOOKUP(K1182,'Basic Moves'!B$2:J$60,9,FALSE)</f>
        <v>5</v>
      </c>
      <c r="Q1182" s="34">
        <f t="shared" si="229"/>
        <v>2</v>
      </c>
      <c r="R1182" s="24">
        <f t="shared" si="2"/>
        <v>4</v>
      </c>
      <c r="S1182" s="56">
        <f t="shared" si="230"/>
        <v>10</v>
      </c>
      <c r="T1182" s="56">
        <f t="shared" si="231"/>
        <v>10</v>
      </c>
      <c r="U1182" s="56">
        <f t="shared" si="232"/>
        <v>1</v>
      </c>
      <c r="V1182" s="21" t="s">
        <v>245</v>
      </c>
      <c r="W1182" s="54">
        <f>VLOOKUP(V1182,'Charged Moves'!B$2:K$119,3,FALSE)</f>
        <v>70</v>
      </c>
      <c r="X1182" s="57" t="str">
        <f>VLOOKUP(V1182,'Charged Moves'!B$2:C$119,2,FALSE)</f>
        <v>Rock</v>
      </c>
      <c r="Y1182" s="54">
        <f>IF(OR(VLOOKUP(V1182,'Charged Moves'!B$2:C$119,2,FALSE)=E1182,VLOOKUP(V1182,'Charged Moves'!B$2:C$119,2,FALSE)=F1182),1,0)</f>
        <v>0</v>
      </c>
      <c r="Z1182" s="54">
        <f>VLOOKUP(V1182,'Charged Moves'!B$2:K$119,10,FALSE)*100</f>
        <v>25</v>
      </c>
      <c r="AA1182" s="54">
        <f>VLOOKUP(V1182,'Charged Moves'!B$2:K$119,6,FALSE)</f>
        <v>3200</v>
      </c>
      <c r="AB1182" s="54">
        <f>VLOOKUP(V1182,'Charged Moves'!B$2:L$119,11,FALSE)</f>
        <v>50</v>
      </c>
      <c r="AC1182" s="62">
        <f t="shared" si="233"/>
        <v>22</v>
      </c>
      <c r="AD1182" s="24">
        <f t="shared" si="3"/>
        <v>6.875</v>
      </c>
      <c r="AE1182" s="63">
        <f t="shared" si="4"/>
        <v>10</v>
      </c>
      <c r="AF1182" s="64">
        <f t="shared" si="5"/>
        <v>5000</v>
      </c>
      <c r="AG1182" s="65">
        <f t="shared" si="6"/>
        <v>5.12195122</v>
      </c>
      <c r="AH1182" s="15">
        <f t="shared" si="234"/>
        <v>0.2941959345</v>
      </c>
      <c r="AI1182" s="15">
        <f t="shared" si="235"/>
        <v>0.06739986553</v>
      </c>
      <c r="AJ1182" s="15">
        <f t="shared" si="236"/>
        <v>0.05563390225</v>
      </c>
      <c r="AK1182" s="65">
        <f t="shared" si="7"/>
        <v>1.390728477</v>
      </c>
      <c r="AL1182" s="65">
        <f t="shared" si="8"/>
        <v>74780.4878</v>
      </c>
      <c r="AM1182" s="65">
        <f t="shared" si="9"/>
        <v>20304.63576</v>
      </c>
    </row>
    <row r="1183" ht="14.25" customHeight="1">
      <c r="A1183" s="11">
        <v>981.0</v>
      </c>
      <c r="B1183" s="11">
        <f>VLOOKUP(D1183,'Species Data'!A$2:E$252,2,FALSE)</f>
        <v>127</v>
      </c>
      <c r="C1183" s="11"/>
      <c r="D1183" s="11" t="s">
        <v>195</v>
      </c>
      <c r="E1183" s="118" t="s">
        <v>477</v>
      </c>
      <c r="F1183" s="123"/>
      <c r="G1183" s="11">
        <f>VLOOKUP(D1183,'Species Data'!A$2:E$252,3,FALSE)</f>
        <v>130</v>
      </c>
      <c r="H1183" s="52">
        <f>VLOOKUP(D1183,'Species Data'!A$2:E$252,4,FALSE)</f>
        <v>238</v>
      </c>
      <c r="I1183" s="52">
        <f>VLOOKUP(D1183,'Species Data'!A$2:E$252,5,FALSE)</f>
        <v>197</v>
      </c>
      <c r="J1183" s="53">
        <f t="shared" si="1"/>
        <v>25610</v>
      </c>
      <c r="K1183" s="48" t="s">
        <v>106</v>
      </c>
      <c r="L1183" s="54">
        <f>VLOOKUP(K1183,'Basic Moves'!B$2:J$60,3,FALSE)</f>
        <v>15</v>
      </c>
      <c r="M1183" s="54" t="str">
        <f>VLOOKUP(K1183,'Basic Moves'!B$2:C$60,2,FALSE)</f>
        <v>Fighting</v>
      </c>
      <c r="N1183" s="54">
        <f>IF(OR(VLOOKUP(K1183,'Basic Moves'!B$2:C$60,2,FALSE)=E1183,VLOOKUP(K1183,'Basic Moves'!B$2:C$60,2,FALSE)=F1183),1,0)</f>
        <v>0</v>
      </c>
      <c r="O1183" s="54">
        <f>VLOOKUP(K1183,'Basic Moves'!B$2:J$60,5,FALSE)</f>
        <v>1300</v>
      </c>
      <c r="P1183" s="54">
        <f>VLOOKUP(K1183,'Basic Moves'!B$2:J$60,9,FALSE)</f>
        <v>10</v>
      </c>
      <c r="Q1183" s="34">
        <f t="shared" si="229"/>
        <v>10</v>
      </c>
      <c r="R1183" s="24">
        <f t="shared" si="2"/>
        <v>7.692307692</v>
      </c>
      <c r="S1183" s="56">
        <f t="shared" si="230"/>
        <v>11.53846154</v>
      </c>
      <c r="T1183" s="56">
        <f t="shared" si="231"/>
        <v>7.692307692</v>
      </c>
      <c r="U1183" s="56">
        <f t="shared" si="232"/>
        <v>0.6666666667</v>
      </c>
      <c r="V1183" s="48" t="s">
        <v>180</v>
      </c>
      <c r="W1183" s="54">
        <f>VLOOKUP(V1183,'Charged Moves'!B$2:K$119,3,FALSE)</f>
        <v>45</v>
      </c>
      <c r="X1183" s="57" t="str">
        <f>VLOOKUP(V1183,'Charged Moves'!B$2:C$119,2,FALSE)</f>
        <v>Bug</v>
      </c>
      <c r="Y1183" s="54">
        <f>IF(OR(VLOOKUP(V1183,'Charged Moves'!B$2:C$119,2,FALSE)=E1183,VLOOKUP(V1183,'Charged Moves'!B$2:C$119,2,FALSE)=F1183),1,0)</f>
        <v>1</v>
      </c>
      <c r="Z1183" s="54">
        <f>VLOOKUP(V1183,'Charged Moves'!B$2:K$119,10,FALSE)*100</f>
        <v>5</v>
      </c>
      <c r="AA1183" s="54">
        <f>VLOOKUP(V1183,'Charged Moves'!B$2:K$119,6,FALSE)</f>
        <v>1600</v>
      </c>
      <c r="AB1183" s="54">
        <f>VLOOKUP(V1183,'Charged Moves'!B$2:L$119,11,FALSE)</f>
        <v>33</v>
      </c>
      <c r="AC1183" s="62">
        <f t="shared" si="233"/>
        <v>36</v>
      </c>
      <c r="AD1183" s="24">
        <f t="shared" si="3"/>
        <v>22.5</v>
      </c>
      <c r="AE1183" s="63">
        <f t="shared" si="4"/>
        <v>4</v>
      </c>
      <c r="AF1183" s="64">
        <f t="shared" si="5"/>
        <v>5200</v>
      </c>
      <c r="AG1183" s="65">
        <f t="shared" si="6"/>
        <v>11.17647059</v>
      </c>
      <c r="AH1183" s="15">
        <f t="shared" si="234"/>
        <v>0.6419569551</v>
      </c>
      <c r="AI1183" s="15">
        <f t="shared" si="235"/>
        <v>0.2579793798</v>
      </c>
      <c r="AJ1183" s="15">
        <f t="shared" si="236"/>
        <v>0.3174374845</v>
      </c>
      <c r="AK1183" s="65">
        <f t="shared" si="7"/>
        <v>4.523809524</v>
      </c>
      <c r="AL1183" s="65">
        <f t="shared" si="8"/>
        <v>286229.4118</v>
      </c>
      <c r="AM1183" s="65">
        <f t="shared" si="9"/>
        <v>115854.7619</v>
      </c>
    </row>
    <row r="1184" ht="14.25" customHeight="1">
      <c r="A1184" s="11">
        <v>978.0</v>
      </c>
      <c r="B1184" s="11">
        <f>VLOOKUP(D1184,'Species Data'!A$2:E$252,2,FALSE)</f>
        <v>127</v>
      </c>
      <c r="C1184" s="11"/>
      <c r="D1184" s="11" t="s">
        <v>195</v>
      </c>
      <c r="E1184" s="118" t="s">
        <v>477</v>
      </c>
      <c r="F1184" s="123"/>
      <c r="G1184" s="11">
        <f>VLOOKUP(D1184,'Species Data'!A$2:E$252,3,FALSE)</f>
        <v>130</v>
      </c>
      <c r="H1184" s="52">
        <f>VLOOKUP(D1184,'Species Data'!A$2:E$252,4,FALSE)</f>
        <v>238</v>
      </c>
      <c r="I1184" s="52">
        <f>VLOOKUP(D1184,'Species Data'!A$2:E$252,5,FALSE)</f>
        <v>197</v>
      </c>
      <c r="J1184" s="53">
        <f t="shared" si="1"/>
        <v>25610</v>
      </c>
      <c r="K1184" s="48" t="s">
        <v>106</v>
      </c>
      <c r="L1184" s="54">
        <f>VLOOKUP(K1184,'Basic Moves'!B$2:J$60,3,FALSE)</f>
        <v>15</v>
      </c>
      <c r="M1184" s="54" t="str">
        <f>VLOOKUP(K1184,'Basic Moves'!B$2:C$60,2,FALSE)</f>
        <v>Fighting</v>
      </c>
      <c r="N1184" s="54">
        <f>IF(OR(VLOOKUP(K1184,'Basic Moves'!B$2:C$60,2,FALSE)=E1184,VLOOKUP(K1184,'Basic Moves'!B$2:C$60,2,FALSE)=F1184),1,0)</f>
        <v>0</v>
      </c>
      <c r="O1184" s="54">
        <f>VLOOKUP(K1184,'Basic Moves'!B$2:J$60,5,FALSE)</f>
        <v>1300</v>
      </c>
      <c r="P1184" s="54">
        <f>VLOOKUP(K1184,'Basic Moves'!B$2:J$60,9,FALSE)</f>
        <v>10</v>
      </c>
      <c r="Q1184" s="34">
        <f t="shared" si="229"/>
        <v>10</v>
      </c>
      <c r="R1184" s="24">
        <f t="shared" si="2"/>
        <v>7.692307692</v>
      </c>
      <c r="S1184" s="56">
        <f t="shared" si="230"/>
        <v>11.53846154</v>
      </c>
      <c r="T1184" s="56">
        <f t="shared" si="231"/>
        <v>7.692307692</v>
      </c>
      <c r="U1184" s="56">
        <f t="shared" si="232"/>
        <v>0.6666666667</v>
      </c>
      <c r="V1184" s="12" t="s">
        <v>125</v>
      </c>
      <c r="W1184" s="54">
        <f>VLOOKUP(V1184,'Charged Moves'!B$2:K$119,3,FALSE)</f>
        <v>100</v>
      </c>
      <c r="X1184" s="57" t="str">
        <f>VLOOKUP(V1184,'Charged Moves'!B$2:C$119,2,FALSE)</f>
        <v>Fighting</v>
      </c>
      <c r="Y1184" s="54">
        <f>IF(OR(VLOOKUP(V1184,'Charged Moves'!B$2:C$119,2,FALSE)=E1184,VLOOKUP(V1184,'Charged Moves'!B$2:C$119,2,FALSE)=F1184),1,0)</f>
        <v>0</v>
      </c>
      <c r="Z1184" s="54">
        <f>VLOOKUP(V1184,'Charged Moves'!B$2:K$119,10,FALSE)*100</f>
        <v>5</v>
      </c>
      <c r="AA1184" s="54">
        <f>VLOOKUP(V1184,'Charged Moves'!B$2:K$119,6,FALSE)</f>
        <v>2300</v>
      </c>
      <c r="AB1184" s="54">
        <f>VLOOKUP(V1184,'Charged Moves'!B$2:L$119,11,FALSE)</f>
        <v>100</v>
      </c>
      <c r="AC1184" s="62">
        <f t="shared" si="233"/>
        <v>67</v>
      </c>
      <c r="AD1184" s="24">
        <f t="shared" si="3"/>
        <v>29.13043478</v>
      </c>
      <c r="AE1184" s="63">
        <f t="shared" si="4"/>
        <v>10</v>
      </c>
      <c r="AF1184" s="64">
        <f t="shared" si="5"/>
        <v>13000</v>
      </c>
      <c r="AG1184" s="65">
        <f t="shared" si="6"/>
        <v>10.91503268</v>
      </c>
      <c r="AH1184" s="15">
        <f t="shared" si="234"/>
        <v>0.6269404181</v>
      </c>
      <c r="AI1184" s="15">
        <f t="shared" si="235"/>
        <v>0.2519447744</v>
      </c>
      <c r="AJ1184" s="15">
        <f t="shared" si="236"/>
        <v>0.3141677037</v>
      </c>
      <c r="AK1184" s="65">
        <f t="shared" si="7"/>
        <v>4.477211796</v>
      </c>
      <c r="AL1184" s="65">
        <f t="shared" si="8"/>
        <v>279533.9869</v>
      </c>
      <c r="AM1184" s="65">
        <f t="shared" si="9"/>
        <v>114661.3941</v>
      </c>
    </row>
    <row r="1185" ht="14.25" customHeight="1">
      <c r="A1185" s="11">
        <v>979.0</v>
      </c>
      <c r="B1185" s="32">
        <f>VLOOKUP(D1185,'Species Data'!A$2:E$252,2,FALSE)</f>
        <v>127</v>
      </c>
      <c r="C1185" s="32"/>
      <c r="D1185" s="32" t="s">
        <v>195</v>
      </c>
      <c r="E1185" s="120" t="s">
        <v>477</v>
      </c>
      <c r="F1185" s="165"/>
      <c r="G1185" s="32">
        <f>VLOOKUP(D1185,'Species Data'!A$2:E$252,3,FALSE)</f>
        <v>130</v>
      </c>
      <c r="H1185" s="104">
        <f>VLOOKUP(D1185,'Species Data'!A$2:E$252,4,FALSE)</f>
        <v>238</v>
      </c>
      <c r="I1185" s="104">
        <f>VLOOKUP(D1185,'Species Data'!A$2:E$252,5,FALSE)</f>
        <v>197</v>
      </c>
      <c r="J1185" s="105">
        <f t="shared" si="1"/>
        <v>25610</v>
      </c>
      <c r="K1185" s="36" t="s">
        <v>106</v>
      </c>
      <c r="L1185" s="106">
        <f>VLOOKUP(K1185,'Basic Moves'!B$2:J$60,3,FALSE)</f>
        <v>15</v>
      </c>
      <c r="M1185" s="106" t="str">
        <f>VLOOKUP(K1185,'Basic Moves'!B$2:C$60,2,FALSE)</f>
        <v>Fighting</v>
      </c>
      <c r="N1185" s="106">
        <f>IF(OR(VLOOKUP(K1185,'Basic Moves'!B$2:C$60,2,FALSE)=E1185,VLOOKUP(K1185,'Basic Moves'!B$2:C$60,2,FALSE)=F1185),1,0)</f>
        <v>0</v>
      </c>
      <c r="O1185" s="106">
        <f>VLOOKUP(K1185,'Basic Moves'!B$2:J$60,5,FALSE)</f>
        <v>1300</v>
      </c>
      <c r="P1185" s="106">
        <f>VLOOKUP(K1185,'Basic Moves'!B$2:J$60,9,FALSE)</f>
        <v>10</v>
      </c>
      <c r="Q1185" s="34">
        <f t="shared" si="229"/>
        <v>10</v>
      </c>
      <c r="R1185" s="24">
        <f t="shared" si="2"/>
        <v>7.692307692</v>
      </c>
      <c r="S1185" s="56">
        <f t="shared" si="230"/>
        <v>11.53846154</v>
      </c>
      <c r="T1185" s="56">
        <f t="shared" si="231"/>
        <v>7.692307692</v>
      </c>
      <c r="U1185" s="56">
        <f t="shared" si="232"/>
        <v>0.6666666667</v>
      </c>
      <c r="V1185" s="36" t="s">
        <v>156</v>
      </c>
      <c r="W1185" s="106">
        <f>VLOOKUP(V1185,'Charged Moves'!B$2:K$119,3,FALSE)</f>
        <v>60</v>
      </c>
      <c r="X1185" s="107" t="str">
        <f>VLOOKUP(V1185,'Charged Moves'!B$2:C$119,2,FALSE)</f>
        <v>Fighting</v>
      </c>
      <c r="Y1185" s="106">
        <f>IF(OR(VLOOKUP(V1185,'Charged Moves'!B$2:C$119,2,FALSE)=E1185,VLOOKUP(V1185,'Charged Moves'!B$2:C$119,2,FALSE)=F1185),1,0)</f>
        <v>0</v>
      </c>
      <c r="Z1185" s="106">
        <f>VLOOKUP(V1185,'Charged Moves'!B$2:K$119,10,FALSE)*100</f>
        <v>5</v>
      </c>
      <c r="AA1185" s="106">
        <f>VLOOKUP(V1185,'Charged Moves'!B$2:K$119,6,FALSE)</f>
        <v>2200</v>
      </c>
      <c r="AB1185" s="106">
        <f>VLOOKUP(V1185,'Charged Moves'!B$2:L$119,11,FALSE)</f>
        <v>50</v>
      </c>
      <c r="AC1185" s="62">
        <f t="shared" si="233"/>
        <v>40</v>
      </c>
      <c r="AD1185" s="24">
        <f t="shared" si="3"/>
        <v>18.18181818</v>
      </c>
      <c r="AE1185" s="63">
        <f t="shared" si="4"/>
        <v>5</v>
      </c>
      <c r="AF1185" s="64">
        <f t="shared" si="5"/>
        <v>6500</v>
      </c>
      <c r="AG1185" s="65">
        <f t="shared" si="6"/>
        <v>10.34482759</v>
      </c>
      <c r="AH1185" s="15">
        <f t="shared" si="234"/>
        <v>0.5941888332</v>
      </c>
      <c r="AI1185" s="15">
        <f t="shared" si="235"/>
        <v>0.238783092</v>
      </c>
      <c r="AJ1185" s="15">
        <f t="shared" si="236"/>
        <v>0.3050886578</v>
      </c>
      <c r="AK1185" s="65">
        <f t="shared" si="7"/>
        <v>4.347826087</v>
      </c>
      <c r="AL1185" s="65">
        <f t="shared" si="8"/>
        <v>264931.0345</v>
      </c>
      <c r="AM1185" s="65">
        <f t="shared" si="9"/>
        <v>111347.8261</v>
      </c>
    </row>
    <row r="1186" ht="14.25" customHeight="1">
      <c r="A1186" s="11">
        <v>980.0</v>
      </c>
      <c r="B1186" s="11">
        <f>VLOOKUP(D1186,'Species Data'!A$2:E$252,2,FALSE)</f>
        <v>127</v>
      </c>
      <c r="C1186" s="11"/>
      <c r="D1186" s="11" t="s">
        <v>195</v>
      </c>
      <c r="E1186" s="118" t="s">
        <v>477</v>
      </c>
      <c r="F1186" s="123"/>
      <c r="G1186" s="11">
        <f>VLOOKUP(D1186,'Species Data'!A$2:E$252,3,FALSE)</f>
        <v>130</v>
      </c>
      <c r="H1186" s="52">
        <f>VLOOKUP(D1186,'Species Data'!A$2:E$252,4,FALSE)</f>
        <v>238</v>
      </c>
      <c r="I1186" s="52">
        <f>VLOOKUP(D1186,'Species Data'!A$2:E$252,5,FALSE)</f>
        <v>197</v>
      </c>
      <c r="J1186" s="53">
        <f t="shared" si="1"/>
        <v>25610</v>
      </c>
      <c r="K1186" s="48" t="s">
        <v>106</v>
      </c>
      <c r="L1186" s="54">
        <f>VLOOKUP(K1186,'Basic Moves'!B$2:J$60,3,FALSE)</f>
        <v>15</v>
      </c>
      <c r="M1186" s="54" t="str">
        <f>VLOOKUP(K1186,'Basic Moves'!B$2:C$60,2,FALSE)</f>
        <v>Fighting</v>
      </c>
      <c r="N1186" s="54">
        <f>IF(OR(VLOOKUP(K1186,'Basic Moves'!B$2:C$60,2,FALSE)=E1186,VLOOKUP(K1186,'Basic Moves'!B$2:C$60,2,FALSE)=F1186),1,0)</f>
        <v>0</v>
      </c>
      <c r="O1186" s="54">
        <f>VLOOKUP(K1186,'Basic Moves'!B$2:J$60,5,FALSE)</f>
        <v>1300</v>
      </c>
      <c r="P1186" s="54">
        <f>VLOOKUP(K1186,'Basic Moves'!B$2:J$60,9,FALSE)</f>
        <v>10</v>
      </c>
      <c r="Q1186" s="34">
        <f t="shared" si="229"/>
        <v>10</v>
      </c>
      <c r="R1186" s="24">
        <f t="shared" si="2"/>
        <v>7.692307692</v>
      </c>
      <c r="S1186" s="56">
        <f t="shared" si="230"/>
        <v>11.53846154</v>
      </c>
      <c r="T1186" s="56">
        <f t="shared" si="231"/>
        <v>7.692307692</v>
      </c>
      <c r="U1186" s="56">
        <f t="shared" si="232"/>
        <v>0.6666666667</v>
      </c>
      <c r="V1186" s="48" t="s">
        <v>259</v>
      </c>
      <c r="W1186" s="54">
        <f>VLOOKUP(V1186,'Charged Moves'!B$2:K$119,3,FALSE)</f>
        <v>35</v>
      </c>
      <c r="X1186" s="57" t="str">
        <f>VLOOKUP(V1186,'Charged Moves'!B$2:C$119,2,FALSE)</f>
        <v>Normal</v>
      </c>
      <c r="Y1186" s="54">
        <f>IF(OR(VLOOKUP(V1186,'Charged Moves'!B$2:C$119,2,FALSE)=E1186,VLOOKUP(V1186,'Charged Moves'!B$2:C$119,2,FALSE)=F1186),1,0)</f>
        <v>0</v>
      </c>
      <c r="Z1186" s="54">
        <f>VLOOKUP(V1186,'Charged Moves'!B$2:K$119,10,FALSE)*100</f>
        <v>5</v>
      </c>
      <c r="AA1186" s="54">
        <f>VLOOKUP(V1186,'Charged Moves'!B$2:K$119,6,FALSE)</f>
        <v>1900</v>
      </c>
      <c r="AB1186" s="54">
        <f>VLOOKUP(V1186,'Charged Moves'!B$2:L$119,11,FALSE)</f>
        <v>33</v>
      </c>
      <c r="AC1186" s="62">
        <f t="shared" si="233"/>
        <v>24</v>
      </c>
      <c r="AD1186" s="24">
        <f t="shared" si="3"/>
        <v>12.63157895</v>
      </c>
      <c r="AE1186" s="63">
        <f t="shared" si="4"/>
        <v>4</v>
      </c>
      <c r="AF1186" s="64">
        <f t="shared" si="5"/>
        <v>5200</v>
      </c>
      <c r="AG1186" s="65">
        <f t="shared" si="6"/>
        <v>9.014084507</v>
      </c>
      <c r="AH1186" s="15">
        <f t="shared" si="234"/>
        <v>0.5177532744</v>
      </c>
      <c r="AI1186" s="15">
        <f t="shared" si="235"/>
        <v>0.2080663938</v>
      </c>
      <c r="AJ1186" s="15">
        <f t="shared" si="236"/>
        <v>0.2626260259</v>
      </c>
      <c r="AK1186" s="65">
        <f t="shared" si="7"/>
        <v>3.742690058</v>
      </c>
      <c r="AL1186" s="65">
        <f t="shared" si="8"/>
        <v>230850.7042</v>
      </c>
      <c r="AM1186" s="65">
        <f t="shared" si="9"/>
        <v>95850.2924</v>
      </c>
    </row>
    <row r="1187" ht="14.25" customHeight="1">
      <c r="A1187" s="11">
        <v>974.0</v>
      </c>
      <c r="B1187" s="11">
        <f>VLOOKUP(D1187,'Species Data'!A$2:E$252,2,FALSE)</f>
        <v>127</v>
      </c>
      <c r="C1187" s="11"/>
      <c r="D1187" s="11" t="s">
        <v>195</v>
      </c>
      <c r="E1187" s="118" t="s">
        <v>477</v>
      </c>
      <c r="F1187" s="123"/>
      <c r="G1187" s="11">
        <f>VLOOKUP(D1187,'Species Data'!A$2:E$252,3,FALSE)</f>
        <v>130</v>
      </c>
      <c r="H1187" s="52">
        <f>VLOOKUP(D1187,'Species Data'!A$2:E$252,4,FALSE)</f>
        <v>238</v>
      </c>
      <c r="I1187" s="52">
        <f>VLOOKUP(D1187,'Species Data'!A$2:E$252,5,FALSE)</f>
        <v>197</v>
      </c>
      <c r="J1187" s="53">
        <f t="shared" si="1"/>
        <v>25610</v>
      </c>
      <c r="K1187" s="12" t="s">
        <v>184</v>
      </c>
      <c r="L1187" s="54">
        <f>VLOOKUP(K1187,'Basic Moves'!B$2:J$60,3,FALSE)</f>
        <v>5</v>
      </c>
      <c r="M1187" s="54" t="str">
        <f>VLOOKUP(K1187,'Basic Moves'!B$2:C$60,2,FALSE)</f>
        <v>Bug</v>
      </c>
      <c r="N1187" s="54">
        <f>IF(OR(VLOOKUP(K1187,'Basic Moves'!B$2:C$60,2,FALSE)=E1187,VLOOKUP(K1187,'Basic Moves'!B$2:C$60,2,FALSE)=F1187),1,0)</f>
        <v>1</v>
      </c>
      <c r="O1187" s="54">
        <f>VLOOKUP(K1187,'Basic Moves'!B$2:J$60,5,FALSE)</f>
        <v>500</v>
      </c>
      <c r="P1187" s="54">
        <f>VLOOKUP(K1187,'Basic Moves'!B$2:J$60,9,FALSE)</f>
        <v>6</v>
      </c>
      <c r="Q1187" s="34">
        <f t="shared" si="229"/>
        <v>4</v>
      </c>
      <c r="R1187" s="24">
        <f t="shared" si="2"/>
        <v>8</v>
      </c>
      <c r="S1187" s="56">
        <f t="shared" si="230"/>
        <v>10</v>
      </c>
      <c r="T1187" s="56">
        <f t="shared" si="231"/>
        <v>12</v>
      </c>
      <c r="U1187" s="56">
        <f t="shared" si="232"/>
        <v>1.2</v>
      </c>
      <c r="V1187" s="48" t="s">
        <v>180</v>
      </c>
      <c r="W1187" s="54">
        <f>VLOOKUP(V1187,'Charged Moves'!B$2:K$119,3,FALSE)</f>
        <v>45</v>
      </c>
      <c r="X1187" s="57" t="str">
        <f>VLOOKUP(V1187,'Charged Moves'!B$2:C$119,2,FALSE)</f>
        <v>Bug</v>
      </c>
      <c r="Y1187" s="54">
        <f>IF(OR(VLOOKUP(V1187,'Charged Moves'!B$2:C$119,2,FALSE)=E1187,VLOOKUP(V1187,'Charged Moves'!B$2:C$119,2,FALSE)=F1187),1,0)</f>
        <v>1</v>
      </c>
      <c r="Z1187" s="54">
        <f>VLOOKUP(V1187,'Charged Moves'!B$2:K$119,10,FALSE)*100</f>
        <v>5</v>
      </c>
      <c r="AA1187" s="54">
        <f>VLOOKUP(V1187,'Charged Moves'!B$2:K$119,6,FALSE)</f>
        <v>1600</v>
      </c>
      <c r="AB1187" s="54">
        <f>VLOOKUP(V1187,'Charged Moves'!B$2:L$119,11,FALSE)</f>
        <v>33</v>
      </c>
      <c r="AC1187" s="62">
        <f t="shared" si="233"/>
        <v>36</v>
      </c>
      <c r="AD1187" s="24">
        <f t="shared" si="3"/>
        <v>22.5</v>
      </c>
      <c r="AE1187" s="63">
        <f t="shared" si="4"/>
        <v>6</v>
      </c>
      <c r="AF1187" s="64">
        <f t="shared" si="5"/>
        <v>3000</v>
      </c>
      <c r="AG1187" s="65">
        <f t="shared" si="6"/>
        <v>13.04347826</v>
      </c>
      <c r="AH1187" s="15">
        <f t="shared" si="234"/>
        <v>0.7491946158</v>
      </c>
      <c r="AI1187" s="15">
        <f t="shared" si="235"/>
        <v>0.3010743334</v>
      </c>
      <c r="AJ1187" s="15">
        <f t="shared" si="236"/>
        <v>0.226356101</v>
      </c>
      <c r="AK1187" s="65">
        <f t="shared" si="7"/>
        <v>3.225806452</v>
      </c>
      <c r="AL1187" s="65">
        <f t="shared" si="8"/>
        <v>334043.4783</v>
      </c>
      <c r="AM1187" s="65">
        <f t="shared" si="9"/>
        <v>82612.90323</v>
      </c>
    </row>
    <row r="1188" ht="14.25" customHeight="1">
      <c r="A1188" s="11">
        <v>977.0</v>
      </c>
      <c r="B1188" s="32">
        <f>VLOOKUP(D1188,'Species Data'!A$2:E$252,2,FALSE)</f>
        <v>127</v>
      </c>
      <c r="C1188" s="32"/>
      <c r="D1188" s="32" t="s">
        <v>195</v>
      </c>
      <c r="E1188" s="120" t="s">
        <v>477</v>
      </c>
      <c r="F1188" s="165"/>
      <c r="G1188" s="32">
        <f>VLOOKUP(D1188,'Species Data'!A$2:E$252,3,FALSE)</f>
        <v>130</v>
      </c>
      <c r="H1188" s="104">
        <f>VLOOKUP(D1188,'Species Data'!A$2:E$252,4,FALSE)</f>
        <v>238</v>
      </c>
      <c r="I1188" s="104">
        <f>VLOOKUP(D1188,'Species Data'!A$2:E$252,5,FALSE)</f>
        <v>197</v>
      </c>
      <c r="J1188" s="105">
        <f t="shared" si="1"/>
        <v>25610</v>
      </c>
      <c r="K1188" s="36" t="s">
        <v>178</v>
      </c>
      <c r="L1188" s="106">
        <f>VLOOKUP(K1188,'Basic Moves'!B$2:J$60,3,FALSE)</f>
        <v>3</v>
      </c>
      <c r="M1188" s="106" t="str">
        <f>VLOOKUP(K1188,'Basic Moves'!B$2:C$60,2,FALSE)</f>
        <v>Bug</v>
      </c>
      <c r="N1188" s="106">
        <f>IF(OR(VLOOKUP(K1188,'Basic Moves'!B$2:C$60,2,FALSE)=E1188,VLOOKUP(K1188,'Basic Moves'!B$2:C$60,2,FALSE)=F1188),1,0)</f>
        <v>1</v>
      </c>
      <c r="O1188" s="106">
        <f>VLOOKUP(K1188,'Basic Moves'!B$2:J$60,5,FALSE)</f>
        <v>400</v>
      </c>
      <c r="P1188" s="106">
        <f>VLOOKUP(K1188,'Basic Moves'!B$2:J$60,9,FALSE)</f>
        <v>6</v>
      </c>
      <c r="Q1188" s="34">
        <f t="shared" si="229"/>
        <v>3</v>
      </c>
      <c r="R1188" s="24">
        <f t="shared" si="2"/>
        <v>7.5</v>
      </c>
      <c r="S1188" s="56">
        <f t="shared" si="230"/>
        <v>7.5</v>
      </c>
      <c r="T1188" s="56">
        <f t="shared" si="231"/>
        <v>15</v>
      </c>
      <c r="U1188" s="56">
        <f t="shared" si="232"/>
        <v>2</v>
      </c>
      <c r="V1188" s="36" t="s">
        <v>180</v>
      </c>
      <c r="W1188" s="106">
        <f>VLOOKUP(V1188,'Charged Moves'!B$2:K$119,3,FALSE)</f>
        <v>45</v>
      </c>
      <c r="X1188" s="107" t="str">
        <f>VLOOKUP(V1188,'Charged Moves'!B$2:C$119,2,FALSE)</f>
        <v>Bug</v>
      </c>
      <c r="Y1188" s="106">
        <f>IF(OR(VLOOKUP(V1188,'Charged Moves'!B$2:C$119,2,FALSE)=E1188,VLOOKUP(V1188,'Charged Moves'!B$2:C$119,2,FALSE)=F1188),1,0)</f>
        <v>1</v>
      </c>
      <c r="Z1188" s="106">
        <f>VLOOKUP(V1188,'Charged Moves'!B$2:K$119,10,FALSE)*100</f>
        <v>5</v>
      </c>
      <c r="AA1188" s="106">
        <f>VLOOKUP(V1188,'Charged Moves'!B$2:K$119,6,FALSE)</f>
        <v>1600</v>
      </c>
      <c r="AB1188" s="106">
        <f>VLOOKUP(V1188,'Charged Moves'!B$2:L$119,11,FALSE)</f>
        <v>33</v>
      </c>
      <c r="AC1188" s="62">
        <f t="shared" si="233"/>
        <v>36</v>
      </c>
      <c r="AD1188" s="24">
        <f t="shared" si="3"/>
        <v>22.5</v>
      </c>
      <c r="AE1188" s="63">
        <f t="shared" si="4"/>
        <v>6</v>
      </c>
      <c r="AF1188" s="64">
        <f t="shared" si="5"/>
        <v>2400</v>
      </c>
      <c r="AG1188" s="65">
        <f t="shared" si="6"/>
        <v>13.5</v>
      </c>
      <c r="AH1188" s="15">
        <f t="shared" si="234"/>
        <v>0.7754164273</v>
      </c>
      <c r="AI1188" s="15">
        <f t="shared" si="235"/>
        <v>0.3116119351</v>
      </c>
      <c r="AJ1188" s="15">
        <f t="shared" si="236"/>
        <v>0.2105111739</v>
      </c>
      <c r="AK1188" s="65">
        <f t="shared" si="7"/>
        <v>3</v>
      </c>
      <c r="AL1188" s="65">
        <f t="shared" si="8"/>
        <v>345735</v>
      </c>
      <c r="AM1188" s="65">
        <f t="shared" si="9"/>
        <v>76830</v>
      </c>
    </row>
    <row r="1189" ht="14.25" customHeight="1">
      <c r="A1189" s="11">
        <v>972.0</v>
      </c>
      <c r="B1189" s="11">
        <f>VLOOKUP(D1189,'Species Data'!A$2:E$252,2,FALSE)</f>
        <v>127</v>
      </c>
      <c r="C1189" s="11"/>
      <c r="D1189" s="11" t="s">
        <v>195</v>
      </c>
      <c r="E1189" s="118" t="s">
        <v>477</v>
      </c>
      <c r="F1189" s="123"/>
      <c r="G1189" s="11">
        <f>VLOOKUP(D1189,'Species Data'!A$2:E$252,3,FALSE)</f>
        <v>130</v>
      </c>
      <c r="H1189" s="52">
        <f>VLOOKUP(D1189,'Species Data'!A$2:E$252,4,FALSE)</f>
        <v>238</v>
      </c>
      <c r="I1189" s="52">
        <f>VLOOKUP(D1189,'Species Data'!A$2:E$252,5,FALSE)</f>
        <v>197</v>
      </c>
      <c r="J1189" s="53">
        <f t="shared" si="1"/>
        <v>25610</v>
      </c>
      <c r="K1189" s="12" t="s">
        <v>184</v>
      </c>
      <c r="L1189" s="54">
        <f>VLOOKUP(K1189,'Basic Moves'!B$2:J$60,3,FALSE)</f>
        <v>5</v>
      </c>
      <c r="M1189" s="54" t="str">
        <f>VLOOKUP(K1189,'Basic Moves'!B$2:C$60,2,FALSE)</f>
        <v>Bug</v>
      </c>
      <c r="N1189" s="54">
        <f>IF(OR(VLOOKUP(K1189,'Basic Moves'!B$2:C$60,2,FALSE)=E1189,VLOOKUP(K1189,'Basic Moves'!B$2:C$60,2,FALSE)=F1189),1,0)</f>
        <v>1</v>
      </c>
      <c r="O1189" s="54">
        <f>VLOOKUP(K1189,'Basic Moves'!B$2:J$60,5,FALSE)</f>
        <v>500</v>
      </c>
      <c r="P1189" s="54">
        <f>VLOOKUP(K1189,'Basic Moves'!B$2:J$60,9,FALSE)</f>
        <v>6</v>
      </c>
      <c r="Q1189" s="34">
        <f t="shared" si="229"/>
        <v>4</v>
      </c>
      <c r="R1189" s="24">
        <f t="shared" si="2"/>
        <v>8</v>
      </c>
      <c r="S1189" s="56">
        <f t="shared" si="230"/>
        <v>10</v>
      </c>
      <c r="T1189" s="56">
        <f t="shared" si="231"/>
        <v>12</v>
      </c>
      <c r="U1189" s="56">
        <f t="shared" si="232"/>
        <v>1.2</v>
      </c>
      <c r="V1189" s="12" t="s">
        <v>125</v>
      </c>
      <c r="W1189" s="54">
        <f>VLOOKUP(V1189,'Charged Moves'!B$2:K$119,3,FALSE)</f>
        <v>100</v>
      </c>
      <c r="X1189" s="57" t="str">
        <f>VLOOKUP(V1189,'Charged Moves'!B$2:C$119,2,FALSE)</f>
        <v>Fighting</v>
      </c>
      <c r="Y1189" s="54">
        <f>IF(OR(VLOOKUP(V1189,'Charged Moves'!B$2:C$119,2,FALSE)=E1189,VLOOKUP(V1189,'Charged Moves'!B$2:C$119,2,FALSE)=F1189),1,0)</f>
        <v>0</v>
      </c>
      <c r="Z1189" s="54">
        <f>VLOOKUP(V1189,'Charged Moves'!B$2:K$119,10,FALSE)*100</f>
        <v>5</v>
      </c>
      <c r="AA1189" s="54">
        <f>VLOOKUP(V1189,'Charged Moves'!B$2:K$119,6,FALSE)</f>
        <v>2300</v>
      </c>
      <c r="AB1189" s="54">
        <f>VLOOKUP(V1189,'Charged Moves'!B$2:L$119,11,FALSE)</f>
        <v>100</v>
      </c>
      <c r="AC1189" s="62">
        <f t="shared" si="233"/>
        <v>67</v>
      </c>
      <c r="AD1189" s="24">
        <f t="shared" si="3"/>
        <v>29.13043478</v>
      </c>
      <c r="AE1189" s="63">
        <f t="shared" si="4"/>
        <v>17</v>
      </c>
      <c r="AF1189" s="64">
        <f t="shared" si="5"/>
        <v>8500</v>
      </c>
      <c r="AG1189" s="65">
        <f t="shared" si="6"/>
        <v>12.5</v>
      </c>
      <c r="AH1189" s="15">
        <f t="shared" si="234"/>
        <v>0.7179781735</v>
      </c>
      <c r="AI1189" s="15">
        <f t="shared" si="235"/>
        <v>0.2885295695</v>
      </c>
      <c r="AJ1189" s="15">
        <f t="shared" si="236"/>
        <v>0.2024145903</v>
      </c>
      <c r="AK1189" s="65">
        <f t="shared" si="7"/>
        <v>2.884615385</v>
      </c>
      <c r="AL1189" s="65">
        <f t="shared" si="8"/>
        <v>320125</v>
      </c>
      <c r="AM1189" s="65">
        <f t="shared" si="9"/>
        <v>73875</v>
      </c>
    </row>
    <row r="1190" ht="14.25" customHeight="1">
      <c r="A1190" s="11">
        <v>975.0</v>
      </c>
      <c r="B1190" s="32">
        <f>VLOOKUP(D1190,'Species Data'!A$2:E$252,2,FALSE)</f>
        <v>127</v>
      </c>
      <c r="C1190" s="32"/>
      <c r="D1190" s="32" t="s">
        <v>195</v>
      </c>
      <c r="E1190" s="120" t="s">
        <v>477</v>
      </c>
      <c r="F1190" s="165"/>
      <c r="G1190" s="32">
        <f>VLOOKUP(D1190,'Species Data'!A$2:E$252,3,FALSE)</f>
        <v>130</v>
      </c>
      <c r="H1190" s="104">
        <f>VLOOKUP(D1190,'Species Data'!A$2:E$252,4,FALSE)</f>
        <v>238</v>
      </c>
      <c r="I1190" s="104">
        <f>VLOOKUP(D1190,'Species Data'!A$2:E$252,5,FALSE)</f>
        <v>197</v>
      </c>
      <c r="J1190" s="105">
        <f t="shared" si="1"/>
        <v>25610</v>
      </c>
      <c r="K1190" s="36" t="s">
        <v>178</v>
      </c>
      <c r="L1190" s="106">
        <f>VLOOKUP(K1190,'Basic Moves'!B$2:J$60,3,FALSE)</f>
        <v>3</v>
      </c>
      <c r="M1190" s="106" t="str">
        <f>VLOOKUP(K1190,'Basic Moves'!B$2:C$60,2,FALSE)</f>
        <v>Bug</v>
      </c>
      <c r="N1190" s="106">
        <f>IF(OR(VLOOKUP(K1190,'Basic Moves'!B$2:C$60,2,FALSE)=E1190,VLOOKUP(K1190,'Basic Moves'!B$2:C$60,2,FALSE)=F1190),1,0)</f>
        <v>1</v>
      </c>
      <c r="O1190" s="106">
        <f>VLOOKUP(K1190,'Basic Moves'!B$2:J$60,5,FALSE)</f>
        <v>400</v>
      </c>
      <c r="P1190" s="106">
        <f>VLOOKUP(K1190,'Basic Moves'!B$2:J$60,9,FALSE)</f>
        <v>6</v>
      </c>
      <c r="Q1190" s="34">
        <f t="shared" si="229"/>
        <v>3</v>
      </c>
      <c r="R1190" s="24">
        <f t="shared" si="2"/>
        <v>7.5</v>
      </c>
      <c r="S1190" s="56">
        <f t="shared" si="230"/>
        <v>7.5</v>
      </c>
      <c r="T1190" s="56">
        <f t="shared" si="231"/>
        <v>15</v>
      </c>
      <c r="U1190" s="56">
        <f t="shared" si="232"/>
        <v>2</v>
      </c>
      <c r="V1190" s="36" t="s">
        <v>156</v>
      </c>
      <c r="W1190" s="106">
        <f>VLOOKUP(V1190,'Charged Moves'!B$2:K$119,3,FALSE)</f>
        <v>60</v>
      </c>
      <c r="X1190" s="107" t="str">
        <f>VLOOKUP(V1190,'Charged Moves'!B$2:C$119,2,FALSE)</f>
        <v>Fighting</v>
      </c>
      <c r="Y1190" s="106">
        <f>IF(OR(VLOOKUP(V1190,'Charged Moves'!B$2:C$119,2,FALSE)=E1190,VLOOKUP(V1190,'Charged Moves'!B$2:C$119,2,FALSE)=F1190),1,0)</f>
        <v>0</v>
      </c>
      <c r="Z1190" s="106">
        <f>VLOOKUP(V1190,'Charged Moves'!B$2:K$119,10,FALSE)*100</f>
        <v>5</v>
      </c>
      <c r="AA1190" s="106">
        <f>VLOOKUP(V1190,'Charged Moves'!B$2:K$119,6,FALSE)</f>
        <v>2200</v>
      </c>
      <c r="AB1190" s="106">
        <f>VLOOKUP(V1190,'Charged Moves'!B$2:L$119,11,FALSE)</f>
        <v>50</v>
      </c>
      <c r="AC1190" s="62">
        <f t="shared" si="233"/>
        <v>40</v>
      </c>
      <c r="AD1190" s="24">
        <f t="shared" si="3"/>
        <v>18.18181818</v>
      </c>
      <c r="AE1190" s="63">
        <f t="shared" si="4"/>
        <v>9</v>
      </c>
      <c r="AF1190" s="64">
        <f t="shared" si="5"/>
        <v>3600</v>
      </c>
      <c r="AG1190" s="65">
        <f t="shared" si="6"/>
        <v>11.55172414</v>
      </c>
      <c r="AH1190" s="15">
        <f t="shared" si="234"/>
        <v>0.6635108638</v>
      </c>
      <c r="AI1190" s="15">
        <f t="shared" si="235"/>
        <v>0.2666411194</v>
      </c>
      <c r="AJ1190" s="15">
        <f t="shared" si="236"/>
        <v>0.1822254348</v>
      </c>
      <c r="AK1190" s="65">
        <f t="shared" si="7"/>
        <v>2.596899225</v>
      </c>
      <c r="AL1190" s="65">
        <f t="shared" si="8"/>
        <v>295839.6552</v>
      </c>
      <c r="AM1190" s="65">
        <f t="shared" si="9"/>
        <v>66506.58915</v>
      </c>
    </row>
    <row r="1191" ht="14.25" customHeight="1">
      <c r="A1191" s="11">
        <v>973.0</v>
      </c>
      <c r="B1191" s="11">
        <f>VLOOKUP(D1191,'Species Data'!A$2:E$252,2,FALSE)</f>
        <v>127</v>
      </c>
      <c r="C1191" s="11"/>
      <c r="D1191" s="11" t="s">
        <v>195</v>
      </c>
      <c r="E1191" s="118" t="s">
        <v>477</v>
      </c>
      <c r="F1191" s="123"/>
      <c r="G1191" s="11">
        <f>VLOOKUP(D1191,'Species Data'!A$2:E$252,3,FALSE)</f>
        <v>130</v>
      </c>
      <c r="H1191" s="52">
        <f>VLOOKUP(D1191,'Species Data'!A$2:E$252,4,FALSE)</f>
        <v>238</v>
      </c>
      <c r="I1191" s="52">
        <f>VLOOKUP(D1191,'Species Data'!A$2:E$252,5,FALSE)</f>
        <v>197</v>
      </c>
      <c r="J1191" s="53">
        <f t="shared" si="1"/>
        <v>25610</v>
      </c>
      <c r="K1191" s="12" t="s">
        <v>184</v>
      </c>
      <c r="L1191" s="54">
        <f>VLOOKUP(K1191,'Basic Moves'!B$2:J$60,3,FALSE)</f>
        <v>5</v>
      </c>
      <c r="M1191" s="54" t="str">
        <f>VLOOKUP(K1191,'Basic Moves'!B$2:C$60,2,FALSE)</f>
        <v>Bug</v>
      </c>
      <c r="N1191" s="54">
        <f>IF(OR(VLOOKUP(K1191,'Basic Moves'!B$2:C$60,2,FALSE)=E1191,VLOOKUP(K1191,'Basic Moves'!B$2:C$60,2,FALSE)=F1191),1,0)</f>
        <v>1</v>
      </c>
      <c r="O1191" s="54">
        <f>VLOOKUP(K1191,'Basic Moves'!B$2:J$60,5,FALSE)</f>
        <v>500</v>
      </c>
      <c r="P1191" s="54">
        <f>VLOOKUP(K1191,'Basic Moves'!B$2:J$60,9,FALSE)</f>
        <v>6</v>
      </c>
      <c r="Q1191" s="34">
        <f t="shared" si="229"/>
        <v>4</v>
      </c>
      <c r="R1191" s="24">
        <f t="shared" si="2"/>
        <v>8</v>
      </c>
      <c r="S1191" s="56">
        <f t="shared" si="230"/>
        <v>10</v>
      </c>
      <c r="T1191" s="56">
        <f t="shared" si="231"/>
        <v>12</v>
      </c>
      <c r="U1191" s="56">
        <f t="shared" si="232"/>
        <v>1.2</v>
      </c>
      <c r="V1191" s="48" t="s">
        <v>259</v>
      </c>
      <c r="W1191" s="54">
        <f>VLOOKUP(V1191,'Charged Moves'!B$2:K$119,3,FALSE)</f>
        <v>35</v>
      </c>
      <c r="X1191" s="57" t="str">
        <f>VLOOKUP(V1191,'Charged Moves'!B$2:C$119,2,FALSE)</f>
        <v>Normal</v>
      </c>
      <c r="Y1191" s="54">
        <f>IF(OR(VLOOKUP(V1191,'Charged Moves'!B$2:C$119,2,FALSE)=E1191,VLOOKUP(V1191,'Charged Moves'!B$2:C$119,2,FALSE)=F1191),1,0)</f>
        <v>0</v>
      </c>
      <c r="Z1191" s="54">
        <f>VLOOKUP(V1191,'Charged Moves'!B$2:K$119,10,FALSE)*100</f>
        <v>5</v>
      </c>
      <c r="AA1191" s="54">
        <f>VLOOKUP(V1191,'Charged Moves'!B$2:K$119,6,FALSE)</f>
        <v>1900</v>
      </c>
      <c r="AB1191" s="54">
        <f>VLOOKUP(V1191,'Charged Moves'!B$2:L$119,11,FALSE)</f>
        <v>33</v>
      </c>
      <c r="AC1191" s="62">
        <f t="shared" si="233"/>
        <v>24</v>
      </c>
      <c r="AD1191" s="24">
        <f t="shared" si="3"/>
        <v>12.63157895</v>
      </c>
      <c r="AE1191" s="63">
        <f t="shared" si="4"/>
        <v>6</v>
      </c>
      <c r="AF1191" s="64">
        <f t="shared" si="5"/>
        <v>3000</v>
      </c>
      <c r="AG1191" s="65">
        <f t="shared" si="6"/>
        <v>9.795918367</v>
      </c>
      <c r="AH1191" s="15">
        <f t="shared" si="234"/>
        <v>0.5626604461</v>
      </c>
      <c r="AI1191" s="15">
        <f t="shared" si="235"/>
        <v>0.2261129687</v>
      </c>
      <c r="AJ1191" s="15">
        <f t="shared" si="236"/>
        <v>0.1782105176</v>
      </c>
      <c r="AK1191" s="65">
        <f t="shared" si="7"/>
        <v>2.53968254</v>
      </c>
      <c r="AL1191" s="65">
        <f t="shared" si="8"/>
        <v>250873.4694</v>
      </c>
      <c r="AM1191" s="65">
        <f t="shared" si="9"/>
        <v>65041.26984</v>
      </c>
    </row>
    <row r="1192" ht="14.25" customHeight="1">
      <c r="A1192" s="11">
        <v>976.0</v>
      </c>
      <c r="B1192" s="32">
        <f>VLOOKUP(D1192,'Species Data'!A$2:E$252,2,FALSE)</f>
        <v>127</v>
      </c>
      <c r="C1192" s="32"/>
      <c r="D1192" s="32" t="s">
        <v>195</v>
      </c>
      <c r="E1192" s="120" t="s">
        <v>477</v>
      </c>
      <c r="F1192" s="165"/>
      <c r="G1192" s="32">
        <f>VLOOKUP(D1192,'Species Data'!A$2:E$252,3,FALSE)</f>
        <v>130</v>
      </c>
      <c r="H1192" s="104">
        <f>VLOOKUP(D1192,'Species Data'!A$2:E$252,4,FALSE)</f>
        <v>238</v>
      </c>
      <c r="I1192" s="104">
        <f>VLOOKUP(D1192,'Species Data'!A$2:E$252,5,FALSE)</f>
        <v>197</v>
      </c>
      <c r="J1192" s="105">
        <f t="shared" si="1"/>
        <v>25610</v>
      </c>
      <c r="K1192" s="36" t="s">
        <v>178</v>
      </c>
      <c r="L1192" s="106">
        <f>VLOOKUP(K1192,'Basic Moves'!B$2:J$60,3,FALSE)</f>
        <v>3</v>
      </c>
      <c r="M1192" s="106" t="str">
        <f>VLOOKUP(K1192,'Basic Moves'!B$2:C$60,2,FALSE)</f>
        <v>Bug</v>
      </c>
      <c r="N1192" s="106">
        <f>IF(OR(VLOOKUP(K1192,'Basic Moves'!B$2:C$60,2,FALSE)=E1192,VLOOKUP(K1192,'Basic Moves'!B$2:C$60,2,FALSE)=F1192),1,0)</f>
        <v>1</v>
      </c>
      <c r="O1192" s="106">
        <f>VLOOKUP(K1192,'Basic Moves'!B$2:J$60,5,FALSE)</f>
        <v>400</v>
      </c>
      <c r="P1192" s="106">
        <f>VLOOKUP(K1192,'Basic Moves'!B$2:J$60,9,FALSE)</f>
        <v>6</v>
      </c>
      <c r="Q1192" s="34">
        <f t="shared" si="229"/>
        <v>3</v>
      </c>
      <c r="R1192" s="24">
        <f t="shared" si="2"/>
        <v>7.5</v>
      </c>
      <c r="S1192" s="56">
        <f t="shared" si="230"/>
        <v>7.5</v>
      </c>
      <c r="T1192" s="56">
        <f t="shared" si="231"/>
        <v>15</v>
      </c>
      <c r="U1192" s="56">
        <f t="shared" si="232"/>
        <v>2</v>
      </c>
      <c r="V1192" s="36" t="s">
        <v>259</v>
      </c>
      <c r="W1192" s="106">
        <f>VLOOKUP(V1192,'Charged Moves'!B$2:K$119,3,FALSE)</f>
        <v>35</v>
      </c>
      <c r="X1192" s="107" t="str">
        <f>VLOOKUP(V1192,'Charged Moves'!B$2:C$119,2,FALSE)</f>
        <v>Normal</v>
      </c>
      <c r="Y1192" s="106">
        <f>IF(OR(VLOOKUP(V1192,'Charged Moves'!B$2:C$119,2,FALSE)=E1192,VLOOKUP(V1192,'Charged Moves'!B$2:C$119,2,FALSE)=F1192),1,0)</f>
        <v>0</v>
      </c>
      <c r="Z1192" s="106">
        <f>VLOOKUP(V1192,'Charged Moves'!B$2:K$119,10,FALSE)*100</f>
        <v>5</v>
      </c>
      <c r="AA1192" s="106">
        <f>VLOOKUP(V1192,'Charged Moves'!B$2:K$119,6,FALSE)</f>
        <v>1900</v>
      </c>
      <c r="AB1192" s="106">
        <f>VLOOKUP(V1192,'Charged Moves'!B$2:L$119,11,FALSE)</f>
        <v>33</v>
      </c>
      <c r="AC1192" s="62">
        <f t="shared" si="233"/>
        <v>24</v>
      </c>
      <c r="AD1192" s="24">
        <f t="shared" si="3"/>
        <v>12.63157895</v>
      </c>
      <c r="AE1192" s="63">
        <f t="shared" si="4"/>
        <v>6</v>
      </c>
      <c r="AF1192" s="64">
        <f t="shared" si="5"/>
        <v>2400</v>
      </c>
      <c r="AG1192" s="65">
        <f t="shared" si="6"/>
        <v>9.76744186</v>
      </c>
      <c r="AH1192" s="15">
        <f t="shared" si="234"/>
        <v>0.5610248053</v>
      </c>
      <c r="AI1192" s="15">
        <f t="shared" si="235"/>
        <v>0.2254556636</v>
      </c>
      <c r="AJ1192" s="15">
        <f t="shared" si="236"/>
        <v>0.1610467997</v>
      </c>
      <c r="AK1192" s="65">
        <f t="shared" si="7"/>
        <v>2.295081967</v>
      </c>
      <c r="AL1192" s="65">
        <f t="shared" si="8"/>
        <v>250144.186</v>
      </c>
      <c r="AM1192" s="65">
        <f t="shared" si="9"/>
        <v>58777.04918</v>
      </c>
    </row>
    <row r="1193" ht="14.25" customHeight="1">
      <c r="A1193" s="11">
        <v>1367.0</v>
      </c>
      <c r="B1193" s="11">
        <f>VLOOKUP(D1193,'Species Data'!A$2:E$252,2,FALSE)</f>
        <v>186</v>
      </c>
      <c r="C1193" s="11"/>
      <c r="D1193" s="20" t="s">
        <v>188</v>
      </c>
      <c r="E1193" s="115" t="s">
        <v>476</v>
      </c>
      <c r="F1193" s="115"/>
      <c r="G1193" s="11">
        <f>VLOOKUP(D1193,'Species Data'!A$2:E$252,3,FALSE)</f>
        <v>180</v>
      </c>
      <c r="H1193" s="52">
        <f>VLOOKUP(D1193,'Species Data'!A$2:E$252,4,FALSE)</f>
        <v>174</v>
      </c>
      <c r="I1193" s="52">
        <f>VLOOKUP(D1193,'Species Data'!A$2:E$252,5,FALSE)</f>
        <v>192</v>
      </c>
      <c r="J1193" s="53">
        <f t="shared" si="1"/>
        <v>34560</v>
      </c>
      <c r="K1193" s="21" t="s">
        <v>154</v>
      </c>
      <c r="L1193" s="54">
        <f>VLOOKUP(K1193,'Basic Moves'!B$2:J$60,3,FALSE)</f>
        <v>12</v>
      </c>
      <c r="M1193" s="54" t="str">
        <f>VLOOKUP(K1193,'Basic Moves'!B$2:C$60,2,FALSE)</f>
        <v>Water</v>
      </c>
      <c r="N1193" s="54">
        <f>IF(OR(VLOOKUP(K1193,'Basic Moves'!B$2:C$60,2,FALSE)=E1193,VLOOKUP(K1193,'Basic Moves'!B$2:C$60,2,FALSE)=F1193),1,0)</f>
        <v>1</v>
      </c>
      <c r="O1193" s="54">
        <f>VLOOKUP(K1193,'Basic Moves'!B$2:J$60,5,FALSE)</f>
        <v>1200</v>
      </c>
      <c r="P1193" s="54">
        <f>VLOOKUP(K1193,'Basic Moves'!B$2:J$60,9,FALSE)</f>
        <v>14</v>
      </c>
      <c r="Q1193" s="34">
        <f t="shared" si="229"/>
        <v>7</v>
      </c>
      <c r="R1193" s="24">
        <f t="shared" si="2"/>
        <v>5.833333333</v>
      </c>
      <c r="S1193" s="56">
        <f t="shared" si="230"/>
        <v>10</v>
      </c>
      <c r="T1193" s="56">
        <f t="shared" si="231"/>
        <v>11.66666667</v>
      </c>
      <c r="U1193" s="56">
        <f t="shared" si="232"/>
        <v>1.166666667</v>
      </c>
      <c r="V1193" s="21" t="s">
        <v>76</v>
      </c>
      <c r="W1193" s="54">
        <f>VLOOKUP(V1193,'Charged Moves'!B$2:K$119,3,FALSE)</f>
        <v>130</v>
      </c>
      <c r="X1193" s="57" t="str">
        <f>VLOOKUP(V1193,'Charged Moves'!B$2:C$119,2,FALSE)</f>
        <v>Water</v>
      </c>
      <c r="Y1193" s="54">
        <f>IF(OR(VLOOKUP(V1193,'Charged Moves'!B$2:C$119,2,FALSE)=E1193,VLOOKUP(V1193,'Charged Moves'!B$2:C$119,2,FALSE)=F1193),1,0)</f>
        <v>1</v>
      </c>
      <c r="Z1193" s="54">
        <f>VLOOKUP(V1193,'Charged Moves'!B$2:K$119,10,FALSE)*100</f>
        <v>5</v>
      </c>
      <c r="AA1193" s="54">
        <f>VLOOKUP(V1193,'Charged Moves'!B$2:K$119,6,FALSE)</f>
        <v>3300</v>
      </c>
      <c r="AB1193" s="54">
        <f>VLOOKUP(V1193,'Charged Moves'!B$2:L$119,11,FALSE)</f>
        <v>100</v>
      </c>
      <c r="AC1193" s="62">
        <f t="shared" si="233"/>
        <v>76</v>
      </c>
      <c r="AD1193" s="24">
        <f t="shared" si="3"/>
        <v>23.03030303</v>
      </c>
      <c r="AE1193" s="63">
        <f t="shared" si="4"/>
        <v>8</v>
      </c>
      <c r="AF1193" s="64">
        <f t="shared" si="5"/>
        <v>9600</v>
      </c>
      <c r="AG1193" s="65">
        <f t="shared" si="6"/>
        <v>10.23255814</v>
      </c>
      <c r="AH1193" s="15">
        <f t="shared" si="234"/>
        <v>0.5877402722</v>
      </c>
      <c r="AI1193" s="15">
        <f t="shared" si="235"/>
        <v>0.3187342187</v>
      </c>
      <c r="AJ1193" s="15">
        <f t="shared" si="236"/>
        <v>0.4045139521</v>
      </c>
      <c r="AK1193" s="65">
        <f t="shared" si="7"/>
        <v>4.27184466</v>
      </c>
      <c r="AL1193" s="65">
        <f t="shared" si="8"/>
        <v>353637.2093</v>
      </c>
      <c r="AM1193" s="65">
        <f t="shared" si="9"/>
        <v>147634.9515</v>
      </c>
    </row>
    <row r="1194" ht="14.25" customHeight="1">
      <c r="A1194" s="11">
        <v>1365.0</v>
      </c>
      <c r="B1194" s="11">
        <f>VLOOKUP(D1194,'Species Data'!A$2:E$252,2,FALSE)</f>
        <v>186</v>
      </c>
      <c r="C1194" s="11"/>
      <c r="D1194" s="20" t="s">
        <v>188</v>
      </c>
      <c r="E1194" s="115" t="s">
        <v>476</v>
      </c>
      <c r="F1194" s="115"/>
      <c r="G1194" s="11">
        <f>VLOOKUP(D1194,'Species Data'!A$2:E$252,3,FALSE)</f>
        <v>180</v>
      </c>
      <c r="H1194" s="52">
        <f>VLOOKUP(D1194,'Species Data'!A$2:E$252,4,FALSE)</f>
        <v>174</v>
      </c>
      <c r="I1194" s="52">
        <f>VLOOKUP(D1194,'Species Data'!A$2:E$252,5,FALSE)</f>
        <v>192</v>
      </c>
      <c r="J1194" s="53">
        <f t="shared" si="1"/>
        <v>34560</v>
      </c>
      <c r="K1194" s="21" t="s">
        <v>154</v>
      </c>
      <c r="L1194" s="54">
        <f>VLOOKUP(K1194,'Basic Moves'!B$2:J$60,3,FALSE)</f>
        <v>12</v>
      </c>
      <c r="M1194" s="54" t="str">
        <f>VLOOKUP(K1194,'Basic Moves'!B$2:C$60,2,FALSE)</f>
        <v>Water</v>
      </c>
      <c r="N1194" s="54">
        <f>IF(OR(VLOOKUP(K1194,'Basic Moves'!B$2:C$60,2,FALSE)=E1194,VLOOKUP(K1194,'Basic Moves'!B$2:C$60,2,FALSE)=F1194),1,0)</f>
        <v>1</v>
      </c>
      <c r="O1194" s="54">
        <f>VLOOKUP(K1194,'Basic Moves'!B$2:J$60,5,FALSE)</f>
        <v>1200</v>
      </c>
      <c r="P1194" s="54">
        <f>VLOOKUP(K1194,'Basic Moves'!B$2:J$60,9,FALSE)</f>
        <v>14</v>
      </c>
      <c r="Q1194" s="34">
        <f t="shared" si="229"/>
        <v>7</v>
      </c>
      <c r="R1194" s="24">
        <f t="shared" si="2"/>
        <v>5.833333333</v>
      </c>
      <c r="S1194" s="56">
        <f t="shared" si="230"/>
        <v>10</v>
      </c>
      <c r="T1194" s="56">
        <f t="shared" si="231"/>
        <v>11.66666667</v>
      </c>
      <c r="U1194" s="56">
        <f t="shared" si="232"/>
        <v>1.166666667</v>
      </c>
      <c r="V1194" s="21" t="s">
        <v>75</v>
      </c>
      <c r="W1194" s="54">
        <f>VLOOKUP(V1194,'Charged Moves'!B$2:K$119,3,FALSE)</f>
        <v>130</v>
      </c>
      <c r="X1194" s="57" t="str">
        <f>VLOOKUP(V1194,'Charged Moves'!B$2:C$119,2,FALSE)</f>
        <v>Ice</v>
      </c>
      <c r="Y1194" s="54">
        <f>IF(OR(VLOOKUP(V1194,'Charged Moves'!B$2:C$119,2,FALSE)=E1194,VLOOKUP(V1194,'Charged Moves'!B$2:C$119,2,FALSE)=F1194),1,0)</f>
        <v>0</v>
      </c>
      <c r="Z1194" s="54">
        <f>VLOOKUP(V1194,'Charged Moves'!B$2:K$119,10,FALSE)*100</f>
        <v>5</v>
      </c>
      <c r="AA1194" s="54">
        <f>VLOOKUP(V1194,'Charged Moves'!B$2:K$119,6,FALSE)</f>
        <v>3100</v>
      </c>
      <c r="AB1194" s="54">
        <f>VLOOKUP(V1194,'Charged Moves'!B$2:L$119,11,FALSE)</f>
        <v>100</v>
      </c>
      <c r="AC1194" s="62">
        <f t="shared" si="233"/>
        <v>63</v>
      </c>
      <c r="AD1194" s="24">
        <f t="shared" si="3"/>
        <v>20.32258065</v>
      </c>
      <c r="AE1194" s="63">
        <f t="shared" si="4"/>
        <v>8</v>
      </c>
      <c r="AF1194" s="64">
        <f t="shared" si="5"/>
        <v>9600</v>
      </c>
      <c r="AG1194" s="65">
        <f t="shared" si="6"/>
        <v>9.37007874</v>
      </c>
      <c r="AH1194" s="15">
        <f t="shared" si="234"/>
        <v>0.5382009615</v>
      </c>
      <c r="AI1194" s="15">
        <f t="shared" si="235"/>
        <v>0.2918688255</v>
      </c>
      <c r="AJ1194" s="15">
        <f t="shared" si="236"/>
        <v>0.3670511927</v>
      </c>
      <c r="AK1194" s="65">
        <f t="shared" si="7"/>
        <v>3.876221498</v>
      </c>
      <c r="AL1194" s="65">
        <f t="shared" si="8"/>
        <v>323829.9213</v>
      </c>
      <c r="AM1194" s="65">
        <f t="shared" si="9"/>
        <v>133962.215</v>
      </c>
    </row>
    <row r="1195" ht="14.25" customHeight="1">
      <c r="A1195" s="11">
        <v>1366.0</v>
      </c>
      <c r="B1195" s="11">
        <f>VLOOKUP(D1195,'Species Data'!A$2:E$252,2,FALSE)</f>
        <v>186</v>
      </c>
      <c r="C1195" s="11"/>
      <c r="D1195" s="20" t="s">
        <v>188</v>
      </c>
      <c r="E1195" s="115" t="s">
        <v>476</v>
      </c>
      <c r="F1195" s="115"/>
      <c r="G1195" s="11">
        <f>VLOOKUP(D1195,'Species Data'!A$2:E$252,3,FALSE)</f>
        <v>180</v>
      </c>
      <c r="H1195" s="52">
        <f>VLOOKUP(D1195,'Species Data'!A$2:E$252,4,FALSE)</f>
        <v>174</v>
      </c>
      <c r="I1195" s="52">
        <f>VLOOKUP(D1195,'Species Data'!A$2:E$252,5,FALSE)</f>
        <v>192</v>
      </c>
      <c r="J1195" s="53">
        <f t="shared" si="1"/>
        <v>34560</v>
      </c>
      <c r="K1195" s="21" t="s">
        <v>154</v>
      </c>
      <c r="L1195" s="54">
        <f>VLOOKUP(K1195,'Basic Moves'!B$2:J$60,3,FALSE)</f>
        <v>12</v>
      </c>
      <c r="M1195" s="54" t="str">
        <f>VLOOKUP(K1195,'Basic Moves'!B$2:C$60,2,FALSE)</f>
        <v>Water</v>
      </c>
      <c r="N1195" s="54">
        <f>IF(OR(VLOOKUP(K1195,'Basic Moves'!B$2:C$60,2,FALSE)=E1195,VLOOKUP(K1195,'Basic Moves'!B$2:C$60,2,FALSE)=F1195),1,0)</f>
        <v>1</v>
      </c>
      <c r="O1195" s="54">
        <f>VLOOKUP(K1195,'Basic Moves'!B$2:J$60,5,FALSE)</f>
        <v>1200</v>
      </c>
      <c r="P1195" s="54">
        <f>VLOOKUP(K1195,'Basic Moves'!B$2:J$60,9,FALSE)</f>
        <v>14</v>
      </c>
      <c r="Q1195" s="34">
        <f t="shared" si="229"/>
        <v>7</v>
      </c>
      <c r="R1195" s="24">
        <f t="shared" si="2"/>
        <v>5.833333333</v>
      </c>
      <c r="S1195" s="56">
        <f t="shared" si="230"/>
        <v>10</v>
      </c>
      <c r="T1195" s="56">
        <f t="shared" si="231"/>
        <v>11.66666667</v>
      </c>
      <c r="U1195" s="56">
        <f t="shared" si="232"/>
        <v>1.166666667</v>
      </c>
      <c r="V1195" s="21" t="s">
        <v>85</v>
      </c>
      <c r="W1195" s="54">
        <f>VLOOKUP(V1195,'Charged Moves'!B$2:K$119,3,FALSE)</f>
        <v>120</v>
      </c>
      <c r="X1195" s="57" t="str">
        <f>VLOOKUP(V1195,'Charged Moves'!B$2:C$119,2,FALSE)</f>
        <v>Ground</v>
      </c>
      <c r="Y1195" s="54">
        <f>IF(OR(VLOOKUP(V1195,'Charged Moves'!B$2:C$119,2,FALSE)=E1195,VLOOKUP(V1195,'Charged Moves'!B$2:C$119,2,FALSE)=F1195),1,0)</f>
        <v>0</v>
      </c>
      <c r="Z1195" s="54">
        <f>VLOOKUP(V1195,'Charged Moves'!B$2:K$119,10,FALSE)*100</f>
        <v>5</v>
      </c>
      <c r="AA1195" s="54">
        <f>VLOOKUP(V1195,'Charged Moves'!B$2:K$119,6,FALSE)</f>
        <v>3600</v>
      </c>
      <c r="AB1195" s="54">
        <f>VLOOKUP(V1195,'Charged Moves'!B$2:L$119,11,FALSE)</f>
        <v>100</v>
      </c>
      <c r="AC1195" s="62">
        <f t="shared" si="233"/>
        <v>59</v>
      </c>
      <c r="AD1195" s="24">
        <f t="shared" si="3"/>
        <v>16.38888889</v>
      </c>
      <c r="AE1195" s="63">
        <f t="shared" si="4"/>
        <v>8</v>
      </c>
      <c r="AF1195" s="64">
        <f t="shared" si="5"/>
        <v>9600</v>
      </c>
      <c r="AG1195" s="65">
        <f t="shared" si="6"/>
        <v>8.712121212</v>
      </c>
      <c r="AH1195" s="15">
        <f t="shared" si="234"/>
        <v>0.50040903</v>
      </c>
      <c r="AI1195" s="15">
        <f t="shared" si="235"/>
        <v>0.2713740894</v>
      </c>
      <c r="AJ1195" s="15">
        <f t="shared" si="236"/>
        <v>0.3490288289</v>
      </c>
      <c r="AK1195" s="65">
        <f t="shared" si="7"/>
        <v>3.685897436</v>
      </c>
      <c r="AL1195" s="65">
        <f t="shared" si="8"/>
        <v>301090.9091</v>
      </c>
      <c r="AM1195" s="65">
        <f t="shared" si="9"/>
        <v>127384.6154</v>
      </c>
    </row>
    <row r="1196" ht="14.25" customHeight="1">
      <c r="A1196" s="11">
        <v>1370.0</v>
      </c>
      <c r="B1196" s="11">
        <f>VLOOKUP(D1196,'Species Data'!A$2:E$252,2,FALSE)</f>
        <v>186</v>
      </c>
      <c r="C1196" s="11"/>
      <c r="D1196" s="20" t="s">
        <v>188</v>
      </c>
      <c r="E1196" s="115" t="s">
        <v>476</v>
      </c>
      <c r="F1196" s="115"/>
      <c r="G1196" s="11">
        <f>VLOOKUP(D1196,'Species Data'!A$2:E$252,3,FALSE)</f>
        <v>180</v>
      </c>
      <c r="H1196" s="52">
        <f>VLOOKUP(D1196,'Species Data'!A$2:E$252,4,FALSE)</f>
        <v>174</v>
      </c>
      <c r="I1196" s="52">
        <f>VLOOKUP(D1196,'Species Data'!A$2:E$252,5,FALSE)</f>
        <v>192</v>
      </c>
      <c r="J1196" s="53">
        <f t="shared" si="1"/>
        <v>34560</v>
      </c>
      <c r="K1196" s="21" t="s">
        <v>136</v>
      </c>
      <c r="L1196" s="54">
        <f>VLOOKUP(K1196,'Basic Moves'!B$2:J$60,3,FALSE)</f>
        <v>5</v>
      </c>
      <c r="M1196" s="54" t="str">
        <f>VLOOKUP(K1196,'Basic Moves'!B$2:C$60,2,FALSE)</f>
        <v>Ground</v>
      </c>
      <c r="N1196" s="54">
        <f>IF(OR(VLOOKUP(K1196,'Basic Moves'!B$2:C$60,2,FALSE)=E1196,VLOOKUP(K1196,'Basic Moves'!B$2:C$60,2,FALSE)=F1196),1,0)</f>
        <v>0</v>
      </c>
      <c r="O1196" s="54">
        <f>VLOOKUP(K1196,'Basic Moves'!B$2:J$60,5,FALSE)</f>
        <v>600</v>
      </c>
      <c r="P1196" s="54">
        <f>VLOOKUP(K1196,'Basic Moves'!B$2:J$60,9,FALSE)</f>
        <v>7</v>
      </c>
      <c r="Q1196" s="34">
        <f t="shared" si="229"/>
        <v>3</v>
      </c>
      <c r="R1196" s="24">
        <f t="shared" si="2"/>
        <v>5</v>
      </c>
      <c r="S1196" s="56">
        <f t="shared" si="230"/>
        <v>8.333333333</v>
      </c>
      <c r="T1196" s="56">
        <f t="shared" si="231"/>
        <v>11.66666667</v>
      </c>
      <c r="U1196" s="56">
        <f t="shared" si="232"/>
        <v>1.4</v>
      </c>
      <c r="V1196" s="21" t="s">
        <v>76</v>
      </c>
      <c r="W1196" s="54">
        <f>VLOOKUP(V1196,'Charged Moves'!B$2:K$119,3,FALSE)</f>
        <v>130</v>
      </c>
      <c r="X1196" s="57" t="str">
        <f>VLOOKUP(V1196,'Charged Moves'!B$2:C$119,2,FALSE)</f>
        <v>Water</v>
      </c>
      <c r="Y1196" s="54">
        <f>IF(OR(VLOOKUP(V1196,'Charged Moves'!B$2:C$119,2,FALSE)=E1196,VLOOKUP(V1196,'Charged Moves'!B$2:C$119,2,FALSE)=F1196),1,0)</f>
        <v>1</v>
      </c>
      <c r="Z1196" s="54">
        <f>VLOOKUP(V1196,'Charged Moves'!B$2:K$119,10,FALSE)*100</f>
        <v>5</v>
      </c>
      <c r="AA1196" s="54">
        <f>VLOOKUP(V1196,'Charged Moves'!B$2:K$119,6,FALSE)</f>
        <v>3300</v>
      </c>
      <c r="AB1196" s="54">
        <f>VLOOKUP(V1196,'Charged Moves'!B$2:L$119,11,FALSE)</f>
        <v>100</v>
      </c>
      <c r="AC1196" s="62">
        <f t="shared" si="233"/>
        <v>76</v>
      </c>
      <c r="AD1196" s="24">
        <f t="shared" si="3"/>
        <v>23.03030303</v>
      </c>
      <c r="AE1196" s="63">
        <f t="shared" si="4"/>
        <v>15</v>
      </c>
      <c r="AF1196" s="64">
        <f t="shared" si="5"/>
        <v>9000</v>
      </c>
      <c r="AG1196" s="65">
        <f t="shared" si="6"/>
        <v>9.837398374</v>
      </c>
      <c r="AH1196" s="15">
        <f t="shared" si="234"/>
        <v>0.5650429853</v>
      </c>
      <c r="AI1196" s="15">
        <f t="shared" si="235"/>
        <v>0.3064253769</v>
      </c>
      <c r="AJ1196" s="15">
        <f t="shared" si="236"/>
        <v>0.2586423859</v>
      </c>
      <c r="AK1196" s="65">
        <f t="shared" si="7"/>
        <v>2.731376975</v>
      </c>
      <c r="AL1196" s="65">
        <f t="shared" si="8"/>
        <v>339980.4878</v>
      </c>
      <c r="AM1196" s="65">
        <f t="shared" si="9"/>
        <v>94396.38826</v>
      </c>
    </row>
    <row r="1197" ht="14.25" customHeight="1">
      <c r="A1197" s="11">
        <v>1368.0</v>
      </c>
      <c r="B1197" s="11">
        <f>VLOOKUP(D1197,'Species Data'!A$2:E$252,2,FALSE)</f>
        <v>186</v>
      </c>
      <c r="C1197" s="11"/>
      <c r="D1197" s="20" t="s">
        <v>188</v>
      </c>
      <c r="E1197" s="115" t="s">
        <v>476</v>
      </c>
      <c r="F1197" s="115"/>
      <c r="G1197" s="11">
        <f>VLOOKUP(D1197,'Species Data'!A$2:E$252,3,FALSE)</f>
        <v>180</v>
      </c>
      <c r="H1197" s="52">
        <f>VLOOKUP(D1197,'Species Data'!A$2:E$252,4,FALSE)</f>
        <v>174</v>
      </c>
      <c r="I1197" s="52">
        <f>VLOOKUP(D1197,'Species Data'!A$2:E$252,5,FALSE)</f>
        <v>192</v>
      </c>
      <c r="J1197" s="53">
        <f t="shared" si="1"/>
        <v>34560</v>
      </c>
      <c r="K1197" s="21" t="s">
        <v>136</v>
      </c>
      <c r="L1197" s="54">
        <f>VLOOKUP(K1197,'Basic Moves'!B$2:J$60,3,FALSE)</f>
        <v>5</v>
      </c>
      <c r="M1197" s="54" t="str">
        <f>VLOOKUP(K1197,'Basic Moves'!B$2:C$60,2,FALSE)</f>
        <v>Ground</v>
      </c>
      <c r="N1197" s="54">
        <f>IF(OR(VLOOKUP(K1197,'Basic Moves'!B$2:C$60,2,FALSE)=E1197,VLOOKUP(K1197,'Basic Moves'!B$2:C$60,2,FALSE)=F1197),1,0)</f>
        <v>0</v>
      </c>
      <c r="O1197" s="54">
        <f>VLOOKUP(K1197,'Basic Moves'!B$2:J$60,5,FALSE)</f>
        <v>600</v>
      </c>
      <c r="P1197" s="54">
        <f>VLOOKUP(K1197,'Basic Moves'!B$2:J$60,9,FALSE)</f>
        <v>7</v>
      </c>
      <c r="Q1197" s="34">
        <f t="shared" si="229"/>
        <v>3</v>
      </c>
      <c r="R1197" s="24">
        <f t="shared" si="2"/>
        <v>5</v>
      </c>
      <c r="S1197" s="56">
        <f t="shared" si="230"/>
        <v>8.333333333</v>
      </c>
      <c r="T1197" s="56">
        <f t="shared" si="231"/>
        <v>11.66666667</v>
      </c>
      <c r="U1197" s="56">
        <f t="shared" si="232"/>
        <v>1.4</v>
      </c>
      <c r="V1197" s="21" t="s">
        <v>75</v>
      </c>
      <c r="W1197" s="54">
        <f>VLOOKUP(V1197,'Charged Moves'!B$2:K$119,3,FALSE)</f>
        <v>130</v>
      </c>
      <c r="X1197" s="57" t="str">
        <f>VLOOKUP(V1197,'Charged Moves'!B$2:C$119,2,FALSE)</f>
        <v>Ice</v>
      </c>
      <c r="Y1197" s="54">
        <f>IF(OR(VLOOKUP(V1197,'Charged Moves'!B$2:C$119,2,FALSE)=E1197,VLOOKUP(V1197,'Charged Moves'!B$2:C$119,2,FALSE)=F1197),1,0)</f>
        <v>0</v>
      </c>
      <c r="Z1197" s="54">
        <f>VLOOKUP(V1197,'Charged Moves'!B$2:K$119,10,FALSE)*100</f>
        <v>5</v>
      </c>
      <c r="AA1197" s="54">
        <f>VLOOKUP(V1197,'Charged Moves'!B$2:K$119,6,FALSE)</f>
        <v>3100</v>
      </c>
      <c r="AB1197" s="54">
        <f>VLOOKUP(V1197,'Charged Moves'!B$2:L$119,11,FALSE)</f>
        <v>100</v>
      </c>
      <c r="AC1197" s="62">
        <f t="shared" si="233"/>
        <v>63</v>
      </c>
      <c r="AD1197" s="24">
        <f t="shared" si="3"/>
        <v>20.32258065</v>
      </c>
      <c r="AE1197" s="63">
        <f t="shared" si="4"/>
        <v>15</v>
      </c>
      <c r="AF1197" s="64">
        <f t="shared" si="5"/>
        <v>9000</v>
      </c>
      <c r="AG1197" s="65">
        <f t="shared" si="6"/>
        <v>8.925619835</v>
      </c>
      <c r="AH1197" s="15">
        <f t="shared" si="234"/>
        <v>0.5126720181</v>
      </c>
      <c r="AI1197" s="15">
        <f t="shared" si="235"/>
        <v>0.2780243636</v>
      </c>
      <c r="AJ1197" s="15">
        <f t="shared" si="236"/>
        <v>0.2319013195</v>
      </c>
      <c r="AK1197" s="65">
        <f t="shared" si="7"/>
        <v>2.448979592</v>
      </c>
      <c r="AL1197" s="65">
        <f t="shared" si="8"/>
        <v>308469.4215</v>
      </c>
      <c r="AM1197" s="65">
        <f t="shared" si="9"/>
        <v>84636.73469</v>
      </c>
    </row>
    <row r="1198" ht="14.25" customHeight="1">
      <c r="A1198" s="11">
        <v>1369.0</v>
      </c>
      <c r="B1198" s="11">
        <f>VLOOKUP(D1198,'Species Data'!A$2:E$252,2,FALSE)</f>
        <v>186</v>
      </c>
      <c r="C1198" s="11"/>
      <c r="D1198" s="20" t="s">
        <v>188</v>
      </c>
      <c r="E1198" s="115" t="s">
        <v>476</v>
      </c>
      <c r="F1198" s="115"/>
      <c r="G1198" s="11">
        <f>VLOOKUP(D1198,'Species Data'!A$2:E$252,3,FALSE)</f>
        <v>180</v>
      </c>
      <c r="H1198" s="52">
        <f>VLOOKUP(D1198,'Species Data'!A$2:E$252,4,FALSE)</f>
        <v>174</v>
      </c>
      <c r="I1198" s="52">
        <f>VLOOKUP(D1198,'Species Data'!A$2:E$252,5,FALSE)</f>
        <v>192</v>
      </c>
      <c r="J1198" s="53">
        <f t="shared" si="1"/>
        <v>34560</v>
      </c>
      <c r="K1198" s="21" t="s">
        <v>136</v>
      </c>
      <c r="L1198" s="54">
        <f>VLOOKUP(K1198,'Basic Moves'!B$2:J$60,3,FALSE)</f>
        <v>5</v>
      </c>
      <c r="M1198" s="54" t="str">
        <f>VLOOKUP(K1198,'Basic Moves'!B$2:C$60,2,FALSE)</f>
        <v>Ground</v>
      </c>
      <c r="N1198" s="54">
        <f>IF(OR(VLOOKUP(K1198,'Basic Moves'!B$2:C$60,2,FALSE)=E1198,VLOOKUP(K1198,'Basic Moves'!B$2:C$60,2,FALSE)=F1198),1,0)</f>
        <v>0</v>
      </c>
      <c r="O1198" s="54">
        <f>VLOOKUP(K1198,'Basic Moves'!B$2:J$60,5,FALSE)</f>
        <v>600</v>
      </c>
      <c r="P1198" s="54">
        <f>VLOOKUP(K1198,'Basic Moves'!B$2:J$60,9,FALSE)</f>
        <v>7</v>
      </c>
      <c r="Q1198" s="34">
        <f t="shared" si="229"/>
        <v>3</v>
      </c>
      <c r="R1198" s="24">
        <f t="shared" si="2"/>
        <v>5</v>
      </c>
      <c r="S1198" s="56">
        <f t="shared" si="230"/>
        <v>8.333333333</v>
      </c>
      <c r="T1198" s="56">
        <f t="shared" si="231"/>
        <v>11.66666667</v>
      </c>
      <c r="U1198" s="56">
        <f t="shared" si="232"/>
        <v>1.4</v>
      </c>
      <c r="V1198" s="21" t="s">
        <v>85</v>
      </c>
      <c r="W1198" s="54">
        <f>VLOOKUP(V1198,'Charged Moves'!B$2:K$119,3,FALSE)</f>
        <v>120</v>
      </c>
      <c r="X1198" s="57" t="str">
        <f>VLOOKUP(V1198,'Charged Moves'!B$2:C$119,2,FALSE)</f>
        <v>Ground</v>
      </c>
      <c r="Y1198" s="54">
        <f>IF(OR(VLOOKUP(V1198,'Charged Moves'!B$2:C$119,2,FALSE)=E1198,VLOOKUP(V1198,'Charged Moves'!B$2:C$119,2,FALSE)=F1198),1,0)</f>
        <v>0</v>
      </c>
      <c r="Z1198" s="54">
        <f>VLOOKUP(V1198,'Charged Moves'!B$2:K$119,10,FALSE)*100</f>
        <v>5</v>
      </c>
      <c r="AA1198" s="54">
        <f>VLOOKUP(V1198,'Charged Moves'!B$2:K$119,6,FALSE)</f>
        <v>3600</v>
      </c>
      <c r="AB1198" s="54">
        <f>VLOOKUP(V1198,'Charged Moves'!B$2:L$119,11,FALSE)</f>
        <v>100</v>
      </c>
      <c r="AC1198" s="62">
        <f t="shared" si="233"/>
        <v>59</v>
      </c>
      <c r="AD1198" s="24">
        <f t="shared" si="3"/>
        <v>16.38888889</v>
      </c>
      <c r="AE1198" s="63">
        <f t="shared" si="4"/>
        <v>15</v>
      </c>
      <c r="AF1198" s="64">
        <f t="shared" si="5"/>
        <v>9000</v>
      </c>
      <c r="AG1198" s="65">
        <f t="shared" si="6"/>
        <v>8.253968254</v>
      </c>
      <c r="AH1198" s="15">
        <f t="shared" si="234"/>
        <v>0.4740935241</v>
      </c>
      <c r="AI1198" s="15">
        <f t="shared" si="235"/>
        <v>0.2571030711</v>
      </c>
      <c r="AJ1198" s="15">
        <f t="shared" si="236"/>
        <v>0.2208088797</v>
      </c>
      <c r="AK1198" s="65">
        <f t="shared" si="7"/>
        <v>2.331838565</v>
      </c>
      <c r="AL1198" s="65">
        <f t="shared" si="8"/>
        <v>285257.1429</v>
      </c>
      <c r="AM1198" s="65">
        <f t="shared" si="9"/>
        <v>80588.34081</v>
      </c>
    </row>
    <row r="1199" ht="14.25" customHeight="1">
      <c r="A1199" s="11">
        <v>414.0</v>
      </c>
      <c r="B1199" s="11">
        <f>VLOOKUP(D1199,'Species Data'!A$2:E$252,2,FALSE)</f>
        <v>60</v>
      </c>
      <c r="C1199" s="11"/>
      <c r="D1199" s="11" t="s">
        <v>429</v>
      </c>
      <c r="E1199" s="115" t="s">
        <v>476</v>
      </c>
      <c r="F1199" s="122"/>
      <c r="G1199" s="11">
        <f>VLOOKUP(D1199,'Species Data'!A$2:E$252,3,FALSE)</f>
        <v>80</v>
      </c>
      <c r="H1199" s="52">
        <f>VLOOKUP(D1199,'Species Data'!A$2:E$252,4,FALSE)</f>
        <v>101</v>
      </c>
      <c r="I1199" s="52">
        <f>VLOOKUP(D1199,'Species Data'!A$2:E$252,5,FALSE)</f>
        <v>82</v>
      </c>
      <c r="J1199" s="53">
        <f t="shared" si="1"/>
        <v>6560</v>
      </c>
      <c r="K1199" s="48" t="s">
        <v>154</v>
      </c>
      <c r="L1199" s="54">
        <f>VLOOKUP(K1199,'Basic Moves'!B$2:J$60,3,FALSE)</f>
        <v>12</v>
      </c>
      <c r="M1199" s="54" t="str">
        <f>VLOOKUP(K1199,'Basic Moves'!B$2:C$60,2,FALSE)</f>
        <v>Water</v>
      </c>
      <c r="N1199" s="54">
        <f>IF(OR(VLOOKUP(K1199,'Basic Moves'!B$2:C$60,2,FALSE)=E1199,VLOOKUP(K1199,'Basic Moves'!B$2:C$60,2,FALSE)=F1199),1,0)</f>
        <v>1</v>
      </c>
      <c r="O1199" s="54">
        <f>VLOOKUP(K1199,'Basic Moves'!B$2:J$60,5,FALSE)</f>
        <v>1200</v>
      </c>
      <c r="P1199" s="54">
        <f>VLOOKUP(K1199,'Basic Moves'!B$2:J$60,9,FALSE)</f>
        <v>14</v>
      </c>
      <c r="Q1199" s="34">
        <f t="shared" si="229"/>
        <v>5</v>
      </c>
      <c r="R1199" s="24">
        <f t="shared" si="2"/>
        <v>4.166666667</v>
      </c>
      <c r="S1199" s="56">
        <f t="shared" si="230"/>
        <v>10</v>
      </c>
      <c r="T1199" s="56">
        <f t="shared" si="231"/>
        <v>11.66666667</v>
      </c>
      <c r="U1199" s="56">
        <f t="shared" si="232"/>
        <v>1.166666667</v>
      </c>
      <c r="V1199" s="48" t="s">
        <v>258</v>
      </c>
      <c r="W1199" s="54">
        <f>VLOOKUP(V1199,'Charged Moves'!B$2:K$119,3,FALSE)</f>
        <v>45</v>
      </c>
      <c r="X1199" s="57" t="str">
        <f>VLOOKUP(V1199,'Charged Moves'!B$2:C$119,2,FALSE)</f>
        <v>Water</v>
      </c>
      <c r="Y1199" s="54">
        <f>IF(OR(VLOOKUP(V1199,'Charged Moves'!B$2:C$119,2,FALSE)=E1199,VLOOKUP(V1199,'Charged Moves'!B$2:C$119,2,FALSE)=F1199),1,0)</f>
        <v>1</v>
      </c>
      <c r="Z1199" s="54">
        <f>VLOOKUP(V1199,'Charged Moves'!B$2:K$119,10,FALSE)*100</f>
        <v>5</v>
      </c>
      <c r="AA1199" s="54">
        <f>VLOOKUP(V1199,'Charged Moves'!B$2:K$119,6,FALSE)</f>
        <v>1900</v>
      </c>
      <c r="AB1199" s="54">
        <f>VLOOKUP(V1199,'Charged Moves'!B$2:L$119,11,FALSE)</f>
        <v>33</v>
      </c>
      <c r="AC1199" s="62">
        <f t="shared" si="233"/>
        <v>16</v>
      </c>
      <c r="AD1199" s="24">
        <f t="shared" si="3"/>
        <v>8.421052632</v>
      </c>
      <c r="AE1199" s="63">
        <f t="shared" si="4"/>
        <v>3</v>
      </c>
      <c r="AF1199" s="64">
        <f t="shared" si="5"/>
        <v>3600</v>
      </c>
      <c r="AG1199" s="65">
        <f t="shared" si="6"/>
        <v>5.636363636</v>
      </c>
      <c r="AH1199" s="15">
        <f t="shared" si="234"/>
        <v>0.3237428855</v>
      </c>
      <c r="AI1199" s="15">
        <f t="shared" si="235"/>
        <v>0.03332526258</v>
      </c>
      <c r="AJ1199" s="15">
        <f t="shared" si="236"/>
        <v>0.04127395484</v>
      </c>
      <c r="AK1199" s="65">
        <f t="shared" si="7"/>
        <v>2.296296296</v>
      </c>
      <c r="AL1199" s="65">
        <f t="shared" si="8"/>
        <v>36974.54545</v>
      </c>
      <c r="AM1199" s="65">
        <f t="shared" si="9"/>
        <v>15063.7037</v>
      </c>
    </row>
    <row r="1200" ht="14.25" customHeight="1">
      <c r="A1200" s="11">
        <v>415.0</v>
      </c>
      <c r="B1200" s="11">
        <f>VLOOKUP(D1200,'Species Data'!A$2:E$252,2,FALSE)</f>
        <v>60</v>
      </c>
      <c r="C1200" s="11"/>
      <c r="D1200" s="11" t="s">
        <v>429</v>
      </c>
      <c r="E1200" s="115" t="s">
        <v>476</v>
      </c>
      <c r="F1200" s="122"/>
      <c r="G1200" s="11">
        <f>VLOOKUP(D1200,'Species Data'!A$2:E$252,3,FALSE)</f>
        <v>80</v>
      </c>
      <c r="H1200" s="52">
        <f>VLOOKUP(D1200,'Species Data'!A$2:E$252,4,FALSE)</f>
        <v>101</v>
      </c>
      <c r="I1200" s="52">
        <f>VLOOKUP(D1200,'Species Data'!A$2:E$252,5,FALSE)</f>
        <v>82</v>
      </c>
      <c r="J1200" s="53">
        <f t="shared" si="1"/>
        <v>6560</v>
      </c>
      <c r="K1200" s="48" t="s">
        <v>154</v>
      </c>
      <c r="L1200" s="54">
        <f>VLOOKUP(K1200,'Basic Moves'!B$2:J$60,3,FALSE)</f>
        <v>12</v>
      </c>
      <c r="M1200" s="54" t="str">
        <f>VLOOKUP(K1200,'Basic Moves'!B$2:C$60,2,FALSE)</f>
        <v>Water</v>
      </c>
      <c r="N1200" s="54">
        <f>IF(OR(VLOOKUP(K1200,'Basic Moves'!B$2:C$60,2,FALSE)=E1200,VLOOKUP(K1200,'Basic Moves'!B$2:C$60,2,FALSE)=F1200),1,0)</f>
        <v>1</v>
      </c>
      <c r="O1200" s="54">
        <f>VLOOKUP(K1200,'Basic Moves'!B$2:J$60,5,FALSE)</f>
        <v>1200</v>
      </c>
      <c r="P1200" s="54">
        <f>VLOOKUP(K1200,'Basic Moves'!B$2:J$60,9,FALSE)</f>
        <v>14</v>
      </c>
      <c r="Q1200" s="34">
        <f t="shared" si="229"/>
        <v>5</v>
      </c>
      <c r="R1200" s="24">
        <f t="shared" si="2"/>
        <v>4.166666667</v>
      </c>
      <c r="S1200" s="56">
        <f t="shared" si="230"/>
        <v>10</v>
      </c>
      <c r="T1200" s="56">
        <f t="shared" si="231"/>
        <v>11.66666667</v>
      </c>
      <c r="U1200" s="56">
        <f t="shared" si="232"/>
        <v>1.166666667</v>
      </c>
      <c r="V1200" s="48" t="s">
        <v>360</v>
      </c>
      <c r="W1200" s="54">
        <f>VLOOKUP(V1200,'Charged Moves'!B$2:K$119,3,FALSE)</f>
        <v>55</v>
      </c>
      <c r="X1200" s="57" t="str">
        <f>VLOOKUP(V1200,'Charged Moves'!B$2:C$119,2,FALSE)</f>
        <v>Ground</v>
      </c>
      <c r="Y1200" s="54">
        <f>IF(OR(VLOOKUP(V1200,'Charged Moves'!B$2:C$119,2,FALSE)=E1200,VLOOKUP(V1200,'Charged Moves'!B$2:C$119,2,FALSE)=F1200),1,0)</f>
        <v>0</v>
      </c>
      <c r="Z1200" s="54">
        <f>VLOOKUP(V1200,'Charged Moves'!B$2:K$119,10,FALSE)*100</f>
        <v>5</v>
      </c>
      <c r="AA1200" s="54">
        <f>VLOOKUP(V1200,'Charged Moves'!B$2:K$119,6,FALSE)</f>
        <v>2300</v>
      </c>
      <c r="AB1200" s="54">
        <f>VLOOKUP(V1200,'Charged Moves'!B$2:L$119,11,FALSE)</f>
        <v>33</v>
      </c>
      <c r="AC1200" s="62">
        <f t="shared" si="233"/>
        <v>16</v>
      </c>
      <c r="AD1200" s="24">
        <f t="shared" si="3"/>
        <v>6.956521739</v>
      </c>
      <c r="AE1200" s="63">
        <f t="shared" si="4"/>
        <v>3</v>
      </c>
      <c r="AF1200" s="64">
        <f t="shared" si="5"/>
        <v>3600</v>
      </c>
      <c r="AG1200" s="65">
        <f t="shared" si="6"/>
        <v>5.254237288</v>
      </c>
      <c r="AH1200" s="15">
        <f t="shared" si="234"/>
        <v>0.3017942153</v>
      </c>
      <c r="AI1200" s="15">
        <f t="shared" si="235"/>
        <v>0.03106592274</v>
      </c>
      <c r="AJ1200" s="15">
        <f t="shared" si="236"/>
        <v>0.04008621513</v>
      </c>
      <c r="AK1200" s="65">
        <f t="shared" si="7"/>
        <v>2.230215827</v>
      </c>
      <c r="AL1200" s="65">
        <f t="shared" si="8"/>
        <v>34467.79661</v>
      </c>
      <c r="AM1200" s="65">
        <f t="shared" si="9"/>
        <v>14630.21583</v>
      </c>
    </row>
    <row r="1201" ht="14.25" customHeight="1">
      <c r="A1201" s="11">
        <v>413.0</v>
      </c>
      <c r="B1201" s="11">
        <f>VLOOKUP(D1201,'Species Data'!A$2:E$252,2,FALSE)</f>
        <v>60</v>
      </c>
      <c r="C1201" s="11"/>
      <c r="D1201" s="11" t="s">
        <v>429</v>
      </c>
      <c r="E1201" s="115" t="s">
        <v>476</v>
      </c>
      <c r="F1201" s="122"/>
      <c r="G1201" s="11">
        <f>VLOOKUP(D1201,'Species Data'!A$2:E$252,3,FALSE)</f>
        <v>80</v>
      </c>
      <c r="H1201" s="52">
        <f>VLOOKUP(D1201,'Species Data'!A$2:E$252,4,FALSE)</f>
        <v>101</v>
      </c>
      <c r="I1201" s="52">
        <f>VLOOKUP(D1201,'Species Data'!A$2:E$252,5,FALSE)</f>
        <v>82</v>
      </c>
      <c r="J1201" s="53">
        <f t="shared" si="1"/>
        <v>6560</v>
      </c>
      <c r="K1201" s="48" t="s">
        <v>154</v>
      </c>
      <c r="L1201" s="54">
        <f>VLOOKUP(K1201,'Basic Moves'!B$2:J$60,3,FALSE)</f>
        <v>12</v>
      </c>
      <c r="M1201" s="54" t="str">
        <f>VLOOKUP(K1201,'Basic Moves'!B$2:C$60,2,FALSE)</f>
        <v>Water</v>
      </c>
      <c r="N1201" s="54">
        <f>IF(OR(VLOOKUP(K1201,'Basic Moves'!B$2:C$60,2,FALSE)=E1201,VLOOKUP(K1201,'Basic Moves'!B$2:C$60,2,FALSE)=F1201),1,0)</f>
        <v>1</v>
      </c>
      <c r="O1201" s="54">
        <f>VLOOKUP(K1201,'Basic Moves'!B$2:J$60,5,FALSE)</f>
        <v>1200</v>
      </c>
      <c r="P1201" s="54">
        <f>VLOOKUP(K1201,'Basic Moves'!B$2:J$60,9,FALSE)</f>
        <v>14</v>
      </c>
      <c r="Q1201" s="34">
        <f t="shared" si="229"/>
        <v>5</v>
      </c>
      <c r="R1201" s="24">
        <f t="shared" si="2"/>
        <v>4.166666667</v>
      </c>
      <c r="S1201" s="56">
        <f t="shared" si="230"/>
        <v>10</v>
      </c>
      <c r="T1201" s="56">
        <f t="shared" si="231"/>
        <v>11.66666667</v>
      </c>
      <c r="U1201" s="56">
        <f t="shared" si="232"/>
        <v>1.166666667</v>
      </c>
      <c r="V1201" s="48" t="s">
        <v>67</v>
      </c>
      <c r="W1201" s="54">
        <f>VLOOKUP(V1201,'Charged Moves'!B$2:K$119,3,FALSE)</f>
        <v>50</v>
      </c>
      <c r="X1201" s="57" t="str">
        <f>VLOOKUP(V1201,'Charged Moves'!B$2:C$119,2,FALSE)</f>
        <v>Normal</v>
      </c>
      <c r="Y1201" s="54">
        <f>IF(OR(VLOOKUP(V1201,'Charged Moves'!B$2:C$119,2,FALSE)=E1201,VLOOKUP(V1201,'Charged Moves'!B$2:C$119,2,FALSE)=F1201),1,0)</f>
        <v>0</v>
      </c>
      <c r="Z1201" s="54">
        <f>VLOOKUP(V1201,'Charged Moves'!B$2:K$119,10,FALSE)*100</f>
        <v>5</v>
      </c>
      <c r="AA1201" s="54">
        <f>VLOOKUP(V1201,'Charged Moves'!B$2:K$119,6,FALSE)</f>
        <v>1900</v>
      </c>
      <c r="AB1201" s="54">
        <f>VLOOKUP(V1201,'Charged Moves'!B$2:L$119,11,FALSE)</f>
        <v>33</v>
      </c>
      <c r="AC1201" s="62">
        <f t="shared" si="233"/>
        <v>15</v>
      </c>
      <c r="AD1201" s="24">
        <f t="shared" si="3"/>
        <v>7.894736842</v>
      </c>
      <c r="AE1201" s="63">
        <f t="shared" si="4"/>
        <v>3</v>
      </c>
      <c r="AF1201" s="64">
        <f t="shared" si="5"/>
        <v>3600</v>
      </c>
      <c r="AG1201" s="65">
        <f t="shared" si="6"/>
        <v>5.454545455</v>
      </c>
      <c r="AH1201" s="15">
        <f t="shared" si="234"/>
        <v>0.3132995666</v>
      </c>
      <c r="AI1201" s="15">
        <f t="shared" si="235"/>
        <v>0.03225025411</v>
      </c>
      <c r="AJ1201" s="15">
        <f t="shared" si="236"/>
        <v>0.03994253694</v>
      </c>
      <c r="AK1201" s="65">
        <f t="shared" si="7"/>
        <v>2.222222222</v>
      </c>
      <c r="AL1201" s="65">
        <f t="shared" si="8"/>
        <v>35781.81818</v>
      </c>
      <c r="AM1201" s="65">
        <f t="shared" si="9"/>
        <v>14577.77778</v>
      </c>
    </row>
    <row r="1202" ht="14.25" customHeight="1">
      <c r="A1202" s="11">
        <v>417.0</v>
      </c>
      <c r="B1202" s="11">
        <f>VLOOKUP(D1202,'Species Data'!A$2:E$252,2,FALSE)</f>
        <v>60</v>
      </c>
      <c r="C1202" s="11"/>
      <c r="D1202" s="11" t="s">
        <v>429</v>
      </c>
      <c r="E1202" s="115" t="s">
        <v>476</v>
      </c>
      <c r="F1202" s="122"/>
      <c r="G1202" s="11">
        <f>VLOOKUP(D1202,'Species Data'!A$2:E$252,3,FALSE)</f>
        <v>80</v>
      </c>
      <c r="H1202" s="52">
        <f>VLOOKUP(D1202,'Species Data'!A$2:E$252,4,FALSE)</f>
        <v>101</v>
      </c>
      <c r="I1202" s="52">
        <f>VLOOKUP(D1202,'Species Data'!A$2:E$252,5,FALSE)</f>
        <v>82</v>
      </c>
      <c r="J1202" s="53">
        <f t="shared" si="1"/>
        <v>6560</v>
      </c>
      <c r="K1202" s="48" t="s">
        <v>136</v>
      </c>
      <c r="L1202" s="54">
        <f>VLOOKUP(K1202,'Basic Moves'!B$2:J$60,3,FALSE)</f>
        <v>5</v>
      </c>
      <c r="M1202" s="54" t="str">
        <f>VLOOKUP(K1202,'Basic Moves'!B$2:C$60,2,FALSE)</f>
        <v>Ground</v>
      </c>
      <c r="N1202" s="54">
        <f>IF(OR(VLOOKUP(K1202,'Basic Moves'!B$2:C$60,2,FALSE)=E1202,VLOOKUP(K1202,'Basic Moves'!B$2:C$60,2,FALSE)=F1202),1,0)</f>
        <v>0</v>
      </c>
      <c r="O1202" s="54">
        <f>VLOOKUP(K1202,'Basic Moves'!B$2:J$60,5,FALSE)</f>
        <v>600</v>
      </c>
      <c r="P1202" s="54">
        <f>VLOOKUP(K1202,'Basic Moves'!B$2:J$60,9,FALSE)</f>
        <v>7</v>
      </c>
      <c r="Q1202" s="34">
        <f t="shared" si="229"/>
        <v>2</v>
      </c>
      <c r="R1202" s="24">
        <f t="shared" si="2"/>
        <v>3.333333333</v>
      </c>
      <c r="S1202" s="56">
        <f t="shared" si="230"/>
        <v>8.333333333</v>
      </c>
      <c r="T1202" s="56">
        <f t="shared" si="231"/>
        <v>11.66666667</v>
      </c>
      <c r="U1202" s="56">
        <f t="shared" si="232"/>
        <v>1.4</v>
      </c>
      <c r="V1202" s="48" t="s">
        <v>258</v>
      </c>
      <c r="W1202" s="54">
        <f>VLOOKUP(V1202,'Charged Moves'!B$2:K$119,3,FALSE)</f>
        <v>45</v>
      </c>
      <c r="X1202" s="57" t="str">
        <f>VLOOKUP(V1202,'Charged Moves'!B$2:C$119,2,FALSE)</f>
        <v>Water</v>
      </c>
      <c r="Y1202" s="54">
        <f>IF(OR(VLOOKUP(V1202,'Charged Moves'!B$2:C$119,2,FALSE)=E1202,VLOOKUP(V1202,'Charged Moves'!B$2:C$119,2,FALSE)=F1202),1,0)</f>
        <v>1</v>
      </c>
      <c r="Z1202" s="54">
        <f>VLOOKUP(V1202,'Charged Moves'!B$2:K$119,10,FALSE)*100</f>
        <v>5</v>
      </c>
      <c r="AA1202" s="54">
        <f>VLOOKUP(V1202,'Charged Moves'!B$2:K$119,6,FALSE)</f>
        <v>1900</v>
      </c>
      <c r="AB1202" s="54">
        <f>VLOOKUP(V1202,'Charged Moves'!B$2:L$119,11,FALSE)</f>
        <v>33</v>
      </c>
      <c r="AC1202" s="62">
        <f t="shared" si="233"/>
        <v>16</v>
      </c>
      <c r="AD1202" s="24">
        <f t="shared" si="3"/>
        <v>8.421052632</v>
      </c>
      <c r="AE1202" s="63">
        <f t="shared" si="4"/>
        <v>5</v>
      </c>
      <c r="AF1202" s="64">
        <f t="shared" si="5"/>
        <v>3000</v>
      </c>
      <c r="AG1202" s="65">
        <f t="shared" si="6"/>
        <v>5.306122449</v>
      </c>
      <c r="AH1202" s="15">
        <f t="shared" si="234"/>
        <v>0.3047744083</v>
      </c>
      <c r="AI1202" s="15">
        <f t="shared" si="235"/>
        <v>0.03137269617</v>
      </c>
      <c r="AJ1202" s="15">
        <f t="shared" si="236"/>
        <v>0.02765252557</v>
      </c>
      <c r="AK1202" s="65">
        <f t="shared" si="7"/>
        <v>1.538461538</v>
      </c>
      <c r="AL1202" s="65">
        <f t="shared" si="8"/>
        <v>34808.16327</v>
      </c>
      <c r="AM1202" s="65">
        <f t="shared" si="9"/>
        <v>10092.30769</v>
      </c>
    </row>
    <row r="1203" ht="14.25" customHeight="1">
      <c r="A1203" s="11">
        <v>418.0</v>
      </c>
      <c r="B1203" s="11">
        <f>VLOOKUP(D1203,'Species Data'!A$2:E$252,2,FALSE)</f>
        <v>60</v>
      </c>
      <c r="C1203" s="11"/>
      <c r="D1203" s="11" t="s">
        <v>429</v>
      </c>
      <c r="E1203" s="115" t="s">
        <v>476</v>
      </c>
      <c r="F1203" s="122"/>
      <c r="G1203" s="11">
        <f>VLOOKUP(D1203,'Species Data'!A$2:E$252,3,FALSE)</f>
        <v>80</v>
      </c>
      <c r="H1203" s="52">
        <f>VLOOKUP(D1203,'Species Data'!A$2:E$252,4,FALSE)</f>
        <v>101</v>
      </c>
      <c r="I1203" s="52">
        <f>VLOOKUP(D1203,'Species Data'!A$2:E$252,5,FALSE)</f>
        <v>82</v>
      </c>
      <c r="J1203" s="53">
        <f t="shared" si="1"/>
        <v>6560</v>
      </c>
      <c r="K1203" s="48" t="s">
        <v>136</v>
      </c>
      <c r="L1203" s="54">
        <f>VLOOKUP(K1203,'Basic Moves'!B$2:J$60,3,FALSE)</f>
        <v>5</v>
      </c>
      <c r="M1203" s="54" t="str">
        <f>VLOOKUP(K1203,'Basic Moves'!B$2:C$60,2,FALSE)</f>
        <v>Ground</v>
      </c>
      <c r="N1203" s="54">
        <f>IF(OR(VLOOKUP(K1203,'Basic Moves'!B$2:C$60,2,FALSE)=E1203,VLOOKUP(K1203,'Basic Moves'!B$2:C$60,2,FALSE)=F1203),1,0)</f>
        <v>0</v>
      </c>
      <c r="O1203" s="54">
        <f>VLOOKUP(K1203,'Basic Moves'!B$2:J$60,5,FALSE)</f>
        <v>600</v>
      </c>
      <c r="P1203" s="54">
        <f>VLOOKUP(K1203,'Basic Moves'!B$2:J$60,9,FALSE)</f>
        <v>7</v>
      </c>
      <c r="Q1203" s="34">
        <f t="shared" si="229"/>
        <v>2</v>
      </c>
      <c r="R1203" s="24">
        <f t="shared" si="2"/>
        <v>3.333333333</v>
      </c>
      <c r="S1203" s="56">
        <f t="shared" si="230"/>
        <v>8.333333333</v>
      </c>
      <c r="T1203" s="56">
        <f t="shared" si="231"/>
        <v>11.66666667</v>
      </c>
      <c r="U1203" s="56">
        <f t="shared" si="232"/>
        <v>1.4</v>
      </c>
      <c r="V1203" s="48" t="s">
        <v>360</v>
      </c>
      <c r="W1203" s="54">
        <f>VLOOKUP(V1203,'Charged Moves'!B$2:K$119,3,FALSE)</f>
        <v>55</v>
      </c>
      <c r="X1203" s="57" t="str">
        <f>VLOOKUP(V1203,'Charged Moves'!B$2:C$119,2,FALSE)</f>
        <v>Ground</v>
      </c>
      <c r="Y1203" s="54">
        <f>IF(OR(VLOOKUP(V1203,'Charged Moves'!B$2:C$119,2,FALSE)=E1203,VLOOKUP(V1203,'Charged Moves'!B$2:C$119,2,FALSE)=F1203),1,0)</f>
        <v>0</v>
      </c>
      <c r="Z1203" s="54">
        <f>VLOOKUP(V1203,'Charged Moves'!B$2:K$119,10,FALSE)*100</f>
        <v>5</v>
      </c>
      <c r="AA1203" s="54">
        <f>VLOOKUP(V1203,'Charged Moves'!B$2:K$119,6,FALSE)</f>
        <v>2300</v>
      </c>
      <c r="AB1203" s="54">
        <f>VLOOKUP(V1203,'Charged Moves'!B$2:L$119,11,FALSE)</f>
        <v>33</v>
      </c>
      <c r="AC1203" s="62">
        <f t="shared" si="233"/>
        <v>16</v>
      </c>
      <c r="AD1203" s="24">
        <f t="shared" si="3"/>
        <v>6.956521739</v>
      </c>
      <c r="AE1203" s="63">
        <f t="shared" si="4"/>
        <v>5</v>
      </c>
      <c r="AF1203" s="64">
        <f t="shared" si="5"/>
        <v>3000</v>
      </c>
      <c r="AG1203" s="65">
        <f t="shared" si="6"/>
        <v>4.905660377</v>
      </c>
      <c r="AH1203" s="15">
        <f t="shared" si="234"/>
        <v>0.2817725662</v>
      </c>
      <c r="AI1203" s="15">
        <f t="shared" si="235"/>
        <v>0.02900494552</v>
      </c>
      <c r="AJ1203" s="15">
        <f t="shared" si="236"/>
        <v>0.02701316082</v>
      </c>
      <c r="AK1203" s="65">
        <f t="shared" si="7"/>
        <v>1.502890173</v>
      </c>
      <c r="AL1203" s="65">
        <f t="shared" si="8"/>
        <v>32181.13208</v>
      </c>
      <c r="AM1203" s="65">
        <f t="shared" si="9"/>
        <v>9858.959538</v>
      </c>
    </row>
    <row r="1204" ht="14.25" customHeight="1">
      <c r="A1204" s="11">
        <v>416.0</v>
      </c>
      <c r="B1204" s="11">
        <f>VLOOKUP(D1204,'Species Data'!A$2:E$252,2,FALSE)</f>
        <v>60</v>
      </c>
      <c r="C1204" s="11"/>
      <c r="D1204" s="11" t="s">
        <v>429</v>
      </c>
      <c r="E1204" s="115" t="s">
        <v>476</v>
      </c>
      <c r="F1204" s="122"/>
      <c r="G1204" s="11">
        <f>VLOOKUP(D1204,'Species Data'!A$2:E$252,3,FALSE)</f>
        <v>80</v>
      </c>
      <c r="H1204" s="52">
        <f>VLOOKUP(D1204,'Species Data'!A$2:E$252,4,FALSE)</f>
        <v>101</v>
      </c>
      <c r="I1204" s="52">
        <f>VLOOKUP(D1204,'Species Data'!A$2:E$252,5,FALSE)</f>
        <v>82</v>
      </c>
      <c r="J1204" s="53">
        <f t="shared" si="1"/>
        <v>6560</v>
      </c>
      <c r="K1204" s="48" t="s">
        <v>136</v>
      </c>
      <c r="L1204" s="54">
        <f>VLOOKUP(K1204,'Basic Moves'!B$2:J$60,3,FALSE)</f>
        <v>5</v>
      </c>
      <c r="M1204" s="54" t="str">
        <f>VLOOKUP(K1204,'Basic Moves'!B$2:C$60,2,FALSE)</f>
        <v>Ground</v>
      </c>
      <c r="N1204" s="54">
        <f>IF(OR(VLOOKUP(K1204,'Basic Moves'!B$2:C$60,2,FALSE)=E1204,VLOOKUP(K1204,'Basic Moves'!B$2:C$60,2,FALSE)=F1204),1,0)</f>
        <v>0</v>
      </c>
      <c r="O1204" s="54">
        <f>VLOOKUP(K1204,'Basic Moves'!B$2:J$60,5,FALSE)</f>
        <v>600</v>
      </c>
      <c r="P1204" s="54">
        <f>VLOOKUP(K1204,'Basic Moves'!B$2:J$60,9,FALSE)</f>
        <v>7</v>
      </c>
      <c r="Q1204" s="34">
        <f t="shared" si="229"/>
        <v>2</v>
      </c>
      <c r="R1204" s="24">
        <f t="shared" si="2"/>
        <v>3.333333333</v>
      </c>
      <c r="S1204" s="56">
        <f t="shared" si="230"/>
        <v>8.333333333</v>
      </c>
      <c r="T1204" s="56">
        <f t="shared" si="231"/>
        <v>11.66666667</v>
      </c>
      <c r="U1204" s="56">
        <f t="shared" si="232"/>
        <v>1.4</v>
      </c>
      <c r="V1204" s="48" t="s">
        <v>67</v>
      </c>
      <c r="W1204" s="54">
        <f>VLOOKUP(V1204,'Charged Moves'!B$2:K$119,3,FALSE)</f>
        <v>50</v>
      </c>
      <c r="X1204" s="57" t="str">
        <f>VLOOKUP(V1204,'Charged Moves'!B$2:C$119,2,FALSE)</f>
        <v>Normal</v>
      </c>
      <c r="Y1204" s="54">
        <f>IF(OR(VLOOKUP(V1204,'Charged Moves'!B$2:C$119,2,FALSE)=E1204,VLOOKUP(V1204,'Charged Moves'!B$2:C$119,2,FALSE)=F1204),1,0)</f>
        <v>0</v>
      </c>
      <c r="Z1204" s="54">
        <f>VLOOKUP(V1204,'Charged Moves'!B$2:K$119,10,FALSE)*100</f>
        <v>5</v>
      </c>
      <c r="AA1204" s="54">
        <f>VLOOKUP(V1204,'Charged Moves'!B$2:K$119,6,FALSE)</f>
        <v>1900</v>
      </c>
      <c r="AB1204" s="54">
        <f>VLOOKUP(V1204,'Charged Moves'!B$2:L$119,11,FALSE)</f>
        <v>33</v>
      </c>
      <c r="AC1204" s="62">
        <f t="shared" si="233"/>
        <v>15</v>
      </c>
      <c r="AD1204" s="24">
        <f t="shared" si="3"/>
        <v>7.894736842</v>
      </c>
      <c r="AE1204" s="63">
        <f t="shared" si="4"/>
        <v>5</v>
      </c>
      <c r="AF1204" s="64">
        <f t="shared" si="5"/>
        <v>3000</v>
      </c>
      <c r="AG1204" s="65">
        <f t="shared" si="6"/>
        <v>5.102040816</v>
      </c>
      <c r="AH1204" s="15">
        <f t="shared" si="234"/>
        <v>0.2930523157</v>
      </c>
      <c r="AI1204" s="15">
        <f t="shared" si="235"/>
        <v>0.03016605401</v>
      </c>
      <c r="AJ1204" s="15">
        <f t="shared" si="236"/>
        <v>0.0265889669</v>
      </c>
      <c r="AK1204" s="65">
        <f t="shared" si="7"/>
        <v>1.479289941</v>
      </c>
      <c r="AL1204" s="65">
        <f t="shared" si="8"/>
        <v>33469.38776</v>
      </c>
      <c r="AM1204" s="65">
        <f t="shared" si="9"/>
        <v>9704.142012</v>
      </c>
    </row>
    <row r="1205" ht="14.25" customHeight="1">
      <c r="A1205" s="11">
        <v>421.0</v>
      </c>
      <c r="B1205" s="32">
        <f>VLOOKUP(D1205,'Species Data'!A$2:E$252,2,FALSE)</f>
        <v>61</v>
      </c>
      <c r="C1205" s="32"/>
      <c r="D1205" s="32" t="s">
        <v>347</v>
      </c>
      <c r="E1205" s="130" t="s">
        <v>476</v>
      </c>
      <c r="F1205" s="161"/>
      <c r="G1205" s="32">
        <f>VLOOKUP(D1205,'Species Data'!A$2:E$252,3,FALSE)</f>
        <v>130</v>
      </c>
      <c r="H1205" s="104">
        <f>VLOOKUP(D1205,'Species Data'!A$2:E$252,4,FALSE)</f>
        <v>130</v>
      </c>
      <c r="I1205" s="104">
        <f>VLOOKUP(D1205,'Species Data'!A$2:E$252,5,FALSE)</f>
        <v>130</v>
      </c>
      <c r="J1205" s="105">
        <f t="shared" si="1"/>
        <v>16900</v>
      </c>
      <c r="K1205" s="36" t="s">
        <v>154</v>
      </c>
      <c r="L1205" s="106">
        <f>VLOOKUP(K1205,'Basic Moves'!B$2:J$60,3,FALSE)</f>
        <v>12</v>
      </c>
      <c r="M1205" s="106" t="str">
        <f>VLOOKUP(K1205,'Basic Moves'!B$2:C$60,2,FALSE)</f>
        <v>Water</v>
      </c>
      <c r="N1205" s="106">
        <f>IF(OR(VLOOKUP(K1205,'Basic Moves'!B$2:C$60,2,FALSE)=E1205,VLOOKUP(K1205,'Basic Moves'!B$2:C$60,2,FALSE)=F1205),1,0)</f>
        <v>1</v>
      </c>
      <c r="O1205" s="106">
        <f>VLOOKUP(K1205,'Basic Moves'!B$2:J$60,5,FALSE)</f>
        <v>1200</v>
      </c>
      <c r="P1205" s="106">
        <f>VLOOKUP(K1205,'Basic Moves'!B$2:J$60,9,FALSE)</f>
        <v>14</v>
      </c>
      <c r="Q1205" s="34">
        <f t="shared" si="229"/>
        <v>6</v>
      </c>
      <c r="R1205" s="24">
        <f t="shared" si="2"/>
        <v>5</v>
      </c>
      <c r="S1205" s="56">
        <f t="shared" si="230"/>
        <v>10</v>
      </c>
      <c r="T1205" s="56">
        <f t="shared" si="231"/>
        <v>11.66666667</v>
      </c>
      <c r="U1205" s="56">
        <f t="shared" si="232"/>
        <v>1.166666667</v>
      </c>
      <c r="V1205" s="36" t="s">
        <v>348</v>
      </c>
      <c r="W1205" s="106">
        <f>VLOOKUP(V1205,'Charged Moves'!B$2:K$119,3,FALSE)</f>
        <v>80</v>
      </c>
      <c r="X1205" s="107" t="str">
        <f>VLOOKUP(V1205,'Charged Moves'!B$2:C$119,2,FALSE)</f>
        <v>Water</v>
      </c>
      <c r="Y1205" s="106">
        <f>IF(OR(VLOOKUP(V1205,'Charged Moves'!B$2:C$119,2,FALSE)=E1205,VLOOKUP(V1205,'Charged Moves'!B$2:C$119,2,FALSE)=F1205),1,0)</f>
        <v>1</v>
      </c>
      <c r="Z1205" s="106">
        <f>VLOOKUP(V1205,'Charged Moves'!B$2:K$119,10,FALSE)*100</f>
        <v>5</v>
      </c>
      <c r="AA1205" s="106">
        <f>VLOOKUP(V1205,'Charged Moves'!B$2:K$119,6,FALSE)</f>
        <v>3700</v>
      </c>
      <c r="AB1205" s="106">
        <f>VLOOKUP(V1205,'Charged Moves'!B$2:L$119,11,FALSE)</f>
        <v>50</v>
      </c>
      <c r="AC1205" s="62">
        <f t="shared" si="233"/>
        <v>35</v>
      </c>
      <c r="AD1205" s="24">
        <f t="shared" si="3"/>
        <v>9.459459459</v>
      </c>
      <c r="AE1205" s="63">
        <f t="shared" si="4"/>
        <v>4</v>
      </c>
      <c r="AF1205" s="64">
        <f t="shared" si="5"/>
        <v>4800</v>
      </c>
      <c r="AG1205" s="65">
        <f t="shared" si="6"/>
        <v>6.941176471</v>
      </c>
      <c r="AH1205" s="15">
        <f t="shared" si="234"/>
        <v>0.3986890563</v>
      </c>
      <c r="AI1205" s="15">
        <f t="shared" si="235"/>
        <v>0.1057281241</v>
      </c>
      <c r="AJ1205" s="15">
        <f t="shared" si="236"/>
        <v>0.1476764717</v>
      </c>
      <c r="AK1205" s="65">
        <f t="shared" si="7"/>
        <v>3.189189189</v>
      </c>
      <c r="AL1205" s="65">
        <f t="shared" si="8"/>
        <v>117305.8824</v>
      </c>
      <c r="AM1205" s="65">
        <f t="shared" si="9"/>
        <v>53897.2973</v>
      </c>
    </row>
    <row r="1206" ht="14.25" customHeight="1">
      <c r="A1206" s="11">
        <v>422.0</v>
      </c>
      <c r="B1206" s="11">
        <f>VLOOKUP(D1206,'Species Data'!A$2:E$252,2,FALSE)</f>
        <v>61</v>
      </c>
      <c r="C1206" s="11"/>
      <c r="D1206" s="11" t="s">
        <v>347</v>
      </c>
      <c r="E1206" s="115" t="s">
        <v>476</v>
      </c>
      <c r="F1206" s="122"/>
      <c r="G1206" s="11">
        <f>VLOOKUP(D1206,'Species Data'!A$2:E$252,3,FALSE)</f>
        <v>130</v>
      </c>
      <c r="H1206" s="52">
        <f>VLOOKUP(D1206,'Species Data'!A$2:E$252,4,FALSE)</f>
        <v>130</v>
      </c>
      <c r="I1206" s="52">
        <f>VLOOKUP(D1206,'Species Data'!A$2:E$252,5,FALSE)</f>
        <v>130</v>
      </c>
      <c r="J1206" s="53">
        <f t="shared" si="1"/>
        <v>16900</v>
      </c>
      <c r="K1206" s="48" t="s">
        <v>154</v>
      </c>
      <c r="L1206" s="54">
        <f>VLOOKUP(K1206,'Basic Moves'!B$2:J$60,3,FALSE)</f>
        <v>12</v>
      </c>
      <c r="M1206" s="54" t="str">
        <f>VLOOKUP(K1206,'Basic Moves'!B$2:C$60,2,FALSE)</f>
        <v>Water</v>
      </c>
      <c r="N1206" s="54">
        <f>IF(OR(VLOOKUP(K1206,'Basic Moves'!B$2:C$60,2,FALSE)=E1206,VLOOKUP(K1206,'Basic Moves'!B$2:C$60,2,FALSE)=F1206),1,0)</f>
        <v>1</v>
      </c>
      <c r="O1206" s="54">
        <f>VLOOKUP(K1206,'Basic Moves'!B$2:J$60,5,FALSE)</f>
        <v>1200</v>
      </c>
      <c r="P1206" s="54">
        <f>VLOOKUP(K1206,'Basic Moves'!B$2:J$60,9,FALSE)</f>
        <v>14</v>
      </c>
      <c r="Q1206" s="34">
        <f t="shared" si="229"/>
        <v>6</v>
      </c>
      <c r="R1206" s="24">
        <f t="shared" si="2"/>
        <v>5</v>
      </c>
      <c r="S1206" s="56">
        <f t="shared" si="230"/>
        <v>10</v>
      </c>
      <c r="T1206" s="56">
        <f t="shared" si="231"/>
        <v>11.66666667</v>
      </c>
      <c r="U1206" s="56">
        <f t="shared" si="232"/>
        <v>1.166666667</v>
      </c>
      <c r="V1206" s="12" t="s">
        <v>107</v>
      </c>
      <c r="W1206" s="54">
        <f>VLOOKUP(V1206,'Charged Moves'!B$2:K$119,3,FALSE)</f>
        <v>70</v>
      </c>
      <c r="X1206" s="57" t="str">
        <f>VLOOKUP(V1206,'Charged Moves'!B$2:C$119,2,FALSE)</f>
        <v>Water</v>
      </c>
      <c r="Y1206" s="54">
        <f>IF(OR(VLOOKUP(V1206,'Charged Moves'!B$2:C$119,2,FALSE)=E1206,VLOOKUP(V1206,'Charged Moves'!B$2:C$119,2,FALSE)=F1206),1,0)</f>
        <v>1</v>
      </c>
      <c r="Z1206" s="54">
        <f>VLOOKUP(V1206,'Charged Moves'!B$2:K$119,10,FALSE)*100</f>
        <v>5</v>
      </c>
      <c r="AA1206" s="54">
        <f>VLOOKUP(V1206,'Charged Moves'!B$2:K$119,6,FALSE)</f>
        <v>3200</v>
      </c>
      <c r="AB1206" s="54">
        <f>VLOOKUP(V1206,'Charged Moves'!B$2:L$119,11,FALSE)</f>
        <v>50</v>
      </c>
      <c r="AC1206" s="62">
        <f t="shared" si="233"/>
        <v>31</v>
      </c>
      <c r="AD1206" s="24">
        <f t="shared" si="3"/>
        <v>9.6875</v>
      </c>
      <c r="AE1206" s="63">
        <f t="shared" si="4"/>
        <v>4</v>
      </c>
      <c r="AF1206" s="64">
        <f t="shared" si="5"/>
        <v>4800</v>
      </c>
      <c r="AG1206" s="65">
        <f t="shared" si="6"/>
        <v>6.875</v>
      </c>
      <c r="AH1206" s="15">
        <f t="shared" si="234"/>
        <v>0.3948879954</v>
      </c>
      <c r="AI1206" s="15">
        <f t="shared" si="235"/>
        <v>0.1047201229</v>
      </c>
      <c r="AJ1206" s="15">
        <f t="shared" si="236"/>
        <v>0.1414885217</v>
      </c>
      <c r="AK1206" s="65">
        <f t="shared" si="7"/>
        <v>3.055555556</v>
      </c>
      <c r="AL1206" s="65">
        <f t="shared" si="8"/>
        <v>116187.5</v>
      </c>
      <c r="AM1206" s="65">
        <f t="shared" si="9"/>
        <v>51638.88889</v>
      </c>
    </row>
    <row r="1207" ht="14.25" customHeight="1">
      <c r="A1207" s="11">
        <v>419.0</v>
      </c>
      <c r="B1207" s="11">
        <f>VLOOKUP(D1207,'Species Data'!A$2:E$252,2,FALSE)</f>
        <v>61</v>
      </c>
      <c r="C1207" s="11"/>
      <c r="D1207" s="11" t="s">
        <v>347</v>
      </c>
      <c r="E1207" s="115" t="s">
        <v>476</v>
      </c>
      <c r="F1207" s="122"/>
      <c r="G1207" s="11">
        <f>VLOOKUP(D1207,'Species Data'!A$2:E$252,3,FALSE)</f>
        <v>130</v>
      </c>
      <c r="H1207" s="52">
        <f>VLOOKUP(D1207,'Species Data'!A$2:E$252,4,FALSE)</f>
        <v>130</v>
      </c>
      <c r="I1207" s="52">
        <f>VLOOKUP(D1207,'Species Data'!A$2:E$252,5,FALSE)</f>
        <v>130</v>
      </c>
      <c r="J1207" s="53">
        <f t="shared" si="1"/>
        <v>16900</v>
      </c>
      <c r="K1207" s="48" t="s">
        <v>154</v>
      </c>
      <c r="L1207" s="54">
        <f>VLOOKUP(K1207,'Basic Moves'!B$2:J$60,3,FALSE)</f>
        <v>12</v>
      </c>
      <c r="M1207" s="54" t="str">
        <f>VLOOKUP(K1207,'Basic Moves'!B$2:C$60,2,FALSE)</f>
        <v>Water</v>
      </c>
      <c r="N1207" s="54">
        <f>IF(OR(VLOOKUP(K1207,'Basic Moves'!B$2:C$60,2,FALSE)=E1207,VLOOKUP(K1207,'Basic Moves'!B$2:C$60,2,FALSE)=F1207),1,0)</f>
        <v>1</v>
      </c>
      <c r="O1207" s="54">
        <f>VLOOKUP(K1207,'Basic Moves'!B$2:J$60,5,FALSE)</f>
        <v>1200</v>
      </c>
      <c r="P1207" s="54">
        <f>VLOOKUP(K1207,'Basic Moves'!B$2:J$60,9,FALSE)</f>
        <v>14</v>
      </c>
      <c r="Q1207" s="34">
        <f t="shared" si="229"/>
        <v>6</v>
      </c>
      <c r="R1207" s="24">
        <f t="shared" si="2"/>
        <v>5</v>
      </c>
      <c r="S1207" s="56">
        <f t="shared" si="230"/>
        <v>10</v>
      </c>
      <c r="T1207" s="56">
        <f t="shared" si="231"/>
        <v>11.66666667</v>
      </c>
      <c r="U1207" s="56">
        <f t="shared" si="232"/>
        <v>1.166666667</v>
      </c>
      <c r="V1207" s="48" t="s">
        <v>258</v>
      </c>
      <c r="W1207" s="54">
        <f>VLOOKUP(V1207,'Charged Moves'!B$2:K$119,3,FALSE)</f>
        <v>45</v>
      </c>
      <c r="X1207" s="57" t="str">
        <f>VLOOKUP(V1207,'Charged Moves'!B$2:C$119,2,FALSE)</f>
        <v>Water</v>
      </c>
      <c r="Y1207" s="54">
        <f>IF(OR(VLOOKUP(V1207,'Charged Moves'!B$2:C$119,2,FALSE)=E1207,VLOOKUP(V1207,'Charged Moves'!B$2:C$119,2,FALSE)=F1207),1,0)</f>
        <v>1</v>
      </c>
      <c r="Z1207" s="54">
        <f>VLOOKUP(V1207,'Charged Moves'!B$2:K$119,10,FALSE)*100</f>
        <v>5</v>
      </c>
      <c r="AA1207" s="54">
        <f>VLOOKUP(V1207,'Charged Moves'!B$2:K$119,6,FALSE)</f>
        <v>1900</v>
      </c>
      <c r="AB1207" s="54">
        <f>VLOOKUP(V1207,'Charged Moves'!B$2:L$119,11,FALSE)</f>
        <v>33</v>
      </c>
      <c r="AC1207" s="62">
        <f t="shared" si="233"/>
        <v>20</v>
      </c>
      <c r="AD1207" s="24">
        <f t="shared" si="3"/>
        <v>10.52631579</v>
      </c>
      <c r="AE1207" s="63">
        <f t="shared" si="4"/>
        <v>3</v>
      </c>
      <c r="AF1207" s="64">
        <f t="shared" si="5"/>
        <v>3600</v>
      </c>
      <c r="AG1207" s="65">
        <f t="shared" si="6"/>
        <v>6.909090909</v>
      </c>
      <c r="AH1207" s="15">
        <f t="shared" si="234"/>
        <v>0.3968461177</v>
      </c>
      <c r="AI1207" s="15">
        <f t="shared" si="235"/>
        <v>0.1052393963</v>
      </c>
      <c r="AJ1207" s="15">
        <f t="shared" si="236"/>
        <v>0.1303409412</v>
      </c>
      <c r="AK1207" s="65">
        <f t="shared" si="7"/>
        <v>2.814814815</v>
      </c>
      <c r="AL1207" s="65">
        <f t="shared" si="8"/>
        <v>116763.6364</v>
      </c>
      <c r="AM1207" s="65">
        <f t="shared" si="9"/>
        <v>47570.37037</v>
      </c>
    </row>
    <row r="1208" ht="14.25" customHeight="1">
      <c r="A1208" s="11">
        <v>420.0</v>
      </c>
      <c r="B1208" s="11">
        <f>VLOOKUP(D1208,'Species Data'!A$2:E$252,2,FALSE)</f>
        <v>61</v>
      </c>
      <c r="C1208" s="11"/>
      <c r="D1208" s="11" t="s">
        <v>347</v>
      </c>
      <c r="E1208" s="115" t="s">
        <v>476</v>
      </c>
      <c r="F1208" s="122"/>
      <c r="G1208" s="11">
        <f>VLOOKUP(D1208,'Species Data'!A$2:E$252,3,FALSE)</f>
        <v>130</v>
      </c>
      <c r="H1208" s="52">
        <f>VLOOKUP(D1208,'Species Data'!A$2:E$252,4,FALSE)</f>
        <v>130</v>
      </c>
      <c r="I1208" s="52">
        <f>VLOOKUP(D1208,'Species Data'!A$2:E$252,5,FALSE)</f>
        <v>130</v>
      </c>
      <c r="J1208" s="53">
        <f t="shared" si="1"/>
        <v>16900</v>
      </c>
      <c r="K1208" s="48" t="s">
        <v>154</v>
      </c>
      <c r="L1208" s="54">
        <f>VLOOKUP(K1208,'Basic Moves'!B$2:J$60,3,FALSE)</f>
        <v>12</v>
      </c>
      <c r="M1208" s="54" t="str">
        <f>VLOOKUP(K1208,'Basic Moves'!B$2:C$60,2,FALSE)</f>
        <v>Water</v>
      </c>
      <c r="N1208" s="54">
        <f>IF(OR(VLOOKUP(K1208,'Basic Moves'!B$2:C$60,2,FALSE)=E1208,VLOOKUP(K1208,'Basic Moves'!B$2:C$60,2,FALSE)=F1208),1,0)</f>
        <v>1</v>
      </c>
      <c r="O1208" s="54">
        <f>VLOOKUP(K1208,'Basic Moves'!B$2:J$60,5,FALSE)</f>
        <v>1200</v>
      </c>
      <c r="P1208" s="54">
        <f>VLOOKUP(K1208,'Basic Moves'!B$2:J$60,9,FALSE)</f>
        <v>14</v>
      </c>
      <c r="Q1208" s="34">
        <f t="shared" si="229"/>
        <v>6</v>
      </c>
      <c r="R1208" s="24">
        <f t="shared" si="2"/>
        <v>5</v>
      </c>
      <c r="S1208" s="56">
        <f t="shared" si="230"/>
        <v>10</v>
      </c>
      <c r="T1208" s="56">
        <f t="shared" si="231"/>
        <v>11.66666667</v>
      </c>
      <c r="U1208" s="56">
        <f t="shared" si="232"/>
        <v>1.166666667</v>
      </c>
      <c r="V1208" s="48" t="s">
        <v>360</v>
      </c>
      <c r="W1208" s="54">
        <f>VLOOKUP(V1208,'Charged Moves'!B$2:K$119,3,FALSE)</f>
        <v>55</v>
      </c>
      <c r="X1208" s="57" t="str">
        <f>VLOOKUP(V1208,'Charged Moves'!B$2:C$119,2,FALSE)</f>
        <v>Ground</v>
      </c>
      <c r="Y1208" s="54">
        <f>IF(OR(VLOOKUP(V1208,'Charged Moves'!B$2:C$119,2,FALSE)=E1208,VLOOKUP(V1208,'Charged Moves'!B$2:C$119,2,FALSE)=F1208),1,0)</f>
        <v>0</v>
      </c>
      <c r="Z1208" s="54">
        <f>VLOOKUP(V1208,'Charged Moves'!B$2:K$119,10,FALSE)*100</f>
        <v>5</v>
      </c>
      <c r="AA1208" s="54">
        <f>VLOOKUP(V1208,'Charged Moves'!B$2:K$119,6,FALSE)</f>
        <v>2300</v>
      </c>
      <c r="AB1208" s="54">
        <f>VLOOKUP(V1208,'Charged Moves'!B$2:L$119,11,FALSE)</f>
        <v>33</v>
      </c>
      <c r="AC1208" s="62">
        <f t="shared" si="233"/>
        <v>20</v>
      </c>
      <c r="AD1208" s="24">
        <f t="shared" si="3"/>
        <v>8.695652174</v>
      </c>
      <c r="AE1208" s="63">
        <f t="shared" si="4"/>
        <v>3</v>
      </c>
      <c r="AF1208" s="64">
        <f t="shared" si="5"/>
        <v>3600</v>
      </c>
      <c r="AG1208" s="65">
        <f t="shared" si="6"/>
        <v>6.440677966</v>
      </c>
      <c r="AH1208" s="15">
        <f t="shared" si="234"/>
        <v>0.3699412962</v>
      </c>
      <c r="AI1208" s="15">
        <f t="shared" si="235"/>
        <v>0.09810452195</v>
      </c>
      <c r="AJ1208" s="15">
        <f t="shared" si="236"/>
        <v>0.1265901227</v>
      </c>
      <c r="AK1208" s="65">
        <f t="shared" si="7"/>
        <v>2.73381295</v>
      </c>
      <c r="AL1208" s="65">
        <f t="shared" si="8"/>
        <v>108847.4576</v>
      </c>
      <c r="AM1208" s="65">
        <f t="shared" si="9"/>
        <v>46201.43885</v>
      </c>
    </row>
    <row r="1209" ht="14.25" customHeight="1">
      <c r="A1209" s="11">
        <v>425.0</v>
      </c>
      <c r="B1209" s="32">
        <f>VLOOKUP(D1209,'Species Data'!A$2:E$252,2,FALSE)</f>
        <v>61</v>
      </c>
      <c r="C1209" s="32"/>
      <c r="D1209" s="32" t="s">
        <v>347</v>
      </c>
      <c r="E1209" s="130" t="s">
        <v>476</v>
      </c>
      <c r="F1209" s="161"/>
      <c r="G1209" s="32">
        <f>VLOOKUP(D1209,'Species Data'!A$2:E$252,3,FALSE)</f>
        <v>130</v>
      </c>
      <c r="H1209" s="104">
        <f>VLOOKUP(D1209,'Species Data'!A$2:E$252,4,FALSE)</f>
        <v>130</v>
      </c>
      <c r="I1209" s="104">
        <f>VLOOKUP(D1209,'Species Data'!A$2:E$252,5,FALSE)</f>
        <v>130</v>
      </c>
      <c r="J1209" s="105">
        <f t="shared" si="1"/>
        <v>16900</v>
      </c>
      <c r="K1209" s="36" t="s">
        <v>136</v>
      </c>
      <c r="L1209" s="106">
        <f>VLOOKUP(K1209,'Basic Moves'!B$2:J$60,3,FALSE)</f>
        <v>5</v>
      </c>
      <c r="M1209" s="106" t="str">
        <f>VLOOKUP(K1209,'Basic Moves'!B$2:C$60,2,FALSE)</f>
        <v>Ground</v>
      </c>
      <c r="N1209" s="106">
        <f>IF(OR(VLOOKUP(K1209,'Basic Moves'!B$2:C$60,2,FALSE)=E1209,VLOOKUP(K1209,'Basic Moves'!B$2:C$60,2,FALSE)=F1209),1,0)</f>
        <v>0</v>
      </c>
      <c r="O1209" s="106">
        <f>VLOOKUP(K1209,'Basic Moves'!B$2:J$60,5,FALSE)</f>
        <v>600</v>
      </c>
      <c r="P1209" s="106">
        <f>VLOOKUP(K1209,'Basic Moves'!B$2:J$60,9,FALSE)</f>
        <v>7</v>
      </c>
      <c r="Q1209" s="34">
        <f t="shared" si="229"/>
        <v>2</v>
      </c>
      <c r="R1209" s="24">
        <f t="shared" si="2"/>
        <v>3.333333333</v>
      </c>
      <c r="S1209" s="56">
        <f t="shared" si="230"/>
        <v>8.333333333</v>
      </c>
      <c r="T1209" s="56">
        <f t="shared" si="231"/>
        <v>11.66666667</v>
      </c>
      <c r="U1209" s="56">
        <f t="shared" si="232"/>
        <v>1.4</v>
      </c>
      <c r="V1209" s="36" t="s">
        <v>348</v>
      </c>
      <c r="W1209" s="106">
        <f>VLOOKUP(V1209,'Charged Moves'!B$2:K$119,3,FALSE)</f>
        <v>80</v>
      </c>
      <c r="X1209" s="107" t="str">
        <f>VLOOKUP(V1209,'Charged Moves'!B$2:C$119,2,FALSE)</f>
        <v>Water</v>
      </c>
      <c r="Y1209" s="106">
        <f>IF(OR(VLOOKUP(V1209,'Charged Moves'!B$2:C$119,2,FALSE)=E1209,VLOOKUP(V1209,'Charged Moves'!B$2:C$119,2,FALSE)=F1209),1,0)</f>
        <v>1</v>
      </c>
      <c r="Z1209" s="106">
        <f>VLOOKUP(V1209,'Charged Moves'!B$2:K$119,10,FALSE)*100</f>
        <v>5</v>
      </c>
      <c r="AA1209" s="106">
        <f>VLOOKUP(V1209,'Charged Moves'!B$2:K$119,6,FALSE)</f>
        <v>3700</v>
      </c>
      <c r="AB1209" s="106">
        <f>VLOOKUP(V1209,'Charged Moves'!B$2:L$119,11,FALSE)</f>
        <v>50</v>
      </c>
      <c r="AC1209" s="62">
        <f t="shared" si="233"/>
        <v>35</v>
      </c>
      <c r="AD1209" s="24">
        <f t="shared" si="3"/>
        <v>9.459459459</v>
      </c>
      <c r="AE1209" s="63">
        <f t="shared" si="4"/>
        <v>8</v>
      </c>
      <c r="AF1209" s="64">
        <f t="shared" si="5"/>
        <v>4800</v>
      </c>
      <c r="AG1209" s="65">
        <f t="shared" si="6"/>
        <v>6</v>
      </c>
      <c r="AH1209" s="15">
        <f t="shared" si="234"/>
        <v>0.3446295233</v>
      </c>
      <c r="AI1209" s="15">
        <f t="shared" si="235"/>
        <v>0.09139210729</v>
      </c>
      <c r="AJ1209" s="15">
        <f t="shared" si="236"/>
        <v>0.08911592651</v>
      </c>
      <c r="AK1209" s="65">
        <f t="shared" si="7"/>
        <v>1.924528302</v>
      </c>
      <c r="AL1209" s="65">
        <f t="shared" si="8"/>
        <v>101400</v>
      </c>
      <c r="AM1209" s="65">
        <f t="shared" si="9"/>
        <v>32524.5283</v>
      </c>
    </row>
    <row r="1210" ht="14.25" customHeight="1">
      <c r="A1210" s="11">
        <v>426.0</v>
      </c>
      <c r="B1210" s="11">
        <f>VLOOKUP(D1210,'Species Data'!A$2:E$252,2,FALSE)</f>
        <v>61</v>
      </c>
      <c r="C1210" s="11"/>
      <c r="D1210" s="11" t="s">
        <v>347</v>
      </c>
      <c r="E1210" s="115" t="s">
        <v>476</v>
      </c>
      <c r="F1210" s="122"/>
      <c r="G1210" s="11">
        <f>VLOOKUP(D1210,'Species Data'!A$2:E$252,3,FALSE)</f>
        <v>130</v>
      </c>
      <c r="H1210" s="52">
        <f>VLOOKUP(D1210,'Species Data'!A$2:E$252,4,FALSE)</f>
        <v>130</v>
      </c>
      <c r="I1210" s="52">
        <f>VLOOKUP(D1210,'Species Data'!A$2:E$252,5,FALSE)</f>
        <v>130</v>
      </c>
      <c r="J1210" s="53">
        <f t="shared" si="1"/>
        <v>16900</v>
      </c>
      <c r="K1210" s="12" t="s">
        <v>136</v>
      </c>
      <c r="L1210" s="54">
        <f>VLOOKUP(K1210,'Basic Moves'!B$2:J$60,3,FALSE)</f>
        <v>5</v>
      </c>
      <c r="M1210" s="54" t="str">
        <f>VLOOKUP(K1210,'Basic Moves'!B$2:C$60,2,FALSE)</f>
        <v>Ground</v>
      </c>
      <c r="N1210" s="54">
        <f>IF(OR(VLOOKUP(K1210,'Basic Moves'!B$2:C$60,2,FALSE)=E1210,VLOOKUP(K1210,'Basic Moves'!B$2:C$60,2,FALSE)=F1210),1,0)</f>
        <v>0</v>
      </c>
      <c r="O1210" s="54">
        <f>VLOOKUP(K1210,'Basic Moves'!B$2:J$60,5,FALSE)</f>
        <v>600</v>
      </c>
      <c r="P1210" s="54">
        <f>VLOOKUP(K1210,'Basic Moves'!B$2:J$60,9,FALSE)</f>
        <v>7</v>
      </c>
      <c r="Q1210" s="34">
        <f t="shared" si="229"/>
        <v>2</v>
      </c>
      <c r="R1210" s="24">
        <f t="shared" si="2"/>
        <v>3.333333333</v>
      </c>
      <c r="S1210" s="56">
        <f t="shared" si="230"/>
        <v>8.333333333</v>
      </c>
      <c r="T1210" s="56">
        <f t="shared" si="231"/>
        <v>11.66666667</v>
      </c>
      <c r="U1210" s="56">
        <f t="shared" si="232"/>
        <v>1.4</v>
      </c>
      <c r="V1210" s="12" t="s">
        <v>107</v>
      </c>
      <c r="W1210" s="54">
        <f>VLOOKUP(V1210,'Charged Moves'!B$2:K$119,3,FALSE)</f>
        <v>70</v>
      </c>
      <c r="X1210" s="57" t="str">
        <f>VLOOKUP(V1210,'Charged Moves'!B$2:C$119,2,FALSE)</f>
        <v>Water</v>
      </c>
      <c r="Y1210" s="54">
        <f>IF(OR(VLOOKUP(V1210,'Charged Moves'!B$2:C$119,2,FALSE)=E1210,VLOOKUP(V1210,'Charged Moves'!B$2:C$119,2,FALSE)=F1210),1,0)</f>
        <v>1</v>
      </c>
      <c r="Z1210" s="54">
        <f>VLOOKUP(V1210,'Charged Moves'!B$2:K$119,10,FALSE)*100</f>
        <v>5</v>
      </c>
      <c r="AA1210" s="54">
        <f>VLOOKUP(V1210,'Charged Moves'!B$2:K$119,6,FALSE)</f>
        <v>3200</v>
      </c>
      <c r="AB1210" s="54">
        <f>VLOOKUP(V1210,'Charged Moves'!B$2:L$119,11,FALSE)</f>
        <v>50</v>
      </c>
      <c r="AC1210" s="62">
        <f t="shared" si="233"/>
        <v>31</v>
      </c>
      <c r="AD1210" s="24">
        <f t="shared" si="3"/>
        <v>9.6875</v>
      </c>
      <c r="AE1210" s="63">
        <f t="shared" si="4"/>
        <v>8</v>
      </c>
      <c r="AF1210" s="64">
        <f t="shared" si="5"/>
        <v>4800</v>
      </c>
      <c r="AG1210" s="65">
        <f t="shared" si="6"/>
        <v>5.875</v>
      </c>
      <c r="AH1210" s="15">
        <f t="shared" si="234"/>
        <v>0.3374497415</v>
      </c>
      <c r="AI1210" s="15">
        <f t="shared" si="235"/>
        <v>0.08948810506</v>
      </c>
      <c r="AJ1210" s="15">
        <f t="shared" si="236"/>
        <v>0.08370579673</v>
      </c>
      <c r="AK1210" s="65">
        <f t="shared" si="7"/>
        <v>1.807692308</v>
      </c>
      <c r="AL1210" s="65">
        <f t="shared" si="8"/>
        <v>99287.5</v>
      </c>
      <c r="AM1210" s="65">
        <f t="shared" si="9"/>
        <v>30550</v>
      </c>
    </row>
    <row r="1211" ht="14.25" customHeight="1">
      <c r="A1211" s="11">
        <v>423.0</v>
      </c>
      <c r="B1211" s="11">
        <f>VLOOKUP(D1211,'Species Data'!A$2:E$252,2,FALSE)</f>
        <v>61</v>
      </c>
      <c r="C1211" s="11"/>
      <c r="D1211" s="11" t="s">
        <v>347</v>
      </c>
      <c r="E1211" s="115" t="s">
        <v>476</v>
      </c>
      <c r="F1211" s="122"/>
      <c r="G1211" s="11">
        <f>VLOOKUP(D1211,'Species Data'!A$2:E$252,3,FALSE)</f>
        <v>130</v>
      </c>
      <c r="H1211" s="52">
        <f>VLOOKUP(D1211,'Species Data'!A$2:E$252,4,FALSE)</f>
        <v>130</v>
      </c>
      <c r="I1211" s="52">
        <f>VLOOKUP(D1211,'Species Data'!A$2:E$252,5,FALSE)</f>
        <v>130</v>
      </c>
      <c r="J1211" s="53">
        <f t="shared" si="1"/>
        <v>16900</v>
      </c>
      <c r="K1211" s="48" t="s">
        <v>136</v>
      </c>
      <c r="L1211" s="54">
        <f>VLOOKUP(K1211,'Basic Moves'!B$2:J$60,3,FALSE)</f>
        <v>5</v>
      </c>
      <c r="M1211" s="54" t="str">
        <f>VLOOKUP(K1211,'Basic Moves'!B$2:C$60,2,FALSE)</f>
        <v>Ground</v>
      </c>
      <c r="N1211" s="54">
        <f>IF(OR(VLOOKUP(K1211,'Basic Moves'!B$2:C$60,2,FALSE)=E1211,VLOOKUP(K1211,'Basic Moves'!B$2:C$60,2,FALSE)=F1211),1,0)</f>
        <v>0</v>
      </c>
      <c r="O1211" s="54">
        <f>VLOOKUP(K1211,'Basic Moves'!B$2:J$60,5,FALSE)</f>
        <v>600</v>
      </c>
      <c r="P1211" s="54">
        <f>VLOOKUP(K1211,'Basic Moves'!B$2:J$60,9,FALSE)</f>
        <v>7</v>
      </c>
      <c r="Q1211" s="34">
        <f t="shared" si="229"/>
        <v>2</v>
      </c>
      <c r="R1211" s="24">
        <f t="shared" si="2"/>
        <v>3.333333333</v>
      </c>
      <c r="S1211" s="56">
        <f t="shared" si="230"/>
        <v>8.333333333</v>
      </c>
      <c r="T1211" s="56">
        <f t="shared" si="231"/>
        <v>11.66666667</v>
      </c>
      <c r="U1211" s="56">
        <f t="shared" si="232"/>
        <v>1.4</v>
      </c>
      <c r="V1211" s="48" t="s">
        <v>258</v>
      </c>
      <c r="W1211" s="54">
        <f>VLOOKUP(V1211,'Charged Moves'!B$2:K$119,3,FALSE)</f>
        <v>45</v>
      </c>
      <c r="X1211" s="57" t="str">
        <f>VLOOKUP(V1211,'Charged Moves'!B$2:C$119,2,FALSE)</f>
        <v>Water</v>
      </c>
      <c r="Y1211" s="54">
        <f>IF(OR(VLOOKUP(V1211,'Charged Moves'!B$2:C$119,2,FALSE)=E1211,VLOOKUP(V1211,'Charged Moves'!B$2:C$119,2,FALSE)=F1211),1,0)</f>
        <v>1</v>
      </c>
      <c r="Z1211" s="54">
        <f>VLOOKUP(V1211,'Charged Moves'!B$2:K$119,10,FALSE)*100</f>
        <v>5</v>
      </c>
      <c r="AA1211" s="54">
        <f>VLOOKUP(V1211,'Charged Moves'!B$2:K$119,6,FALSE)</f>
        <v>1900</v>
      </c>
      <c r="AB1211" s="54">
        <f>VLOOKUP(V1211,'Charged Moves'!B$2:L$119,11,FALSE)</f>
        <v>33</v>
      </c>
      <c r="AC1211" s="62">
        <f t="shared" si="233"/>
        <v>20</v>
      </c>
      <c r="AD1211" s="24">
        <f t="shared" si="3"/>
        <v>10.52631579</v>
      </c>
      <c r="AE1211" s="63">
        <f t="shared" si="4"/>
        <v>5</v>
      </c>
      <c r="AF1211" s="64">
        <f t="shared" si="5"/>
        <v>3000</v>
      </c>
      <c r="AG1211" s="65">
        <f t="shared" si="6"/>
        <v>6.12244898</v>
      </c>
      <c r="AH1211" s="15">
        <f t="shared" si="234"/>
        <v>0.3516627788</v>
      </c>
      <c r="AI1211" s="15">
        <f t="shared" si="235"/>
        <v>0.09325725234</v>
      </c>
      <c r="AJ1211" s="15">
        <f t="shared" si="236"/>
        <v>0.08219881839</v>
      </c>
      <c r="AK1211" s="65">
        <f t="shared" si="7"/>
        <v>1.775147929</v>
      </c>
      <c r="AL1211" s="65">
        <f t="shared" si="8"/>
        <v>103469.3878</v>
      </c>
      <c r="AM1211" s="65">
        <f t="shared" si="9"/>
        <v>30000</v>
      </c>
    </row>
    <row r="1212" ht="14.25" customHeight="1">
      <c r="A1212" s="11">
        <v>424.0</v>
      </c>
      <c r="B1212" s="11">
        <f>VLOOKUP(D1212,'Species Data'!A$2:E$252,2,FALSE)</f>
        <v>61</v>
      </c>
      <c r="C1212" s="11"/>
      <c r="D1212" s="11" t="s">
        <v>347</v>
      </c>
      <c r="E1212" s="115" t="s">
        <v>476</v>
      </c>
      <c r="F1212" s="122"/>
      <c r="G1212" s="11">
        <f>VLOOKUP(D1212,'Species Data'!A$2:E$252,3,FALSE)</f>
        <v>130</v>
      </c>
      <c r="H1212" s="52">
        <f>VLOOKUP(D1212,'Species Data'!A$2:E$252,4,FALSE)</f>
        <v>130</v>
      </c>
      <c r="I1212" s="52">
        <f>VLOOKUP(D1212,'Species Data'!A$2:E$252,5,FALSE)</f>
        <v>130</v>
      </c>
      <c r="J1212" s="53">
        <f t="shared" si="1"/>
        <v>16900</v>
      </c>
      <c r="K1212" s="48" t="s">
        <v>136</v>
      </c>
      <c r="L1212" s="54">
        <f>VLOOKUP(K1212,'Basic Moves'!B$2:J$60,3,FALSE)</f>
        <v>5</v>
      </c>
      <c r="M1212" s="54" t="str">
        <f>VLOOKUP(K1212,'Basic Moves'!B$2:C$60,2,FALSE)</f>
        <v>Ground</v>
      </c>
      <c r="N1212" s="54">
        <f>IF(OR(VLOOKUP(K1212,'Basic Moves'!B$2:C$60,2,FALSE)=E1212,VLOOKUP(K1212,'Basic Moves'!B$2:C$60,2,FALSE)=F1212),1,0)</f>
        <v>0</v>
      </c>
      <c r="O1212" s="54">
        <f>VLOOKUP(K1212,'Basic Moves'!B$2:J$60,5,FALSE)</f>
        <v>600</v>
      </c>
      <c r="P1212" s="54">
        <f>VLOOKUP(K1212,'Basic Moves'!B$2:J$60,9,FALSE)</f>
        <v>7</v>
      </c>
      <c r="Q1212" s="34">
        <f t="shared" si="229"/>
        <v>2</v>
      </c>
      <c r="R1212" s="24">
        <f t="shared" si="2"/>
        <v>3.333333333</v>
      </c>
      <c r="S1212" s="56">
        <f t="shared" si="230"/>
        <v>8.333333333</v>
      </c>
      <c r="T1212" s="56">
        <f t="shared" si="231"/>
        <v>11.66666667</v>
      </c>
      <c r="U1212" s="56">
        <f t="shared" si="232"/>
        <v>1.4</v>
      </c>
      <c r="V1212" s="48" t="s">
        <v>360</v>
      </c>
      <c r="W1212" s="54">
        <f>VLOOKUP(V1212,'Charged Moves'!B$2:K$119,3,FALSE)</f>
        <v>55</v>
      </c>
      <c r="X1212" s="57" t="str">
        <f>VLOOKUP(V1212,'Charged Moves'!B$2:C$119,2,FALSE)</f>
        <v>Ground</v>
      </c>
      <c r="Y1212" s="54">
        <f>IF(OR(VLOOKUP(V1212,'Charged Moves'!B$2:C$119,2,FALSE)=E1212,VLOOKUP(V1212,'Charged Moves'!B$2:C$119,2,FALSE)=F1212),1,0)</f>
        <v>0</v>
      </c>
      <c r="Z1212" s="54">
        <f>VLOOKUP(V1212,'Charged Moves'!B$2:K$119,10,FALSE)*100</f>
        <v>5</v>
      </c>
      <c r="AA1212" s="54">
        <f>VLOOKUP(V1212,'Charged Moves'!B$2:K$119,6,FALSE)</f>
        <v>2300</v>
      </c>
      <c r="AB1212" s="54">
        <f>VLOOKUP(V1212,'Charged Moves'!B$2:L$119,11,FALSE)</f>
        <v>33</v>
      </c>
      <c r="AC1212" s="62">
        <f t="shared" si="233"/>
        <v>20</v>
      </c>
      <c r="AD1212" s="24">
        <f t="shared" si="3"/>
        <v>8.695652174</v>
      </c>
      <c r="AE1212" s="63">
        <f t="shared" si="4"/>
        <v>5</v>
      </c>
      <c r="AF1212" s="64">
        <f t="shared" si="5"/>
        <v>3000</v>
      </c>
      <c r="AG1212" s="65">
        <f t="shared" si="6"/>
        <v>5.660377358</v>
      </c>
      <c r="AH1212" s="15">
        <f t="shared" si="234"/>
        <v>0.3251221918</v>
      </c>
      <c r="AI1212" s="15">
        <f t="shared" si="235"/>
        <v>0.08621896914</v>
      </c>
      <c r="AJ1212" s="15">
        <f t="shared" si="236"/>
        <v>0.08029826768</v>
      </c>
      <c r="AK1212" s="65">
        <f t="shared" si="7"/>
        <v>1.734104046</v>
      </c>
      <c r="AL1212" s="65">
        <f t="shared" si="8"/>
        <v>95660.37736</v>
      </c>
      <c r="AM1212" s="65">
        <f t="shared" si="9"/>
        <v>29306.35838</v>
      </c>
    </row>
    <row r="1213" ht="14.25" customHeight="1">
      <c r="A1213" s="11">
        <v>427.0</v>
      </c>
      <c r="B1213" s="11">
        <f>VLOOKUP(D1213,'Species Data'!A$2:E$252,2,FALSE)</f>
        <v>62</v>
      </c>
      <c r="C1213" s="11"/>
      <c r="D1213" s="11" t="s">
        <v>153</v>
      </c>
      <c r="E1213" s="115" t="s">
        <v>476</v>
      </c>
      <c r="F1213" s="152" t="s">
        <v>482</v>
      </c>
      <c r="G1213" s="11">
        <f>VLOOKUP(D1213,'Species Data'!A$2:E$252,3,FALSE)</f>
        <v>180</v>
      </c>
      <c r="H1213" s="52">
        <f>VLOOKUP(D1213,'Species Data'!A$2:E$252,4,FALSE)</f>
        <v>182</v>
      </c>
      <c r="I1213" s="52">
        <f>VLOOKUP(D1213,'Species Data'!A$2:E$252,5,FALSE)</f>
        <v>187</v>
      </c>
      <c r="J1213" s="53">
        <f t="shared" si="1"/>
        <v>33660</v>
      </c>
      <c r="K1213" s="48" t="s">
        <v>154</v>
      </c>
      <c r="L1213" s="54">
        <f>VLOOKUP(K1213,'Basic Moves'!B$2:J$60,3,FALSE)</f>
        <v>12</v>
      </c>
      <c r="M1213" s="54" t="str">
        <f>VLOOKUP(K1213,'Basic Moves'!B$2:C$60,2,FALSE)</f>
        <v>Water</v>
      </c>
      <c r="N1213" s="54">
        <f>IF(OR(VLOOKUP(K1213,'Basic Moves'!B$2:C$60,2,FALSE)=E1213,VLOOKUP(K1213,'Basic Moves'!B$2:C$60,2,FALSE)=F1213),1,0)</f>
        <v>1</v>
      </c>
      <c r="O1213" s="54">
        <f>VLOOKUP(K1213,'Basic Moves'!B$2:J$60,5,FALSE)</f>
        <v>1200</v>
      </c>
      <c r="P1213" s="54">
        <f>VLOOKUP(K1213,'Basic Moves'!B$2:J$60,9,FALSE)</f>
        <v>14</v>
      </c>
      <c r="Q1213" s="34">
        <f t="shared" si="229"/>
        <v>8</v>
      </c>
      <c r="R1213" s="24">
        <f t="shared" si="2"/>
        <v>6.666666667</v>
      </c>
      <c r="S1213" s="56">
        <f t="shared" si="230"/>
        <v>10</v>
      </c>
      <c r="T1213" s="56">
        <f t="shared" si="231"/>
        <v>11.66666667</v>
      </c>
      <c r="U1213" s="56">
        <f t="shared" si="232"/>
        <v>1.166666667</v>
      </c>
      <c r="V1213" s="12" t="s">
        <v>122</v>
      </c>
      <c r="W1213" s="54">
        <f>VLOOKUP(V1213,'Charged Moves'!B$2:K$119,3,FALSE)</f>
        <v>90</v>
      </c>
      <c r="X1213" s="57" t="str">
        <f>VLOOKUP(V1213,'Charged Moves'!B$2:C$119,2,FALSE)</f>
        <v>Fighting</v>
      </c>
      <c r="Y1213" s="54">
        <f>IF(OR(VLOOKUP(V1213,'Charged Moves'!B$2:C$119,2,FALSE)=E1213,VLOOKUP(V1213,'Charged Moves'!B$2:C$119,2,FALSE)=F1213),1,0)</f>
        <v>1</v>
      </c>
      <c r="Z1213" s="54">
        <f>VLOOKUP(V1213,'Charged Moves'!B$2:K$119,10,FALSE)*100</f>
        <v>5</v>
      </c>
      <c r="AA1213" s="54">
        <f>VLOOKUP(V1213,'Charged Moves'!B$2:K$119,6,FALSE)</f>
        <v>2700</v>
      </c>
      <c r="AB1213" s="54">
        <f>VLOOKUP(V1213,'Charged Moves'!B$2:L$119,11,FALSE)</f>
        <v>50</v>
      </c>
      <c r="AC1213" s="62">
        <f t="shared" si="233"/>
        <v>55</v>
      </c>
      <c r="AD1213" s="24">
        <f t="shared" si="3"/>
        <v>20.37037037</v>
      </c>
      <c r="AE1213" s="63">
        <f t="shared" si="4"/>
        <v>4</v>
      </c>
      <c r="AF1213" s="64">
        <f t="shared" si="5"/>
        <v>4800</v>
      </c>
      <c r="AG1213" s="65">
        <f t="shared" si="6"/>
        <v>11.6</v>
      </c>
      <c r="AH1213" s="15">
        <f t="shared" si="234"/>
        <v>0.666283745</v>
      </c>
      <c r="AI1213" s="15">
        <f t="shared" si="235"/>
        <v>0.3519190991</v>
      </c>
      <c r="AJ1213" s="15">
        <f t="shared" si="236"/>
        <v>0.4585003119</v>
      </c>
      <c r="AK1213" s="65">
        <f t="shared" si="7"/>
        <v>4.971428571</v>
      </c>
      <c r="AL1213" s="65">
        <f t="shared" si="8"/>
        <v>390456</v>
      </c>
      <c r="AM1213" s="65">
        <f t="shared" si="9"/>
        <v>167338.2857</v>
      </c>
    </row>
    <row r="1214" ht="14.25" customHeight="1">
      <c r="A1214" s="11">
        <v>434.0</v>
      </c>
      <c r="B1214" s="11">
        <f>VLOOKUP(D1214,'Species Data'!A$2:E$252,2,FALSE)</f>
        <v>62</v>
      </c>
      <c r="C1214" s="11"/>
      <c r="D1214" s="11" t="s">
        <v>153</v>
      </c>
      <c r="E1214" s="115" t="s">
        <v>476</v>
      </c>
      <c r="F1214" s="152" t="s">
        <v>482</v>
      </c>
      <c r="G1214" s="11">
        <f>VLOOKUP(D1214,'Species Data'!A$2:E$252,3,FALSE)</f>
        <v>180</v>
      </c>
      <c r="H1214" s="52">
        <f>VLOOKUP(D1214,'Species Data'!A$2:E$252,4,FALSE)</f>
        <v>182</v>
      </c>
      <c r="I1214" s="52">
        <f>VLOOKUP(D1214,'Species Data'!A$2:E$252,5,FALSE)</f>
        <v>187</v>
      </c>
      <c r="J1214" s="53">
        <f t="shared" si="1"/>
        <v>33660</v>
      </c>
      <c r="K1214" s="12" t="s">
        <v>106</v>
      </c>
      <c r="L1214" s="54">
        <f>VLOOKUP(K1214,'Basic Moves'!B$2:J$60,3,FALSE)</f>
        <v>15</v>
      </c>
      <c r="M1214" s="54" t="str">
        <f>VLOOKUP(K1214,'Basic Moves'!B$2:C$60,2,FALSE)</f>
        <v>Fighting</v>
      </c>
      <c r="N1214" s="54">
        <f>IF(OR(VLOOKUP(K1214,'Basic Moves'!B$2:C$60,2,FALSE)=E1214,VLOOKUP(K1214,'Basic Moves'!B$2:C$60,2,FALSE)=F1214),1,0)</f>
        <v>1</v>
      </c>
      <c r="O1214" s="54">
        <f>VLOOKUP(K1214,'Basic Moves'!B$2:J$60,5,FALSE)</f>
        <v>1300</v>
      </c>
      <c r="P1214" s="54">
        <f>VLOOKUP(K1214,'Basic Moves'!B$2:J$60,9,FALSE)</f>
        <v>10</v>
      </c>
      <c r="Q1214" s="34">
        <f t="shared" si="229"/>
        <v>10</v>
      </c>
      <c r="R1214" s="24">
        <f t="shared" si="2"/>
        <v>7.692307692</v>
      </c>
      <c r="S1214" s="56">
        <f t="shared" si="230"/>
        <v>11.53846154</v>
      </c>
      <c r="T1214" s="56">
        <f t="shared" si="231"/>
        <v>7.692307692</v>
      </c>
      <c r="U1214" s="56">
        <f t="shared" si="232"/>
        <v>0.6666666667</v>
      </c>
      <c r="V1214" s="12" t="s">
        <v>122</v>
      </c>
      <c r="W1214" s="54">
        <f>VLOOKUP(V1214,'Charged Moves'!B$2:K$119,3,FALSE)</f>
        <v>90</v>
      </c>
      <c r="X1214" s="57" t="str">
        <f>VLOOKUP(V1214,'Charged Moves'!B$2:C$119,2,FALSE)</f>
        <v>Fighting</v>
      </c>
      <c r="Y1214" s="54">
        <f>IF(OR(VLOOKUP(V1214,'Charged Moves'!B$2:C$119,2,FALSE)=E1214,VLOOKUP(V1214,'Charged Moves'!B$2:C$119,2,FALSE)=F1214),1,0)</f>
        <v>1</v>
      </c>
      <c r="Z1214" s="54">
        <f>VLOOKUP(V1214,'Charged Moves'!B$2:K$119,10,FALSE)*100</f>
        <v>5</v>
      </c>
      <c r="AA1214" s="54">
        <f>VLOOKUP(V1214,'Charged Moves'!B$2:K$119,6,FALSE)</f>
        <v>2700</v>
      </c>
      <c r="AB1214" s="54">
        <f>VLOOKUP(V1214,'Charged Moves'!B$2:L$119,11,FALSE)</f>
        <v>50</v>
      </c>
      <c r="AC1214" s="62">
        <f t="shared" si="233"/>
        <v>55</v>
      </c>
      <c r="AD1214" s="24">
        <f t="shared" si="3"/>
        <v>20.37037037</v>
      </c>
      <c r="AE1214" s="63">
        <f t="shared" si="4"/>
        <v>5</v>
      </c>
      <c r="AF1214" s="64">
        <f t="shared" si="5"/>
        <v>6500</v>
      </c>
      <c r="AG1214" s="65">
        <f t="shared" si="6"/>
        <v>11.41304348</v>
      </c>
      <c r="AH1214" s="15">
        <f t="shared" si="234"/>
        <v>0.6555452888</v>
      </c>
      <c r="AI1214" s="15">
        <f t="shared" si="235"/>
        <v>0.3462472395</v>
      </c>
      <c r="AJ1214" s="15">
        <f t="shared" si="236"/>
        <v>0.4567850375</v>
      </c>
      <c r="AK1214" s="65">
        <f t="shared" si="7"/>
        <v>4.952830189</v>
      </c>
      <c r="AL1214" s="65">
        <f t="shared" si="8"/>
        <v>384163.0435</v>
      </c>
      <c r="AM1214" s="65">
        <f t="shared" si="9"/>
        <v>166712.2642</v>
      </c>
    </row>
    <row r="1215" ht="14.25" customHeight="1">
      <c r="A1215" s="11">
        <v>435.0</v>
      </c>
      <c r="B1215" s="11">
        <f>VLOOKUP(D1215,'Species Data'!A$2:E$252,2,FALSE)</f>
        <v>62</v>
      </c>
      <c r="C1215" s="11"/>
      <c r="D1215" s="11" t="s">
        <v>153</v>
      </c>
      <c r="E1215" s="115" t="s">
        <v>476</v>
      </c>
      <c r="F1215" s="152" t="s">
        <v>482</v>
      </c>
      <c r="G1215" s="11">
        <f>VLOOKUP(D1215,'Species Data'!A$2:E$252,3,FALSE)</f>
        <v>180</v>
      </c>
      <c r="H1215" s="52">
        <f>VLOOKUP(D1215,'Species Data'!A$2:E$252,4,FALSE)</f>
        <v>182</v>
      </c>
      <c r="I1215" s="52">
        <f>VLOOKUP(D1215,'Species Data'!A$2:E$252,5,FALSE)</f>
        <v>187</v>
      </c>
      <c r="J1215" s="53">
        <f t="shared" si="1"/>
        <v>33660</v>
      </c>
      <c r="K1215" s="12" t="s">
        <v>106</v>
      </c>
      <c r="L1215" s="54">
        <f>VLOOKUP(K1215,'Basic Moves'!B$2:J$60,3,FALSE)</f>
        <v>15</v>
      </c>
      <c r="M1215" s="54" t="str">
        <f>VLOOKUP(K1215,'Basic Moves'!B$2:C$60,2,FALSE)</f>
        <v>Fighting</v>
      </c>
      <c r="N1215" s="54">
        <f>IF(OR(VLOOKUP(K1215,'Basic Moves'!B$2:C$60,2,FALSE)=E1215,VLOOKUP(K1215,'Basic Moves'!B$2:C$60,2,FALSE)=F1215),1,0)</f>
        <v>1</v>
      </c>
      <c r="O1215" s="54">
        <f>VLOOKUP(K1215,'Basic Moves'!B$2:J$60,5,FALSE)</f>
        <v>1300</v>
      </c>
      <c r="P1215" s="54">
        <f>VLOOKUP(K1215,'Basic Moves'!B$2:J$60,9,FALSE)</f>
        <v>10</v>
      </c>
      <c r="Q1215" s="34">
        <f t="shared" si="229"/>
        <v>10</v>
      </c>
      <c r="R1215" s="24">
        <f t="shared" si="2"/>
        <v>7.692307692</v>
      </c>
      <c r="S1215" s="56">
        <f t="shared" si="230"/>
        <v>11.53846154</v>
      </c>
      <c r="T1215" s="56">
        <f t="shared" si="231"/>
        <v>7.692307692</v>
      </c>
      <c r="U1215" s="56">
        <f t="shared" si="232"/>
        <v>0.6666666667</v>
      </c>
      <c r="V1215" s="48" t="s">
        <v>76</v>
      </c>
      <c r="W1215" s="54">
        <f>VLOOKUP(V1215,'Charged Moves'!B$2:K$119,3,FALSE)</f>
        <v>130</v>
      </c>
      <c r="X1215" s="57" t="str">
        <f>VLOOKUP(V1215,'Charged Moves'!B$2:C$119,2,FALSE)</f>
        <v>Water</v>
      </c>
      <c r="Y1215" s="54">
        <f>IF(OR(VLOOKUP(V1215,'Charged Moves'!B$2:C$119,2,FALSE)=E1215,VLOOKUP(V1215,'Charged Moves'!B$2:C$119,2,FALSE)=F1215),1,0)</f>
        <v>1</v>
      </c>
      <c r="Z1215" s="54">
        <f>VLOOKUP(V1215,'Charged Moves'!B$2:K$119,10,FALSE)*100</f>
        <v>5</v>
      </c>
      <c r="AA1215" s="54">
        <f>VLOOKUP(V1215,'Charged Moves'!B$2:K$119,6,FALSE)</f>
        <v>3300</v>
      </c>
      <c r="AB1215" s="54">
        <f>VLOOKUP(V1215,'Charged Moves'!B$2:L$119,11,FALSE)</f>
        <v>100</v>
      </c>
      <c r="AC1215" s="62">
        <f t="shared" si="233"/>
        <v>79</v>
      </c>
      <c r="AD1215" s="24">
        <f t="shared" si="3"/>
        <v>23.93939394</v>
      </c>
      <c r="AE1215" s="63">
        <f t="shared" si="4"/>
        <v>10</v>
      </c>
      <c r="AF1215" s="64">
        <f t="shared" si="5"/>
        <v>13000</v>
      </c>
      <c r="AG1215" s="65">
        <f t="shared" si="6"/>
        <v>10.98159509</v>
      </c>
      <c r="AH1215" s="15">
        <f t="shared" si="234"/>
        <v>0.6307636469</v>
      </c>
      <c r="AI1215" s="15">
        <f t="shared" si="235"/>
        <v>0.3331580216</v>
      </c>
      <c r="AJ1215" s="15">
        <f t="shared" si="236"/>
        <v>0.4310351511</v>
      </c>
      <c r="AK1215" s="65">
        <f t="shared" si="7"/>
        <v>4.673629243</v>
      </c>
      <c r="AL1215" s="65">
        <f t="shared" si="8"/>
        <v>369640.4908</v>
      </c>
      <c r="AM1215" s="65">
        <f t="shared" si="9"/>
        <v>157314.3603</v>
      </c>
    </row>
    <row r="1216" ht="14.25" customHeight="1">
      <c r="A1216" s="11">
        <v>428.0</v>
      </c>
      <c r="B1216" s="11">
        <f>VLOOKUP(D1216,'Species Data'!A$2:E$252,2,FALSE)</f>
        <v>62</v>
      </c>
      <c r="C1216" s="11"/>
      <c r="D1216" s="11" t="s">
        <v>153</v>
      </c>
      <c r="E1216" s="115" t="s">
        <v>476</v>
      </c>
      <c r="F1216" s="152" t="s">
        <v>482</v>
      </c>
      <c r="G1216" s="11">
        <f>VLOOKUP(D1216,'Species Data'!A$2:E$252,3,FALSE)</f>
        <v>180</v>
      </c>
      <c r="H1216" s="52">
        <f>VLOOKUP(D1216,'Species Data'!A$2:E$252,4,FALSE)</f>
        <v>182</v>
      </c>
      <c r="I1216" s="52">
        <f>VLOOKUP(D1216,'Species Data'!A$2:E$252,5,FALSE)</f>
        <v>187</v>
      </c>
      <c r="J1216" s="53">
        <f t="shared" si="1"/>
        <v>33660</v>
      </c>
      <c r="K1216" s="48" t="s">
        <v>154</v>
      </c>
      <c r="L1216" s="54">
        <f>VLOOKUP(K1216,'Basic Moves'!B$2:J$60,3,FALSE)</f>
        <v>12</v>
      </c>
      <c r="M1216" s="54" t="str">
        <f>VLOOKUP(K1216,'Basic Moves'!B$2:C$60,2,FALSE)</f>
        <v>Water</v>
      </c>
      <c r="N1216" s="54">
        <f>IF(OR(VLOOKUP(K1216,'Basic Moves'!B$2:C$60,2,FALSE)=E1216,VLOOKUP(K1216,'Basic Moves'!B$2:C$60,2,FALSE)=F1216),1,0)</f>
        <v>1</v>
      </c>
      <c r="O1216" s="54">
        <f>VLOOKUP(K1216,'Basic Moves'!B$2:J$60,5,FALSE)</f>
        <v>1200</v>
      </c>
      <c r="P1216" s="54">
        <f>VLOOKUP(K1216,'Basic Moves'!B$2:J$60,9,FALSE)</f>
        <v>14</v>
      </c>
      <c r="Q1216" s="34">
        <f t="shared" si="229"/>
        <v>8</v>
      </c>
      <c r="R1216" s="24">
        <f t="shared" si="2"/>
        <v>6.666666667</v>
      </c>
      <c r="S1216" s="56">
        <f t="shared" si="230"/>
        <v>10</v>
      </c>
      <c r="T1216" s="56">
        <f t="shared" si="231"/>
        <v>11.66666667</v>
      </c>
      <c r="U1216" s="56">
        <f t="shared" si="232"/>
        <v>1.166666667</v>
      </c>
      <c r="V1216" s="48" t="s">
        <v>76</v>
      </c>
      <c r="W1216" s="54">
        <f>VLOOKUP(V1216,'Charged Moves'!B$2:K$119,3,FALSE)</f>
        <v>130</v>
      </c>
      <c r="X1216" s="57" t="str">
        <f>VLOOKUP(V1216,'Charged Moves'!B$2:C$119,2,FALSE)</f>
        <v>Water</v>
      </c>
      <c r="Y1216" s="54">
        <f>IF(OR(VLOOKUP(V1216,'Charged Moves'!B$2:C$119,2,FALSE)=E1216,VLOOKUP(V1216,'Charged Moves'!B$2:C$119,2,FALSE)=F1216),1,0)</f>
        <v>1</v>
      </c>
      <c r="Z1216" s="54">
        <f>VLOOKUP(V1216,'Charged Moves'!B$2:K$119,10,FALSE)*100</f>
        <v>5</v>
      </c>
      <c r="AA1216" s="54">
        <f>VLOOKUP(V1216,'Charged Moves'!B$2:K$119,6,FALSE)</f>
        <v>3300</v>
      </c>
      <c r="AB1216" s="54">
        <f>VLOOKUP(V1216,'Charged Moves'!B$2:L$119,11,FALSE)</f>
        <v>100</v>
      </c>
      <c r="AC1216" s="62">
        <f t="shared" si="233"/>
        <v>79</v>
      </c>
      <c r="AD1216" s="24">
        <f t="shared" si="3"/>
        <v>23.93939394</v>
      </c>
      <c r="AE1216" s="63">
        <f t="shared" si="4"/>
        <v>8</v>
      </c>
      <c r="AF1216" s="64">
        <f t="shared" si="5"/>
        <v>9600</v>
      </c>
      <c r="AG1216" s="65">
        <f t="shared" si="6"/>
        <v>11.08527132</v>
      </c>
      <c r="AH1216" s="15">
        <f t="shared" si="234"/>
        <v>0.6367186282</v>
      </c>
      <c r="AI1216" s="15">
        <f t="shared" si="235"/>
        <v>0.3363033358</v>
      </c>
      <c r="AJ1216" s="15">
        <f t="shared" si="236"/>
        <v>0.4268113791</v>
      </c>
      <c r="AK1216" s="65">
        <f t="shared" si="7"/>
        <v>4.627831715</v>
      </c>
      <c r="AL1216" s="65">
        <f t="shared" si="8"/>
        <v>373130.2326</v>
      </c>
      <c r="AM1216" s="65">
        <f t="shared" si="9"/>
        <v>155772.8155</v>
      </c>
    </row>
    <row r="1217" ht="14.25" customHeight="1">
      <c r="A1217" s="11">
        <v>430.0</v>
      </c>
      <c r="B1217" s="32">
        <f>VLOOKUP(D1217,'Species Data'!A$2:E$252,2,FALSE)</f>
        <v>62</v>
      </c>
      <c r="C1217" s="32"/>
      <c r="D1217" s="32" t="s">
        <v>153</v>
      </c>
      <c r="E1217" s="130" t="s">
        <v>476</v>
      </c>
      <c r="F1217" s="154" t="s">
        <v>482</v>
      </c>
      <c r="G1217" s="32">
        <f>VLOOKUP(D1217,'Species Data'!A$2:E$252,3,FALSE)</f>
        <v>180</v>
      </c>
      <c r="H1217" s="104">
        <f>VLOOKUP(D1217,'Species Data'!A$2:E$252,4,FALSE)</f>
        <v>182</v>
      </c>
      <c r="I1217" s="104">
        <f>VLOOKUP(D1217,'Species Data'!A$2:E$252,5,FALSE)</f>
        <v>187</v>
      </c>
      <c r="J1217" s="105">
        <f t="shared" si="1"/>
        <v>33660</v>
      </c>
      <c r="K1217" s="36" t="s">
        <v>154</v>
      </c>
      <c r="L1217" s="106">
        <f>VLOOKUP(K1217,'Basic Moves'!B$2:J$60,3,FALSE)</f>
        <v>12</v>
      </c>
      <c r="M1217" s="106" t="str">
        <f>VLOOKUP(K1217,'Basic Moves'!B$2:C$60,2,FALSE)</f>
        <v>Water</v>
      </c>
      <c r="N1217" s="106">
        <f>IF(OR(VLOOKUP(K1217,'Basic Moves'!B$2:C$60,2,FALSE)=E1217,VLOOKUP(K1217,'Basic Moves'!B$2:C$60,2,FALSE)=F1217),1,0)</f>
        <v>1</v>
      </c>
      <c r="O1217" s="106">
        <f>VLOOKUP(K1217,'Basic Moves'!B$2:J$60,5,FALSE)</f>
        <v>1200</v>
      </c>
      <c r="P1217" s="106">
        <f>VLOOKUP(K1217,'Basic Moves'!B$2:J$60,9,FALSE)</f>
        <v>14</v>
      </c>
      <c r="Q1217" s="34">
        <f t="shared" si="229"/>
        <v>8</v>
      </c>
      <c r="R1217" s="24">
        <f t="shared" si="2"/>
        <v>6.666666667</v>
      </c>
      <c r="S1217" s="56">
        <f t="shared" si="230"/>
        <v>10</v>
      </c>
      <c r="T1217" s="56">
        <f t="shared" si="231"/>
        <v>11.66666667</v>
      </c>
      <c r="U1217" s="56">
        <f t="shared" si="232"/>
        <v>1.166666667</v>
      </c>
      <c r="V1217" s="36" t="s">
        <v>156</v>
      </c>
      <c r="W1217" s="106">
        <f>VLOOKUP(V1217,'Charged Moves'!B$2:K$119,3,FALSE)</f>
        <v>60</v>
      </c>
      <c r="X1217" s="107" t="str">
        <f>VLOOKUP(V1217,'Charged Moves'!B$2:C$119,2,FALSE)</f>
        <v>Fighting</v>
      </c>
      <c r="Y1217" s="106">
        <f>IF(OR(VLOOKUP(V1217,'Charged Moves'!B$2:C$119,2,FALSE)=E1217,VLOOKUP(V1217,'Charged Moves'!B$2:C$119,2,FALSE)=F1217),1,0)</f>
        <v>1</v>
      </c>
      <c r="Z1217" s="106">
        <f>VLOOKUP(V1217,'Charged Moves'!B$2:K$119,10,FALSE)*100</f>
        <v>5</v>
      </c>
      <c r="AA1217" s="106">
        <f>VLOOKUP(V1217,'Charged Moves'!B$2:K$119,6,FALSE)</f>
        <v>2200</v>
      </c>
      <c r="AB1217" s="106">
        <f>VLOOKUP(V1217,'Charged Moves'!B$2:L$119,11,FALSE)</f>
        <v>50</v>
      </c>
      <c r="AC1217" s="62">
        <f t="shared" si="233"/>
        <v>37</v>
      </c>
      <c r="AD1217" s="24">
        <f t="shared" si="3"/>
        <v>16.81818182</v>
      </c>
      <c r="AE1217" s="63">
        <f t="shared" si="4"/>
        <v>4</v>
      </c>
      <c r="AF1217" s="64">
        <f t="shared" si="5"/>
        <v>4800</v>
      </c>
      <c r="AG1217" s="65">
        <f t="shared" si="6"/>
        <v>9.857142857</v>
      </c>
      <c r="AH1217" s="15">
        <f t="shared" si="234"/>
        <v>0.5661770739</v>
      </c>
      <c r="AI1217" s="15">
        <f t="shared" si="235"/>
        <v>0.2990445546</v>
      </c>
      <c r="AJ1217" s="15">
        <f t="shared" si="236"/>
        <v>0.374333419</v>
      </c>
      <c r="AK1217" s="65">
        <f t="shared" si="7"/>
        <v>4.058823529</v>
      </c>
      <c r="AL1217" s="65">
        <f t="shared" si="8"/>
        <v>331791.4286</v>
      </c>
      <c r="AM1217" s="65">
        <f t="shared" si="9"/>
        <v>136620</v>
      </c>
    </row>
    <row r="1218" ht="14.25" customHeight="1">
      <c r="A1218" s="11">
        <v>436.0</v>
      </c>
      <c r="B1218" s="11">
        <f>VLOOKUP(D1218,'Species Data'!A$2:E$252,2,FALSE)</f>
        <v>62</v>
      </c>
      <c r="C1218" s="11"/>
      <c r="D1218" s="11" t="s">
        <v>153</v>
      </c>
      <c r="E1218" s="115" t="s">
        <v>476</v>
      </c>
      <c r="F1218" s="152" t="s">
        <v>482</v>
      </c>
      <c r="G1218" s="11">
        <f>VLOOKUP(D1218,'Species Data'!A$2:E$252,3,FALSE)</f>
        <v>180</v>
      </c>
      <c r="H1218" s="52">
        <f>VLOOKUP(D1218,'Species Data'!A$2:E$252,4,FALSE)</f>
        <v>182</v>
      </c>
      <c r="I1218" s="52">
        <f>VLOOKUP(D1218,'Species Data'!A$2:E$252,5,FALSE)</f>
        <v>187</v>
      </c>
      <c r="J1218" s="53">
        <f t="shared" si="1"/>
        <v>33660</v>
      </c>
      <c r="K1218" s="12" t="s">
        <v>106</v>
      </c>
      <c r="L1218" s="54">
        <f>VLOOKUP(K1218,'Basic Moves'!B$2:J$60,3,FALSE)</f>
        <v>15</v>
      </c>
      <c r="M1218" s="54" t="str">
        <f>VLOOKUP(K1218,'Basic Moves'!B$2:C$60,2,FALSE)</f>
        <v>Fighting</v>
      </c>
      <c r="N1218" s="54">
        <f>IF(OR(VLOOKUP(K1218,'Basic Moves'!B$2:C$60,2,FALSE)=E1218,VLOOKUP(K1218,'Basic Moves'!B$2:C$60,2,FALSE)=F1218),1,0)</f>
        <v>1</v>
      </c>
      <c r="O1218" s="54">
        <f>VLOOKUP(K1218,'Basic Moves'!B$2:J$60,5,FALSE)</f>
        <v>1300</v>
      </c>
      <c r="P1218" s="54">
        <f>VLOOKUP(K1218,'Basic Moves'!B$2:J$60,9,FALSE)</f>
        <v>10</v>
      </c>
      <c r="Q1218" s="34">
        <f t="shared" si="229"/>
        <v>10</v>
      </c>
      <c r="R1218" s="24">
        <f t="shared" si="2"/>
        <v>7.692307692</v>
      </c>
      <c r="S1218" s="56">
        <f t="shared" si="230"/>
        <v>11.53846154</v>
      </c>
      <c r="T1218" s="56">
        <f t="shared" si="231"/>
        <v>7.692307692</v>
      </c>
      <c r="U1218" s="56">
        <f t="shared" si="232"/>
        <v>0.6666666667</v>
      </c>
      <c r="V1218" s="48" t="s">
        <v>222</v>
      </c>
      <c r="W1218" s="54">
        <f>VLOOKUP(V1218,'Charged Moves'!B$2:K$119,3,FALSE)</f>
        <v>50</v>
      </c>
      <c r="X1218" s="57" t="str">
        <f>VLOOKUP(V1218,'Charged Moves'!B$2:C$119,2,FALSE)</f>
        <v>Ice</v>
      </c>
      <c r="Y1218" s="54">
        <f>IF(OR(VLOOKUP(V1218,'Charged Moves'!B$2:C$119,2,FALSE)=E1218,VLOOKUP(V1218,'Charged Moves'!B$2:C$119,2,FALSE)=F1218),1,0)</f>
        <v>0</v>
      </c>
      <c r="Z1218" s="54">
        <f>VLOOKUP(V1218,'Charged Moves'!B$2:K$119,10,FALSE)*100</f>
        <v>5</v>
      </c>
      <c r="AA1218" s="54">
        <f>VLOOKUP(V1218,'Charged Moves'!B$2:K$119,6,FALSE)</f>
        <v>1900</v>
      </c>
      <c r="AB1218" s="54">
        <f>VLOOKUP(V1218,'Charged Moves'!B$2:L$119,11,FALSE)</f>
        <v>33</v>
      </c>
      <c r="AC1218" s="62">
        <f t="shared" si="233"/>
        <v>26</v>
      </c>
      <c r="AD1218" s="24">
        <f t="shared" si="3"/>
        <v>13.68421053</v>
      </c>
      <c r="AE1218" s="63">
        <f t="shared" si="4"/>
        <v>4</v>
      </c>
      <c r="AF1218" s="64">
        <f t="shared" si="5"/>
        <v>5200</v>
      </c>
      <c r="AG1218" s="65">
        <f t="shared" si="6"/>
        <v>9.295774648</v>
      </c>
      <c r="AH1218" s="15">
        <f t="shared" si="234"/>
        <v>0.5339330642</v>
      </c>
      <c r="AI1218" s="15">
        <f t="shared" si="235"/>
        <v>0.2820138482</v>
      </c>
      <c r="AJ1218" s="15">
        <f t="shared" si="236"/>
        <v>0.3559641462</v>
      </c>
      <c r="AK1218" s="65">
        <f t="shared" si="7"/>
        <v>3.859649123</v>
      </c>
      <c r="AL1218" s="65">
        <f t="shared" si="8"/>
        <v>312895.7746</v>
      </c>
      <c r="AM1218" s="65">
        <f t="shared" si="9"/>
        <v>129915.7895</v>
      </c>
    </row>
    <row r="1219" ht="14.25" customHeight="1">
      <c r="A1219" s="11">
        <v>429.0</v>
      </c>
      <c r="B1219" s="11">
        <f>VLOOKUP(D1219,'Species Data'!A$2:E$252,2,FALSE)</f>
        <v>62</v>
      </c>
      <c r="C1219" s="11"/>
      <c r="D1219" s="11" t="s">
        <v>153</v>
      </c>
      <c r="E1219" s="115" t="s">
        <v>476</v>
      </c>
      <c r="F1219" s="152" t="s">
        <v>482</v>
      </c>
      <c r="G1219" s="11">
        <f>VLOOKUP(D1219,'Species Data'!A$2:E$252,3,FALSE)</f>
        <v>180</v>
      </c>
      <c r="H1219" s="52">
        <f>VLOOKUP(D1219,'Species Data'!A$2:E$252,4,FALSE)</f>
        <v>182</v>
      </c>
      <c r="I1219" s="52">
        <f>VLOOKUP(D1219,'Species Data'!A$2:E$252,5,FALSE)</f>
        <v>187</v>
      </c>
      <c r="J1219" s="53">
        <f t="shared" si="1"/>
        <v>33660</v>
      </c>
      <c r="K1219" s="48" t="s">
        <v>154</v>
      </c>
      <c r="L1219" s="54">
        <f>VLOOKUP(K1219,'Basic Moves'!B$2:J$60,3,FALSE)</f>
        <v>12</v>
      </c>
      <c r="M1219" s="54" t="str">
        <f>VLOOKUP(K1219,'Basic Moves'!B$2:C$60,2,FALSE)</f>
        <v>Water</v>
      </c>
      <c r="N1219" s="54">
        <f>IF(OR(VLOOKUP(K1219,'Basic Moves'!B$2:C$60,2,FALSE)=E1219,VLOOKUP(K1219,'Basic Moves'!B$2:C$60,2,FALSE)=F1219),1,0)</f>
        <v>1</v>
      </c>
      <c r="O1219" s="54">
        <f>VLOOKUP(K1219,'Basic Moves'!B$2:J$60,5,FALSE)</f>
        <v>1200</v>
      </c>
      <c r="P1219" s="54">
        <f>VLOOKUP(K1219,'Basic Moves'!B$2:J$60,9,FALSE)</f>
        <v>14</v>
      </c>
      <c r="Q1219" s="34">
        <f t="shared" si="229"/>
        <v>8</v>
      </c>
      <c r="R1219" s="24">
        <f t="shared" si="2"/>
        <v>6.666666667</v>
      </c>
      <c r="S1219" s="56">
        <f t="shared" si="230"/>
        <v>10</v>
      </c>
      <c r="T1219" s="56">
        <f t="shared" si="231"/>
        <v>11.66666667</v>
      </c>
      <c r="U1219" s="56">
        <f t="shared" si="232"/>
        <v>1.166666667</v>
      </c>
      <c r="V1219" s="48" t="s">
        <v>222</v>
      </c>
      <c r="W1219" s="54">
        <f>VLOOKUP(V1219,'Charged Moves'!B$2:K$119,3,FALSE)</f>
        <v>50</v>
      </c>
      <c r="X1219" s="57" t="str">
        <f>VLOOKUP(V1219,'Charged Moves'!B$2:C$119,2,FALSE)</f>
        <v>Ice</v>
      </c>
      <c r="Y1219" s="54">
        <f>IF(OR(VLOOKUP(V1219,'Charged Moves'!B$2:C$119,2,FALSE)=E1219,VLOOKUP(V1219,'Charged Moves'!B$2:C$119,2,FALSE)=F1219),1,0)</f>
        <v>0</v>
      </c>
      <c r="Z1219" s="54">
        <f>VLOOKUP(V1219,'Charged Moves'!B$2:K$119,10,FALSE)*100</f>
        <v>5</v>
      </c>
      <c r="AA1219" s="54">
        <f>VLOOKUP(V1219,'Charged Moves'!B$2:K$119,6,FALSE)</f>
        <v>1900</v>
      </c>
      <c r="AB1219" s="54">
        <f>VLOOKUP(V1219,'Charged Moves'!B$2:L$119,11,FALSE)</f>
        <v>33</v>
      </c>
      <c r="AC1219" s="62">
        <f t="shared" si="233"/>
        <v>26</v>
      </c>
      <c r="AD1219" s="24">
        <f t="shared" si="3"/>
        <v>13.68421053</v>
      </c>
      <c r="AE1219" s="63">
        <f t="shared" si="4"/>
        <v>3</v>
      </c>
      <c r="AF1219" s="64">
        <f t="shared" si="5"/>
        <v>3600</v>
      </c>
      <c r="AG1219" s="65">
        <f t="shared" si="6"/>
        <v>9.090909091</v>
      </c>
      <c r="AH1219" s="15">
        <f t="shared" si="234"/>
        <v>0.5221659443</v>
      </c>
      <c r="AI1219" s="15">
        <f t="shared" si="235"/>
        <v>0.275798667</v>
      </c>
      <c r="AJ1219" s="15">
        <f t="shared" si="236"/>
        <v>0.3415817564</v>
      </c>
      <c r="AK1219" s="65">
        <f t="shared" si="7"/>
        <v>3.703703704</v>
      </c>
      <c r="AL1219" s="65">
        <f t="shared" si="8"/>
        <v>306000</v>
      </c>
      <c r="AM1219" s="65">
        <f t="shared" si="9"/>
        <v>124666.6667</v>
      </c>
    </row>
    <row r="1220" ht="14.25" customHeight="1">
      <c r="A1220" s="11">
        <v>431.0</v>
      </c>
      <c r="B1220" s="32">
        <f>VLOOKUP(D1220,'Species Data'!A$2:E$252,2,FALSE)</f>
        <v>62</v>
      </c>
      <c r="C1220" s="32"/>
      <c r="D1220" s="32" t="s">
        <v>153</v>
      </c>
      <c r="E1220" s="130" t="s">
        <v>476</v>
      </c>
      <c r="F1220" s="154" t="s">
        <v>482</v>
      </c>
      <c r="G1220" s="32">
        <f>VLOOKUP(D1220,'Species Data'!A$2:E$252,3,FALSE)</f>
        <v>180</v>
      </c>
      <c r="H1220" s="104">
        <f>VLOOKUP(D1220,'Species Data'!A$2:E$252,4,FALSE)</f>
        <v>182</v>
      </c>
      <c r="I1220" s="104">
        <f>VLOOKUP(D1220,'Species Data'!A$2:E$252,5,FALSE)</f>
        <v>187</v>
      </c>
      <c r="J1220" s="105">
        <f t="shared" si="1"/>
        <v>33660</v>
      </c>
      <c r="K1220" s="36" t="s">
        <v>136</v>
      </c>
      <c r="L1220" s="106">
        <f>VLOOKUP(K1220,'Basic Moves'!B$2:J$60,3,FALSE)</f>
        <v>5</v>
      </c>
      <c r="M1220" s="106" t="str">
        <f>VLOOKUP(K1220,'Basic Moves'!B$2:C$60,2,FALSE)</f>
        <v>Ground</v>
      </c>
      <c r="N1220" s="106">
        <f>IF(OR(VLOOKUP(K1220,'Basic Moves'!B$2:C$60,2,FALSE)=E1220,VLOOKUP(K1220,'Basic Moves'!B$2:C$60,2,FALSE)=F1220),1,0)</f>
        <v>0</v>
      </c>
      <c r="O1220" s="106">
        <f>VLOOKUP(K1220,'Basic Moves'!B$2:J$60,5,FALSE)</f>
        <v>600</v>
      </c>
      <c r="P1220" s="106">
        <f>VLOOKUP(K1220,'Basic Moves'!B$2:J$60,9,FALSE)</f>
        <v>7</v>
      </c>
      <c r="Q1220" s="34">
        <f t="shared" si="229"/>
        <v>3</v>
      </c>
      <c r="R1220" s="24">
        <f t="shared" si="2"/>
        <v>5</v>
      </c>
      <c r="S1220" s="56">
        <f t="shared" si="230"/>
        <v>8.333333333</v>
      </c>
      <c r="T1220" s="56">
        <f t="shared" si="231"/>
        <v>11.66666667</v>
      </c>
      <c r="U1220" s="56">
        <f t="shared" si="232"/>
        <v>1.4</v>
      </c>
      <c r="V1220" s="36" t="s">
        <v>76</v>
      </c>
      <c r="W1220" s="106">
        <f>VLOOKUP(V1220,'Charged Moves'!B$2:K$119,3,FALSE)</f>
        <v>130</v>
      </c>
      <c r="X1220" s="107" t="str">
        <f>VLOOKUP(V1220,'Charged Moves'!B$2:C$119,2,FALSE)</f>
        <v>Water</v>
      </c>
      <c r="Y1220" s="106">
        <f>IF(OR(VLOOKUP(V1220,'Charged Moves'!B$2:C$119,2,FALSE)=E1220,VLOOKUP(V1220,'Charged Moves'!B$2:C$119,2,FALSE)=F1220),1,0)</f>
        <v>1</v>
      </c>
      <c r="Z1220" s="106">
        <f>VLOOKUP(V1220,'Charged Moves'!B$2:K$119,10,FALSE)*100</f>
        <v>5</v>
      </c>
      <c r="AA1220" s="106">
        <f>VLOOKUP(V1220,'Charged Moves'!B$2:K$119,6,FALSE)</f>
        <v>3300</v>
      </c>
      <c r="AB1220" s="106">
        <f>VLOOKUP(V1220,'Charged Moves'!B$2:L$119,11,FALSE)</f>
        <v>100</v>
      </c>
      <c r="AC1220" s="62">
        <f t="shared" si="233"/>
        <v>79</v>
      </c>
      <c r="AD1220" s="24">
        <f t="shared" si="3"/>
        <v>23.93939394</v>
      </c>
      <c r="AE1220" s="63">
        <f t="shared" si="4"/>
        <v>15</v>
      </c>
      <c r="AF1220" s="64">
        <f t="shared" si="5"/>
        <v>9000</v>
      </c>
      <c r="AG1220" s="65">
        <f t="shared" si="6"/>
        <v>10.08130081</v>
      </c>
      <c r="AH1220" s="15">
        <f t="shared" si="234"/>
        <v>0.5790523155</v>
      </c>
      <c r="AI1220" s="15">
        <f t="shared" si="235"/>
        <v>0.3058450258</v>
      </c>
      <c r="AJ1220" s="15">
        <f t="shared" si="236"/>
        <v>0.2581525328</v>
      </c>
      <c r="AK1220" s="65">
        <f t="shared" si="7"/>
        <v>2.799097065</v>
      </c>
      <c r="AL1220" s="65">
        <f t="shared" si="8"/>
        <v>339336.5854</v>
      </c>
      <c r="AM1220" s="65">
        <f t="shared" si="9"/>
        <v>94217.60722</v>
      </c>
    </row>
    <row r="1221" ht="14.25" customHeight="1">
      <c r="A1221" s="11">
        <v>433.0</v>
      </c>
      <c r="B1221" s="32">
        <f>VLOOKUP(D1221,'Species Data'!A$2:E$252,2,FALSE)</f>
        <v>62</v>
      </c>
      <c r="C1221" s="32"/>
      <c r="D1221" s="32" t="s">
        <v>153</v>
      </c>
      <c r="E1221" s="130" t="s">
        <v>476</v>
      </c>
      <c r="F1221" s="154" t="s">
        <v>482</v>
      </c>
      <c r="G1221" s="32">
        <f>VLOOKUP(D1221,'Species Data'!A$2:E$252,3,FALSE)</f>
        <v>180</v>
      </c>
      <c r="H1221" s="104">
        <f>VLOOKUP(D1221,'Species Data'!A$2:E$252,4,FALSE)</f>
        <v>182</v>
      </c>
      <c r="I1221" s="104">
        <f>VLOOKUP(D1221,'Species Data'!A$2:E$252,5,FALSE)</f>
        <v>187</v>
      </c>
      <c r="J1221" s="105">
        <f t="shared" si="1"/>
        <v>33660</v>
      </c>
      <c r="K1221" s="36" t="s">
        <v>136</v>
      </c>
      <c r="L1221" s="106">
        <f>VLOOKUP(K1221,'Basic Moves'!B$2:J$60,3,FALSE)</f>
        <v>5</v>
      </c>
      <c r="M1221" s="106" t="str">
        <f>VLOOKUP(K1221,'Basic Moves'!B$2:C$60,2,FALSE)</f>
        <v>Ground</v>
      </c>
      <c r="N1221" s="106">
        <f>IF(OR(VLOOKUP(K1221,'Basic Moves'!B$2:C$60,2,FALSE)=E1221,VLOOKUP(K1221,'Basic Moves'!B$2:C$60,2,FALSE)=F1221),1,0)</f>
        <v>0</v>
      </c>
      <c r="O1221" s="106">
        <f>VLOOKUP(K1221,'Basic Moves'!B$2:J$60,5,FALSE)</f>
        <v>600</v>
      </c>
      <c r="P1221" s="106">
        <f>VLOOKUP(K1221,'Basic Moves'!B$2:J$60,9,FALSE)</f>
        <v>7</v>
      </c>
      <c r="Q1221" s="34">
        <f t="shared" si="229"/>
        <v>3</v>
      </c>
      <c r="R1221" s="24">
        <f t="shared" si="2"/>
        <v>5</v>
      </c>
      <c r="S1221" s="56">
        <f t="shared" si="230"/>
        <v>8.333333333</v>
      </c>
      <c r="T1221" s="56">
        <f t="shared" si="231"/>
        <v>11.66666667</v>
      </c>
      <c r="U1221" s="56">
        <f t="shared" si="232"/>
        <v>1.4</v>
      </c>
      <c r="V1221" s="36" t="s">
        <v>156</v>
      </c>
      <c r="W1221" s="106">
        <f>VLOOKUP(V1221,'Charged Moves'!B$2:K$119,3,FALSE)</f>
        <v>60</v>
      </c>
      <c r="X1221" s="107" t="str">
        <f>VLOOKUP(V1221,'Charged Moves'!B$2:C$119,2,FALSE)</f>
        <v>Fighting</v>
      </c>
      <c r="Y1221" s="106">
        <f>IF(OR(VLOOKUP(V1221,'Charged Moves'!B$2:C$119,2,FALSE)=E1221,VLOOKUP(V1221,'Charged Moves'!B$2:C$119,2,FALSE)=F1221),1,0)</f>
        <v>1</v>
      </c>
      <c r="Z1221" s="106">
        <f>VLOOKUP(V1221,'Charged Moves'!B$2:K$119,10,FALSE)*100</f>
        <v>5</v>
      </c>
      <c r="AA1221" s="106">
        <f>VLOOKUP(V1221,'Charged Moves'!B$2:K$119,6,FALSE)</f>
        <v>2200</v>
      </c>
      <c r="AB1221" s="106">
        <f>VLOOKUP(V1221,'Charged Moves'!B$2:L$119,11,FALSE)</f>
        <v>50</v>
      </c>
      <c r="AC1221" s="62">
        <f t="shared" si="233"/>
        <v>37</v>
      </c>
      <c r="AD1221" s="24">
        <f t="shared" si="3"/>
        <v>16.81818182</v>
      </c>
      <c r="AE1221" s="63">
        <f t="shared" si="4"/>
        <v>8</v>
      </c>
      <c r="AF1221" s="64">
        <f t="shared" si="5"/>
        <v>4800</v>
      </c>
      <c r="AG1221" s="65">
        <f t="shared" si="6"/>
        <v>8.714285714</v>
      </c>
      <c r="AH1221" s="15">
        <f t="shared" si="234"/>
        <v>0.5005333552</v>
      </c>
      <c r="AI1221" s="15">
        <f t="shared" si="235"/>
        <v>0.2643727222</v>
      </c>
      <c r="AJ1221" s="15">
        <f t="shared" si="236"/>
        <v>0.2250340611</v>
      </c>
      <c r="AK1221" s="65">
        <f t="shared" si="7"/>
        <v>2.44</v>
      </c>
      <c r="AL1221" s="65">
        <f t="shared" si="8"/>
        <v>293322.8571</v>
      </c>
      <c r="AM1221" s="65">
        <f t="shared" si="9"/>
        <v>82130.4</v>
      </c>
    </row>
    <row r="1222" ht="14.25" customHeight="1">
      <c r="A1222" s="11">
        <v>432.0</v>
      </c>
      <c r="B1222" s="32">
        <f>VLOOKUP(D1222,'Species Data'!A$2:E$252,2,FALSE)</f>
        <v>62</v>
      </c>
      <c r="C1222" s="32"/>
      <c r="D1222" s="32" t="s">
        <v>153</v>
      </c>
      <c r="E1222" s="130" t="s">
        <v>476</v>
      </c>
      <c r="F1222" s="154" t="s">
        <v>482</v>
      </c>
      <c r="G1222" s="32">
        <f>VLOOKUP(D1222,'Species Data'!A$2:E$252,3,FALSE)</f>
        <v>180</v>
      </c>
      <c r="H1222" s="104">
        <f>VLOOKUP(D1222,'Species Data'!A$2:E$252,4,FALSE)</f>
        <v>182</v>
      </c>
      <c r="I1222" s="104">
        <f>VLOOKUP(D1222,'Species Data'!A$2:E$252,5,FALSE)</f>
        <v>187</v>
      </c>
      <c r="J1222" s="105">
        <f t="shared" si="1"/>
        <v>33660</v>
      </c>
      <c r="K1222" s="36" t="s">
        <v>136</v>
      </c>
      <c r="L1222" s="106">
        <f>VLOOKUP(K1222,'Basic Moves'!B$2:J$60,3,FALSE)</f>
        <v>5</v>
      </c>
      <c r="M1222" s="106" t="str">
        <f>VLOOKUP(K1222,'Basic Moves'!B$2:C$60,2,FALSE)</f>
        <v>Ground</v>
      </c>
      <c r="N1222" s="106">
        <f>IF(OR(VLOOKUP(K1222,'Basic Moves'!B$2:C$60,2,FALSE)=E1222,VLOOKUP(K1222,'Basic Moves'!B$2:C$60,2,FALSE)=F1222),1,0)</f>
        <v>0</v>
      </c>
      <c r="O1222" s="106">
        <f>VLOOKUP(K1222,'Basic Moves'!B$2:J$60,5,FALSE)</f>
        <v>600</v>
      </c>
      <c r="P1222" s="106">
        <f>VLOOKUP(K1222,'Basic Moves'!B$2:J$60,9,FALSE)</f>
        <v>7</v>
      </c>
      <c r="Q1222" s="34">
        <f t="shared" si="229"/>
        <v>3</v>
      </c>
      <c r="R1222" s="24">
        <f t="shared" si="2"/>
        <v>5</v>
      </c>
      <c r="S1222" s="56">
        <f t="shared" si="230"/>
        <v>8.333333333</v>
      </c>
      <c r="T1222" s="56">
        <f t="shared" si="231"/>
        <v>11.66666667</v>
      </c>
      <c r="U1222" s="56">
        <f t="shared" si="232"/>
        <v>1.4</v>
      </c>
      <c r="V1222" s="36" t="s">
        <v>222</v>
      </c>
      <c r="W1222" s="106">
        <f>VLOOKUP(V1222,'Charged Moves'!B$2:K$119,3,FALSE)</f>
        <v>50</v>
      </c>
      <c r="X1222" s="107" t="str">
        <f>VLOOKUP(V1222,'Charged Moves'!B$2:C$119,2,FALSE)</f>
        <v>Ice</v>
      </c>
      <c r="Y1222" s="106">
        <f>IF(OR(VLOOKUP(V1222,'Charged Moves'!B$2:C$119,2,FALSE)=E1222,VLOOKUP(V1222,'Charged Moves'!B$2:C$119,2,FALSE)=F1222),1,0)</f>
        <v>0</v>
      </c>
      <c r="Z1222" s="106">
        <f>VLOOKUP(V1222,'Charged Moves'!B$2:K$119,10,FALSE)*100</f>
        <v>5</v>
      </c>
      <c r="AA1222" s="106">
        <f>VLOOKUP(V1222,'Charged Moves'!B$2:K$119,6,FALSE)</f>
        <v>1900</v>
      </c>
      <c r="AB1222" s="106">
        <f>VLOOKUP(V1222,'Charged Moves'!B$2:L$119,11,FALSE)</f>
        <v>33</v>
      </c>
      <c r="AC1222" s="62">
        <f t="shared" si="233"/>
        <v>26</v>
      </c>
      <c r="AD1222" s="24">
        <f t="shared" si="3"/>
        <v>13.68421053</v>
      </c>
      <c r="AE1222" s="63">
        <f t="shared" si="4"/>
        <v>5</v>
      </c>
      <c r="AF1222" s="64">
        <f t="shared" si="5"/>
        <v>3000</v>
      </c>
      <c r="AG1222" s="65">
        <f t="shared" si="6"/>
        <v>8.367346939</v>
      </c>
      <c r="AH1222" s="15">
        <f t="shared" si="234"/>
        <v>0.4806057977</v>
      </c>
      <c r="AI1222" s="15">
        <f t="shared" si="235"/>
        <v>0.2538473445</v>
      </c>
      <c r="AJ1222" s="15">
        <f t="shared" si="236"/>
        <v>0.2237461564</v>
      </c>
      <c r="AK1222" s="65">
        <f t="shared" si="7"/>
        <v>2.426035503</v>
      </c>
      <c r="AL1222" s="65">
        <f t="shared" si="8"/>
        <v>281644.898</v>
      </c>
      <c r="AM1222" s="65">
        <f t="shared" si="9"/>
        <v>81660.35503</v>
      </c>
    </row>
    <row r="1223" ht="14.25" customHeight="1">
      <c r="A1223" s="11">
        <v>549.0</v>
      </c>
      <c r="B1223" s="32">
        <f>VLOOKUP(D1223,'Species Data'!A$2:E$252,2,FALSE)</f>
        <v>77</v>
      </c>
      <c r="C1223" s="32"/>
      <c r="D1223" s="32" t="s">
        <v>343</v>
      </c>
      <c r="E1223" s="116" t="s">
        <v>170</v>
      </c>
      <c r="F1223" s="117"/>
      <c r="G1223" s="32">
        <f>VLOOKUP(D1223,'Species Data'!A$2:E$252,3,FALSE)</f>
        <v>100</v>
      </c>
      <c r="H1223" s="104">
        <f>VLOOKUP(D1223,'Species Data'!A$2:E$252,4,FALSE)</f>
        <v>170</v>
      </c>
      <c r="I1223" s="104">
        <f>VLOOKUP(D1223,'Species Data'!A$2:E$252,5,FALSE)</f>
        <v>132</v>
      </c>
      <c r="J1223" s="105">
        <f t="shared" si="1"/>
        <v>13200</v>
      </c>
      <c r="K1223" s="36" t="s">
        <v>108</v>
      </c>
      <c r="L1223" s="106">
        <f>VLOOKUP(K1223,'Basic Moves'!B$2:J$60,3,FALSE)</f>
        <v>10</v>
      </c>
      <c r="M1223" s="106" t="str">
        <f>VLOOKUP(K1223,'Basic Moves'!B$2:C$60,2,FALSE)</f>
        <v>Fire</v>
      </c>
      <c r="N1223" s="106">
        <f>IF(OR(VLOOKUP(K1223,'Basic Moves'!B$2:C$60,2,FALSE)=E1223,VLOOKUP(K1223,'Basic Moves'!B$2:C$60,2,FALSE)=F1223),1,0)</f>
        <v>1</v>
      </c>
      <c r="O1223" s="106">
        <f>VLOOKUP(K1223,'Basic Moves'!B$2:J$60,5,FALSE)</f>
        <v>1000</v>
      </c>
      <c r="P1223" s="106">
        <f>VLOOKUP(K1223,'Basic Moves'!B$2:J$60,9,FALSE)</f>
        <v>10</v>
      </c>
      <c r="Q1223" s="34">
        <f t="shared" si="229"/>
        <v>6</v>
      </c>
      <c r="R1223" s="24">
        <f t="shared" si="2"/>
        <v>6</v>
      </c>
      <c r="S1223" s="56">
        <f t="shared" si="230"/>
        <v>10</v>
      </c>
      <c r="T1223" s="56">
        <f t="shared" si="231"/>
        <v>10</v>
      </c>
      <c r="U1223" s="56">
        <f t="shared" si="232"/>
        <v>1</v>
      </c>
      <c r="V1223" s="36" t="s">
        <v>28</v>
      </c>
      <c r="W1223" s="106">
        <f>VLOOKUP(V1223,'Charged Moves'!B$2:K$119,3,FALSE)</f>
        <v>140</v>
      </c>
      <c r="X1223" s="107" t="str">
        <f>VLOOKUP(V1223,'Charged Moves'!B$2:C$119,2,FALSE)</f>
        <v>Fire</v>
      </c>
      <c r="Y1223" s="106">
        <f>IF(OR(VLOOKUP(V1223,'Charged Moves'!B$2:C$119,2,FALSE)=E1223,VLOOKUP(V1223,'Charged Moves'!B$2:C$119,2,FALSE)=F1223),1,0)</f>
        <v>1</v>
      </c>
      <c r="Z1223" s="106">
        <f>VLOOKUP(V1223,'Charged Moves'!B$2:K$119,10,FALSE)*100</f>
        <v>5</v>
      </c>
      <c r="AA1223" s="106">
        <f>VLOOKUP(V1223,'Charged Moves'!B$2:K$119,6,FALSE)</f>
        <v>4200</v>
      </c>
      <c r="AB1223" s="106">
        <f>VLOOKUP(V1223,'Charged Moves'!B$2:L$119,11,FALSE)</f>
        <v>100</v>
      </c>
      <c r="AC1223" s="62">
        <f t="shared" si="233"/>
        <v>80</v>
      </c>
      <c r="AD1223" s="24">
        <f t="shared" si="3"/>
        <v>19.04761905</v>
      </c>
      <c r="AE1223" s="63">
        <f t="shared" si="4"/>
        <v>10</v>
      </c>
      <c r="AF1223" s="64">
        <f t="shared" si="5"/>
        <v>10000</v>
      </c>
      <c r="AG1223" s="65">
        <f t="shared" si="6"/>
        <v>9.85915493</v>
      </c>
      <c r="AH1223" s="15">
        <f t="shared" si="234"/>
        <v>0.5662926439</v>
      </c>
      <c r="AI1223" s="15">
        <f t="shared" si="235"/>
        <v>0.1172963124</v>
      </c>
      <c r="AJ1223" s="15">
        <f t="shared" si="236"/>
        <v>0.1398742324</v>
      </c>
      <c r="AK1223" s="65">
        <f t="shared" si="7"/>
        <v>3.867403315</v>
      </c>
      <c r="AL1223" s="65">
        <f t="shared" si="8"/>
        <v>130140.8451</v>
      </c>
      <c r="AM1223" s="65">
        <f t="shared" si="9"/>
        <v>51049.72376</v>
      </c>
    </row>
    <row r="1224" ht="14.25" customHeight="1">
      <c r="A1224" s="11">
        <v>550.0</v>
      </c>
      <c r="B1224" s="11">
        <f>VLOOKUP(D1224,'Species Data'!A$2:E$252,2,FALSE)</f>
        <v>77</v>
      </c>
      <c r="C1224" s="11"/>
      <c r="D1224" s="11" t="s">
        <v>343</v>
      </c>
      <c r="E1224" s="66" t="s">
        <v>170</v>
      </c>
      <c r="F1224" s="112"/>
      <c r="G1224" s="11">
        <f>VLOOKUP(D1224,'Species Data'!A$2:E$252,3,FALSE)</f>
        <v>100</v>
      </c>
      <c r="H1224" s="52">
        <f>VLOOKUP(D1224,'Species Data'!A$2:E$252,4,FALSE)</f>
        <v>170</v>
      </c>
      <c r="I1224" s="52">
        <f>VLOOKUP(D1224,'Species Data'!A$2:E$252,5,FALSE)</f>
        <v>132</v>
      </c>
      <c r="J1224" s="53">
        <f t="shared" si="1"/>
        <v>13200</v>
      </c>
      <c r="K1224" s="48" t="s">
        <v>108</v>
      </c>
      <c r="L1224" s="54">
        <f>VLOOKUP(K1224,'Basic Moves'!B$2:J$60,3,FALSE)</f>
        <v>10</v>
      </c>
      <c r="M1224" s="54" t="str">
        <f>VLOOKUP(K1224,'Basic Moves'!B$2:C$60,2,FALSE)</f>
        <v>Fire</v>
      </c>
      <c r="N1224" s="54">
        <f>IF(OR(VLOOKUP(K1224,'Basic Moves'!B$2:C$60,2,FALSE)=E1224,VLOOKUP(K1224,'Basic Moves'!B$2:C$60,2,FALSE)=F1224),1,0)</f>
        <v>1</v>
      </c>
      <c r="O1224" s="54">
        <f>VLOOKUP(K1224,'Basic Moves'!B$2:J$60,5,FALSE)</f>
        <v>1000</v>
      </c>
      <c r="P1224" s="54">
        <f>VLOOKUP(K1224,'Basic Moves'!B$2:J$60,9,FALSE)</f>
        <v>10</v>
      </c>
      <c r="Q1224" s="34">
        <f t="shared" si="229"/>
        <v>6</v>
      </c>
      <c r="R1224" s="24">
        <f t="shared" si="2"/>
        <v>6</v>
      </c>
      <c r="S1224" s="56">
        <f t="shared" si="230"/>
        <v>10</v>
      </c>
      <c r="T1224" s="56">
        <f t="shared" si="231"/>
        <v>10</v>
      </c>
      <c r="U1224" s="56">
        <f t="shared" si="232"/>
        <v>1</v>
      </c>
      <c r="V1224" s="48" t="s">
        <v>346</v>
      </c>
      <c r="W1224" s="54">
        <f>VLOOKUP(V1224,'Charged Moves'!B$2:K$119,3,FALSE)</f>
        <v>70</v>
      </c>
      <c r="X1224" s="57" t="str">
        <f>VLOOKUP(V1224,'Charged Moves'!B$2:C$119,2,FALSE)</f>
        <v>Fire</v>
      </c>
      <c r="Y1224" s="54">
        <f>IF(OR(VLOOKUP(V1224,'Charged Moves'!B$2:C$119,2,FALSE)=E1224,VLOOKUP(V1224,'Charged Moves'!B$2:C$119,2,FALSE)=F1224),1,0)</f>
        <v>1</v>
      </c>
      <c r="Z1224" s="54">
        <f>VLOOKUP(V1224,'Charged Moves'!B$2:K$119,10,FALSE)*100</f>
        <v>5</v>
      </c>
      <c r="AA1224" s="54">
        <f>VLOOKUP(V1224,'Charged Moves'!B$2:K$119,6,FALSE)</f>
        <v>3800</v>
      </c>
      <c r="AB1224" s="54">
        <f>VLOOKUP(V1224,'Charged Moves'!B$2:L$119,11,FALSE)</f>
        <v>33</v>
      </c>
      <c r="AC1224" s="62">
        <f t="shared" si="233"/>
        <v>40</v>
      </c>
      <c r="AD1224" s="24">
        <f t="shared" si="3"/>
        <v>10.52631579</v>
      </c>
      <c r="AE1224" s="63">
        <f t="shared" si="4"/>
        <v>4</v>
      </c>
      <c r="AF1224" s="64">
        <f t="shared" si="5"/>
        <v>4000</v>
      </c>
      <c r="AG1224" s="65">
        <f t="shared" si="6"/>
        <v>8.205128205</v>
      </c>
      <c r="AH1224" s="15">
        <f t="shared" si="234"/>
        <v>0.4712882369</v>
      </c>
      <c r="AI1224" s="15">
        <f t="shared" si="235"/>
        <v>0.09761802994</v>
      </c>
      <c r="AJ1224" s="15">
        <f t="shared" si="236"/>
        <v>0.1300403779</v>
      </c>
      <c r="AK1224" s="65">
        <f t="shared" si="7"/>
        <v>3.595505618</v>
      </c>
      <c r="AL1224" s="65">
        <f t="shared" si="8"/>
        <v>108307.6923</v>
      </c>
      <c r="AM1224" s="65">
        <f t="shared" si="9"/>
        <v>47460.67416</v>
      </c>
    </row>
    <row r="1225" ht="14.25" customHeight="1">
      <c r="A1225" s="11">
        <v>551.0</v>
      </c>
      <c r="B1225" s="11">
        <f>VLOOKUP(D1225,'Species Data'!A$2:E$252,2,FALSE)</f>
        <v>77</v>
      </c>
      <c r="C1225" s="11"/>
      <c r="D1225" s="11" t="s">
        <v>343</v>
      </c>
      <c r="E1225" s="66" t="s">
        <v>170</v>
      </c>
      <c r="F1225" s="112"/>
      <c r="G1225" s="11">
        <f>VLOOKUP(D1225,'Species Data'!A$2:E$252,3,FALSE)</f>
        <v>100</v>
      </c>
      <c r="H1225" s="52">
        <f>VLOOKUP(D1225,'Species Data'!A$2:E$252,4,FALSE)</f>
        <v>170</v>
      </c>
      <c r="I1225" s="52">
        <f>VLOOKUP(D1225,'Species Data'!A$2:E$252,5,FALSE)</f>
        <v>132</v>
      </c>
      <c r="J1225" s="53">
        <f t="shared" si="1"/>
        <v>13200</v>
      </c>
      <c r="K1225" s="48" t="s">
        <v>108</v>
      </c>
      <c r="L1225" s="54">
        <f>VLOOKUP(K1225,'Basic Moves'!B$2:J$60,3,FALSE)</f>
        <v>10</v>
      </c>
      <c r="M1225" s="54" t="str">
        <f>VLOOKUP(K1225,'Basic Moves'!B$2:C$60,2,FALSE)</f>
        <v>Fire</v>
      </c>
      <c r="N1225" s="54">
        <f>IF(OR(VLOOKUP(K1225,'Basic Moves'!B$2:C$60,2,FALSE)=E1225,VLOOKUP(K1225,'Basic Moves'!B$2:C$60,2,FALSE)=F1225),1,0)</f>
        <v>1</v>
      </c>
      <c r="O1225" s="54">
        <f>VLOOKUP(K1225,'Basic Moves'!B$2:J$60,5,FALSE)</f>
        <v>1000</v>
      </c>
      <c r="P1225" s="54">
        <f>VLOOKUP(K1225,'Basic Moves'!B$2:J$60,9,FALSE)</f>
        <v>10</v>
      </c>
      <c r="Q1225" s="34">
        <f t="shared" si="229"/>
        <v>6</v>
      </c>
      <c r="R1225" s="24">
        <f t="shared" si="2"/>
        <v>6</v>
      </c>
      <c r="S1225" s="56">
        <f t="shared" si="230"/>
        <v>10</v>
      </c>
      <c r="T1225" s="56">
        <f t="shared" si="231"/>
        <v>10</v>
      </c>
      <c r="U1225" s="56">
        <f t="shared" si="232"/>
        <v>1</v>
      </c>
      <c r="V1225" s="48" t="s">
        <v>355</v>
      </c>
      <c r="W1225" s="54">
        <f>VLOOKUP(V1225,'Charged Moves'!B$2:K$119,3,FALSE)</f>
        <v>60</v>
      </c>
      <c r="X1225" s="57" t="str">
        <f>VLOOKUP(V1225,'Charged Moves'!B$2:C$119,2,FALSE)</f>
        <v>Fire</v>
      </c>
      <c r="Y1225" s="54">
        <f>IF(OR(VLOOKUP(V1225,'Charged Moves'!B$2:C$119,2,FALSE)=E1225,VLOOKUP(V1225,'Charged Moves'!B$2:C$119,2,FALSE)=F1225),1,0)</f>
        <v>1</v>
      </c>
      <c r="Z1225" s="54">
        <f>VLOOKUP(V1225,'Charged Moves'!B$2:K$119,10,FALSE)*100</f>
        <v>5</v>
      </c>
      <c r="AA1225" s="54">
        <f>VLOOKUP(V1225,'Charged Moves'!B$2:K$119,6,FALSE)</f>
        <v>2700</v>
      </c>
      <c r="AB1225" s="54">
        <f>VLOOKUP(V1225,'Charged Moves'!B$2:L$119,11,FALSE)</f>
        <v>50</v>
      </c>
      <c r="AC1225" s="62">
        <f t="shared" si="233"/>
        <v>35</v>
      </c>
      <c r="AD1225" s="24">
        <f t="shared" si="3"/>
        <v>12.96296296</v>
      </c>
      <c r="AE1225" s="63">
        <f t="shared" si="4"/>
        <v>5</v>
      </c>
      <c r="AF1225" s="64">
        <f t="shared" si="5"/>
        <v>5000</v>
      </c>
      <c r="AG1225" s="65">
        <f t="shared" si="6"/>
        <v>8.441558442</v>
      </c>
      <c r="AH1225" s="15">
        <f t="shared" si="234"/>
        <v>0.4848683769</v>
      </c>
      <c r="AI1225" s="15">
        <f t="shared" si="235"/>
        <v>0.1004308871</v>
      </c>
      <c r="AJ1225" s="15">
        <f t="shared" si="236"/>
        <v>0.1193343252</v>
      </c>
      <c r="AK1225" s="65">
        <f t="shared" si="7"/>
        <v>3.299492386</v>
      </c>
      <c r="AL1225" s="65">
        <f t="shared" si="8"/>
        <v>111428.5714</v>
      </c>
      <c r="AM1225" s="65">
        <f t="shared" si="9"/>
        <v>43553.29949</v>
      </c>
    </row>
    <row r="1226" ht="14.25" customHeight="1">
      <c r="A1226" s="11">
        <v>552.0</v>
      </c>
      <c r="B1226" s="11">
        <f>VLOOKUP(D1226,'Species Data'!A$2:E$252,2,FALSE)</f>
        <v>77</v>
      </c>
      <c r="C1226" s="11"/>
      <c r="D1226" s="11" t="s">
        <v>343</v>
      </c>
      <c r="E1226" s="66" t="s">
        <v>170</v>
      </c>
      <c r="F1226" s="112"/>
      <c r="G1226" s="11">
        <f>VLOOKUP(D1226,'Species Data'!A$2:E$252,3,FALSE)</f>
        <v>100</v>
      </c>
      <c r="H1226" s="52">
        <f>VLOOKUP(D1226,'Species Data'!A$2:E$252,4,FALSE)</f>
        <v>170</v>
      </c>
      <c r="I1226" s="52">
        <f>VLOOKUP(D1226,'Species Data'!A$2:E$252,5,FALSE)</f>
        <v>132</v>
      </c>
      <c r="J1226" s="53">
        <f t="shared" si="1"/>
        <v>13200</v>
      </c>
      <c r="K1226" s="12" t="s">
        <v>108</v>
      </c>
      <c r="L1226" s="54">
        <f>VLOOKUP(K1226,'Basic Moves'!B$2:J$60,3,FALSE)</f>
        <v>10</v>
      </c>
      <c r="M1226" s="54" t="str">
        <f>VLOOKUP(K1226,'Basic Moves'!B$2:C$60,2,FALSE)</f>
        <v>Fire</v>
      </c>
      <c r="N1226" s="54">
        <f>IF(OR(VLOOKUP(K1226,'Basic Moves'!B$2:C$60,2,FALSE)=E1226,VLOOKUP(K1226,'Basic Moves'!B$2:C$60,2,FALSE)=F1226),1,0)</f>
        <v>1</v>
      </c>
      <c r="O1226" s="54">
        <f>VLOOKUP(K1226,'Basic Moves'!B$2:J$60,5,FALSE)</f>
        <v>1000</v>
      </c>
      <c r="P1226" s="54">
        <f>VLOOKUP(K1226,'Basic Moves'!B$2:J$60,9,FALSE)</f>
        <v>10</v>
      </c>
      <c r="Q1226" s="34">
        <f t="shared" si="229"/>
        <v>6</v>
      </c>
      <c r="R1226" s="24">
        <f t="shared" si="2"/>
        <v>6</v>
      </c>
      <c r="S1226" s="56">
        <f t="shared" si="230"/>
        <v>10</v>
      </c>
      <c r="T1226" s="56">
        <f t="shared" si="231"/>
        <v>10</v>
      </c>
      <c r="U1226" s="56">
        <f t="shared" si="232"/>
        <v>1</v>
      </c>
      <c r="V1226" s="12" t="s">
        <v>189</v>
      </c>
      <c r="W1226" s="54">
        <f>VLOOKUP(V1226,'Charged Moves'!B$2:K$119,3,FALSE)</f>
        <v>55</v>
      </c>
      <c r="X1226" s="57" t="str">
        <f>VLOOKUP(V1226,'Charged Moves'!B$2:C$119,2,FALSE)</f>
        <v>Normal</v>
      </c>
      <c r="Y1226" s="54">
        <f>IF(OR(VLOOKUP(V1226,'Charged Moves'!B$2:C$119,2,FALSE)=E1226,VLOOKUP(V1226,'Charged Moves'!B$2:C$119,2,FALSE)=F1226),1,0)</f>
        <v>0</v>
      </c>
      <c r="Z1226" s="54">
        <f>VLOOKUP(V1226,'Charged Moves'!B$2:K$119,10,FALSE)*100</f>
        <v>5</v>
      </c>
      <c r="AA1226" s="54">
        <f>VLOOKUP(V1226,'Charged Moves'!B$2:K$119,6,FALSE)</f>
        <v>1700</v>
      </c>
      <c r="AB1226" s="54">
        <f>VLOOKUP(V1226,'Charged Moves'!B$2:L$119,11,FALSE)</f>
        <v>50</v>
      </c>
      <c r="AC1226" s="62">
        <f t="shared" si="233"/>
        <v>26</v>
      </c>
      <c r="AD1226" s="24">
        <f t="shared" si="3"/>
        <v>15.29411765</v>
      </c>
      <c r="AE1226" s="63">
        <f t="shared" si="4"/>
        <v>5</v>
      </c>
      <c r="AF1226" s="64">
        <f t="shared" si="5"/>
        <v>5000</v>
      </c>
      <c r="AG1226" s="65">
        <f t="shared" si="6"/>
        <v>8.358208955</v>
      </c>
      <c r="AH1226" s="15">
        <f t="shared" si="234"/>
        <v>0.4800809279</v>
      </c>
      <c r="AI1226" s="15">
        <f t="shared" si="235"/>
        <v>0.09943926184</v>
      </c>
      <c r="AJ1226" s="15">
        <f t="shared" si="236"/>
        <v>0.1083090313</v>
      </c>
      <c r="AK1226" s="65">
        <f t="shared" si="7"/>
        <v>2.994652406</v>
      </c>
      <c r="AL1226" s="65">
        <f t="shared" si="8"/>
        <v>110328.3582</v>
      </c>
      <c r="AM1226" s="65">
        <f t="shared" si="9"/>
        <v>39529.41176</v>
      </c>
    </row>
    <row r="1227" ht="14.25" customHeight="1">
      <c r="A1227" s="11">
        <v>554.0</v>
      </c>
      <c r="B1227" s="11">
        <f>VLOOKUP(D1227,'Species Data'!A$2:E$252,2,FALSE)</f>
        <v>77</v>
      </c>
      <c r="C1227" s="11"/>
      <c r="D1227" s="11" t="s">
        <v>343</v>
      </c>
      <c r="E1227" s="66" t="s">
        <v>170</v>
      </c>
      <c r="F1227" s="112"/>
      <c r="G1227" s="11">
        <f>VLOOKUP(D1227,'Species Data'!A$2:E$252,3,FALSE)</f>
        <v>100</v>
      </c>
      <c r="H1227" s="52">
        <f>VLOOKUP(D1227,'Species Data'!A$2:E$252,4,FALSE)</f>
        <v>170</v>
      </c>
      <c r="I1227" s="52">
        <f>VLOOKUP(D1227,'Species Data'!A$2:E$252,5,FALSE)</f>
        <v>132</v>
      </c>
      <c r="J1227" s="53">
        <f t="shared" si="1"/>
        <v>13200</v>
      </c>
      <c r="K1227" s="48" t="s">
        <v>139</v>
      </c>
      <c r="L1227" s="54">
        <f>VLOOKUP(K1227,'Basic Moves'!B$2:J$60,3,FALSE)</f>
        <v>5</v>
      </c>
      <c r="M1227" s="54" t="str">
        <f>VLOOKUP(K1227,'Basic Moves'!B$2:C$60,2,FALSE)</f>
        <v>Normal</v>
      </c>
      <c r="N1227" s="54">
        <f>IF(OR(VLOOKUP(K1227,'Basic Moves'!B$2:C$60,2,FALSE)=E1227,VLOOKUP(K1227,'Basic Moves'!B$2:C$60,2,FALSE)=F1227),1,0)</f>
        <v>0</v>
      </c>
      <c r="O1227" s="54">
        <f>VLOOKUP(K1227,'Basic Moves'!B$2:J$60,5,FALSE)</f>
        <v>500</v>
      </c>
      <c r="P1227" s="54">
        <f>VLOOKUP(K1227,'Basic Moves'!B$2:J$60,9,FALSE)</f>
        <v>5</v>
      </c>
      <c r="Q1227" s="34">
        <f t="shared" si="229"/>
        <v>3</v>
      </c>
      <c r="R1227" s="24">
        <f t="shared" si="2"/>
        <v>6</v>
      </c>
      <c r="S1227" s="56">
        <f t="shared" si="230"/>
        <v>10</v>
      </c>
      <c r="T1227" s="56">
        <f t="shared" si="231"/>
        <v>10</v>
      </c>
      <c r="U1227" s="56">
        <f t="shared" si="232"/>
        <v>1</v>
      </c>
      <c r="V1227" s="48" t="s">
        <v>346</v>
      </c>
      <c r="W1227" s="54">
        <f>VLOOKUP(V1227,'Charged Moves'!B$2:K$119,3,FALSE)</f>
        <v>70</v>
      </c>
      <c r="X1227" s="57" t="str">
        <f>VLOOKUP(V1227,'Charged Moves'!B$2:C$119,2,FALSE)</f>
        <v>Fire</v>
      </c>
      <c r="Y1227" s="54">
        <f>IF(OR(VLOOKUP(V1227,'Charged Moves'!B$2:C$119,2,FALSE)=E1227,VLOOKUP(V1227,'Charged Moves'!B$2:C$119,2,FALSE)=F1227),1,0)</f>
        <v>1</v>
      </c>
      <c r="Z1227" s="54">
        <f>VLOOKUP(V1227,'Charged Moves'!B$2:K$119,10,FALSE)*100</f>
        <v>5</v>
      </c>
      <c r="AA1227" s="54">
        <f>VLOOKUP(V1227,'Charged Moves'!B$2:K$119,6,FALSE)</f>
        <v>3800</v>
      </c>
      <c r="AB1227" s="54">
        <f>VLOOKUP(V1227,'Charged Moves'!B$2:L$119,11,FALSE)</f>
        <v>33</v>
      </c>
      <c r="AC1227" s="62">
        <f t="shared" si="233"/>
        <v>40</v>
      </c>
      <c r="AD1227" s="24">
        <f t="shared" si="3"/>
        <v>10.52631579</v>
      </c>
      <c r="AE1227" s="63">
        <f t="shared" si="4"/>
        <v>7</v>
      </c>
      <c r="AF1227" s="64">
        <f t="shared" si="5"/>
        <v>3500</v>
      </c>
      <c r="AG1227" s="65">
        <f t="shared" si="6"/>
        <v>8.356164384</v>
      </c>
      <c r="AH1227" s="15">
        <f t="shared" si="234"/>
        <v>0.4799634913</v>
      </c>
      <c r="AI1227" s="15">
        <f t="shared" si="235"/>
        <v>0.09941493717</v>
      </c>
      <c r="AJ1227" s="15">
        <f t="shared" si="236"/>
        <v>0.09468739423</v>
      </c>
      <c r="AK1227" s="65">
        <f t="shared" si="7"/>
        <v>2.618025751</v>
      </c>
      <c r="AL1227" s="65">
        <f t="shared" si="8"/>
        <v>110301.3699</v>
      </c>
      <c r="AM1227" s="65">
        <f t="shared" si="9"/>
        <v>34557.93991</v>
      </c>
    </row>
    <row r="1228" ht="14.25" customHeight="1">
      <c r="A1228" s="11">
        <v>553.0</v>
      </c>
      <c r="B1228" s="32">
        <f>VLOOKUP(D1228,'Species Data'!A$2:E$252,2,FALSE)</f>
        <v>77</v>
      </c>
      <c r="C1228" s="32"/>
      <c r="D1228" s="32" t="s">
        <v>343</v>
      </c>
      <c r="E1228" s="116" t="s">
        <v>170</v>
      </c>
      <c r="F1228" s="117"/>
      <c r="G1228" s="32">
        <f>VLOOKUP(D1228,'Species Data'!A$2:E$252,3,FALSE)</f>
        <v>100</v>
      </c>
      <c r="H1228" s="104">
        <f>VLOOKUP(D1228,'Species Data'!A$2:E$252,4,FALSE)</f>
        <v>170</v>
      </c>
      <c r="I1228" s="104">
        <f>VLOOKUP(D1228,'Species Data'!A$2:E$252,5,FALSE)</f>
        <v>132</v>
      </c>
      <c r="J1228" s="105">
        <f t="shared" si="1"/>
        <v>13200</v>
      </c>
      <c r="K1228" s="36" t="s">
        <v>139</v>
      </c>
      <c r="L1228" s="106">
        <f>VLOOKUP(K1228,'Basic Moves'!B$2:J$60,3,FALSE)</f>
        <v>5</v>
      </c>
      <c r="M1228" s="106" t="str">
        <f>VLOOKUP(K1228,'Basic Moves'!B$2:C$60,2,FALSE)</f>
        <v>Normal</v>
      </c>
      <c r="N1228" s="106">
        <f>IF(OR(VLOOKUP(K1228,'Basic Moves'!B$2:C$60,2,FALSE)=E1228,VLOOKUP(K1228,'Basic Moves'!B$2:C$60,2,FALSE)=F1228),1,0)</f>
        <v>0</v>
      </c>
      <c r="O1228" s="106">
        <f>VLOOKUP(K1228,'Basic Moves'!B$2:J$60,5,FALSE)</f>
        <v>500</v>
      </c>
      <c r="P1228" s="106">
        <f>VLOOKUP(K1228,'Basic Moves'!B$2:J$60,9,FALSE)</f>
        <v>5</v>
      </c>
      <c r="Q1228" s="34">
        <f t="shared" si="229"/>
        <v>3</v>
      </c>
      <c r="R1228" s="24">
        <f t="shared" si="2"/>
        <v>6</v>
      </c>
      <c r="S1228" s="56">
        <f t="shared" si="230"/>
        <v>10</v>
      </c>
      <c r="T1228" s="56">
        <f t="shared" si="231"/>
        <v>10</v>
      </c>
      <c r="U1228" s="56">
        <f t="shared" si="232"/>
        <v>1</v>
      </c>
      <c r="V1228" s="36" t="s">
        <v>28</v>
      </c>
      <c r="W1228" s="106">
        <f>VLOOKUP(V1228,'Charged Moves'!B$2:K$119,3,FALSE)</f>
        <v>140</v>
      </c>
      <c r="X1228" s="107" t="str">
        <f>VLOOKUP(V1228,'Charged Moves'!B$2:C$119,2,FALSE)</f>
        <v>Fire</v>
      </c>
      <c r="Y1228" s="106">
        <f>IF(OR(VLOOKUP(V1228,'Charged Moves'!B$2:C$119,2,FALSE)=E1228,VLOOKUP(V1228,'Charged Moves'!B$2:C$119,2,FALSE)=F1228),1,0)</f>
        <v>1</v>
      </c>
      <c r="Z1228" s="106">
        <f>VLOOKUP(V1228,'Charged Moves'!B$2:K$119,10,FALSE)*100</f>
        <v>5</v>
      </c>
      <c r="AA1228" s="106">
        <f>VLOOKUP(V1228,'Charged Moves'!B$2:K$119,6,FALSE)</f>
        <v>4200</v>
      </c>
      <c r="AB1228" s="106">
        <f>VLOOKUP(V1228,'Charged Moves'!B$2:L$119,11,FALSE)</f>
        <v>100</v>
      </c>
      <c r="AC1228" s="62">
        <f t="shared" si="233"/>
        <v>80</v>
      </c>
      <c r="AD1228" s="24">
        <f t="shared" si="3"/>
        <v>19.04761905</v>
      </c>
      <c r="AE1228" s="63">
        <f t="shared" si="4"/>
        <v>20</v>
      </c>
      <c r="AF1228" s="64">
        <f t="shared" si="5"/>
        <v>10000</v>
      </c>
      <c r="AG1228" s="65">
        <f t="shared" si="6"/>
        <v>9.85915493</v>
      </c>
      <c r="AH1228" s="15">
        <f t="shared" si="234"/>
        <v>0.5662926439</v>
      </c>
      <c r="AI1228" s="15">
        <f t="shared" si="235"/>
        <v>0.1172963124</v>
      </c>
      <c r="AJ1228" s="15">
        <f t="shared" si="236"/>
        <v>0.0900969255</v>
      </c>
      <c r="AK1228" s="65">
        <f t="shared" si="7"/>
        <v>2.491103203</v>
      </c>
      <c r="AL1228" s="65">
        <f t="shared" si="8"/>
        <v>130140.8451</v>
      </c>
      <c r="AM1228" s="65">
        <f t="shared" si="9"/>
        <v>32882.56228</v>
      </c>
    </row>
    <row r="1229" ht="14.25" customHeight="1">
      <c r="A1229" s="11">
        <v>555.0</v>
      </c>
      <c r="B1229" s="11">
        <f>VLOOKUP(D1229,'Species Data'!A$2:E$252,2,FALSE)</f>
        <v>77</v>
      </c>
      <c r="C1229" s="11"/>
      <c r="D1229" s="11" t="s">
        <v>343</v>
      </c>
      <c r="E1229" s="66" t="s">
        <v>170</v>
      </c>
      <c r="F1229" s="112"/>
      <c r="G1229" s="11">
        <f>VLOOKUP(D1229,'Species Data'!A$2:E$252,3,FALSE)</f>
        <v>100</v>
      </c>
      <c r="H1229" s="52">
        <f>VLOOKUP(D1229,'Species Data'!A$2:E$252,4,FALSE)</f>
        <v>170</v>
      </c>
      <c r="I1229" s="52">
        <f>VLOOKUP(D1229,'Species Data'!A$2:E$252,5,FALSE)</f>
        <v>132</v>
      </c>
      <c r="J1229" s="53">
        <f t="shared" si="1"/>
        <v>13200</v>
      </c>
      <c r="K1229" s="48" t="s">
        <v>139</v>
      </c>
      <c r="L1229" s="54">
        <f>VLOOKUP(K1229,'Basic Moves'!B$2:J$60,3,FALSE)</f>
        <v>5</v>
      </c>
      <c r="M1229" s="54" t="str">
        <f>VLOOKUP(K1229,'Basic Moves'!B$2:C$60,2,FALSE)</f>
        <v>Normal</v>
      </c>
      <c r="N1229" s="54">
        <f>IF(OR(VLOOKUP(K1229,'Basic Moves'!B$2:C$60,2,FALSE)=E1229,VLOOKUP(K1229,'Basic Moves'!B$2:C$60,2,FALSE)=F1229),1,0)</f>
        <v>0</v>
      </c>
      <c r="O1229" s="54">
        <f>VLOOKUP(K1229,'Basic Moves'!B$2:J$60,5,FALSE)</f>
        <v>500</v>
      </c>
      <c r="P1229" s="54">
        <f>VLOOKUP(K1229,'Basic Moves'!B$2:J$60,9,FALSE)</f>
        <v>5</v>
      </c>
      <c r="Q1229" s="34">
        <f t="shared" si="229"/>
        <v>3</v>
      </c>
      <c r="R1229" s="24">
        <f t="shared" si="2"/>
        <v>6</v>
      </c>
      <c r="S1229" s="56">
        <f t="shared" si="230"/>
        <v>10</v>
      </c>
      <c r="T1229" s="56">
        <f t="shared" si="231"/>
        <v>10</v>
      </c>
      <c r="U1229" s="56">
        <f t="shared" si="232"/>
        <v>1</v>
      </c>
      <c r="V1229" s="48" t="s">
        <v>355</v>
      </c>
      <c r="W1229" s="54">
        <f>VLOOKUP(V1229,'Charged Moves'!B$2:K$119,3,FALSE)</f>
        <v>60</v>
      </c>
      <c r="X1229" s="57" t="str">
        <f>VLOOKUP(V1229,'Charged Moves'!B$2:C$119,2,FALSE)</f>
        <v>Fire</v>
      </c>
      <c r="Y1229" s="54">
        <f>IF(OR(VLOOKUP(V1229,'Charged Moves'!B$2:C$119,2,FALSE)=E1229,VLOOKUP(V1229,'Charged Moves'!B$2:C$119,2,FALSE)=F1229),1,0)</f>
        <v>1</v>
      </c>
      <c r="Z1229" s="54">
        <f>VLOOKUP(V1229,'Charged Moves'!B$2:K$119,10,FALSE)*100</f>
        <v>5</v>
      </c>
      <c r="AA1229" s="54">
        <f>VLOOKUP(V1229,'Charged Moves'!B$2:K$119,6,FALSE)</f>
        <v>2700</v>
      </c>
      <c r="AB1229" s="54">
        <f>VLOOKUP(V1229,'Charged Moves'!B$2:L$119,11,FALSE)</f>
        <v>50</v>
      </c>
      <c r="AC1229" s="62">
        <f t="shared" si="233"/>
        <v>35</v>
      </c>
      <c r="AD1229" s="24">
        <f t="shared" si="3"/>
        <v>12.96296296</v>
      </c>
      <c r="AE1229" s="63">
        <f t="shared" si="4"/>
        <v>10</v>
      </c>
      <c r="AF1229" s="64">
        <f t="shared" si="5"/>
        <v>5000</v>
      </c>
      <c r="AG1229" s="65">
        <f t="shared" si="6"/>
        <v>8.441558442</v>
      </c>
      <c r="AH1229" s="15">
        <f t="shared" si="234"/>
        <v>0.4848683769</v>
      </c>
      <c r="AI1229" s="15">
        <f t="shared" si="235"/>
        <v>0.1004308871</v>
      </c>
      <c r="AJ1229" s="15">
        <f t="shared" si="236"/>
        <v>0.07915441771</v>
      </c>
      <c r="AK1229" s="65">
        <f t="shared" si="7"/>
        <v>2.188552189</v>
      </c>
      <c r="AL1229" s="65">
        <f t="shared" si="8"/>
        <v>111428.5714</v>
      </c>
      <c r="AM1229" s="65">
        <f t="shared" si="9"/>
        <v>28888.88889</v>
      </c>
    </row>
    <row r="1230" ht="14.25" customHeight="1">
      <c r="A1230" s="11">
        <v>556.0</v>
      </c>
      <c r="B1230" s="11">
        <f>VLOOKUP(D1230,'Species Data'!A$2:E$252,2,FALSE)</f>
        <v>77</v>
      </c>
      <c r="C1230" s="11"/>
      <c r="D1230" s="11" t="s">
        <v>343</v>
      </c>
      <c r="E1230" s="66" t="s">
        <v>170</v>
      </c>
      <c r="F1230" s="112"/>
      <c r="G1230" s="11">
        <f>VLOOKUP(D1230,'Species Data'!A$2:E$252,3,FALSE)</f>
        <v>100</v>
      </c>
      <c r="H1230" s="52">
        <f>VLOOKUP(D1230,'Species Data'!A$2:E$252,4,FALSE)</f>
        <v>170</v>
      </c>
      <c r="I1230" s="52">
        <f>VLOOKUP(D1230,'Species Data'!A$2:E$252,5,FALSE)</f>
        <v>132</v>
      </c>
      <c r="J1230" s="53">
        <f t="shared" si="1"/>
        <v>13200</v>
      </c>
      <c r="K1230" s="48" t="s">
        <v>139</v>
      </c>
      <c r="L1230" s="54">
        <f>VLOOKUP(K1230,'Basic Moves'!B$2:J$60,3,FALSE)</f>
        <v>5</v>
      </c>
      <c r="M1230" s="54" t="str">
        <f>VLOOKUP(K1230,'Basic Moves'!B$2:C$60,2,FALSE)</f>
        <v>Normal</v>
      </c>
      <c r="N1230" s="54">
        <f>IF(OR(VLOOKUP(K1230,'Basic Moves'!B$2:C$60,2,FALSE)=E1230,VLOOKUP(K1230,'Basic Moves'!B$2:C$60,2,FALSE)=F1230),1,0)</f>
        <v>0</v>
      </c>
      <c r="O1230" s="54">
        <f>VLOOKUP(K1230,'Basic Moves'!B$2:J$60,5,FALSE)</f>
        <v>500</v>
      </c>
      <c r="P1230" s="54">
        <f>VLOOKUP(K1230,'Basic Moves'!B$2:J$60,9,FALSE)</f>
        <v>5</v>
      </c>
      <c r="Q1230" s="34">
        <f t="shared" si="229"/>
        <v>3</v>
      </c>
      <c r="R1230" s="24">
        <f t="shared" si="2"/>
        <v>6</v>
      </c>
      <c r="S1230" s="56">
        <f t="shared" si="230"/>
        <v>10</v>
      </c>
      <c r="T1230" s="56">
        <f t="shared" si="231"/>
        <v>10</v>
      </c>
      <c r="U1230" s="56">
        <f t="shared" si="232"/>
        <v>1</v>
      </c>
      <c r="V1230" s="12" t="s">
        <v>189</v>
      </c>
      <c r="W1230" s="54">
        <f>VLOOKUP(V1230,'Charged Moves'!B$2:K$119,3,FALSE)</f>
        <v>55</v>
      </c>
      <c r="X1230" s="57" t="str">
        <f>VLOOKUP(V1230,'Charged Moves'!B$2:C$119,2,FALSE)</f>
        <v>Normal</v>
      </c>
      <c r="Y1230" s="54">
        <f>IF(OR(VLOOKUP(V1230,'Charged Moves'!B$2:C$119,2,FALSE)=E1230,VLOOKUP(V1230,'Charged Moves'!B$2:C$119,2,FALSE)=F1230),1,0)</f>
        <v>0</v>
      </c>
      <c r="Z1230" s="54">
        <f>VLOOKUP(V1230,'Charged Moves'!B$2:K$119,10,FALSE)*100</f>
        <v>5</v>
      </c>
      <c r="AA1230" s="54">
        <f>VLOOKUP(V1230,'Charged Moves'!B$2:K$119,6,FALSE)</f>
        <v>1700</v>
      </c>
      <c r="AB1230" s="54">
        <f>VLOOKUP(V1230,'Charged Moves'!B$2:L$119,11,FALSE)</f>
        <v>50</v>
      </c>
      <c r="AC1230" s="62">
        <f t="shared" si="233"/>
        <v>26</v>
      </c>
      <c r="AD1230" s="24">
        <f t="shared" si="3"/>
        <v>15.29411765</v>
      </c>
      <c r="AE1230" s="63">
        <f t="shared" si="4"/>
        <v>10</v>
      </c>
      <c r="AF1230" s="64">
        <f t="shared" si="5"/>
        <v>5000</v>
      </c>
      <c r="AG1230" s="65">
        <f t="shared" si="6"/>
        <v>8.358208955</v>
      </c>
      <c r="AH1230" s="15">
        <f t="shared" si="234"/>
        <v>0.4800809279</v>
      </c>
      <c r="AI1230" s="15">
        <f t="shared" si="235"/>
        <v>0.09943926184</v>
      </c>
      <c r="AJ1230" s="15">
        <f t="shared" si="236"/>
        <v>0.07057069286</v>
      </c>
      <c r="AK1230" s="65">
        <f t="shared" si="7"/>
        <v>1.951219512</v>
      </c>
      <c r="AL1230" s="65">
        <f t="shared" si="8"/>
        <v>110328.3582</v>
      </c>
      <c r="AM1230" s="65">
        <f t="shared" si="9"/>
        <v>25756.09756</v>
      </c>
    </row>
    <row r="1231" ht="14.25" customHeight="1">
      <c r="A1231" s="11">
        <v>1036.0</v>
      </c>
      <c r="B1231" s="11">
        <f>VLOOKUP(D1231,'Species Data'!A$2:E$252,2,FALSE)</f>
        <v>137</v>
      </c>
      <c r="C1231" s="11"/>
      <c r="D1231" s="11" t="s">
        <v>322</v>
      </c>
      <c r="E1231" s="98" t="s">
        <v>481</v>
      </c>
      <c r="F1231" s="124"/>
      <c r="G1231" s="11">
        <f>VLOOKUP(D1231,'Species Data'!A$2:E$252,3,FALSE)</f>
        <v>130</v>
      </c>
      <c r="H1231" s="52">
        <f>VLOOKUP(D1231,'Species Data'!A$2:E$252,4,FALSE)</f>
        <v>153</v>
      </c>
      <c r="I1231" s="52">
        <f>VLOOKUP(D1231,'Species Data'!A$2:E$252,5,FALSE)</f>
        <v>139</v>
      </c>
      <c r="J1231" s="53">
        <f t="shared" si="1"/>
        <v>18070</v>
      </c>
      <c r="K1231" s="12" t="s">
        <v>172</v>
      </c>
      <c r="L1231" s="54">
        <f>VLOOKUP(K1231,'Basic Moves'!B$2:J$60,3,FALSE)</f>
        <v>15</v>
      </c>
      <c r="M1231" s="54" t="str">
        <f>VLOOKUP(K1231,'Basic Moves'!B$2:C$60,2,FALSE)</f>
        <v>Normal</v>
      </c>
      <c r="N1231" s="54">
        <f>IF(OR(VLOOKUP(K1231,'Basic Moves'!B$2:C$60,2,FALSE)=E1231,VLOOKUP(K1231,'Basic Moves'!B$2:C$60,2,FALSE)=F1231),1,0)</f>
        <v>1</v>
      </c>
      <c r="O1231" s="54">
        <f>VLOOKUP(K1231,'Basic Moves'!B$2:J$60,5,FALSE)</f>
        <v>1500</v>
      </c>
      <c r="P1231" s="54">
        <f>VLOOKUP(K1231,'Basic Moves'!B$2:J$60,9,FALSE)</f>
        <v>15</v>
      </c>
      <c r="Q1231" s="34">
        <f t="shared" si="229"/>
        <v>8</v>
      </c>
      <c r="R1231" s="24">
        <f t="shared" si="2"/>
        <v>5.333333333</v>
      </c>
      <c r="S1231" s="56">
        <f t="shared" si="230"/>
        <v>10</v>
      </c>
      <c r="T1231" s="56">
        <f t="shared" si="231"/>
        <v>10</v>
      </c>
      <c r="U1231" s="56">
        <f t="shared" si="232"/>
        <v>1</v>
      </c>
      <c r="V1231" s="12" t="s">
        <v>29</v>
      </c>
      <c r="W1231" s="54">
        <f>VLOOKUP(V1231,'Charged Moves'!B$2:K$119,3,FALSE)</f>
        <v>150</v>
      </c>
      <c r="X1231" s="57" t="str">
        <f>VLOOKUP(V1231,'Charged Moves'!B$2:C$119,2,FALSE)</f>
        <v>Normal</v>
      </c>
      <c r="Y1231" s="54">
        <f>IF(OR(VLOOKUP(V1231,'Charged Moves'!B$2:C$119,2,FALSE)=E1231,VLOOKUP(V1231,'Charged Moves'!B$2:C$119,2,FALSE)=F1231),1,0)</f>
        <v>1</v>
      </c>
      <c r="Z1231" s="54">
        <f>VLOOKUP(V1231,'Charged Moves'!B$2:K$119,10,FALSE)*100</f>
        <v>5</v>
      </c>
      <c r="AA1231" s="54">
        <f>VLOOKUP(V1231,'Charged Moves'!B$2:K$119,6,FALSE)</f>
        <v>3800</v>
      </c>
      <c r="AB1231" s="54">
        <f>VLOOKUP(V1231,'Charged Moves'!B$2:L$119,11,FALSE)</f>
        <v>100</v>
      </c>
      <c r="AC1231" s="62">
        <f t="shared" si="233"/>
        <v>77</v>
      </c>
      <c r="AD1231" s="24">
        <f t="shared" si="3"/>
        <v>20.26315789</v>
      </c>
      <c r="AE1231" s="63">
        <f t="shared" si="4"/>
        <v>7</v>
      </c>
      <c r="AF1231" s="64">
        <f t="shared" si="5"/>
        <v>10500</v>
      </c>
      <c r="AG1231" s="65">
        <f t="shared" si="6"/>
        <v>9.300699301</v>
      </c>
      <c r="AH1231" s="15">
        <f t="shared" si="234"/>
        <v>0.5342159277</v>
      </c>
      <c r="AI1231" s="15">
        <f t="shared" si="235"/>
        <v>0.1514762316</v>
      </c>
      <c r="AJ1231" s="15">
        <f t="shared" si="236"/>
        <v>0.217325899</v>
      </c>
      <c r="AK1231" s="65">
        <f t="shared" si="7"/>
        <v>4.389438944</v>
      </c>
      <c r="AL1231" s="65">
        <f t="shared" si="8"/>
        <v>168063.6364</v>
      </c>
      <c r="AM1231" s="65">
        <f t="shared" si="9"/>
        <v>79317.16172</v>
      </c>
    </row>
    <row r="1232" ht="14.25" customHeight="1">
      <c r="A1232" s="11">
        <v>1037.0</v>
      </c>
      <c r="B1232" s="11">
        <f>VLOOKUP(D1232,'Species Data'!A$2:E$252,2,FALSE)</f>
        <v>137</v>
      </c>
      <c r="C1232" s="11"/>
      <c r="D1232" s="11" t="s">
        <v>322</v>
      </c>
      <c r="E1232" s="98" t="s">
        <v>481</v>
      </c>
      <c r="F1232" s="124"/>
      <c r="G1232" s="11">
        <f>VLOOKUP(D1232,'Species Data'!A$2:E$252,3,FALSE)</f>
        <v>130</v>
      </c>
      <c r="H1232" s="52">
        <f>VLOOKUP(D1232,'Species Data'!A$2:E$252,4,FALSE)</f>
        <v>153</v>
      </c>
      <c r="I1232" s="52">
        <f>VLOOKUP(D1232,'Species Data'!A$2:E$252,5,FALSE)</f>
        <v>139</v>
      </c>
      <c r="J1232" s="53">
        <f t="shared" si="1"/>
        <v>18070</v>
      </c>
      <c r="K1232" s="12" t="s">
        <v>172</v>
      </c>
      <c r="L1232" s="54">
        <f>VLOOKUP(K1232,'Basic Moves'!B$2:J$60,3,FALSE)</f>
        <v>15</v>
      </c>
      <c r="M1232" s="54" t="str">
        <f>VLOOKUP(K1232,'Basic Moves'!B$2:C$60,2,FALSE)</f>
        <v>Normal</v>
      </c>
      <c r="N1232" s="54">
        <f>IF(OR(VLOOKUP(K1232,'Basic Moves'!B$2:C$60,2,FALSE)=E1232,VLOOKUP(K1232,'Basic Moves'!B$2:C$60,2,FALSE)=F1232),1,0)</f>
        <v>1</v>
      </c>
      <c r="O1232" s="54">
        <f>VLOOKUP(K1232,'Basic Moves'!B$2:J$60,5,FALSE)</f>
        <v>1500</v>
      </c>
      <c r="P1232" s="54">
        <f>VLOOKUP(K1232,'Basic Moves'!B$2:J$60,9,FALSE)</f>
        <v>15</v>
      </c>
      <c r="Q1232" s="34">
        <f t="shared" si="229"/>
        <v>8</v>
      </c>
      <c r="R1232" s="24">
        <f t="shared" si="2"/>
        <v>5.333333333</v>
      </c>
      <c r="S1232" s="56">
        <f t="shared" si="230"/>
        <v>10</v>
      </c>
      <c r="T1232" s="56">
        <f t="shared" si="231"/>
        <v>10</v>
      </c>
      <c r="U1232" s="56">
        <f t="shared" si="232"/>
        <v>1</v>
      </c>
      <c r="V1232" s="12" t="s">
        <v>39</v>
      </c>
      <c r="W1232" s="54">
        <f>VLOOKUP(V1232,'Charged Moves'!B$2:K$119,3,FALSE)</f>
        <v>180</v>
      </c>
      <c r="X1232" s="57" t="str">
        <f>VLOOKUP(V1232,'Charged Moves'!B$2:C$119,2,FALSE)</f>
        <v>Grass</v>
      </c>
      <c r="Y1232" s="54">
        <f>IF(OR(VLOOKUP(V1232,'Charged Moves'!B$2:C$119,2,FALSE)=E1232,VLOOKUP(V1232,'Charged Moves'!B$2:C$119,2,FALSE)=F1232),1,0)</f>
        <v>0</v>
      </c>
      <c r="Z1232" s="54">
        <f>VLOOKUP(V1232,'Charged Moves'!B$2:K$119,10,FALSE)*100</f>
        <v>5</v>
      </c>
      <c r="AA1232" s="54">
        <f>VLOOKUP(V1232,'Charged Moves'!B$2:K$119,6,FALSE)</f>
        <v>4900</v>
      </c>
      <c r="AB1232" s="54">
        <f>VLOOKUP(V1232,'Charged Moves'!B$2:L$119,11,FALSE)</f>
        <v>100</v>
      </c>
      <c r="AC1232" s="62">
        <f t="shared" si="233"/>
        <v>77</v>
      </c>
      <c r="AD1232" s="24">
        <f t="shared" si="3"/>
        <v>15.71428571</v>
      </c>
      <c r="AE1232" s="63">
        <f t="shared" si="4"/>
        <v>7</v>
      </c>
      <c r="AF1232" s="64">
        <f t="shared" si="5"/>
        <v>10500</v>
      </c>
      <c r="AG1232" s="65">
        <f t="shared" si="6"/>
        <v>8.636363636</v>
      </c>
      <c r="AH1232" s="15">
        <f t="shared" si="234"/>
        <v>0.4960576471</v>
      </c>
      <c r="AI1232" s="15">
        <f t="shared" si="235"/>
        <v>0.1406565008</v>
      </c>
      <c r="AJ1232" s="15">
        <f t="shared" si="236"/>
        <v>0.2097125714</v>
      </c>
      <c r="AK1232" s="65">
        <f t="shared" si="7"/>
        <v>4.23566879</v>
      </c>
      <c r="AL1232" s="65">
        <f t="shared" si="8"/>
        <v>156059.0909</v>
      </c>
      <c r="AM1232" s="65">
        <f t="shared" si="9"/>
        <v>76538.53503</v>
      </c>
    </row>
    <row r="1233" ht="14.25" customHeight="1">
      <c r="A1233" s="11">
        <v>1038.0</v>
      </c>
      <c r="B1233" s="11">
        <f>VLOOKUP(D1233,'Species Data'!A$2:E$252,2,FALSE)</f>
        <v>137</v>
      </c>
      <c r="C1233" s="11"/>
      <c r="D1233" s="11" t="s">
        <v>322</v>
      </c>
      <c r="E1233" s="98" t="s">
        <v>481</v>
      </c>
      <c r="F1233" s="124"/>
      <c r="G1233" s="11">
        <f>VLOOKUP(D1233,'Species Data'!A$2:E$252,3,FALSE)</f>
        <v>130</v>
      </c>
      <c r="H1233" s="52">
        <f>VLOOKUP(D1233,'Species Data'!A$2:E$252,4,FALSE)</f>
        <v>153</v>
      </c>
      <c r="I1233" s="52">
        <f>VLOOKUP(D1233,'Species Data'!A$2:E$252,5,FALSE)</f>
        <v>139</v>
      </c>
      <c r="J1233" s="53">
        <f t="shared" si="1"/>
        <v>18070</v>
      </c>
      <c r="K1233" s="12" t="s">
        <v>172</v>
      </c>
      <c r="L1233" s="54">
        <f>VLOOKUP(K1233,'Basic Moves'!B$2:J$60,3,FALSE)</f>
        <v>15</v>
      </c>
      <c r="M1233" s="54" t="str">
        <f>VLOOKUP(K1233,'Basic Moves'!B$2:C$60,2,FALSE)</f>
        <v>Normal</v>
      </c>
      <c r="N1233" s="54">
        <f>IF(OR(VLOOKUP(K1233,'Basic Moves'!B$2:C$60,2,FALSE)=E1233,VLOOKUP(K1233,'Basic Moves'!B$2:C$60,2,FALSE)=F1233),1,0)</f>
        <v>1</v>
      </c>
      <c r="O1233" s="54">
        <f>VLOOKUP(K1233,'Basic Moves'!B$2:J$60,5,FALSE)</f>
        <v>1500</v>
      </c>
      <c r="P1233" s="54">
        <f>VLOOKUP(K1233,'Basic Moves'!B$2:J$60,9,FALSE)</f>
        <v>15</v>
      </c>
      <c r="Q1233" s="34">
        <f t="shared" si="229"/>
        <v>8</v>
      </c>
      <c r="R1233" s="24">
        <f t="shared" si="2"/>
        <v>5.333333333</v>
      </c>
      <c r="S1233" s="56">
        <f t="shared" si="230"/>
        <v>10</v>
      </c>
      <c r="T1233" s="56">
        <f t="shared" si="231"/>
        <v>10</v>
      </c>
      <c r="U1233" s="56">
        <f t="shared" si="232"/>
        <v>1</v>
      </c>
      <c r="V1233" s="12" t="s">
        <v>95</v>
      </c>
      <c r="W1233" s="54">
        <f>VLOOKUP(V1233,'Charged Moves'!B$2:K$119,3,FALSE)</f>
        <v>140</v>
      </c>
      <c r="X1233" s="57" t="str">
        <f>VLOOKUP(V1233,'Charged Moves'!B$2:C$119,2,FALSE)</f>
        <v>Electric</v>
      </c>
      <c r="Y1233" s="54">
        <f>IF(OR(VLOOKUP(V1233,'Charged Moves'!B$2:C$119,2,FALSE)=E1233,VLOOKUP(V1233,'Charged Moves'!B$2:C$119,2,FALSE)=F1233),1,0)</f>
        <v>0</v>
      </c>
      <c r="Z1233" s="54">
        <f>VLOOKUP(V1233,'Charged Moves'!B$2:K$119,10,FALSE)*100</f>
        <v>5</v>
      </c>
      <c r="AA1233" s="54">
        <f>VLOOKUP(V1233,'Charged Moves'!B$2:K$119,6,FALSE)</f>
        <v>3700</v>
      </c>
      <c r="AB1233" s="54">
        <f>VLOOKUP(V1233,'Charged Moves'!B$2:L$119,11,FALSE)</f>
        <v>100</v>
      </c>
      <c r="AC1233" s="62">
        <f t="shared" si="233"/>
        <v>60</v>
      </c>
      <c r="AD1233" s="24">
        <f t="shared" si="3"/>
        <v>16.21621622</v>
      </c>
      <c r="AE1233" s="63">
        <f t="shared" si="4"/>
        <v>7</v>
      </c>
      <c r="AF1233" s="64">
        <f t="shared" si="5"/>
        <v>10500</v>
      </c>
      <c r="AG1233" s="65">
        <f t="shared" si="6"/>
        <v>8.169014085</v>
      </c>
      <c r="AH1233" s="15">
        <f t="shared" si="234"/>
        <v>0.4692139049</v>
      </c>
      <c r="AI1233" s="15">
        <f t="shared" si="235"/>
        <v>0.1330449926</v>
      </c>
      <c r="AJ1233" s="15">
        <f t="shared" si="236"/>
        <v>0.1901750411</v>
      </c>
      <c r="AK1233" s="65">
        <f t="shared" si="7"/>
        <v>3.841059603</v>
      </c>
      <c r="AL1233" s="65">
        <f t="shared" si="8"/>
        <v>147614.0845</v>
      </c>
      <c r="AM1233" s="65">
        <f t="shared" si="9"/>
        <v>69407.94702</v>
      </c>
    </row>
    <row r="1234" ht="14.25" customHeight="1">
      <c r="A1234" s="11">
        <v>1033.0</v>
      </c>
      <c r="B1234" s="11">
        <f>VLOOKUP(D1234,'Species Data'!A$2:E$252,2,FALSE)</f>
        <v>137</v>
      </c>
      <c r="C1234" s="11"/>
      <c r="D1234" s="11" t="s">
        <v>322</v>
      </c>
      <c r="E1234" s="98" t="s">
        <v>481</v>
      </c>
      <c r="F1234" s="124"/>
      <c r="G1234" s="11">
        <f>VLOOKUP(D1234,'Species Data'!A$2:E$252,3,FALSE)</f>
        <v>130</v>
      </c>
      <c r="H1234" s="52">
        <f>VLOOKUP(D1234,'Species Data'!A$2:E$252,4,FALSE)</f>
        <v>153</v>
      </c>
      <c r="I1234" s="52">
        <f>VLOOKUP(D1234,'Species Data'!A$2:E$252,5,FALSE)</f>
        <v>139</v>
      </c>
      <c r="J1234" s="53">
        <f t="shared" si="1"/>
        <v>18070</v>
      </c>
      <c r="K1234" s="12" t="s">
        <v>94</v>
      </c>
      <c r="L1234" s="54">
        <f>VLOOKUP(K1234,'Basic Moves'!B$2:J$60,3,FALSE)</f>
        <v>8</v>
      </c>
      <c r="M1234" s="54" t="str">
        <f>VLOOKUP(K1234,'Basic Moves'!B$2:C$60,2,FALSE)</f>
        <v>Electric</v>
      </c>
      <c r="N1234" s="54">
        <f>IF(OR(VLOOKUP(K1234,'Basic Moves'!B$2:C$60,2,FALSE)=E1234,VLOOKUP(K1234,'Basic Moves'!B$2:C$60,2,FALSE)=F1234),1,0)</f>
        <v>0</v>
      </c>
      <c r="O1234" s="54">
        <f>VLOOKUP(K1234,'Basic Moves'!B$2:J$60,5,FALSE)</f>
        <v>1100</v>
      </c>
      <c r="P1234" s="54">
        <f>VLOOKUP(K1234,'Basic Moves'!B$2:J$60,9,FALSE)</f>
        <v>15</v>
      </c>
      <c r="Q1234" s="34">
        <f t="shared" si="229"/>
        <v>4</v>
      </c>
      <c r="R1234" s="24">
        <f t="shared" si="2"/>
        <v>3.636363636</v>
      </c>
      <c r="S1234" s="56">
        <f t="shared" si="230"/>
        <v>7.272727273</v>
      </c>
      <c r="T1234" s="56">
        <f t="shared" si="231"/>
        <v>13.63636364</v>
      </c>
      <c r="U1234" s="56">
        <f t="shared" si="232"/>
        <v>1.875</v>
      </c>
      <c r="V1234" s="12" t="s">
        <v>29</v>
      </c>
      <c r="W1234" s="54">
        <f>VLOOKUP(V1234,'Charged Moves'!B$2:K$119,3,FALSE)</f>
        <v>150</v>
      </c>
      <c r="X1234" s="57" t="str">
        <f>VLOOKUP(V1234,'Charged Moves'!B$2:C$119,2,FALSE)</f>
        <v>Normal</v>
      </c>
      <c r="Y1234" s="54">
        <f>IF(OR(VLOOKUP(V1234,'Charged Moves'!B$2:C$119,2,FALSE)=E1234,VLOOKUP(V1234,'Charged Moves'!B$2:C$119,2,FALSE)=F1234),1,0)</f>
        <v>1</v>
      </c>
      <c r="Z1234" s="54">
        <f>VLOOKUP(V1234,'Charged Moves'!B$2:K$119,10,FALSE)*100</f>
        <v>5</v>
      </c>
      <c r="AA1234" s="54">
        <f>VLOOKUP(V1234,'Charged Moves'!B$2:K$119,6,FALSE)</f>
        <v>3800</v>
      </c>
      <c r="AB1234" s="54">
        <f>VLOOKUP(V1234,'Charged Moves'!B$2:L$119,11,FALSE)</f>
        <v>100</v>
      </c>
      <c r="AC1234" s="62">
        <f t="shared" si="233"/>
        <v>77</v>
      </c>
      <c r="AD1234" s="24">
        <f t="shared" si="3"/>
        <v>20.26315789</v>
      </c>
      <c r="AE1234" s="63">
        <f t="shared" si="4"/>
        <v>7</v>
      </c>
      <c r="AF1234" s="64">
        <f t="shared" si="5"/>
        <v>7700</v>
      </c>
      <c r="AG1234" s="65">
        <f t="shared" si="6"/>
        <v>9.130434783</v>
      </c>
      <c r="AH1234" s="15">
        <f t="shared" si="234"/>
        <v>0.5244362311</v>
      </c>
      <c r="AI1234" s="15">
        <f t="shared" si="235"/>
        <v>0.1487032114</v>
      </c>
      <c r="AJ1234" s="15">
        <f t="shared" si="236"/>
        <v>0.1890423371</v>
      </c>
      <c r="AK1234" s="65">
        <f t="shared" si="7"/>
        <v>3.818181818</v>
      </c>
      <c r="AL1234" s="65">
        <f t="shared" si="8"/>
        <v>164986.9565</v>
      </c>
      <c r="AM1234" s="65">
        <f t="shared" si="9"/>
        <v>68994.54545</v>
      </c>
    </row>
    <row r="1235" ht="14.25" customHeight="1">
      <c r="A1235" s="11">
        <v>1034.0</v>
      </c>
      <c r="B1235" s="11">
        <f>VLOOKUP(D1235,'Species Data'!A$2:E$252,2,FALSE)</f>
        <v>137</v>
      </c>
      <c r="C1235" s="11"/>
      <c r="D1235" s="11" t="s">
        <v>322</v>
      </c>
      <c r="E1235" s="98" t="s">
        <v>481</v>
      </c>
      <c r="F1235" s="124"/>
      <c r="G1235" s="11">
        <f>VLOOKUP(D1235,'Species Data'!A$2:E$252,3,FALSE)</f>
        <v>130</v>
      </c>
      <c r="H1235" s="52">
        <f>VLOOKUP(D1235,'Species Data'!A$2:E$252,4,FALSE)</f>
        <v>153</v>
      </c>
      <c r="I1235" s="52">
        <f>VLOOKUP(D1235,'Species Data'!A$2:E$252,5,FALSE)</f>
        <v>139</v>
      </c>
      <c r="J1235" s="53">
        <f t="shared" si="1"/>
        <v>18070</v>
      </c>
      <c r="K1235" s="12" t="s">
        <v>94</v>
      </c>
      <c r="L1235" s="54">
        <f>VLOOKUP(K1235,'Basic Moves'!B$2:J$60,3,FALSE)</f>
        <v>8</v>
      </c>
      <c r="M1235" s="54" t="str">
        <f>VLOOKUP(K1235,'Basic Moves'!B$2:C$60,2,FALSE)</f>
        <v>Electric</v>
      </c>
      <c r="N1235" s="54">
        <f>IF(OR(VLOOKUP(K1235,'Basic Moves'!B$2:C$60,2,FALSE)=E1235,VLOOKUP(K1235,'Basic Moves'!B$2:C$60,2,FALSE)=F1235),1,0)</f>
        <v>0</v>
      </c>
      <c r="O1235" s="54">
        <f>VLOOKUP(K1235,'Basic Moves'!B$2:J$60,5,FALSE)</f>
        <v>1100</v>
      </c>
      <c r="P1235" s="54">
        <f>VLOOKUP(K1235,'Basic Moves'!B$2:J$60,9,FALSE)</f>
        <v>15</v>
      </c>
      <c r="Q1235" s="34">
        <f t="shared" si="229"/>
        <v>4</v>
      </c>
      <c r="R1235" s="24">
        <f t="shared" si="2"/>
        <v>3.636363636</v>
      </c>
      <c r="S1235" s="56">
        <f t="shared" si="230"/>
        <v>7.272727273</v>
      </c>
      <c r="T1235" s="56">
        <f t="shared" si="231"/>
        <v>13.63636364</v>
      </c>
      <c r="U1235" s="56">
        <f t="shared" si="232"/>
        <v>1.875</v>
      </c>
      <c r="V1235" s="12" t="s">
        <v>39</v>
      </c>
      <c r="W1235" s="54">
        <f>VLOOKUP(V1235,'Charged Moves'!B$2:K$119,3,FALSE)</f>
        <v>180</v>
      </c>
      <c r="X1235" s="57" t="str">
        <f>VLOOKUP(V1235,'Charged Moves'!B$2:C$119,2,FALSE)</f>
        <v>Grass</v>
      </c>
      <c r="Y1235" s="54">
        <f>IF(OR(VLOOKUP(V1235,'Charged Moves'!B$2:C$119,2,FALSE)=E1235,VLOOKUP(V1235,'Charged Moves'!B$2:C$119,2,FALSE)=F1235),1,0)</f>
        <v>0</v>
      </c>
      <c r="Z1235" s="54">
        <f>VLOOKUP(V1235,'Charged Moves'!B$2:K$119,10,FALSE)*100</f>
        <v>5</v>
      </c>
      <c r="AA1235" s="54">
        <f>VLOOKUP(V1235,'Charged Moves'!B$2:K$119,6,FALSE)</f>
        <v>4900</v>
      </c>
      <c r="AB1235" s="54">
        <f>VLOOKUP(V1235,'Charged Moves'!B$2:L$119,11,FALSE)</f>
        <v>100</v>
      </c>
      <c r="AC1235" s="62">
        <f t="shared" si="233"/>
        <v>77</v>
      </c>
      <c r="AD1235" s="24">
        <f t="shared" si="3"/>
        <v>15.71428571</v>
      </c>
      <c r="AE1235" s="63">
        <f t="shared" si="4"/>
        <v>7</v>
      </c>
      <c r="AF1235" s="64">
        <f t="shared" si="5"/>
        <v>7700</v>
      </c>
      <c r="AG1235" s="65">
        <f t="shared" si="6"/>
        <v>8.333333333</v>
      </c>
      <c r="AH1235" s="15">
        <f t="shared" si="234"/>
        <v>0.4786521156</v>
      </c>
      <c r="AI1235" s="15">
        <f t="shared" si="235"/>
        <v>0.135721185</v>
      </c>
      <c r="AJ1235" s="15">
        <f t="shared" si="236"/>
        <v>0.1817714779</v>
      </c>
      <c r="AK1235" s="65">
        <f t="shared" si="7"/>
        <v>3.671328671</v>
      </c>
      <c r="AL1235" s="65">
        <f t="shared" si="8"/>
        <v>150583.3333</v>
      </c>
      <c r="AM1235" s="65">
        <f t="shared" si="9"/>
        <v>66340.90909</v>
      </c>
    </row>
    <row r="1236" ht="14.25" customHeight="1">
      <c r="A1236" s="11">
        <v>1035.0</v>
      </c>
      <c r="B1236" s="11">
        <f>VLOOKUP(D1236,'Species Data'!A$2:E$252,2,FALSE)</f>
        <v>137</v>
      </c>
      <c r="C1236" s="11"/>
      <c r="D1236" s="11" t="s">
        <v>322</v>
      </c>
      <c r="E1236" s="98" t="s">
        <v>481</v>
      </c>
      <c r="F1236" s="124"/>
      <c r="G1236" s="11">
        <f>VLOOKUP(D1236,'Species Data'!A$2:E$252,3,FALSE)</f>
        <v>130</v>
      </c>
      <c r="H1236" s="52">
        <f>VLOOKUP(D1236,'Species Data'!A$2:E$252,4,FALSE)</f>
        <v>153</v>
      </c>
      <c r="I1236" s="52">
        <f>VLOOKUP(D1236,'Species Data'!A$2:E$252,5,FALSE)</f>
        <v>139</v>
      </c>
      <c r="J1236" s="53">
        <f t="shared" si="1"/>
        <v>18070</v>
      </c>
      <c r="K1236" s="12" t="s">
        <v>94</v>
      </c>
      <c r="L1236" s="54">
        <f>VLOOKUP(K1236,'Basic Moves'!B$2:J$60,3,FALSE)</f>
        <v>8</v>
      </c>
      <c r="M1236" s="54" t="str">
        <f>VLOOKUP(K1236,'Basic Moves'!B$2:C$60,2,FALSE)</f>
        <v>Electric</v>
      </c>
      <c r="N1236" s="54">
        <f>IF(OR(VLOOKUP(K1236,'Basic Moves'!B$2:C$60,2,FALSE)=E1236,VLOOKUP(K1236,'Basic Moves'!B$2:C$60,2,FALSE)=F1236),1,0)</f>
        <v>0</v>
      </c>
      <c r="O1236" s="54">
        <f>VLOOKUP(K1236,'Basic Moves'!B$2:J$60,5,FALSE)</f>
        <v>1100</v>
      </c>
      <c r="P1236" s="54">
        <f>VLOOKUP(K1236,'Basic Moves'!B$2:J$60,9,FALSE)</f>
        <v>15</v>
      </c>
      <c r="Q1236" s="34">
        <f t="shared" si="229"/>
        <v>4</v>
      </c>
      <c r="R1236" s="24">
        <f t="shared" si="2"/>
        <v>3.636363636</v>
      </c>
      <c r="S1236" s="56">
        <f t="shared" si="230"/>
        <v>7.272727273</v>
      </c>
      <c r="T1236" s="56">
        <f t="shared" si="231"/>
        <v>13.63636364</v>
      </c>
      <c r="U1236" s="56">
        <f t="shared" si="232"/>
        <v>1.875</v>
      </c>
      <c r="V1236" s="12" t="s">
        <v>95</v>
      </c>
      <c r="W1236" s="54">
        <f>VLOOKUP(V1236,'Charged Moves'!B$2:K$119,3,FALSE)</f>
        <v>140</v>
      </c>
      <c r="X1236" s="57" t="str">
        <f>VLOOKUP(V1236,'Charged Moves'!B$2:C$119,2,FALSE)</f>
        <v>Electric</v>
      </c>
      <c r="Y1236" s="54">
        <f>IF(OR(VLOOKUP(V1236,'Charged Moves'!B$2:C$119,2,FALSE)=E1236,VLOOKUP(V1236,'Charged Moves'!B$2:C$119,2,FALSE)=F1236),1,0)</f>
        <v>0</v>
      </c>
      <c r="Z1236" s="54">
        <f>VLOOKUP(V1236,'Charged Moves'!B$2:K$119,10,FALSE)*100</f>
        <v>5</v>
      </c>
      <c r="AA1236" s="54">
        <f>VLOOKUP(V1236,'Charged Moves'!B$2:K$119,6,FALSE)</f>
        <v>3700</v>
      </c>
      <c r="AB1236" s="54">
        <f>VLOOKUP(V1236,'Charged Moves'!B$2:L$119,11,FALSE)</f>
        <v>100</v>
      </c>
      <c r="AC1236" s="62">
        <f t="shared" si="233"/>
        <v>60</v>
      </c>
      <c r="AD1236" s="24">
        <f t="shared" si="3"/>
        <v>16.21621622</v>
      </c>
      <c r="AE1236" s="63">
        <f t="shared" si="4"/>
        <v>7</v>
      </c>
      <c r="AF1236" s="64">
        <f t="shared" si="5"/>
        <v>7700</v>
      </c>
      <c r="AG1236" s="65">
        <f t="shared" si="6"/>
        <v>7.719298246</v>
      </c>
      <c r="AH1236" s="15">
        <f t="shared" si="234"/>
        <v>0.4433830124</v>
      </c>
      <c r="AI1236" s="15">
        <f t="shared" si="235"/>
        <v>0.1257206766</v>
      </c>
      <c r="AJ1236" s="15">
        <f t="shared" si="236"/>
        <v>0.1590137142</v>
      </c>
      <c r="AK1236" s="65">
        <f t="shared" si="7"/>
        <v>3.211678832</v>
      </c>
      <c r="AL1236" s="65">
        <f t="shared" si="8"/>
        <v>139487.7193</v>
      </c>
      <c r="AM1236" s="65">
        <f t="shared" si="9"/>
        <v>58035.0365</v>
      </c>
    </row>
    <row r="1237" ht="14.25" customHeight="1">
      <c r="A1237" s="11">
        <v>1045.0</v>
      </c>
      <c r="B1237" s="32">
        <f>VLOOKUP(D1237,'Species Data'!A$2:E$252,2,FALSE)</f>
        <v>137</v>
      </c>
      <c r="C1237" s="32"/>
      <c r="D1237" s="32" t="s">
        <v>322</v>
      </c>
      <c r="E1237" s="125" t="s">
        <v>481</v>
      </c>
      <c r="F1237" s="126"/>
      <c r="G1237" s="32">
        <f>VLOOKUP(D1237,'Species Data'!A$2:E$252,3,FALSE)</f>
        <v>130</v>
      </c>
      <c r="H1237" s="104">
        <f>VLOOKUP(D1237,'Species Data'!A$2:E$252,4,FALSE)</f>
        <v>153</v>
      </c>
      <c r="I1237" s="104">
        <f>VLOOKUP(D1237,'Species Data'!A$2:E$252,5,FALSE)</f>
        <v>139</v>
      </c>
      <c r="J1237" s="105">
        <f t="shared" si="1"/>
        <v>18070</v>
      </c>
      <c r="K1237" s="70" t="s">
        <v>54</v>
      </c>
      <c r="L1237" s="106">
        <f>VLOOKUP(K1237,'Basic Moves'!B$2:J$60,3,FALSE)</f>
        <v>12</v>
      </c>
      <c r="M1237" s="106" t="str">
        <f>VLOOKUP(K1237,'Basic Moves'!B$2:C$60,2,FALSE)</f>
        <v>Psychic</v>
      </c>
      <c r="N1237" s="106">
        <f>IF(OR(VLOOKUP(K1237,'Basic Moves'!B$2:C$60,2,FALSE)=E1237,VLOOKUP(K1237,'Basic Moves'!B$2:C$60,2,FALSE)=F1237),1,0)</f>
        <v>0</v>
      </c>
      <c r="O1237" s="106">
        <f>VLOOKUP(K1237,'Basic Moves'!B$2:J$60,5,FALSE)</f>
        <v>1100</v>
      </c>
      <c r="P1237" s="106">
        <f>VLOOKUP(K1237,'Basic Moves'!B$2:J$60,9,FALSE)</f>
        <v>10</v>
      </c>
      <c r="Q1237" s="34">
        <f t="shared" si="229"/>
        <v>6</v>
      </c>
      <c r="R1237" s="24">
        <f t="shared" si="2"/>
        <v>5.454545455</v>
      </c>
      <c r="S1237" s="56">
        <f t="shared" si="230"/>
        <v>10.90909091</v>
      </c>
      <c r="T1237" s="56">
        <f t="shared" si="231"/>
        <v>9.090909091</v>
      </c>
      <c r="U1237" s="56">
        <f t="shared" si="232"/>
        <v>0.8333333333</v>
      </c>
      <c r="V1237" s="36" t="s">
        <v>105</v>
      </c>
      <c r="W1237" s="106">
        <f>VLOOKUP(V1237,'Charged Moves'!B$2:K$119,3,FALSE)</f>
        <v>65</v>
      </c>
      <c r="X1237" s="107" t="str">
        <f>VLOOKUP(V1237,'Charged Moves'!B$2:C$119,2,FALSE)</f>
        <v>Electric</v>
      </c>
      <c r="Y1237" s="106">
        <f>IF(OR(VLOOKUP(V1237,'Charged Moves'!B$2:C$119,2,FALSE)=E1237,VLOOKUP(V1237,'Charged Moves'!B$2:C$119,2,FALSE)=F1237),1,0)</f>
        <v>0</v>
      </c>
      <c r="Z1237" s="106">
        <f>VLOOKUP(V1237,'Charged Moves'!B$2:K$119,10,FALSE)*100</f>
        <v>5</v>
      </c>
      <c r="AA1237" s="106">
        <f>VLOOKUP(V1237,'Charged Moves'!B$2:K$119,6,FALSE)</f>
        <v>2500</v>
      </c>
      <c r="AB1237" s="106">
        <f>VLOOKUP(V1237,'Charged Moves'!B$2:L$119,11,FALSE)</f>
        <v>33</v>
      </c>
      <c r="AC1237" s="62">
        <f t="shared" si="233"/>
        <v>28</v>
      </c>
      <c r="AD1237" s="24">
        <f t="shared" si="3"/>
        <v>11.2</v>
      </c>
      <c r="AE1237" s="63">
        <f t="shared" si="4"/>
        <v>4</v>
      </c>
      <c r="AF1237" s="64">
        <f t="shared" si="5"/>
        <v>4400</v>
      </c>
      <c r="AG1237" s="65">
        <f t="shared" si="6"/>
        <v>7.536231884</v>
      </c>
      <c r="AH1237" s="15">
        <f t="shared" si="234"/>
        <v>0.4328680002</v>
      </c>
      <c r="AI1237" s="15">
        <f t="shared" si="235"/>
        <v>0.1227391586</v>
      </c>
      <c r="AJ1237" s="15">
        <f t="shared" si="236"/>
        <v>0.1523418101</v>
      </c>
      <c r="AK1237" s="65">
        <f t="shared" si="7"/>
        <v>3.076923077</v>
      </c>
      <c r="AL1237" s="65">
        <f t="shared" si="8"/>
        <v>136179.7101</v>
      </c>
      <c r="AM1237" s="65">
        <f t="shared" si="9"/>
        <v>55600</v>
      </c>
    </row>
    <row r="1238" ht="14.25" customHeight="1">
      <c r="A1238" s="11">
        <v>1039.0</v>
      </c>
      <c r="B1238" s="32">
        <f>VLOOKUP(D1238,'Species Data'!A$2:E$252,2,FALSE)</f>
        <v>137</v>
      </c>
      <c r="C1238" s="32"/>
      <c r="D1238" s="32" t="s">
        <v>322</v>
      </c>
      <c r="E1238" s="125" t="s">
        <v>481</v>
      </c>
      <c r="F1238" s="126"/>
      <c r="G1238" s="32">
        <f>VLOOKUP(D1238,'Species Data'!A$2:E$252,3,FALSE)</f>
        <v>130</v>
      </c>
      <c r="H1238" s="104">
        <f>VLOOKUP(D1238,'Species Data'!A$2:E$252,4,FALSE)</f>
        <v>153</v>
      </c>
      <c r="I1238" s="104">
        <f>VLOOKUP(D1238,'Species Data'!A$2:E$252,5,FALSE)</f>
        <v>139</v>
      </c>
      <c r="J1238" s="105">
        <f t="shared" si="1"/>
        <v>18070</v>
      </c>
      <c r="K1238" s="36" t="s">
        <v>246</v>
      </c>
      <c r="L1238" s="106">
        <f>VLOOKUP(K1238,'Basic Moves'!B$2:J$60,3,FALSE)</f>
        <v>8</v>
      </c>
      <c r="M1238" s="54" t="str">
        <f>VLOOKUP(K1238,'Basic Moves'!B$2:C$60,2,FALSE)</f>
        <v>Normal</v>
      </c>
      <c r="N1238" s="106">
        <f>IF(OR(VLOOKUP(K1238,'Basic Moves'!B$2:C$60,2,FALSE)=E1238,VLOOKUP(K1238,'Basic Moves'!B$2:C$60,2,FALSE)=F1238),1,0)</f>
        <v>1</v>
      </c>
      <c r="O1238" s="106">
        <f>VLOOKUP(K1238,'Basic Moves'!B$2:J$60,5,FALSE)</f>
        <v>800</v>
      </c>
      <c r="P1238" s="54">
        <f>VLOOKUP(K1238,'Basic Moves'!B$2:J$60,9,FALSE)</f>
        <v>10</v>
      </c>
      <c r="Q1238" s="34">
        <f t="shared" si="229"/>
        <v>5</v>
      </c>
      <c r="R1238" s="24">
        <f t="shared" si="2"/>
        <v>6.25</v>
      </c>
      <c r="S1238" s="56">
        <f t="shared" si="230"/>
        <v>10</v>
      </c>
      <c r="T1238" s="56">
        <f t="shared" si="231"/>
        <v>12.5</v>
      </c>
      <c r="U1238" s="56">
        <f t="shared" si="232"/>
        <v>1.25</v>
      </c>
      <c r="V1238" s="36" t="s">
        <v>105</v>
      </c>
      <c r="W1238" s="106">
        <f>VLOOKUP(V1238,'Charged Moves'!B$2:K$119,3,FALSE)</f>
        <v>65</v>
      </c>
      <c r="X1238" s="57" t="str">
        <f>VLOOKUP(V1238,'Charged Moves'!B$2:C$119,2,FALSE)</f>
        <v>Electric</v>
      </c>
      <c r="Y1238" s="106">
        <f>IF(OR(VLOOKUP(V1238,'Charged Moves'!B$2:C$119,2,FALSE)=E1238,VLOOKUP(V1238,'Charged Moves'!B$2:C$119,2,FALSE)=F1238),1,0)</f>
        <v>0</v>
      </c>
      <c r="Z1238" s="54">
        <f>VLOOKUP(V1238,'Charged Moves'!B$2:K$119,10,FALSE)*100</f>
        <v>5</v>
      </c>
      <c r="AA1238" s="106">
        <f>VLOOKUP(V1238,'Charged Moves'!B$2:K$119,6,FALSE)</f>
        <v>2500</v>
      </c>
      <c r="AB1238" s="54">
        <f>VLOOKUP(V1238,'Charged Moves'!B$2:L$119,11,FALSE)</f>
        <v>33</v>
      </c>
      <c r="AC1238" s="62">
        <f t="shared" si="233"/>
        <v>28</v>
      </c>
      <c r="AD1238" s="24">
        <f t="shared" si="3"/>
        <v>11.2</v>
      </c>
      <c r="AE1238" s="63">
        <f t="shared" si="4"/>
        <v>4</v>
      </c>
      <c r="AF1238" s="64">
        <f t="shared" si="5"/>
        <v>3200</v>
      </c>
      <c r="AG1238" s="65">
        <f t="shared" si="6"/>
        <v>8.421052632</v>
      </c>
      <c r="AH1238" s="15">
        <f t="shared" si="234"/>
        <v>0.483690559</v>
      </c>
      <c r="AI1238" s="15">
        <f t="shared" si="235"/>
        <v>0.137149829</v>
      </c>
      <c r="AJ1238" s="15">
        <f t="shared" si="236"/>
        <v>0.1513714801</v>
      </c>
      <c r="AK1238" s="65">
        <f t="shared" si="7"/>
        <v>3.057324841</v>
      </c>
      <c r="AL1238" s="65">
        <f t="shared" si="8"/>
        <v>152168.4211</v>
      </c>
      <c r="AM1238" s="65">
        <f t="shared" si="9"/>
        <v>55245.85987</v>
      </c>
    </row>
    <row r="1239" ht="14.25" customHeight="1">
      <c r="A1239" s="11">
        <v>1047.0</v>
      </c>
      <c r="B1239" s="32">
        <f>VLOOKUP(D1239,'Species Data'!A$2:E$252,2,FALSE)</f>
        <v>137</v>
      </c>
      <c r="C1239" s="32"/>
      <c r="D1239" s="32" t="s">
        <v>322</v>
      </c>
      <c r="E1239" s="125" t="s">
        <v>481</v>
      </c>
      <c r="F1239" s="126"/>
      <c r="G1239" s="32">
        <f>VLOOKUP(D1239,'Species Data'!A$2:E$252,3,FALSE)</f>
        <v>130</v>
      </c>
      <c r="H1239" s="104">
        <f>VLOOKUP(D1239,'Species Data'!A$2:E$252,4,FALSE)</f>
        <v>153</v>
      </c>
      <c r="I1239" s="104">
        <f>VLOOKUP(D1239,'Species Data'!A$2:E$252,5,FALSE)</f>
        <v>139</v>
      </c>
      <c r="J1239" s="105">
        <f t="shared" si="1"/>
        <v>18070</v>
      </c>
      <c r="K1239" s="70" t="s">
        <v>54</v>
      </c>
      <c r="L1239" s="106">
        <f>VLOOKUP(K1239,'Basic Moves'!B$2:J$60,3,FALSE)</f>
        <v>12</v>
      </c>
      <c r="M1239" s="106" t="str">
        <f>VLOOKUP(K1239,'Basic Moves'!B$2:C$60,2,FALSE)</f>
        <v>Psychic</v>
      </c>
      <c r="N1239" s="106">
        <f>IF(OR(VLOOKUP(K1239,'Basic Moves'!B$2:C$60,2,FALSE)=E1239,VLOOKUP(K1239,'Basic Moves'!B$2:C$60,2,FALSE)=F1239),1,0)</f>
        <v>0</v>
      </c>
      <c r="O1239" s="106">
        <f>VLOOKUP(K1239,'Basic Moves'!B$2:J$60,5,FALSE)</f>
        <v>1100</v>
      </c>
      <c r="P1239" s="106">
        <f>VLOOKUP(K1239,'Basic Moves'!B$2:J$60,9,FALSE)</f>
        <v>10</v>
      </c>
      <c r="Q1239" s="34">
        <f t="shared" si="229"/>
        <v>6</v>
      </c>
      <c r="R1239" s="24">
        <f t="shared" si="2"/>
        <v>5.454545455</v>
      </c>
      <c r="S1239" s="56">
        <f t="shared" si="230"/>
        <v>10.90909091</v>
      </c>
      <c r="T1239" s="56">
        <f t="shared" si="231"/>
        <v>9.090909091</v>
      </c>
      <c r="U1239" s="56">
        <f t="shared" si="232"/>
        <v>0.8333333333</v>
      </c>
      <c r="V1239" s="36" t="s">
        <v>319</v>
      </c>
      <c r="W1239" s="106">
        <f>VLOOKUP(V1239,'Charged Moves'!B$2:K$119,3,FALSE)</f>
        <v>75</v>
      </c>
      <c r="X1239" s="107" t="str">
        <f>VLOOKUP(V1239,'Charged Moves'!B$2:C$119,2,FALSE)</f>
        <v>Bug</v>
      </c>
      <c r="Y1239" s="106">
        <f>IF(OR(VLOOKUP(V1239,'Charged Moves'!B$2:C$119,2,FALSE)=E1239,VLOOKUP(V1239,'Charged Moves'!B$2:C$119,2,FALSE)=F1239),1,0)</f>
        <v>0</v>
      </c>
      <c r="Z1239" s="106">
        <f>VLOOKUP(V1239,'Charged Moves'!B$2:K$119,10,FALSE)*100</f>
        <v>5</v>
      </c>
      <c r="AA1239" s="106">
        <f>VLOOKUP(V1239,'Charged Moves'!B$2:K$119,6,FALSE)</f>
        <v>2900</v>
      </c>
      <c r="AB1239" s="106">
        <f>VLOOKUP(V1239,'Charged Moves'!B$2:L$119,11,FALSE)</f>
        <v>50</v>
      </c>
      <c r="AC1239" s="62">
        <f t="shared" si="233"/>
        <v>32</v>
      </c>
      <c r="AD1239" s="24">
        <f t="shared" si="3"/>
        <v>11.03448276</v>
      </c>
      <c r="AE1239" s="63">
        <f t="shared" si="4"/>
        <v>5</v>
      </c>
      <c r="AF1239" s="64">
        <f t="shared" si="5"/>
        <v>5500</v>
      </c>
      <c r="AG1239" s="65">
        <f t="shared" si="6"/>
        <v>7.380952381</v>
      </c>
      <c r="AH1239" s="15">
        <f t="shared" si="234"/>
        <v>0.4239490167</v>
      </c>
      <c r="AI1239" s="15">
        <f t="shared" si="235"/>
        <v>0.1202101924</v>
      </c>
      <c r="AJ1239" s="15">
        <f t="shared" si="236"/>
        <v>0.1504748761</v>
      </c>
      <c r="AK1239" s="65">
        <f t="shared" si="7"/>
        <v>3.039215686</v>
      </c>
      <c r="AL1239" s="65">
        <f t="shared" si="8"/>
        <v>133373.8095</v>
      </c>
      <c r="AM1239" s="65">
        <f t="shared" si="9"/>
        <v>54918.62745</v>
      </c>
    </row>
    <row r="1240" ht="14.25" customHeight="1">
      <c r="A1240" s="11">
        <v>1041.0</v>
      </c>
      <c r="B1240" s="32">
        <f>VLOOKUP(D1240,'Species Data'!A$2:E$252,2,FALSE)</f>
        <v>137</v>
      </c>
      <c r="C1240" s="32"/>
      <c r="D1240" s="32" t="s">
        <v>322</v>
      </c>
      <c r="E1240" s="125" t="s">
        <v>481</v>
      </c>
      <c r="F1240" s="126"/>
      <c r="G1240" s="32">
        <f>VLOOKUP(D1240,'Species Data'!A$2:E$252,3,FALSE)</f>
        <v>130</v>
      </c>
      <c r="H1240" s="104">
        <f>VLOOKUP(D1240,'Species Data'!A$2:E$252,4,FALSE)</f>
        <v>153</v>
      </c>
      <c r="I1240" s="104">
        <f>VLOOKUP(D1240,'Species Data'!A$2:E$252,5,FALSE)</f>
        <v>139</v>
      </c>
      <c r="J1240" s="105">
        <f t="shared" si="1"/>
        <v>18070</v>
      </c>
      <c r="K1240" s="36" t="s">
        <v>246</v>
      </c>
      <c r="L1240" s="106">
        <f>VLOOKUP(K1240,'Basic Moves'!B$2:J$60,3,FALSE)</f>
        <v>8</v>
      </c>
      <c r="M1240" s="54" t="str">
        <f>VLOOKUP(K1240,'Basic Moves'!B$2:C$60,2,FALSE)</f>
        <v>Normal</v>
      </c>
      <c r="N1240" s="106">
        <f>IF(OR(VLOOKUP(K1240,'Basic Moves'!B$2:C$60,2,FALSE)=E1240,VLOOKUP(K1240,'Basic Moves'!B$2:C$60,2,FALSE)=F1240),1,0)</f>
        <v>1</v>
      </c>
      <c r="O1240" s="106">
        <f>VLOOKUP(K1240,'Basic Moves'!B$2:J$60,5,FALSE)</f>
        <v>800</v>
      </c>
      <c r="P1240" s="54">
        <f>VLOOKUP(K1240,'Basic Moves'!B$2:J$60,9,FALSE)</f>
        <v>10</v>
      </c>
      <c r="Q1240" s="34">
        <f t="shared" si="229"/>
        <v>5</v>
      </c>
      <c r="R1240" s="24">
        <f t="shared" si="2"/>
        <v>6.25</v>
      </c>
      <c r="S1240" s="56">
        <f t="shared" si="230"/>
        <v>10</v>
      </c>
      <c r="T1240" s="56">
        <f t="shared" si="231"/>
        <v>12.5</v>
      </c>
      <c r="U1240" s="56">
        <f t="shared" si="232"/>
        <v>1.25</v>
      </c>
      <c r="V1240" s="36" t="s">
        <v>319</v>
      </c>
      <c r="W1240" s="106">
        <f>VLOOKUP(V1240,'Charged Moves'!B$2:K$119,3,FALSE)</f>
        <v>75</v>
      </c>
      <c r="X1240" s="57" t="str">
        <f>VLOOKUP(V1240,'Charged Moves'!B$2:C$119,2,FALSE)</f>
        <v>Bug</v>
      </c>
      <c r="Y1240" s="106">
        <f>IF(OR(VLOOKUP(V1240,'Charged Moves'!B$2:C$119,2,FALSE)=E1240,VLOOKUP(V1240,'Charged Moves'!B$2:C$119,2,FALSE)=F1240),1,0)</f>
        <v>0</v>
      </c>
      <c r="Z1240" s="54">
        <f>VLOOKUP(V1240,'Charged Moves'!B$2:K$119,10,FALSE)*100</f>
        <v>5</v>
      </c>
      <c r="AA1240" s="106">
        <f>VLOOKUP(V1240,'Charged Moves'!B$2:K$119,6,FALSE)</f>
        <v>2900</v>
      </c>
      <c r="AB1240" s="54">
        <f>VLOOKUP(V1240,'Charged Moves'!B$2:L$119,11,FALSE)</f>
        <v>50</v>
      </c>
      <c r="AC1240" s="62">
        <f t="shared" si="233"/>
        <v>32</v>
      </c>
      <c r="AD1240" s="24">
        <f t="shared" si="3"/>
        <v>11.03448276</v>
      </c>
      <c r="AE1240" s="63">
        <f t="shared" si="4"/>
        <v>5</v>
      </c>
      <c r="AF1240" s="64">
        <f t="shared" si="5"/>
        <v>4000</v>
      </c>
      <c r="AG1240" s="65">
        <f t="shared" si="6"/>
        <v>8.260869565</v>
      </c>
      <c r="AH1240" s="15">
        <f t="shared" si="234"/>
        <v>0.4744899233</v>
      </c>
      <c r="AI1240" s="15">
        <f t="shared" si="235"/>
        <v>0.1345410008</v>
      </c>
      <c r="AJ1240" s="15">
        <f t="shared" si="236"/>
        <v>0.1493191551</v>
      </c>
      <c r="AK1240" s="65">
        <f t="shared" si="7"/>
        <v>3.015873016</v>
      </c>
      <c r="AL1240" s="65">
        <f t="shared" si="8"/>
        <v>149273.913</v>
      </c>
      <c r="AM1240" s="65">
        <f t="shared" si="9"/>
        <v>54496.8254</v>
      </c>
    </row>
    <row r="1241" ht="14.25" customHeight="1">
      <c r="A1241" s="11">
        <v>1046.0</v>
      </c>
      <c r="B1241" s="32">
        <f>VLOOKUP(D1241,'Species Data'!A$2:E$252,2,FALSE)</f>
        <v>137</v>
      </c>
      <c r="C1241" s="32"/>
      <c r="D1241" s="32" t="s">
        <v>322</v>
      </c>
      <c r="E1241" s="125" t="s">
        <v>481</v>
      </c>
      <c r="F1241" s="126"/>
      <c r="G1241" s="32">
        <f>VLOOKUP(D1241,'Species Data'!A$2:E$252,3,FALSE)</f>
        <v>130</v>
      </c>
      <c r="H1241" s="104">
        <f>VLOOKUP(D1241,'Species Data'!A$2:E$252,4,FALSE)</f>
        <v>153</v>
      </c>
      <c r="I1241" s="104">
        <f>VLOOKUP(D1241,'Species Data'!A$2:E$252,5,FALSE)</f>
        <v>139</v>
      </c>
      <c r="J1241" s="105">
        <f t="shared" si="1"/>
        <v>18070</v>
      </c>
      <c r="K1241" s="70" t="s">
        <v>54</v>
      </c>
      <c r="L1241" s="106">
        <f>VLOOKUP(K1241,'Basic Moves'!B$2:J$60,3,FALSE)</f>
        <v>12</v>
      </c>
      <c r="M1241" s="106" t="str">
        <f>VLOOKUP(K1241,'Basic Moves'!B$2:C$60,2,FALSE)</f>
        <v>Psychic</v>
      </c>
      <c r="N1241" s="106">
        <f>IF(OR(VLOOKUP(K1241,'Basic Moves'!B$2:C$60,2,FALSE)=E1241,VLOOKUP(K1241,'Basic Moves'!B$2:C$60,2,FALSE)=F1241),1,0)</f>
        <v>0</v>
      </c>
      <c r="O1241" s="106">
        <f>VLOOKUP(K1241,'Basic Moves'!B$2:J$60,5,FALSE)</f>
        <v>1100</v>
      </c>
      <c r="P1241" s="106">
        <f>VLOOKUP(K1241,'Basic Moves'!B$2:J$60,9,FALSE)</f>
        <v>10</v>
      </c>
      <c r="Q1241" s="34">
        <f t="shared" si="229"/>
        <v>6</v>
      </c>
      <c r="R1241" s="24">
        <f t="shared" si="2"/>
        <v>5.454545455</v>
      </c>
      <c r="S1241" s="56">
        <f t="shared" si="230"/>
        <v>10.90909091</v>
      </c>
      <c r="T1241" s="56">
        <f t="shared" si="231"/>
        <v>9.090909091</v>
      </c>
      <c r="U1241" s="56">
        <f t="shared" si="232"/>
        <v>0.8333333333</v>
      </c>
      <c r="V1241" s="36" t="s">
        <v>193</v>
      </c>
      <c r="W1241" s="106">
        <f>VLOOKUP(V1241,'Charged Moves'!B$2:K$119,3,FALSE)</f>
        <v>70</v>
      </c>
      <c r="X1241" s="107" t="str">
        <f>VLOOKUP(V1241,'Charged Moves'!B$2:C$119,2,FALSE)</f>
        <v>Psychic</v>
      </c>
      <c r="Y1241" s="106">
        <f>IF(OR(VLOOKUP(V1241,'Charged Moves'!B$2:C$119,2,FALSE)=E1241,VLOOKUP(V1241,'Charged Moves'!B$2:C$119,2,FALSE)=F1241),1,0)</f>
        <v>0</v>
      </c>
      <c r="Z1241" s="106">
        <f>VLOOKUP(V1241,'Charged Moves'!B$2:K$119,10,FALSE)*100</f>
        <v>5</v>
      </c>
      <c r="AA1241" s="106">
        <f>VLOOKUP(V1241,'Charged Moves'!B$2:K$119,6,FALSE)</f>
        <v>3200</v>
      </c>
      <c r="AB1241" s="106">
        <f>VLOOKUP(V1241,'Charged Moves'!B$2:L$119,11,FALSE)</f>
        <v>50</v>
      </c>
      <c r="AC1241" s="62">
        <f t="shared" si="233"/>
        <v>30</v>
      </c>
      <c r="AD1241" s="24">
        <f t="shared" si="3"/>
        <v>9.375</v>
      </c>
      <c r="AE1241" s="63">
        <f t="shared" si="4"/>
        <v>5</v>
      </c>
      <c r="AF1241" s="64">
        <f t="shared" si="5"/>
        <v>5500</v>
      </c>
      <c r="AG1241" s="65">
        <f t="shared" si="6"/>
        <v>6.896551724</v>
      </c>
      <c r="AH1241" s="15">
        <f t="shared" si="234"/>
        <v>0.3961258888</v>
      </c>
      <c r="AI1241" s="15">
        <f t="shared" si="235"/>
        <v>0.1123209807</v>
      </c>
      <c r="AJ1241" s="15">
        <f t="shared" si="236"/>
        <v>0.1435104008</v>
      </c>
      <c r="AK1241" s="65">
        <f t="shared" si="7"/>
        <v>2.898550725</v>
      </c>
      <c r="AL1241" s="65">
        <f t="shared" si="8"/>
        <v>124620.6897</v>
      </c>
      <c r="AM1241" s="65">
        <f t="shared" si="9"/>
        <v>52376.81159</v>
      </c>
    </row>
    <row r="1242" ht="14.25" customHeight="1">
      <c r="A1242" s="11">
        <v>1040.0</v>
      </c>
      <c r="B1242" s="32">
        <f>VLOOKUP(D1242,'Species Data'!A$2:E$252,2,FALSE)</f>
        <v>137</v>
      </c>
      <c r="C1242" s="32"/>
      <c r="D1242" s="32" t="s">
        <v>322</v>
      </c>
      <c r="E1242" s="125" t="s">
        <v>481</v>
      </c>
      <c r="F1242" s="126"/>
      <c r="G1242" s="32">
        <f>VLOOKUP(D1242,'Species Data'!A$2:E$252,3,FALSE)</f>
        <v>130</v>
      </c>
      <c r="H1242" s="104">
        <f>VLOOKUP(D1242,'Species Data'!A$2:E$252,4,FALSE)</f>
        <v>153</v>
      </c>
      <c r="I1242" s="104">
        <f>VLOOKUP(D1242,'Species Data'!A$2:E$252,5,FALSE)</f>
        <v>139</v>
      </c>
      <c r="J1242" s="105">
        <f t="shared" si="1"/>
        <v>18070</v>
      </c>
      <c r="K1242" s="36" t="s">
        <v>246</v>
      </c>
      <c r="L1242" s="106">
        <f>VLOOKUP(K1242,'Basic Moves'!B$2:J$60,3,FALSE)</f>
        <v>8</v>
      </c>
      <c r="M1242" s="54" t="str">
        <f>VLOOKUP(K1242,'Basic Moves'!B$2:C$60,2,FALSE)</f>
        <v>Normal</v>
      </c>
      <c r="N1242" s="106">
        <f>IF(OR(VLOOKUP(K1242,'Basic Moves'!B$2:C$60,2,FALSE)=E1242,VLOOKUP(K1242,'Basic Moves'!B$2:C$60,2,FALSE)=F1242),1,0)</f>
        <v>1</v>
      </c>
      <c r="O1242" s="106">
        <f>VLOOKUP(K1242,'Basic Moves'!B$2:J$60,5,FALSE)</f>
        <v>800</v>
      </c>
      <c r="P1242" s="54">
        <f>VLOOKUP(K1242,'Basic Moves'!B$2:J$60,9,FALSE)</f>
        <v>10</v>
      </c>
      <c r="Q1242" s="34">
        <f t="shared" si="229"/>
        <v>5</v>
      </c>
      <c r="R1242" s="24">
        <f t="shared" si="2"/>
        <v>6.25</v>
      </c>
      <c r="S1242" s="56">
        <f t="shared" si="230"/>
        <v>10</v>
      </c>
      <c r="T1242" s="56">
        <f t="shared" si="231"/>
        <v>12.5</v>
      </c>
      <c r="U1242" s="56">
        <f t="shared" si="232"/>
        <v>1.25</v>
      </c>
      <c r="V1242" s="36" t="s">
        <v>193</v>
      </c>
      <c r="W1242" s="106">
        <f>VLOOKUP(V1242,'Charged Moves'!B$2:K$119,3,FALSE)</f>
        <v>70</v>
      </c>
      <c r="X1242" s="57" t="str">
        <f>VLOOKUP(V1242,'Charged Moves'!B$2:C$119,2,FALSE)</f>
        <v>Psychic</v>
      </c>
      <c r="Y1242" s="106">
        <f>IF(OR(VLOOKUP(V1242,'Charged Moves'!B$2:C$119,2,FALSE)=E1242,VLOOKUP(V1242,'Charged Moves'!B$2:C$119,2,FALSE)=F1242),1,0)</f>
        <v>0</v>
      </c>
      <c r="Z1242" s="54">
        <f>VLOOKUP(V1242,'Charged Moves'!B$2:K$119,10,FALSE)*100</f>
        <v>5</v>
      </c>
      <c r="AA1242" s="106">
        <f>VLOOKUP(V1242,'Charged Moves'!B$2:K$119,6,FALSE)</f>
        <v>3200</v>
      </c>
      <c r="AB1242" s="54">
        <f>VLOOKUP(V1242,'Charged Moves'!B$2:L$119,11,FALSE)</f>
        <v>50</v>
      </c>
      <c r="AC1242" s="62">
        <f t="shared" si="233"/>
        <v>30</v>
      </c>
      <c r="AD1242" s="24">
        <f t="shared" si="3"/>
        <v>9.375</v>
      </c>
      <c r="AE1242" s="63">
        <f t="shared" si="4"/>
        <v>5</v>
      </c>
      <c r="AF1242" s="64">
        <f t="shared" si="5"/>
        <v>4000</v>
      </c>
      <c r="AG1242" s="65">
        <f t="shared" si="6"/>
        <v>7.638888889</v>
      </c>
      <c r="AH1242" s="15">
        <f t="shared" si="234"/>
        <v>0.4387644393</v>
      </c>
      <c r="AI1242" s="15">
        <f t="shared" si="235"/>
        <v>0.1244110862</v>
      </c>
      <c r="AJ1242" s="15">
        <f t="shared" si="236"/>
        <v>0.1418286383</v>
      </c>
      <c r="AK1242" s="65">
        <f t="shared" si="7"/>
        <v>2.864583333</v>
      </c>
      <c r="AL1242" s="65">
        <f t="shared" si="8"/>
        <v>138034.7222</v>
      </c>
      <c r="AM1242" s="65">
        <f t="shared" si="9"/>
        <v>51763.02083</v>
      </c>
    </row>
    <row r="1243" ht="14.25" customHeight="1">
      <c r="A1243" s="11">
        <v>1042.0</v>
      </c>
      <c r="B1243" s="32">
        <f>VLOOKUP(D1243,'Species Data'!A$2:E$252,2,FALSE)</f>
        <v>137</v>
      </c>
      <c r="C1243" s="32"/>
      <c r="D1243" s="32" t="s">
        <v>322</v>
      </c>
      <c r="E1243" s="125" t="s">
        <v>481</v>
      </c>
      <c r="F1243" s="126"/>
      <c r="G1243" s="32">
        <f>VLOOKUP(D1243,'Species Data'!A$2:E$252,3,FALSE)</f>
        <v>130</v>
      </c>
      <c r="H1243" s="104">
        <f>VLOOKUP(D1243,'Species Data'!A$2:E$252,4,FALSE)</f>
        <v>153</v>
      </c>
      <c r="I1243" s="104">
        <f>VLOOKUP(D1243,'Species Data'!A$2:E$252,5,FALSE)</f>
        <v>139</v>
      </c>
      <c r="J1243" s="105">
        <f t="shared" si="1"/>
        <v>18070</v>
      </c>
      <c r="K1243" s="36" t="s">
        <v>139</v>
      </c>
      <c r="L1243" s="106">
        <f>VLOOKUP(K1243,'Basic Moves'!B$2:J$60,3,FALSE)</f>
        <v>5</v>
      </c>
      <c r="M1243" s="106" t="str">
        <f>VLOOKUP(K1243,'Basic Moves'!B$2:C$60,2,FALSE)</f>
        <v>Normal</v>
      </c>
      <c r="N1243" s="106">
        <f>IF(OR(VLOOKUP(K1243,'Basic Moves'!B$2:C$60,2,FALSE)=E1243,VLOOKUP(K1243,'Basic Moves'!B$2:C$60,2,FALSE)=F1243),1,0)</f>
        <v>1</v>
      </c>
      <c r="O1243" s="106">
        <f>VLOOKUP(K1243,'Basic Moves'!B$2:J$60,5,FALSE)</f>
        <v>500</v>
      </c>
      <c r="P1243" s="106">
        <f>VLOOKUP(K1243,'Basic Moves'!B$2:J$60,9,FALSE)</f>
        <v>5</v>
      </c>
      <c r="Q1243" s="34">
        <f t="shared" si="229"/>
        <v>3</v>
      </c>
      <c r="R1243" s="24">
        <f t="shared" si="2"/>
        <v>6</v>
      </c>
      <c r="S1243" s="56">
        <f t="shared" si="230"/>
        <v>10</v>
      </c>
      <c r="T1243" s="56">
        <f t="shared" si="231"/>
        <v>10</v>
      </c>
      <c r="U1243" s="56">
        <f t="shared" si="232"/>
        <v>1</v>
      </c>
      <c r="V1243" s="36" t="s">
        <v>105</v>
      </c>
      <c r="W1243" s="106">
        <f>VLOOKUP(V1243,'Charged Moves'!B$2:K$119,3,FALSE)</f>
        <v>65</v>
      </c>
      <c r="X1243" s="107" t="str">
        <f>VLOOKUP(V1243,'Charged Moves'!B$2:C$119,2,FALSE)</f>
        <v>Electric</v>
      </c>
      <c r="Y1243" s="106">
        <f>IF(OR(VLOOKUP(V1243,'Charged Moves'!B$2:C$119,2,FALSE)=E1243,VLOOKUP(V1243,'Charged Moves'!B$2:C$119,2,FALSE)=F1243),1,0)</f>
        <v>0</v>
      </c>
      <c r="Z1243" s="106">
        <f>VLOOKUP(V1243,'Charged Moves'!B$2:K$119,10,FALSE)*100</f>
        <v>5</v>
      </c>
      <c r="AA1243" s="106">
        <f>VLOOKUP(V1243,'Charged Moves'!B$2:K$119,6,FALSE)</f>
        <v>2500</v>
      </c>
      <c r="AB1243" s="106">
        <f>VLOOKUP(V1243,'Charged Moves'!B$2:L$119,11,FALSE)</f>
        <v>33</v>
      </c>
      <c r="AC1243" s="62">
        <f t="shared" si="233"/>
        <v>28</v>
      </c>
      <c r="AD1243" s="24">
        <f t="shared" si="3"/>
        <v>11.2</v>
      </c>
      <c r="AE1243" s="63">
        <f t="shared" si="4"/>
        <v>7</v>
      </c>
      <c r="AF1243" s="64">
        <f t="shared" si="5"/>
        <v>3500</v>
      </c>
      <c r="AG1243" s="65">
        <f t="shared" si="6"/>
        <v>8.166666667</v>
      </c>
      <c r="AH1243" s="15">
        <f t="shared" si="234"/>
        <v>0.4690790733</v>
      </c>
      <c r="AI1243" s="15">
        <f t="shared" si="235"/>
        <v>0.1330067613</v>
      </c>
      <c r="AJ1243" s="15">
        <f t="shared" si="236"/>
        <v>0.1102746966</v>
      </c>
      <c r="AK1243" s="65">
        <f t="shared" si="7"/>
        <v>2.227272727</v>
      </c>
      <c r="AL1243" s="65">
        <f t="shared" si="8"/>
        <v>147571.6667</v>
      </c>
      <c r="AM1243" s="65">
        <f t="shared" si="9"/>
        <v>40246.81818</v>
      </c>
    </row>
    <row r="1244" ht="14.25" customHeight="1">
      <c r="A1244" s="11">
        <v>1044.0</v>
      </c>
      <c r="B1244" s="32">
        <f>VLOOKUP(D1244,'Species Data'!A$2:E$252,2,FALSE)</f>
        <v>137</v>
      </c>
      <c r="C1244" s="32"/>
      <c r="D1244" s="32" t="s">
        <v>322</v>
      </c>
      <c r="E1244" s="125" t="s">
        <v>481</v>
      </c>
      <c r="F1244" s="126"/>
      <c r="G1244" s="32">
        <f>VLOOKUP(D1244,'Species Data'!A$2:E$252,3,FALSE)</f>
        <v>130</v>
      </c>
      <c r="H1244" s="104">
        <f>VLOOKUP(D1244,'Species Data'!A$2:E$252,4,FALSE)</f>
        <v>153</v>
      </c>
      <c r="I1244" s="104">
        <f>VLOOKUP(D1244,'Species Data'!A$2:E$252,5,FALSE)</f>
        <v>139</v>
      </c>
      <c r="J1244" s="105">
        <f t="shared" si="1"/>
        <v>18070</v>
      </c>
      <c r="K1244" s="36" t="s">
        <v>139</v>
      </c>
      <c r="L1244" s="106">
        <f>VLOOKUP(K1244,'Basic Moves'!B$2:J$60,3,FALSE)</f>
        <v>5</v>
      </c>
      <c r="M1244" s="106" t="str">
        <f>VLOOKUP(K1244,'Basic Moves'!B$2:C$60,2,FALSE)</f>
        <v>Normal</v>
      </c>
      <c r="N1244" s="106">
        <f>IF(OR(VLOOKUP(K1244,'Basic Moves'!B$2:C$60,2,FALSE)=E1244,VLOOKUP(K1244,'Basic Moves'!B$2:C$60,2,FALSE)=F1244),1,0)</f>
        <v>1</v>
      </c>
      <c r="O1244" s="106">
        <f>VLOOKUP(K1244,'Basic Moves'!B$2:J$60,5,FALSE)</f>
        <v>500</v>
      </c>
      <c r="P1244" s="106">
        <f>VLOOKUP(K1244,'Basic Moves'!B$2:J$60,9,FALSE)</f>
        <v>5</v>
      </c>
      <c r="Q1244" s="34">
        <f t="shared" si="229"/>
        <v>3</v>
      </c>
      <c r="R1244" s="24">
        <f t="shared" si="2"/>
        <v>6</v>
      </c>
      <c r="S1244" s="56">
        <f t="shared" si="230"/>
        <v>10</v>
      </c>
      <c r="T1244" s="56">
        <f t="shared" si="231"/>
        <v>10</v>
      </c>
      <c r="U1244" s="56">
        <f t="shared" si="232"/>
        <v>1</v>
      </c>
      <c r="V1244" s="36" t="s">
        <v>319</v>
      </c>
      <c r="W1244" s="106">
        <f>VLOOKUP(V1244,'Charged Moves'!B$2:K$119,3,FALSE)</f>
        <v>75</v>
      </c>
      <c r="X1244" s="107" t="str">
        <f>VLOOKUP(V1244,'Charged Moves'!B$2:C$119,2,FALSE)</f>
        <v>Bug</v>
      </c>
      <c r="Y1244" s="106">
        <f>IF(OR(VLOOKUP(V1244,'Charged Moves'!B$2:C$119,2,FALSE)=E1244,VLOOKUP(V1244,'Charged Moves'!B$2:C$119,2,FALSE)=F1244),1,0)</f>
        <v>0</v>
      </c>
      <c r="Z1244" s="106">
        <f>VLOOKUP(V1244,'Charged Moves'!B$2:K$119,10,FALSE)*100</f>
        <v>5</v>
      </c>
      <c r="AA1244" s="106">
        <f>VLOOKUP(V1244,'Charged Moves'!B$2:K$119,6,FALSE)</f>
        <v>2900</v>
      </c>
      <c r="AB1244" s="106">
        <f>VLOOKUP(V1244,'Charged Moves'!B$2:L$119,11,FALSE)</f>
        <v>50</v>
      </c>
      <c r="AC1244" s="62">
        <f t="shared" si="233"/>
        <v>32</v>
      </c>
      <c r="AD1244" s="24">
        <f t="shared" si="3"/>
        <v>11.03448276</v>
      </c>
      <c r="AE1244" s="63">
        <f t="shared" si="4"/>
        <v>10</v>
      </c>
      <c r="AF1244" s="64">
        <f t="shared" si="5"/>
        <v>5000</v>
      </c>
      <c r="AG1244" s="65">
        <f t="shared" si="6"/>
        <v>7.848101266</v>
      </c>
      <c r="AH1244" s="15">
        <f t="shared" si="234"/>
        <v>0.450781233</v>
      </c>
      <c r="AI1244" s="15">
        <f t="shared" si="235"/>
        <v>0.1278184324</v>
      </c>
      <c r="AJ1244" s="15">
        <f t="shared" si="236"/>
        <v>0.1026651329</v>
      </c>
      <c r="AK1244" s="65">
        <f t="shared" si="7"/>
        <v>2.073578595</v>
      </c>
      <c r="AL1244" s="65">
        <f t="shared" si="8"/>
        <v>141815.1899</v>
      </c>
      <c r="AM1244" s="65">
        <f t="shared" si="9"/>
        <v>37469.56522</v>
      </c>
    </row>
    <row r="1245" ht="14.25" customHeight="1">
      <c r="A1245" s="11">
        <v>1043.0</v>
      </c>
      <c r="B1245" s="32">
        <f>VLOOKUP(D1245,'Species Data'!A$2:E$252,2,FALSE)</f>
        <v>137</v>
      </c>
      <c r="C1245" s="32"/>
      <c r="D1245" s="32" t="s">
        <v>322</v>
      </c>
      <c r="E1245" s="125" t="s">
        <v>481</v>
      </c>
      <c r="F1245" s="126"/>
      <c r="G1245" s="32">
        <f>VLOOKUP(D1245,'Species Data'!A$2:E$252,3,FALSE)</f>
        <v>130</v>
      </c>
      <c r="H1245" s="104">
        <f>VLOOKUP(D1245,'Species Data'!A$2:E$252,4,FALSE)</f>
        <v>153</v>
      </c>
      <c r="I1245" s="104">
        <f>VLOOKUP(D1245,'Species Data'!A$2:E$252,5,FALSE)</f>
        <v>139</v>
      </c>
      <c r="J1245" s="105">
        <f t="shared" si="1"/>
        <v>18070</v>
      </c>
      <c r="K1245" s="36" t="s">
        <v>139</v>
      </c>
      <c r="L1245" s="106">
        <f>VLOOKUP(K1245,'Basic Moves'!B$2:J$60,3,FALSE)</f>
        <v>5</v>
      </c>
      <c r="M1245" s="106" t="str">
        <f>VLOOKUP(K1245,'Basic Moves'!B$2:C$60,2,FALSE)</f>
        <v>Normal</v>
      </c>
      <c r="N1245" s="106">
        <f>IF(OR(VLOOKUP(K1245,'Basic Moves'!B$2:C$60,2,FALSE)=E1245,VLOOKUP(K1245,'Basic Moves'!B$2:C$60,2,FALSE)=F1245),1,0)</f>
        <v>1</v>
      </c>
      <c r="O1245" s="106">
        <f>VLOOKUP(K1245,'Basic Moves'!B$2:J$60,5,FALSE)</f>
        <v>500</v>
      </c>
      <c r="P1245" s="106">
        <f>VLOOKUP(K1245,'Basic Moves'!B$2:J$60,9,FALSE)</f>
        <v>5</v>
      </c>
      <c r="Q1245" s="34">
        <f t="shared" si="229"/>
        <v>3</v>
      </c>
      <c r="R1245" s="24">
        <f t="shared" si="2"/>
        <v>6</v>
      </c>
      <c r="S1245" s="56">
        <f t="shared" si="230"/>
        <v>10</v>
      </c>
      <c r="T1245" s="56">
        <f t="shared" si="231"/>
        <v>10</v>
      </c>
      <c r="U1245" s="56">
        <f t="shared" si="232"/>
        <v>1</v>
      </c>
      <c r="V1245" s="36" t="s">
        <v>193</v>
      </c>
      <c r="W1245" s="106">
        <f>VLOOKUP(V1245,'Charged Moves'!B$2:K$119,3,FALSE)</f>
        <v>70</v>
      </c>
      <c r="X1245" s="107" t="str">
        <f>VLOOKUP(V1245,'Charged Moves'!B$2:C$119,2,FALSE)</f>
        <v>Psychic</v>
      </c>
      <c r="Y1245" s="106">
        <f>IF(OR(VLOOKUP(V1245,'Charged Moves'!B$2:C$119,2,FALSE)=E1245,VLOOKUP(V1245,'Charged Moves'!B$2:C$119,2,FALSE)=F1245),1,0)</f>
        <v>0</v>
      </c>
      <c r="Z1245" s="106">
        <f>VLOOKUP(V1245,'Charged Moves'!B$2:K$119,10,FALSE)*100</f>
        <v>5</v>
      </c>
      <c r="AA1245" s="106">
        <f>VLOOKUP(V1245,'Charged Moves'!B$2:K$119,6,FALSE)</f>
        <v>3200</v>
      </c>
      <c r="AB1245" s="106">
        <f>VLOOKUP(V1245,'Charged Moves'!B$2:L$119,11,FALSE)</f>
        <v>50</v>
      </c>
      <c r="AC1245" s="62">
        <f t="shared" si="233"/>
        <v>30</v>
      </c>
      <c r="AD1245" s="24">
        <f t="shared" si="3"/>
        <v>9.375</v>
      </c>
      <c r="AE1245" s="63">
        <f t="shared" si="4"/>
        <v>10</v>
      </c>
      <c r="AF1245" s="64">
        <f t="shared" si="5"/>
        <v>5000</v>
      </c>
      <c r="AG1245" s="65">
        <f t="shared" si="6"/>
        <v>7.317073171</v>
      </c>
      <c r="AH1245" s="15">
        <f t="shared" si="234"/>
        <v>0.4202799064</v>
      </c>
      <c r="AI1245" s="15">
        <f t="shared" si="235"/>
        <v>0.119169821</v>
      </c>
      <c r="AJ1245" s="15">
        <f t="shared" si="236"/>
        <v>0.09836640055</v>
      </c>
      <c r="AK1245" s="65">
        <f t="shared" si="7"/>
        <v>1.986754967</v>
      </c>
      <c r="AL1245" s="65">
        <f t="shared" si="8"/>
        <v>132219.5122</v>
      </c>
      <c r="AM1245" s="65">
        <f t="shared" si="9"/>
        <v>35900.66225</v>
      </c>
    </row>
    <row r="1246" ht="14.25" customHeight="1">
      <c r="A1246" s="11">
        <v>1639.0</v>
      </c>
      <c r="B1246" s="11">
        <f>VLOOKUP(D1246,'Species Data'!A$2:E$252,2,FALSE)</f>
        <v>233</v>
      </c>
      <c r="C1246" s="11"/>
      <c r="D1246" s="20" t="s">
        <v>171</v>
      </c>
      <c r="E1246" s="98" t="s">
        <v>481</v>
      </c>
      <c r="F1246" s="98"/>
      <c r="G1246" s="11">
        <f>VLOOKUP(D1246,'Species Data'!A$2:E$252,3,FALSE)</f>
        <v>170</v>
      </c>
      <c r="H1246" s="52">
        <f>VLOOKUP(D1246,'Species Data'!A$2:E$252,4,FALSE)</f>
        <v>198</v>
      </c>
      <c r="I1246" s="52">
        <f>VLOOKUP(D1246,'Species Data'!A$2:E$252,5,FALSE)</f>
        <v>183</v>
      </c>
      <c r="J1246" s="53">
        <f t="shared" si="1"/>
        <v>31110</v>
      </c>
      <c r="K1246" s="21" t="s">
        <v>172</v>
      </c>
      <c r="L1246" s="54">
        <f>VLOOKUP(K1246,'Basic Moves'!B$2:J$60,3,FALSE)</f>
        <v>15</v>
      </c>
      <c r="M1246" s="54" t="str">
        <f>VLOOKUP(K1246,'Basic Moves'!B$2:C$60,2,FALSE)</f>
        <v>Normal</v>
      </c>
      <c r="N1246" s="54">
        <f>IF(OR(VLOOKUP(K1246,'Basic Moves'!B$2:C$60,2,FALSE)=E1246,VLOOKUP(K1246,'Basic Moves'!B$2:C$60,2,FALSE)=F1246),1,0)</f>
        <v>1</v>
      </c>
      <c r="O1246" s="54">
        <f>VLOOKUP(K1246,'Basic Moves'!B$2:J$60,5,FALSE)</f>
        <v>1500</v>
      </c>
      <c r="P1246" s="54">
        <f>VLOOKUP(K1246,'Basic Moves'!B$2:J$60,9,FALSE)</f>
        <v>15</v>
      </c>
      <c r="Q1246" s="34">
        <f t="shared" si="229"/>
        <v>10</v>
      </c>
      <c r="R1246" s="24">
        <f t="shared" si="2"/>
        <v>6.666666667</v>
      </c>
      <c r="S1246" s="56">
        <f t="shared" si="230"/>
        <v>10</v>
      </c>
      <c r="T1246" s="56">
        <f t="shared" si="231"/>
        <v>10</v>
      </c>
      <c r="U1246" s="56">
        <f t="shared" si="232"/>
        <v>1</v>
      </c>
      <c r="V1246" s="21" t="s">
        <v>29</v>
      </c>
      <c r="W1246" s="54">
        <f>VLOOKUP(V1246,'Charged Moves'!B$2:K$119,3,FALSE)</f>
        <v>150</v>
      </c>
      <c r="X1246" s="57" t="str">
        <f>VLOOKUP(V1246,'Charged Moves'!B$2:C$119,2,FALSE)</f>
        <v>Normal</v>
      </c>
      <c r="Y1246" s="54">
        <f>IF(OR(VLOOKUP(V1246,'Charged Moves'!B$2:C$119,2,FALSE)=E1246,VLOOKUP(V1246,'Charged Moves'!B$2:C$119,2,FALSE)=F1246),1,0)</f>
        <v>1</v>
      </c>
      <c r="Z1246" s="54">
        <f>VLOOKUP(V1246,'Charged Moves'!B$2:K$119,10,FALSE)*100</f>
        <v>5</v>
      </c>
      <c r="AA1246" s="54">
        <f>VLOOKUP(V1246,'Charged Moves'!B$2:K$119,6,FALSE)</f>
        <v>3800</v>
      </c>
      <c r="AB1246" s="54">
        <f>VLOOKUP(V1246,'Charged Moves'!B$2:L$119,11,FALSE)</f>
        <v>100</v>
      </c>
      <c r="AC1246" s="62">
        <f t="shared" si="233"/>
        <v>100</v>
      </c>
      <c r="AD1246" s="24">
        <f t="shared" si="3"/>
        <v>26.31578947</v>
      </c>
      <c r="AE1246" s="63">
        <f t="shared" si="4"/>
        <v>7</v>
      </c>
      <c r="AF1246" s="64">
        <f t="shared" si="5"/>
        <v>10500</v>
      </c>
      <c r="AG1246" s="65">
        <f t="shared" si="6"/>
        <v>11.88811189</v>
      </c>
      <c r="AH1246" s="15">
        <f t="shared" si="234"/>
        <v>0.6828323887</v>
      </c>
      <c r="AI1246" s="15">
        <f t="shared" si="235"/>
        <v>0.3333370835</v>
      </c>
      <c r="AJ1246" s="15">
        <f t="shared" si="236"/>
        <v>0.4782452044</v>
      </c>
      <c r="AK1246" s="65">
        <f t="shared" si="7"/>
        <v>5.610561056</v>
      </c>
      <c r="AL1246" s="65">
        <f t="shared" si="8"/>
        <v>369839.1608</v>
      </c>
      <c r="AM1246" s="65">
        <f t="shared" si="9"/>
        <v>174544.5545</v>
      </c>
    </row>
    <row r="1247" ht="14.25" customHeight="1">
      <c r="A1247" s="11">
        <v>1640.0</v>
      </c>
      <c r="B1247" s="11">
        <f>VLOOKUP(D1247,'Species Data'!A$2:E$252,2,FALSE)</f>
        <v>233</v>
      </c>
      <c r="C1247" s="11"/>
      <c r="D1247" s="20" t="s">
        <v>171</v>
      </c>
      <c r="E1247" s="98" t="s">
        <v>481</v>
      </c>
      <c r="F1247" s="98"/>
      <c r="G1247" s="11">
        <f>VLOOKUP(D1247,'Species Data'!A$2:E$252,3,FALSE)</f>
        <v>170</v>
      </c>
      <c r="H1247" s="52">
        <f>VLOOKUP(D1247,'Species Data'!A$2:E$252,4,FALSE)</f>
        <v>198</v>
      </c>
      <c r="I1247" s="52">
        <f>VLOOKUP(D1247,'Species Data'!A$2:E$252,5,FALSE)</f>
        <v>183</v>
      </c>
      <c r="J1247" s="53">
        <f t="shared" si="1"/>
        <v>31110</v>
      </c>
      <c r="K1247" s="21" t="s">
        <v>172</v>
      </c>
      <c r="L1247" s="54">
        <f>VLOOKUP(K1247,'Basic Moves'!B$2:J$60,3,FALSE)</f>
        <v>15</v>
      </c>
      <c r="M1247" s="54" t="str">
        <f>VLOOKUP(K1247,'Basic Moves'!B$2:C$60,2,FALSE)</f>
        <v>Normal</v>
      </c>
      <c r="N1247" s="54">
        <f>IF(OR(VLOOKUP(K1247,'Basic Moves'!B$2:C$60,2,FALSE)=E1247,VLOOKUP(K1247,'Basic Moves'!B$2:C$60,2,FALSE)=F1247),1,0)</f>
        <v>1</v>
      </c>
      <c r="O1247" s="54">
        <f>VLOOKUP(K1247,'Basic Moves'!B$2:J$60,5,FALSE)</f>
        <v>1500</v>
      </c>
      <c r="P1247" s="54">
        <f>VLOOKUP(K1247,'Basic Moves'!B$2:J$60,9,FALSE)</f>
        <v>15</v>
      </c>
      <c r="Q1247" s="34">
        <f t="shared" si="229"/>
        <v>10</v>
      </c>
      <c r="R1247" s="24">
        <f t="shared" si="2"/>
        <v>6.666666667</v>
      </c>
      <c r="S1247" s="56">
        <f t="shared" si="230"/>
        <v>10</v>
      </c>
      <c r="T1247" s="56">
        <f t="shared" si="231"/>
        <v>10</v>
      </c>
      <c r="U1247" s="56">
        <f t="shared" si="232"/>
        <v>1</v>
      </c>
      <c r="V1247" s="21" t="s">
        <v>39</v>
      </c>
      <c r="W1247" s="54">
        <f>VLOOKUP(V1247,'Charged Moves'!B$2:K$119,3,FALSE)</f>
        <v>180</v>
      </c>
      <c r="X1247" s="57" t="str">
        <f>VLOOKUP(V1247,'Charged Moves'!B$2:C$119,2,FALSE)</f>
        <v>Grass</v>
      </c>
      <c r="Y1247" s="54">
        <f>IF(OR(VLOOKUP(V1247,'Charged Moves'!B$2:C$119,2,FALSE)=E1247,VLOOKUP(V1247,'Charged Moves'!B$2:C$119,2,FALSE)=F1247),1,0)</f>
        <v>0</v>
      </c>
      <c r="Z1247" s="54">
        <f>VLOOKUP(V1247,'Charged Moves'!B$2:K$119,10,FALSE)*100</f>
        <v>5</v>
      </c>
      <c r="AA1247" s="54">
        <f>VLOOKUP(V1247,'Charged Moves'!B$2:K$119,6,FALSE)</f>
        <v>4900</v>
      </c>
      <c r="AB1247" s="54">
        <f>VLOOKUP(V1247,'Charged Moves'!B$2:L$119,11,FALSE)</f>
        <v>100</v>
      </c>
      <c r="AC1247" s="62">
        <f t="shared" si="233"/>
        <v>100</v>
      </c>
      <c r="AD1247" s="24">
        <f t="shared" si="3"/>
        <v>20.40816327</v>
      </c>
      <c r="AE1247" s="63">
        <f t="shared" si="4"/>
        <v>7</v>
      </c>
      <c r="AF1247" s="64">
        <f t="shared" si="5"/>
        <v>10500</v>
      </c>
      <c r="AG1247" s="65">
        <f t="shared" si="6"/>
        <v>11.03896104</v>
      </c>
      <c r="AH1247" s="15">
        <f t="shared" si="234"/>
        <v>0.6340586467</v>
      </c>
      <c r="AI1247" s="15">
        <f t="shared" si="235"/>
        <v>0.3095272918</v>
      </c>
      <c r="AJ1247" s="15">
        <f t="shared" si="236"/>
        <v>0.4614913915</v>
      </c>
      <c r="AK1247" s="65">
        <f t="shared" si="7"/>
        <v>5.414012739</v>
      </c>
      <c r="AL1247" s="65">
        <f t="shared" si="8"/>
        <v>343422.0779</v>
      </c>
      <c r="AM1247" s="65">
        <f t="shared" si="9"/>
        <v>168429.9363</v>
      </c>
    </row>
    <row r="1248" ht="14.25" customHeight="1">
      <c r="A1248" s="11">
        <v>1636.0</v>
      </c>
      <c r="B1248" s="11">
        <f>VLOOKUP(D1248,'Species Data'!A$2:E$252,2,FALSE)</f>
        <v>233</v>
      </c>
      <c r="C1248" s="11"/>
      <c r="D1248" s="20" t="s">
        <v>171</v>
      </c>
      <c r="E1248" s="98" t="s">
        <v>481</v>
      </c>
      <c r="F1248" s="98"/>
      <c r="G1248" s="11">
        <f>VLOOKUP(D1248,'Species Data'!A$2:E$252,3,FALSE)</f>
        <v>170</v>
      </c>
      <c r="H1248" s="52">
        <f>VLOOKUP(D1248,'Species Data'!A$2:E$252,4,FALSE)</f>
        <v>198</v>
      </c>
      <c r="I1248" s="52">
        <f>VLOOKUP(D1248,'Species Data'!A$2:E$252,5,FALSE)</f>
        <v>183</v>
      </c>
      <c r="J1248" s="53">
        <f t="shared" si="1"/>
        <v>31110</v>
      </c>
      <c r="K1248" s="21" t="s">
        <v>94</v>
      </c>
      <c r="L1248" s="54">
        <f>VLOOKUP(K1248,'Basic Moves'!B$2:J$60,3,FALSE)</f>
        <v>8</v>
      </c>
      <c r="M1248" s="54" t="str">
        <f>VLOOKUP(K1248,'Basic Moves'!B$2:C$60,2,FALSE)</f>
        <v>Electric</v>
      </c>
      <c r="N1248" s="54">
        <f>IF(OR(VLOOKUP(K1248,'Basic Moves'!B$2:C$60,2,FALSE)=E1248,VLOOKUP(K1248,'Basic Moves'!B$2:C$60,2,FALSE)=F1248),1,0)</f>
        <v>0</v>
      </c>
      <c r="O1248" s="54">
        <f>VLOOKUP(K1248,'Basic Moves'!B$2:J$60,5,FALSE)</f>
        <v>1100</v>
      </c>
      <c r="P1248" s="54">
        <f>VLOOKUP(K1248,'Basic Moves'!B$2:J$60,9,FALSE)</f>
        <v>15</v>
      </c>
      <c r="Q1248" s="34">
        <f t="shared" si="229"/>
        <v>5</v>
      </c>
      <c r="R1248" s="24">
        <f t="shared" si="2"/>
        <v>4.545454545</v>
      </c>
      <c r="S1248" s="56">
        <f t="shared" si="230"/>
        <v>7.272727273</v>
      </c>
      <c r="T1248" s="56">
        <f t="shared" si="231"/>
        <v>13.63636364</v>
      </c>
      <c r="U1248" s="56">
        <f t="shared" si="232"/>
        <v>1.875</v>
      </c>
      <c r="V1248" s="21" t="s">
        <v>29</v>
      </c>
      <c r="W1248" s="54">
        <f>VLOOKUP(V1248,'Charged Moves'!B$2:K$119,3,FALSE)</f>
        <v>150</v>
      </c>
      <c r="X1248" s="57" t="str">
        <f>VLOOKUP(V1248,'Charged Moves'!B$2:C$119,2,FALSE)</f>
        <v>Normal</v>
      </c>
      <c r="Y1248" s="54">
        <f>IF(OR(VLOOKUP(V1248,'Charged Moves'!B$2:C$119,2,FALSE)=E1248,VLOOKUP(V1248,'Charged Moves'!B$2:C$119,2,FALSE)=F1248),1,0)</f>
        <v>1</v>
      </c>
      <c r="Z1248" s="54">
        <f>VLOOKUP(V1248,'Charged Moves'!B$2:K$119,10,FALSE)*100</f>
        <v>5</v>
      </c>
      <c r="AA1248" s="54">
        <f>VLOOKUP(V1248,'Charged Moves'!B$2:K$119,6,FALSE)</f>
        <v>3800</v>
      </c>
      <c r="AB1248" s="54">
        <f>VLOOKUP(V1248,'Charged Moves'!B$2:L$119,11,FALSE)</f>
        <v>100</v>
      </c>
      <c r="AC1248" s="62">
        <f t="shared" si="233"/>
        <v>100</v>
      </c>
      <c r="AD1248" s="24">
        <f t="shared" si="3"/>
        <v>26.31578947</v>
      </c>
      <c r="AE1248" s="63">
        <f t="shared" si="4"/>
        <v>7</v>
      </c>
      <c r="AF1248" s="64">
        <f t="shared" si="5"/>
        <v>7700</v>
      </c>
      <c r="AG1248" s="65">
        <f t="shared" si="6"/>
        <v>11.73913043</v>
      </c>
      <c r="AH1248" s="15">
        <f t="shared" si="234"/>
        <v>0.6742751542</v>
      </c>
      <c r="AI1248" s="15">
        <f t="shared" si="235"/>
        <v>0.3291597134</v>
      </c>
      <c r="AJ1248" s="15">
        <f t="shared" si="236"/>
        <v>0.4184517666</v>
      </c>
      <c r="AK1248" s="65">
        <f t="shared" si="7"/>
        <v>4.909090909</v>
      </c>
      <c r="AL1248" s="65">
        <f t="shared" si="8"/>
        <v>365204.3478</v>
      </c>
      <c r="AM1248" s="65">
        <f t="shared" si="9"/>
        <v>152721.8182</v>
      </c>
    </row>
    <row r="1249" ht="14.25" customHeight="1">
      <c r="A1249" s="11">
        <v>1641.0</v>
      </c>
      <c r="B1249" s="11">
        <f>VLOOKUP(D1249,'Species Data'!A$2:E$252,2,FALSE)</f>
        <v>233</v>
      </c>
      <c r="C1249" s="11"/>
      <c r="D1249" s="20" t="s">
        <v>171</v>
      </c>
      <c r="E1249" s="98" t="s">
        <v>481</v>
      </c>
      <c r="F1249" s="98"/>
      <c r="G1249" s="11">
        <f>VLOOKUP(D1249,'Species Data'!A$2:E$252,3,FALSE)</f>
        <v>170</v>
      </c>
      <c r="H1249" s="52">
        <f>VLOOKUP(D1249,'Species Data'!A$2:E$252,4,FALSE)</f>
        <v>198</v>
      </c>
      <c r="I1249" s="52">
        <f>VLOOKUP(D1249,'Species Data'!A$2:E$252,5,FALSE)</f>
        <v>183</v>
      </c>
      <c r="J1249" s="53">
        <f t="shared" si="1"/>
        <v>31110</v>
      </c>
      <c r="K1249" s="21" t="s">
        <v>172</v>
      </c>
      <c r="L1249" s="54">
        <f>VLOOKUP(K1249,'Basic Moves'!B$2:J$60,3,FALSE)</f>
        <v>15</v>
      </c>
      <c r="M1249" s="54" t="str">
        <f>VLOOKUP(K1249,'Basic Moves'!B$2:C$60,2,FALSE)</f>
        <v>Normal</v>
      </c>
      <c r="N1249" s="54">
        <f>IF(OR(VLOOKUP(K1249,'Basic Moves'!B$2:C$60,2,FALSE)=E1249,VLOOKUP(K1249,'Basic Moves'!B$2:C$60,2,FALSE)=F1249),1,0)</f>
        <v>1</v>
      </c>
      <c r="O1249" s="54">
        <f>VLOOKUP(K1249,'Basic Moves'!B$2:J$60,5,FALSE)</f>
        <v>1500</v>
      </c>
      <c r="P1249" s="54">
        <f>VLOOKUP(K1249,'Basic Moves'!B$2:J$60,9,FALSE)</f>
        <v>15</v>
      </c>
      <c r="Q1249" s="34">
        <f t="shared" si="229"/>
        <v>10</v>
      </c>
      <c r="R1249" s="24">
        <f t="shared" si="2"/>
        <v>6.666666667</v>
      </c>
      <c r="S1249" s="56">
        <f t="shared" si="230"/>
        <v>10</v>
      </c>
      <c r="T1249" s="56">
        <f t="shared" si="231"/>
        <v>10</v>
      </c>
      <c r="U1249" s="56">
        <f t="shared" si="232"/>
        <v>1</v>
      </c>
      <c r="V1249" s="21" t="s">
        <v>95</v>
      </c>
      <c r="W1249" s="54">
        <f>VLOOKUP(V1249,'Charged Moves'!B$2:K$119,3,FALSE)</f>
        <v>140</v>
      </c>
      <c r="X1249" s="57" t="str">
        <f>VLOOKUP(V1249,'Charged Moves'!B$2:C$119,2,FALSE)</f>
        <v>Electric</v>
      </c>
      <c r="Y1249" s="54">
        <f>IF(OR(VLOOKUP(V1249,'Charged Moves'!B$2:C$119,2,FALSE)=E1249,VLOOKUP(V1249,'Charged Moves'!B$2:C$119,2,FALSE)=F1249),1,0)</f>
        <v>0</v>
      </c>
      <c r="Z1249" s="54">
        <f>VLOOKUP(V1249,'Charged Moves'!B$2:K$119,10,FALSE)*100</f>
        <v>5</v>
      </c>
      <c r="AA1249" s="54">
        <f>VLOOKUP(V1249,'Charged Moves'!B$2:K$119,6,FALSE)</f>
        <v>3700</v>
      </c>
      <c r="AB1249" s="54">
        <f>VLOOKUP(V1249,'Charged Moves'!B$2:L$119,11,FALSE)</f>
        <v>100</v>
      </c>
      <c r="AC1249" s="62">
        <f t="shared" si="233"/>
        <v>78</v>
      </c>
      <c r="AD1249" s="24">
        <f t="shared" si="3"/>
        <v>21.08108108</v>
      </c>
      <c r="AE1249" s="63">
        <f t="shared" si="4"/>
        <v>7</v>
      </c>
      <c r="AF1249" s="64">
        <f t="shared" si="5"/>
        <v>10500</v>
      </c>
      <c r="AG1249" s="65">
        <f t="shared" si="6"/>
        <v>10.42253521</v>
      </c>
      <c r="AH1249" s="15">
        <f t="shared" si="234"/>
        <v>0.5986522235</v>
      </c>
      <c r="AI1249" s="15">
        <f t="shared" si="235"/>
        <v>0.2922430006</v>
      </c>
      <c r="AJ1249" s="15">
        <f t="shared" si="236"/>
        <v>0.4177333063</v>
      </c>
      <c r="AK1249" s="65">
        <f t="shared" si="7"/>
        <v>4.900662252</v>
      </c>
      <c r="AL1249" s="65">
        <f t="shared" si="8"/>
        <v>324245.0704</v>
      </c>
      <c r="AM1249" s="65">
        <f t="shared" si="9"/>
        <v>152459.6026</v>
      </c>
    </row>
    <row r="1250" ht="14.25" customHeight="1">
      <c r="A1250" s="11">
        <v>1637.0</v>
      </c>
      <c r="B1250" s="11">
        <f>VLOOKUP(D1250,'Species Data'!A$2:E$252,2,FALSE)</f>
        <v>233</v>
      </c>
      <c r="C1250" s="11"/>
      <c r="D1250" s="20" t="s">
        <v>171</v>
      </c>
      <c r="E1250" s="98" t="s">
        <v>481</v>
      </c>
      <c r="F1250" s="98"/>
      <c r="G1250" s="11">
        <f>VLOOKUP(D1250,'Species Data'!A$2:E$252,3,FALSE)</f>
        <v>170</v>
      </c>
      <c r="H1250" s="52">
        <f>VLOOKUP(D1250,'Species Data'!A$2:E$252,4,FALSE)</f>
        <v>198</v>
      </c>
      <c r="I1250" s="52">
        <f>VLOOKUP(D1250,'Species Data'!A$2:E$252,5,FALSE)</f>
        <v>183</v>
      </c>
      <c r="J1250" s="53">
        <f t="shared" si="1"/>
        <v>31110</v>
      </c>
      <c r="K1250" s="21" t="s">
        <v>94</v>
      </c>
      <c r="L1250" s="54">
        <f>VLOOKUP(K1250,'Basic Moves'!B$2:J$60,3,FALSE)</f>
        <v>8</v>
      </c>
      <c r="M1250" s="54" t="str">
        <f>VLOOKUP(K1250,'Basic Moves'!B$2:C$60,2,FALSE)</f>
        <v>Electric</v>
      </c>
      <c r="N1250" s="54">
        <f>IF(OR(VLOOKUP(K1250,'Basic Moves'!B$2:C$60,2,FALSE)=E1250,VLOOKUP(K1250,'Basic Moves'!B$2:C$60,2,FALSE)=F1250),1,0)</f>
        <v>0</v>
      </c>
      <c r="O1250" s="54">
        <f>VLOOKUP(K1250,'Basic Moves'!B$2:J$60,5,FALSE)</f>
        <v>1100</v>
      </c>
      <c r="P1250" s="54">
        <f>VLOOKUP(K1250,'Basic Moves'!B$2:J$60,9,FALSE)</f>
        <v>15</v>
      </c>
      <c r="Q1250" s="34">
        <f t="shared" si="229"/>
        <v>5</v>
      </c>
      <c r="R1250" s="24">
        <f t="shared" si="2"/>
        <v>4.545454545</v>
      </c>
      <c r="S1250" s="56">
        <f t="shared" si="230"/>
        <v>7.272727273</v>
      </c>
      <c r="T1250" s="56">
        <f t="shared" si="231"/>
        <v>13.63636364</v>
      </c>
      <c r="U1250" s="56">
        <f t="shared" si="232"/>
        <v>1.875</v>
      </c>
      <c r="V1250" s="21" t="s">
        <v>39</v>
      </c>
      <c r="W1250" s="54">
        <f>VLOOKUP(V1250,'Charged Moves'!B$2:K$119,3,FALSE)</f>
        <v>180</v>
      </c>
      <c r="X1250" s="57" t="str">
        <f>VLOOKUP(V1250,'Charged Moves'!B$2:C$119,2,FALSE)</f>
        <v>Grass</v>
      </c>
      <c r="Y1250" s="54">
        <f>IF(OR(VLOOKUP(V1250,'Charged Moves'!B$2:C$119,2,FALSE)=E1250,VLOOKUP(V1250,'Charged Moves'!B$2:C$119,2,FALSE)=F1250),1,0)</f>
        <v>0</v>
      </c>
      <c r="Z1250" s="54">
        <f>VLOOKUP(V1250,'Charged Moves'!B$2:K$119,10,FALSE)*100</f>
        <v>5</v>
      </c>
      <c r="AA1250" s="54">
        <f>VLOOKUP(V1250,'Charged Moves'!B$2:K$119,6,FALSE)</f>
        <v>4900</v>
      </c>
      <c r="AB1250" s="54">
        <f>VLOOKUP(V1250,'Charged Moves'!B$2:L$119,11,FALSE)</f>
        <v>100</v>
      </c>
      <c r="AC1250" s="62">
        <f t="shared" si="233"/>
        <v>100</v>
      </c>
      <c r="AD1250" s="24">
        <f t="shared" si="3"/>
        <v>20.40816327</v>
      </c>
      <c r="AE1250" s="63">
        <f t="shared" si="4"/>
        <v>7</v>
      </c>
      <c r="AF1250" s="64">
        <f t="shared" si="5"/>
        <v>7700</v>
      </c>
      <c r="AG1250" s="65">
        <f t="shared" si="6"/>
        <v>10.71428571</v>
      </c>
      <c r="AH1250" s="15">
        <f t="shared" si="234"/>
        <v>0.615409863</v>
      </c>
      <c r="AI1250" s="15">
        <f t="shared" si="235"/>
        <v>0.300423548</v>
      </c>
      <c r="AJ1250" s="15">
        <f t="shared" si="236"/>
        <v>0.4023574679</v>
      </c>
      <c r="AK1250" s="65">
        <f t="shared" si="7"/>
        <v>4.72027972</v>
      </c>
      <c r="AL1250" s="65">
        <f t="shared" si="8"/>
        <v>333321.4286</v>
      </c>
      <c r="AM1250" s="65">
        <f t="shared" si="9"/>
        <v>146847.9021</v>
      </c>
    </row>
    <row r="1251" ht="14.25" customHeight="1">
      <c r="A1251" s="11">
        <v>1638.0</v>
      </c>
      <c r="B1251" s="11">
        <f>VLOOKUP(D1251,'Species Data'!A$2:E$252,2,FALSE)</f>
        <v>233</v>
      </c>
      <c r="C1251" s="11"/>
      <c r="D1251" s="20" t="s">
        <v>171</v>
      </c>
      <c r="E1251" s="98" t="s">
        <v>481</v>
      </c>
      <c r="F1251" s="98"/>
      <c r="G1251" s="11">
        <f>VLOOKUP(D1251,'Species Data'!A$2:E$252,3,FALSE)</f>
        <v>170</v>
      </c>
      <c r="H1251" s="52">
        <f>VLOOKUP(D1251,'Species Data'!A$2:E$252,4,FALSE)</f>
        <v>198</v>
      </c>
      <c r="I1251" s="52">
        <f>VLOOKUP(D1251,'Species Data'!A$2:E$252,5,FALSE)</f>
        <v>183</v>
      </c>
      <c r="J1251" s="53">
        <f t="shared" si="1"/>
        <v>31110</v>
      </c>
      <c r="K1251" s="21" t="s">
        <v>94</v>
      </c>
      <c r="L1251" s="54">
        <f>VLOOKUP(K1251,'Basic Moves'!B$2:J$60,3,FALSE)</f>
        <v>8</v>
      </c>
      <c r="M1251" s="54" t="str">
        <f>VLOOKUP(K1251,'Basic Moves'!B$2:C$60,2,FALSE)</f>
        <v>Electric</v>
      </c>
      <c r="N1251" s="54">
        <f>IF(OR(VLOOKUP(K1251,'Basic Moves'!B$2:C$60,2,FALSE)=E1251,VLOOKUP(K1251,'Basic Moves'!B$2:C$60,2,FALSE)=F1251),1,0)</f>
        <v>0</v>
      </c>
      <c r="O1251" s="54">
        <f>VLOOKUP(K1251,'Basic Moves'!B$2:J$60,5,FALSE)</f>
        <v>1100</v>
      </c>
      <c r="P1251" s="54">
        <f>VLOOKUP(K1251,'Basic Moves'!B$2:J$60,9,FALSE)</f>
        <v>15</v>
      </c>
      <c r="Q1251" s="34">
        <f t="shared" si="229"/>
        <v>5</v>
      </c>
      <c r="R1251" s="24">
        <f t="shared" si="2"/>
        <v>4.545454545</v>
      </c>
      <c r="S1251" s="56">
        <f t="shared" si="230"/>
        <v>7.272727273</v>
      </c>
      <c r="T1251" s="56">
        <f t="shared" si="231"/>
        <v>13.63636364</v>
      </c>
      <c r="U1251" s="56">
        <f t="shared" si="232"/>
        <v>1.875</v>
      </c>
      <c r="V1251" s="21" t="s">
        <v>95</v>
      </c>
      <c r="W1251" s="54">
        <f>VLOOKUP(V1251,'Charged Moves'!B$2:K$119,3,FALSE)</f>
        <v>140</v>
      </c>
      <c r="X1251" s="57" t="str">
        <f>VLOOKUP(V1251,'Charged Moves'!B$2:C$119,2,FALSE)</f>
        <v>Electric</v>
      </c>
      <c r="Y1251" s="54">
        <f>IF(OR(VLOOKUP(V1251,'Charged Moves'!B$2:C$119,2,FALSE)=E1251,VLOOKUP(V1251,'Charged Moves'!B$2:C$119,2,FALSE)=F1251),1,0)</f>
        <v>0</v>
      </c>
      <c r="Z1251" s="54">
        <f>VLOOKUP(V1251,'Charged Moves'!B$2:K$119,10,FALSE)*100</f>
        <v>5</v>
      </c>
      <c r="AA1251" s="54">
        <f>VLOOKUP(V1251,'Charged Moves'!B$2:K$119,6,FALSE)</f>
        <v>3700</v>
      </c>
      <c r="AB1251" s="54">
        <f>VLOOKUP(V1251,'Charged Moves'!B$2:L$119,11,FALSE)</f>
        <v>100</v>
      </c>
      <c r="AC1251" s="62">
        <f t="shared" si="233"/>
        <v>78</v>
      </c>
      <c r="AD1251" s="24">
        <f t="shared" si="3"/>
        <v>21.08108108</v>
      </c>
      <c r="AE1251" s="63">
        <f t="shared" si="4"/>
        <v>7</v>
      </c>
      <c r="AF1251" s="64">
        <f t="shared" si="5"/>
        <v>7700</v>
      </c>
      <c r="AG1251" s="65">
        <f t="shared" si="6"/>
        <v>9.912280702</v>
      </c>
      <c r="AH1251" s="15">
        <f t="shared" si="234"/>
        <v>0.5693440954</v>
      </c>
      <c r="AI1251" s="15">
        <f t="shared" si="235"/>
        <v>0.2779357034</v>
      </c>
      <c r="AJ1251" s="15">
        <f t="shared" si="236"/>
        <v>0.3515379466</v>
      </c>
      <c r="AK1251" s="65">
        <f t="shared" si="7"/>
        <v>4.124087591</v>
      </c>
      <c r="AL1251" s="65">
        <f t="shared" si="8"/>
        <v>308371.0526</v>
      </c>
      <c r="AM1251" s="65">
        <f t="shared" si="9"/>
        <v>128300.365</v>
      </c>
    </row>
    <row r="1252" ht="14.25" customHeight="1">
      <c r="A1252" s="11">
        <v>386.0</v>
      </c>
      <c r="B1252" s="11">
        <f>VLOOKUP(D1252,'Species Data'!A$2:E$252,2,FALSE)</f>
        <v>57</v>
      </c>
      <c r="C1252" s="11"/>
      <c r="D1252" s="11" t="s">
        <v>260</v>
      </c>
      <c r="E1252" s="152" t="s">
        <v>482</v>
      </c>
      <c r="F1252" s="153"/>
      <c r="G1252" s="11">
        <f>VLOOKUP(D1252,'Species Data'!A$2:E$252,3,FALSE)</f>
        <v>130</v>
      </c>
      <c r="H1252" s="52">
        <f>VLOOKUP(D1252,'Species Data'!A$2:E$252,4,FALSE)</f>
        <v>207</v>
      </c>
      <c r="I1252" s="52">
        <f>VLOOKUP(D1252,'Species Data'!A$2:E$252,5,FALSE)</f>
        <v>144</v>
      </c>
      <c r="J1252" s="53">
        <f t="shared" si="1"/>
        <v>18720</v>
      </c>
      <c r="K1252" s="12" t="s">
        <v>115</v>
      </c>
      <c r="L1252" s="54">
        <f>VLOOKUP(K1252,'Basic Moves'!B$2:J$60,3,FALSE)</f>
        <v>12</v>
      </c>
      <c r="M1252" s="54" t="str">
        <f>VLOOKUP(K1252,'Basic Moves'!B$2:C$60,2,FALSE)</f>
        <v>Fighting</v>
      </c>
      <c r="N1252" s="54">
        <f>IF(OR(VLOOKUP(K1252,'Basic Moves'!B$2:C$60,2,FALSE)=E1252,VLOOKUP(K1252,'Basic Moves'!B$2:C$60,2,FALSE)=F1252),1,0)</f>
        <v>1</v>
      </c>
      <c r="O1252" s="54">
        <f>VLOOKUP(K1252,'Basic Moves'!B$2:J$60,5,FALSE)</f>
        <v>900</v>
      </c>
      <c r="P1252" s="54">
        <f>VLOOKUP(K1252,'Basic Moves'!B$2:J$60,9,FALSE)</f>
        <v>8</v>
      </c>
      <c r="Q1252" s="34">
        <f t="shared" si="229"/>
        <v>9</v>
      </c>
      <c r="R1252" s="24">
        <f t="shared" si="2"/>
        <v>10</v>
      </c>
      <c r="S1252" s="56">
        <f t="shared" si="230"/>
        <v>13.33333333</v>
      </c>
      <c r="T1252" s="56">
        <f t="shared" si="231"/>
        <v>8.888888889</v>
      </c>
      <c r="U1252" s="56">
        <f t="shared" si="232"/>
        <v>0.6666666667</v>
      </c>
      <c r="V1252" s="12" t="s">
        <v>125</v>
      </c>
      <c r="W1252" s="54">
        <f>VLOOKUP(V1252,'Charged Moves'!B$2:K$119,3,FALSE)</f>
        <v>100</v>
      </c>
      <c r="X1252" s="57" t="str">
        <f>VLOOKUP(V1252,'Charged Moves'!B$2:C$119,2,FALSE)</f>
        <v>Fighting</v>
      </c>
      <c r="Y1252" s="54">
        <f>IF(OR(VLOOKUP(V1252,'Charged Moves'!B$2:C$119,2,FALSE)=E1252,VLOOKUP(V1252,'Charged Moves'!B$2:C$119,2,FALSE)=F1252),1,0)</f>
        <v>1</v>
      </c>
      <c r="Z1252" s="54">
        <f>VLOOKUP(V1252,'Charged Moves'!B$2:K$119,10,FALSE)*100</f>
        <v>5</v>
      </c>
      <c r="AA1252" s="54">
        <f>VLOOKUP(V1252,'Charged Moves'!B$2:K$119,6,FALSE)</f>
        <v>2300</v>
      </c>
      <c r="AB1252" s="54">
        <f>VLOOKUP(V1252,'Charged Moves'!B$2:L$119,11,FALSE)</f>
        <v>100</v>
      </c>
      <c r="AC1252" s="62">
        <f t="shared" si="233"/>
        <v>70</v>
      </c>
      <c r="AD1252" s="24">
        <f t="shared" si="3"/>
        <v>30.43478261</v>
      </c>
      <c r="AE1252" s="63">
        <f t="shared" si="4"/>
        <v>13</v>
      </c>
      <c r="AF1252" s="64">
        <f t="shared" si="5"/>
        <v>11700</v>
      </c>
      <c r="AG1252" s="65">
        <f t="shared" si="6"/>
        <v>13.35714286</v>
      </c>
      <c r="AH1252" s="15">
        <f t="shared" si="234"/>
        <v>0.7672109625</v>
      </c>
      <c r="AI1252" s="15">
        <f t="shared" si="235"/>
        <v>0.2253669107</v>
      </c>
      <c r="AJ1252" s="15">
        <f t="shared" si="236"/>
        <v>0.2283718029</v>
      </c>
      <c r="AK1252" s="65">
        <f t="shared" si="7"/>
        <v>4.452380952</v>
      </c>
      <c r="AL1252" s="65">
        <f t="shared" si="8"/>
        <v>250045.7143</v>
      </c>
      <c r="AM1252" s="65">
        <f t="shared" si="9"/>
        <v>83348.57143</v>
      </c>
    </row>
    <row r="1253" ht="14.25" customHeight="1">
      <c r="A1253" s="11">
        <v>387.0</v>
      </c>
      <c r="B1253" s="11">
        <f>VLOOKUP(D1253,'Species Data'!A$2:E$252,2,FALSE)</f>
        <v>57</v>
      </c>
      <c r="C1253" s="11"/>
      <c r="D1253" s="11" t="s">
        <v>260</v>
      </c>
      <c r="E1253" s="152" t="s">
        <v>482</v>
      </c>
      <c r="F1253" s="153"/>
      <c r="G1253" s="11">
        <f>VLOOKUP(D1253,'Species Data'!A$2:E$252,3,FALSE)</f>
        <v>130</v>
      </c>
      <c r="H1253" s="52">
        <f>VLOOKUP(D1253,'Species Data'!A$2:E$252,4,FALSE)</f>
        <v>207</v>
      </c>
      <c r="I1253" s="52">
        <f>VLOOKUP(D1253,'Species Data'!A$2:E$252,5,FALSE)</f>
        <v>144</v>
      </c>
      <c r="J1253" s="53">
        <f t="shared" si="1"/>
        <v>18720</v>
      </c>
      <c r="K1253" s="12" t="s">
        <v>115</v>
      </c>
      <c r="L1253" s="54">
        <f>VLOOKUP(K1253,'Basic Moves'!B$2:J$60,3,FALSE)</f>
        <v>12</v>
      </c>
      <c r="M1253" s="54" t="str">
        <f>VLOOKUP(K1253,'Basic Moves'!B$2:C$60,2,FALSE)</f>
        <v>Fighting</v>
      </c>
      <c r="N1253" s="54">
        <f>IF(OR(VLOOKUP(K1253,'Basic Moves'!B$2:C$60,2,FALSE)=E1253,VLOOKUP(K1253,'Basic Moves'!B$2:C$60,2,FALSE)=F1253),1,0)</f>
        <v>1</v>
      </c>
      <c r="O1253" s="54">
        <f>VLOOKUP(K1253,'Basic Moves'!B$2:J$60,5,FALSE)</f>
        <v>900</v>
      </c>
      <c r="P1253" s="54">
        <f>VLOOKUP(K1253,'Basic Moves'!B$2:J$60,9,FALSE)</f>
        <v>8</v>
      </c>
      <c r="Q1253" s="34">
        <f t="shared" si="229"/>
        <v>9</v>
      </c>
      <c r="R1253" s="24">
        <f t="shared" si="2"/>
        <v>10</v>
      </c>
      <c r="S1253" s="56">
        <f t="shared" si="230"/>
        <v>13.33333333</v>
      </c>
      <c r="T1253" s="56">
        <f t="shared" si="231"/>
        <v>8.888888889</v>
      </c>
      <c r="U1253" s="56">
        <f t="shared" si="232"/>
        <v>0.6666666667</v>
      </c>
      <c r="V1253" s="48" t="s">
        <v>273</v>
      </c>
      <c r="W1253" s="54">
        <f>VLOOKUP(V1253,'Charged Moves'!B$2:K$119,3,FALSE)</f>
        <v>40</v>
      </c>
      <c r="X1253" s="57" t="str">
        <f>VLOOKUP(V1253,'Charged Moves'!B$2:C$119,2,FALSE)</f>
        <v>Fighting</v>
      </c>
      <c r="Y1253" s="54">
        <f>IF(OR(VLOOKUP(V1253,'Charged Moves'!B$2:C$119,2,FALSE)=E1253,VLOOKUP(V1253,'Charged Moves'!B$2:C$119,2,FALSE)=F1253),1,0)</f>
        <v>1</v>
      </c>
      <c r="Z1253" s="54">
        <f>VLOOKUP(V1253,'Charged Moves'!B$2:K$119,10,FALSE)*100</f>
        <v>5</v>
      </c>
      <c r="AA1253" s="54">
        <f>VLOOKUP(V1253,'Charged Moves'!B$2:K$119,6,FALSE)</f>
        <v>1900</v>
      </c>
      <c r="AB1253" s="54">
        <f>VLOOKUP(V1253,'Charged Moves'!B$2:L$119,11,FALSE)</f>
        <v>33</v>
      </c>
      <c r="AC1253" s="62">
        <f t="shared" si="233"/>
        <v>28</v>
      </c>
      <c r="AD1253" s="24">
        <f t="shared" si="3"/>
        <v>14.73684211</v>
      </c>
      <c r="AE1253" s="63">
        <f t="shared" si="4"/>
        <v>5</v>
      </c>
      <c r="AF1253" s="64">
        <f t="shared" si="5"/>
        <v>4500</v>
      </c>
      <c r="AG1253" s="65">
        <f t="shared" si="6"/>
        <v>11.40625</v>
      </c>
      <c r="AH1253" s="15">
        <f t="shared" si="234"/>
        <v>0.6551550833</v>
      </c>
      <c r="AI1253" s="15">
        <f t="shared" si="235"/>
        <v>0.1924506875</v>
      </c>
      <c r="AJ1253" s="15">
        <f t="shared" si="236"/>
        <v>0.2034956834</v>
      </c>
      <c r="AK1253" s="65">
        <f t="shared" si="7"/>
        <v>3.967391304</v>
      </c>
      <c r="AL1253" s="65">
        <f t="shared" si="8"/>
        <v>213525</v>
      </c>
      <c r="AM1253" s="65">
        <f t="shared" si="9"/>
        <v>74269.56522</v>
      </c>
    </row>
    <row r="1254" ht="14.25" customHeight="1">
      <c r="A1254" s="11">
        <v>388.0</v>
      </c>
      <c r="B1254" s="11">
        <f>VLOOKUP(D1254,'Species Data'!A$2:E$252,2,FALSE)</f>
        <v>57</v>
      </c>
      <c r="C1254" s="11"/>
      <c r="D1254" s="11" t="s">
        <v>260</v>
      </c>
      <c r="E1254" s="152" t="s">
        <v>482</v>
      </c>
      <c r="F1254" s="153"/>
      <c r="G1254" s="11">
        <f>VLOOKUP(D1254,'Species Data'!A$2:E$252,3,FALSE)</f>
        <v>130</v>
      </c>
      <c r="H1254" s="52">
        <f>VLOOKUP(D1254,'Species Data'!A$2:E$252,4,FALSE)</f>
        <v>207</v>
      </c>
      <c r="I1254" s="52">
        <f>VLOOKUP(D1254,'Species Data'!A$2:E$252,5,FALSE)</f>
        <v>144</v>
      </c>
      <c r="J1254" s="53">
        <f t="shared" si="1"/>
        <v>18720</v>
      </c>
      <c r="K1254" s="12" t="s">
        <v>115</v>
      </c>
      <c r="L1254" s="54">
        <f>VLOOKUP(K1254,'Basic Moves'!B$2:J$60,3,FALSE)</f>
        <v>12</v>
      </c>
      <c r="M1254" s="54" t="str">
        <f>VLOOKUP(K1254,'Basic Moves'!B$2:C$60,2,FALSE)</f>
        <v>Fighting</v>
      </c>
      <c r="N1254" s="54">
        <f>IF(OR(VLOOKUP(K1254,'Basic Moves'!B$2:C$60,2,FALSE)=E1254,VLOOKUP(K1254,'Basic Moves'!B$2:C$60,2,FALSE)=F1254),1,0)</f>
        <v>1</v>
      </c>
      <c r="O1254" s="54">
        <f>VLOOKUP(K1254,'Basic Moves'!B$2:J$60,5,FALSE)</f>
        <v>900</v>
      </c>
      <c r="P1254" s="54">
        <f>VLOOKUP(K1254,'Basic Moves'!B$2:J$60,9,FALSE)</f>
        <v>8</v>
      </c>
      <c r="Q1254" s="34">
        <f t="shared" si="229"/>
        <v>9</v>
      </c>
      <c r="R1254" s="24">
        <f t="shared" si="2"/>
        <v>10</v>
      </c>
      <c r="S1254" s="56">
        <f t="shared" si="230"/>
        <v>13.33333333</v>
      </c>
      <c r="T1254" s="56">
        <f t="shared" si="231"/>
        <v>8.888888889</v>
      </c>
      <c r="U1254" s="56">
        <f t="shared" si="232"/>
        <v>0.6666666667</v>
      </c>
      <c r="V1254" s="48" t="s">
        <v>237</v>
      </c>
      <c r="W1254" s="54">
        <f>VLOOKUP(V1254,'Charged Moves'!B$2:K$119,3,FALSE)</f>
        <v>50</v>
      </c>
      <c r="X1254" s="57" t="str">
        <f>VLOOKUP(V1254,'Charged Moves'!B$2:C$119,2,FALSE)</f>
        <v>Dark</v>
      </c>
      <c r="Y1254" s="54">
        <f>IF(OR(VLOOKUP(V1254,'Charged Moves'!B$2:C$119,2,FALSE)=E1254,VLOOKUP(V1254,'Charged Moves'!B$2:C$119,2,FALSE)=F1254),1,0)</f>
        <v>0</v>
      </c>
      <c r="Z1254" s="54">
        <f>VLOOKUP(V1254,'Charged Moves'!B$2:K$119,10,FALSE)*100</f>
        <v>25</v>
      </c>
      <c r="AA1254" s="54">
        <f>VLOOKUP(V1254,'Charged Moves'!B$2:K$119,6,FALSE)</f>
        <v>2200</v>
      </c>
      <c r="AB1254" s="54">
        <f>VLOOKUP(V1254,'Charged Moves'!B$2:L$119,11,FALSE)</f>
        <v>33</v>
      </c>
      <c r="AC1254" s="62">
        <f t="shared" si="233"/>
        <v>29</v>
      </c>
      <c r="AD1254" s="24">
        <f t="shared" si="3"/>
        <v>13.18181818</v>
      </c>
      <c r="AE1254" s="63">
        <f t="shared" si="4"/>
        <v>5</v>
      </c>
      <c r="AF1254" s="64">
        <f t="shared" si="5"/>
        <v>4500</v>
      </c>
      <c r="AG1254" s="65">
        <f t="shared" si="6"/>
        <v>11.04477612</v>
      </c>
      <c r="AH1254" s="15">
        <f t="shared" si="234"/>
        <v>0.6343926548</v>
      </c>
      <c r="AI1254" s="15">
        <f t="shared" si="235"/>
        <v>0.1863517595</v>
      </c>
      <c r="AJ1254" s="15">
        <f t="shared" si="236"/>
        <v>0.2029739379</v>
      </c>
      <c r="AK1254" s="65">
        <f t="shared" si="7"/>
        <v>3.957219251</v>
      </c>
      <c r="AL1254" s="65">
        <f t="shared" si="8"/>
        <v>206758.209</v>
      </c>
      <c r="AM1254" s="65">
        <f t="shared" si="9"/>
        <v>74079.14439</v>
      </c>
    </row>
    <row r="1255" ht="14.25" customHeight="1">
      <c r="A1255" s="11">
        <v>389.0</v>
      </c>
      <c r="B1255" s="32">
        <f>VLOOKUP(D1255,'Species Data'!A$2:E$252,2,FALSE)</f>
        <v>57</v>
      </c>
      <c r="C1255" s="32"/>
      <c r="D1255" s="32" t="s">
        <v>260</v>
      </c>
      <c r="E1255" s="154" t="s">
        <v>482</v>
      </c>
      <c r="F1255" s="155"/>
      <c r="G1255" s="32">
        <f>VLOOKUP(D1255,'Species Data'!A$2:E$252,3,FALSE)</f>
        <v>130</v>
      </c>
      <c r="H1255" s="104">
        <f>VLOOKUP(D1255,'Species Data'!A$2:E$252,4,FALSE)</f>
        <v>207</v>
      </c>
      <c r="I1255" s="104">
        <f>VLOOKUP(D1255,'Species Data'!A$2:E$252,5,FALSE)</f>
        <v>144</v>
      </c>
      <c r="J1255" s="105">
        <f t="shared" si="1"/>
        <v>18720</v>
      </c>
      <c r="K1255" s="36" t="s">
        <v>149</v>
      </c>
      <c r="L1255" s="106">
        <f>VLOOKUP(K1255,'Basic Moves'!B$2:J$60,3,FALSE)</f>
        <v>8</v>
      </c>
      <c r="M1255" s="106" t="str">
        <f>VLOOKUP(K1255,'Basic Moves'!B$2:C$60,2,FALSE)</f>
        <v>Fighting</v>
      </c>
      <c r="N1255" s="106">
        <f>IF(OR(VLOOKUP(K1255,'Basic Moves'!B$2:C$60,2,FALSE)=E1255,VLOOKUP(K1255,'Basic Moves'!B$2:C$60,2,FALSE)=F1255),1,0)</f>
        <v>1</v>
      </c>
      <c r="O1255" s="106">
        <f>VLOOKUP(K1255,'Basic Moves'!B$2:J$60,5,FALSE)</f>
        <v>800</v>
      </c>
      <c r="P1255" s="106">
        <f>VLOOKUP(K1255,'Basic Moves'!B$2:J$60,9,FALSE)</f>
        <v>10</v>
      </c>
      <c r="Q1255" s="34">
        <f t="shared" si="229"/>
        <v>6</v>
      </c>
      <c r="R1255" s="24">
        <f t="shared" si="2"/>
        <v>7.5</v>
      </c>
      <c r="S1255" s="56">
        <f t="shared" si="230"/>
        <v>10</v>
      </c>
      <c r="T1255" s="56">
        <f t="shared" si="231"/>
        <v>12.5</v>
      </c>
      <c r="U1255" s="56">
        <f t="shared" si="232"/>
        <v>1.25</v>
      </c>
      <c r="V1255" s="36" t="s">
        <v>150</v>
      </c>
      <c r="W1255" s="106">
        <f>VLOOKUP(V1255,'Charged Moves'!B$2:K$119,3,FALSE)</f>
        <v>50</v>
      </c>
      <c r="X1255" s="107" t="str">
        <f>VLOOKUP(V1255,'Charged Moves'!B$2:C$119,2,FALSE)</f>
        <v>Fighting</v>
      </c>
      <c r="Y1255" s="106">
        <f>IF(OR(VLOOKUP(V1255,'Charged Moves'!B$2:C$119,2,FALSE)=E1255,VLOOKUP(V1255,'Charged Moves'!B$2:C$119,2,FALSE)=F1255),1,0)</f>
        <v>1</v>
      </c>
      <c r="Z1255" s="106">
        <f>VLOOKUP(V1255,'Charged Moves'!B$2:K$119,10,FALSE)*100</f>
        <v>25</v>
      </c>
      <c r="AA1255" s="106">
        <f>VLOOKUP(V1255,'Charged Moves'!B$2:K$119,6,FALSE)</f>
        <v>1500</v>
      </c>
      <c r="AB1255" s="106">
        <f>VLOOKUP(V1255,'Charged Moves'!B$2:L$119,11,FALSE)</f>
        <v>50</v>
      </c>
      <c r="AC1255" s="62">
        <f t="shared" si="233"/>
        <v>35</v>
      </c>
      <c r="AD1255" s="24">
        <f t="shared" si="3"/>
        <v>23.33333333</v>
      </c>
      <c r="AE1255" s="63">
        <f t="shared" si="4"/>
        <v>5</v>
      </c>
      <c r="AF1255" s="64">
        <f t="shared" si="5"/>
        <v>4000</v>
      </c>
      <c r="AG1255" s="65">
        <f t="shared" si="6"/>
        <v>11.81818182</v>
      </c>
      <c r="AH1255" s="15">
        <f t="shared" si="234"/>
        <v>0.6788157276</v>
      </c>
      <c r="AI1255" s="15">
        <f t="shared" si="235"/>
        <v>0.1994009614</v>
      </c>
      <c r="AJ1255" s="15">
        <f t="shared" si="236"/>
        <v>0.1905133757</v>
      </c>
      <c r="AK1255" s="65">
        <f t="shared" si="7"/>
        <v>3.714285714</v>
      </c>
      <c r="AL1255" s="65">
        <f t="shared" si="8"/>
        <v>221236.3636</v>
      </c>
      <c r="AM1255" s="65">
        <f t="shared" si="9"/>
        <v>69531.42857</v>
      </c>
    </row>
    <row r="1256" ht="14.25" customHeight="1">
      <c r="A1256" s="11">
        <v>390.0</v>
      </c>
      <c r="B1256" s="32">
        <f>VLOOKUP(D1256,'Species Data'!A$2:E$252,2,FALSE)</f>
        <v>57</v>
      </c>
      <c r="C1256" s="32"/>
      <c r="D1256" s="32" t="s">
        <v>260</v>
      </c>
      <c r="E1256" s="154" t="s">
        <v>482</v>
      </c>
      <c r="F1256" s="155"/>
      <c r="G1256" s="32">
        <f>VLOOKUP(D1256,'Species Data'!A$2:E$252,3,FALSE)</f>
        <v>130</v>
      </c>
      <c r="H1256" s="104">
        <f>VLOOKUP(D1256,'Species Data'!A$2:E$252,4,FALSE)</f>
        <v>207</v>
      </c>
      <c r="I1256" s="104">
        <f>VLOOKUP(D1256,'Species Data'!A$2:E$252,5,FALSE)</f>
        <v>144</v>
      </c>
      <c r="J1256" s="105">
        <f t="shared" si="1"/>
        <v>18720</v>
      </c>
      <c r="K1256" s="36" t="s">
        <v>149</v>
      </c>
      <c r="L1256" s="106">
        <f>VLOOKUP(K1256,'Basic Moves'!B$2:J$60,3,FALSE)</f>
        <v>8</v>
      </c>
      <c r="M1256" s="106" t="str">
        <f>VLOOKUP(K1256,'Basic Moves'!B$2:C$60,2,FALSE)</f>
        <v>Fighting</v>
      </c>
      <c r="N1256" s="106">
        <f>IF(OR(VLOOKUP(K1256,'Basic Moves'!B$2:C$60,2,FALSE)=E1256,VLOOKUP(K1256,'Basic Moves'!B$2:C$60,2,FALSE)=F1256),1,0)</f>
        <v>1</v>
      </c>
      <c r="O1256" s="106">
        <f>VLOOKUP(K1256,'Basic Moves'!B$2:J$60,5,FALSE)</f>
        <v>800</v>
      </c>
      <c r="P1256" s="106">
        <f>VLOOKUP(K1256,'Basic Moves'!B$2:J$60,9,FALSE)</f>
        <v>10</v>
      </c>
      <c r="Q1256" s="34">
        <f t="shared" si="229"/>
        <v>6</v>
      </c>
      <c r="R1256" s="24">
        <f t="shared" si="2"/>
        <v>7.5</v>
      </c>
      <c r="S1256" s="56">
        <f t="shared" si="230"/>
        <v>10</v>
      </c>
      <c r="T1256" s="56">
        <f t="shared" si="231"/>
        <v>12.5</v>
      </c>
      <c r="U1256" s="56">
        <f t="shared" si="232"/>
        <v>1.25</v>
      </c>
      <c r="V1256" s="36" t="s">
        <v>273</v>
      </c>
      <c r="W1256" s="106">
        <f>VLOOKUP(V1256,'Charged Moves'!B$2:K$119,3,FALSE)</f>
        <v>40</v>
      </c>
      <c r="X1256" s="107" t="str">
        <f>VLOOKUP(V1256,'Charged Moves'!B$2:C$119,2,FALSE)</f>
        <v>Fighting</v>
      </c>
      <c r="Y1256" s="106">
        <f>IF(OR(VLOOKUP(V1256,'Charged Moves'!B$2:C$119,2,FALSE)=E1256,VLOOKUP(V1256,'Charged Moves'!B$2:C$119,2,FALSE)=F1256),1,0)</f>
        <v>1</v>
      </c>
      <c r="Z1256" s="106">
        <f>VLOOKUP(V1256,'Charged Moves'!B$2:K$119,10,FALSE)*100</f>
        <v>5</v>
      </c>
      <c r="AA1256" s="106">
        <f>VLOOKUP(V1256,'Charged Moves'!B$2:K$119,6,FALSE)</f>
        <v>1900</v>
      </c>
      <c r="AB1256" s="106">
        <f>VLOOKUP(V1256,'Charged Moves'!B$2:L$119,11,FALSE)</f>
        <v>33</v>
      </c>
      <c r="AC1256" s="62">
        <f t="shared" si="233"/>
        <v>28</v>
      </c>
      <c r="AD1256" s="24">
        <f t="shared" si="3"/>
        <v>14.73684211</v>
      </c>
      <c r="AE1256" s="63">
        <f t="shared" si="4"/>
        <v>4</v>
      </c>
      <c r="AF1256" s="64">
        <f t="shared" si="5"/>
        <v>3200</v>
      </c>
      <c r="AG1256" s="65">
        <f t="shared" si="6"/>
        <v>10.19607843</v>
      </c>
      <c r="AH1256" s="15">
        <f t="shared" si="234"/>
        <v>0.5856449415</v>
      </c>
      <c r="AI1256" s="15">
        <f t="shared" si="235"/>
        <v>0.172032202</v>
      </c>
      <c r="AJ1256" s="15">
        <f t="shared" si="236"/>
        <v>0.1766349178</v>
      </c>
      <c r="AK1256" s="65">
        <f t="shared" si="7"/>
        <v>3.443708609</v>
      </c>
      <c r="AL1256" s="65">
        <f t="shared" si="8"/>
        <v>190870.5882</v>
      </c>
      <c r="AM1256" s="65">
        <f t="shared" si="9"/>
        <v>64466.22517</v>
      </c>
    </row>
    <row r="1257" ht="14.25" customHeight="1">
      <c r="A1257" s="11">
        <v>391.0</v>
      </c>
      <c r="B1257" s="32">
        <f>VLOOKUP(D1257,'Species Data'!A$2:E$252,2,FALSE)</f>
        <v>57</v>
      </c>
      <c r="C1257" s="32"/>
      <c r="D1257" s="32" t="s">
        <v>260</v>
      </c>
      <c r="E1257" s="154" t="s">
        <v>482</v>
      </c>
      <c r="F1257" s="155"/>
      <c r="G1257" s="32">
        <f>VLOOKUP(D1257,'Species Data'!A$2:E$252,3,FALSE)</f>
        <v>130</v>
      </c>
      <c r="H1257" s="104">
        <f>VLOOKUP(D1257,'Species Data'!A$2:E$252,4,FALSE)</f>
        <v>207</v>
      </c>
      <c r="I1257" s="104">
        <f>VLOOKUP(D1257,'Species Data'!A$2:E$252,5,FALSE)</f>
        <v>144</v>
      </c>
      <c r="J1257" s="105">
        <f t="shared" si="1"/>
        <v>18720</v>
      </c>
      <c r="K1257" s="36" t="s">
        <v>149</v>
      </c>
      <c r="L1257" s="106">
        <f>VLOOKUP(K1257,'Basic Moves'!B$2:J$60,3,FALSE)</f>
        <v>8</v>
      </c>
      <c r="M1257" s="106" t="str">
        <f>VLOOKUP(K1257,'Basic Moves'!B$2:C$60,2,FALSE)</f>
        <v>Fighting</v>
      </c>
      <c r="N1257" s="106">
        <f>IF(OR(VLOOKUP(K1257,'Basic Moves'!B$2:C$60,2,FALSE)=E1257,VLOOKUP(K1257,'Basic Moves'!B$2:C$60,2,FALSE)=F1257),1,0)</f>
        <v>1</v>
      </c>
      <c r="O1257" s="106">
        <f>VLOOKUP(K1257,'Basic Moves'!B$2:J$60,5,FALSE)</f>
        <v>800</v>
      </c>
      <c r="P1257" s="106">
        <f>VLOOKUP(K1257,'Basic Moves'!B$2:J$60,9,FALSE)</f>
        <v>10</v>
      </c>
      <c r="Q1257" s="34">
        <f t="shared" si="229"/>
        <v>6</v>
      </c>
      <c r="R1257" s="24">
        <f t="shared" si="2"/>
        <v>7.5</v>
      </c>
      <c r="S1257" s="56">
        <f t="shared" si="230"/>
        <v>10</v>
      </c>
      <c r="T1257" s="56">
        <f t="shared" si="231"/>
        <v>12.5</v>
      </c>
      <c r="U1257" s="56">
        <f t="shared" si="232"/>
        <v>1.25</v>
      </c>
      <c r="V1257" s="36" t="s">
        <v>237</v>
      </c>
      <c r="W1257" s="106">
        <f>VLOOKUP(V1257,'Charged Moves'!B$2:K$119,3,FALSE)</f>
        <v>50</v>
      </c>
      <c r="X1257" s="107" t="str">
        <f>VLOOKUP(V1257,'Charged Moves'!B$2:C$119,2,FALSE)</f>
        <v>Dark</v>
      </c>
      <c r="Y1257" s="106">
        <f>IF(OR(VLOOKUP(V1257,'Charged Moves'!B$2:C$119,2,FALSE)=E1257,VLOOKUP(V1257,'Charged Moves'!B$2:C$119,2,FALSE)=F1257),1,0)</f>
        <v>0</v>
      </c>
      <c r="Z1257" s="106">
        <f>VLOOKUP(V1257,'Charged Moves'!B$2:K$119,10,FALSE)*100</f>
        <v>25</v>
      </c>
      <c r="AA1257" s="106">
        <f>VLOOKUP(V1257,'Charged Moves'!B$2:K$119,6,FALSE)</f>
        <v>2200</v>
      </c>
      <c r="AB1257" s="106">
        <f>VLOOKUP(V1257,'Charged Moves'!B$2:L$119,11,FALSE)</f>
        <v>33</v>
      </c>
      <c r="AC1257" s="62">
        <f t="shared" si="233"/>
        <v>29</v>
      </c>
      <c r="AD1257" s="24">
        <f t="shared" si="3"/>
        <v>13.18181818</v>
      </c>
      <c r="AE1257" s="63">
        <f t="shared" si="4"/>
        <v>4</v>
      </c>
      <c r="AF1257" s="64">
        <f t="shared" si="5"/>
        <v>3200</v>
      </c>
      <c r="AG1257" s="65">
        <f t="shared" si="6"/>
        <v>9.814814815</v>
      </c>
      <c r="AH1257" s="15">
        <f t="shared" si="234"/>
        <v>0.5637458251</v>
      </c>
      <c r="AI1257" s="15">
        <f t="shared" si="235"/>
        <v>0.1655993739</v>
      </c>
      <c r="AJ1257" s="15">
        <f t="shared" si="236"/>
        <v>0.1765246313</v>
      </c>
      <c r="AK1257" s="65">
        <f t="shared" si="7"/>
        <v>3.441558442</v>
      </c>
      <c r="AL1257" s="65">
        <f t="shared" si="8"/>
        <v>183733.3333</v>
      </c>
      <c r="AM1257" s="65">
        <f t="shared" si="9"/>
        <v>64425.97403</v>
      </c>
    </row>
    <row r="1258" ht="14.25" customHeight="1">
      <c r="A1258" s="11">
        <v>392.0</v>
      </c>
      <c r="B1258" s="11">
        <f>VLOOKUP(D1258,'Species Data'!A$2:E$252,2,FALSE)</f>
        <v>57</v>
      </c>
      <c r="C1258" s="11"/>
      <c r="D1258" s="11" t="s">
        <v>260</v>
      </c>
      <c r="E1258" s="152" t="s">
        <v>482</v>
      </c>
      <c r="F1258" s="153"/>
      <c r="G1258" s="11">
        <f>VLOOKUP(D1258,'Species Data'!A$2:E$252,3,FALSE)</f>
        <v>130</v>
      </c>
      <c r="H1258" s="52">
        <f>VLOOKUP(D1258,'Species Data'!A$2:E$252,4,FALSE)</f>
        <v>207</v>
      </c>
      <c r="I1258" s="52">
        <f>VLOOKUP(D1258,'Species Data'!A$2:E$252,5,FALSE)</f>
        <v>144</v>
      </c>
      <c r="J1258" s="53">
        <f t="shared" si="1"/>
        <v>18720</v>
      </c>
      <c r="K1258" s="48" t="s">
        <v>198</v>
      </c>
      <c r="L1258" s="54">
        <f>VLOOKUP(K1258,'Basic Moves'!B$2:J$60,3,FALSE)</f>
        <v>6</v>
      </c>
      <c r="M1258" s="54" t="str">
        <f>VLOOKUP(K1258,'Basic Moves'!B$2:C$60,2,FALSE)</f>
        <v>Fighting</v>
      </c>
      <c r="N1258" s="54">
        <f>IF(OR(VLOOKUP(K1258,'Basic Moves'!B$2:C$60,2,FALSE)=E1258,VLOOKUP(K1258,'Basic Moves'!B$2:C$60,2,FALSE)=F1258),1,0)</f>
        <v>1</v>
      </c>
      <c r="O1258" s="54">
        <f>VLOOKUP(K1258,'Basic Moves'!B$2:J$60,5,FALSE)</f>
        <v>600</v>
      </c>
      <c r="P1258" s="54">
        <f>VLOOKUP(K1258,'Basic Moves'!B$2:J$60,9,FALSE)</f>
        <v>6</v>
      </c>
      <c r="Q1258" s="34">
        <f t="shared" si="229"/>
        <v>5</v>
      </c>
      <c r="R1258" s="24">
        <f t="shared" si="2"/>
        <v>8.333333333</v>
      </c>
      <c r="S1258" s="56">
        <f t="shared" si="230"/>
        <v>10</v>
      </c>
      <c r="T1258" s="56">
        <f t="shared" si="231"/>
        <v>10</v>
      </c>
      <c r="U1258" s="56">
        <f t="shared" si="232"/>
        <v>1</v>
      </c>
      <c r="V1258" s="12" t="s">
        <v>125</v>
      </c>
      <c r="W1258" s="54">
        <f>VLOOKUP(V1258,'Charged Moves'!B$2:K$119,3,FALSE)</f>
        <v>100</v>
      </c>
      <c r="X1258" s="57" t="str">
        <f>VLOOKUP(V1258,'Charged Moves'!B$2:C$119,2,FALSE)</f>
        <v>Fighting</v>
      </c>
      <c r="Y1258" s="54">
        <f>IF(OR(VLOOKUP(V1258,'Charged Moves'!B$2:C$119,2,FALSE)=E1258,VLOOKUP(V1258,'Charged Moves'!B$2:C$119,2,FALSE)=F1258),1,0)</f>
        <v>1</v>
      </c>
      <c r="Z1258" s="54">
        <f>VLOOKUP(V1258,'Charged Moves'!B$2:K$119,10,FALSE)*100</f>
        <v>5</v>
      </c>
      <c r="AA1258" s="54">
        <f>VLOOKUP(V1258,'Charged Moves'!B$2:K$119,6,FALSE)</f>
        <v>2300</v>
      </c>
      <c r="AB1258" s="54">
        <f>VLOOKUP(V1258,'Charged Moves'!B$2:L$119,11,FALSE)</f>
        <v>100</v>
      </c>
      <c r="AC1258" s="62">
        <f t="shared" si="233"/>
        <v>70</v>
      </c>
      <c r="AD1258" s="24">
        <f t="shared" si="3"/>
        <v>30.43478261</v>
      </c>
      <c r="AE1258" s="63">
        <f t="shared" si="4"/>
        <v>17</v>
      </c>
      <c r="AF1258" s="64">
        <f t="shared" si="5"/>
        <v>10200</v>
      </c>
      <c r="AG1258" s="65">
        <f t="shared" si="6"/>
        <v>12.4</v>
      </c>
      <c r="AH1258" s="15">
        <f t="shared" si="234"/>
        <v>0.7122343481</v>
      </c>
      <c r="AI1258" s="15">
        <f t="shared" si="235"/>
        <v>0.2092176241</v>
      </c>
      <c r="AJ1258" s="15">
        <f t="shared" si="236"/>
        <v>0.1639230869</v>
      </c>
      <c r="AK1258" s="65">
        <f t="shared" si="7"/>
        <v>3.195876289</v>
      </c>
      <c r="AL1258" s="65">
        <f t="shared" si="8"/>
        <v>232128</v>
      </c>
      <c r="AM1258" s="65">
        <f t="shared" si="9"/>
        <v>59826.80412</v>
      </c>
    </row>
    <row r="1259" ht="14.25" customHeight="1">
      <c r="A1259" s="11">
        <v>395.0</v>
      </c>
      <c r="B1259" s="11">
        <f>VLOOKUP(D1259,'Species Data'!A$2:E$252,2,FALSE)</f>
        <v>57</v>
      </c>
      <c r="C1259" s="11"/>
      <c r="D1259" s="11" t="s">
        <v>260</v>
      </c>
      <c r="E1259" s="152" t="s">
        <v>482</v>
      </c>
      <c r="F1259" s="153"/>
      <c r="G1259" s="11">
        <f>VLOOKUP(D1259,'Species Data'!A$2:E$252,3,FALSE)</f>
        <v>130</v>
      </c>
      <c r="H1259" s="52">
        <f>VLOOKUP(D1259,'Species Data'!A$2:E$252,4,FALSE)</f>
        <v>207</v>
      </c>
      <c r="I1259" s="52">
        <f>VLOOKUP(D1259,'Species Data'!A$2:E$252,5,FALSE)</f>
        <v>144</v>
      </c>
      <c r="J1259" s="53">
        <f t="shared" si="1"/>
        <v>18720</v>
      </c>
      <c r="K1259" s="48" t="s">
        <v>198</v>
      </c>
      <c r="L1259" s="54">
        <f>VLOOKUP(K1259,'Basic Moves'!B$2:J$60,3,FALSE)</f>
        <v>6</v>
      </c>
      <c r="M1259" s="54" t="str">
        <f>VLOOKUP(K1259,'Basic Moves'!B$2:C$60,2,FALSE)</f>
        <v>Fighting</v>
      </c>
      <c r="N1259" s="54">
        <f>IF(OR(VLOOKUP(K1259,'Basic Moves'!B$2:C$60,2,FALSE)=E1259,VLOOKUP(K1259,'Basic Moves'!B$2:C$60,2,FALSE)=F1259),1,0)</f>
        <v>1</v>
      </c>
      <c r="O1259" s="54">
        <f>VLOOKUP(K1259,'Basic Moves'!B$2:J$60,5,FALSE)</f>
        <v>600</v>
      </c>
      <c r="P1259" s="54">
        <f>VLOOKUP(K1259,'Basic Moves'!B$2:J$60,9,FALSE)</f>
        <v>6</v>
      </c>
      <c r="Q1259" s="34">
        <f t="shared" si="229"/>
        <v>5</v>
      </c>
      <c r="R1259" s="24">
        <f t="shared" si="2"/>
        <v>8.333333333</v>
      </c>
      <c r="S1259" s="56">
        <f t="shared" si="230"/>
        <v>10</v>
      </c>
      <c r="T1259" s="56">
        <f t="shared" si="231"/>
        <v>10</v>
      </c>
      <c r="U1259" s="56">
        <f t="shared" si="232"/>
        <v>1</v>
      </c>
      <c r="V1259" s="48" t="s">
        <v>237</v>
      </c>
      <c r="W1259" s="54">
        <f>VLOOKUP(V1259,'Charged Moves'!B$2:K$119,3,FALSE)</f>
        <v>50</v>
      </c>
      <c r="X1259" s="57" t="str">
        <f>VLOOKUP(V1259,'Charged Moves'!B$2:C$119,2,FALSE)</f>
        <v>Dark</v>
      </c>
      <c r="Y1259" s="54">
        <f>IF(OR(VLOOKUP(V1259,'Charged Moves'!B$2:C$119,2,FALSE)=E1259,VLOOKUP(V1259,'Charged Moves'!B$2:C$119,2,FALSE)=F1259),1,0)</f>
        <v>0</v>
      </c>
      <c r="Z1259" s="54">
        <f>VLOOKUP(V1259,'Charged Moves'!B$2:K$119,10,FALSE)*100</f>
        <v>25</v>
      </c>
      <c r="AA1259" s="54">
        <f>VLOOKUP(V1259,'Charged Moves'!B$2:K$119,6,FALSE)</f>
        <v>2200</v>
      </c>
      <c r="AB1259" s="54">
        <f>VLOOKUP(V1259,'Charged Moves'!B$2:L$119,11,FALSE)</f>
        <v>33</v>
      </c>
      <c r="AC1259" s="62">
        <f t="shared" si="233"/>
        <v>29</v>
      </c>
      <c r="AD1259" s="24">
        <f t="shared" si="3"/>
        <v>13.18181818</v>
      </c>
      <c r="AE1259" s="63">
        <f t="shared" si="4"/>
        <v>6</v>
      </c>
      <c r="AF1259" s="64">
        <f t="shared" si="5"/>
        <v>3600</v>
      </c>
      <c r="AG1259" s="65">
        <f t="shared" si="6"/>
        <v>10.17241379</v>
      </c>
      <c r="AH1259" s="15">
        <f t="shared" si="234"/>
        <v>0.584285686</v>
      </c>
      <c r="AI1259" s="15">
        <f t="shared" si="235"/>
        <v>0.171632923</v>
      </c>
      <c r="AJ1259" s="15">
        <f t="shared" si="236"/>
        <v>0.1528399847</v>
      </c>
      <c r="AK1259" s="65">
        <f t="shared" si="7"/>
        <v>2.97979798</v>
      </c>
      <c r="AL1259" s="65">
        <f t="shared" si="8"/>
        <v>190427.5862</v>
      </c>
      <c r="AM1259" s="65">
        <f t="shared" si="9"/>
        <v>55781.81818</v>
      </c>
    </row>
    <row r="1260" ht="14.25" customHeight="1">
      <c r="A1260" s="11">
        <v>394.0</v>
      </c>
      <c r="B1260" s="11">
        <f>VLOOKUP(D1260,'Species Data'!A$2:E$252,2,FALSE)</f>
        <v>57</v>
      </c>
      <c r="C1260" s="11"/>
      <c r="D1260" s="11" t="s">
        <v>260</v>
      </c>
      <c r="E1260" s="152" t="s">
        <v>482</v>
      </c>
      <c r="F1260" s="153"/>
      <c r="G1260" s="11">
        <f>VLOOKUP(D1260,'Species Data'!A$2:E$252,3,FALSE)</f>
        <v>130</v>
      </c>
      <c r="H1260" s="52">
        <f>VLOOKUP(D1260,'Species Data'!A$2:E$252,4,FALSE)</f>
        <v>207</v>
      </c>
      <c r="I1260" s="52">
        <f>VLOOKUP(D1260,'Species Data'!A$2:E$252,5,FALSE)</f>
        <v>144</v>
      </c>
      <c r="J1260" s="53">
        <f t="shared" si="1"/>
        <v>18720</v>
      </c>
      <c r="K1260" s="48" t="s">
        <v>198</v>
      </c>
      <c r="L1260" s="54">
        <f>VLOOKUP(K1260,'Basic Moves'!B$2:J$60,3,FALSE)</f>
        <v>6</v>
      </c>
      <c r="M1260" s="54" t="str">
        <f>VLOOKUP(K1260,'Basic Moves'!B$2:C$60,2,FALSE)</f>
        <v>Fighting</v>
      </c>
      <c r="N1260" s="54">
        <f>IF(OR(VLOOKUP(K1260,'Basic Moves'!B$2:C$60,2,FALSE)=E1260,VLOOKUP(K1260,'Basic Moves'!B$2:C$60,2,FALSE)=F1260),1,0)</f>
        <v>1</v>
      </c>
      <c r="O1260" s="54">
        <f>VLOOKUP(K1260,'Basic Moves'!B$2:J$60,5,FALSE)</f>
        <v>600</v>
      </c>
      <c r="P1260" s="54">
        <f>VLOOKUP(K1260,'Basic Moves'!B$2:J$60,9,FALSE)</f>
        <v>6</v>
      </c>
      <c r="Q1260" s="34">
        <f t="shared" si="229"/>
        <v>5</v>
      </c>
      <c r="R1260" s="24">
        <f t="shared" si="2"/>
        <v>8.333333333</v>
      </c>
      <c r="S1260" s="56">
        <f t="shared" si="230"/>
        <v>10</v>
      </c>
      <c r="T1260" s="56">
        <f t="shared" si="231"/>
        <v>10</v>
      </c>
      <c r="U1260" s="56">
        <f t="shared" si="232"/>
        <v>1</v>
      </c>
      <c r="V1260" s="48" t="s">
        <v>273</v>
      </c>
      <c r="W1260" s="54">
        <f>VLOOKUP(V1260,'Charged Moves'!B$2:K$119,3,FALSE)</f>
        <v>40</v>
      </c>
      <c r="X1260" s="57" t="str">
        <f>VLOOKUP(V1260,'Charged Moves'!B$2:C$119,2,FALSE)</f>
        <v>Fighting</v>
      </c>
      <c r="Y1260" s="54">
        <f>IF(OR(VLOOKUP(V1260,'Charged Moves'!B$2:C$119,2,FALSE)=E1260,VLOOKUP(V1260,'Charged Moves'!B$2:C$119,2,FALSE)=F1260),1,0)</f>
        <v>1</v>
      </c>
      <c r="Z1260" s="54">
        <f>VLOOKUP(V1260,'Charged Moves'!B$2:K$119,10,FALSE)*100</f>
        <v>5</v>
      </c>
      <c r="AA1260" s="54">
        <f>VLOOKUP(V1260,'Charged Moves'!B$2:K$119,6,FALSE)</f>
        <v>1900</v>
      </c>
      <c r="AB1260" s="54">
        <f>VLOOKUP(V1260,'Charged Moves'!B$2:L$119,11,FALSE)</f>
        <v>33</v>
      </c>
      <c r="AC1260" s="62">
        <f t="shared" si="233"/>
        <v>28</v>
      </c>
      <c r="AD1260" s="24">
        <f t="shared" si="3"/>
        <v>14.73684211</v>
      </c>
      <c r="AE1260" s="63">
        <f t="shared" si="4"/>
        <v>6</v>
      </c>
      <c r="AF1260" s="64">
        <f t="shared" si="5"/>
        <v>3600</v>
      </c>
      <c r="AG1260" s="65">
        <f t="shared" si="6"/>
        <v>10.54545455</v>
      </c>
      <c r="AH1260" s="15">
        <f t="shared" si="234"/>
        <v>0.6057124954</v>
      </c>
      <c r="AI1260" s="15">
        <f t="shared" si="235"/>
        <v>0.1779270117</v>
      </c>
      <c r="AJ1260" s="15">
        <f t="shared" si="236"/>
        <v>0.1525610069</v>
      </c>
      <c r="AK1260" s="65">
        <f t="shared" si="7"/>
        <v>2.974358974</v>
      </c>
      <c r="AL1260" s="65">
        <f t="shared" si="8"/>
        <v>197410.9091</v>
      </c>
      <c r="AM1260" s="65">
        <f t="shared" si="9"/>
        <v>55680</v>
      </c>
    </row>
    <row r="1261" ht="14.25" customHeight="1">
      <c r="A1261" s="11">
        <v>393.0</v>
      </c>
      <c r="B1261" s="32">
        <f>VLOOKUP(D1261,'Species Data'!A$2:E$252,2,FALSE)</f>
        <v>57</v>
      </c>
      <c r="C1261" s="32"/>
      <c r="D1261" s="32" t="s">
        <v>260</v>
      </c>
      <c r="E1261" s="154" t="s">
        <v>482</v>
      </c>
      <c r="F1261" s="155"/>
      <c r="G1261" s="32">
        <f>VLOOKUP(D1261,'Species Data'!A$2:E$252,3,FALSE)</f>
        <v>130</v>
      </c>
      <c r="H1261" s="104">
        <f>VLOOKUP(D1261,'Species Data'!A$2:E$252,4,FALSE)</f>
        <v>207</v>
      </c>
      <c r="I1261" s="104">
        <f>VLOOKUP(D1261,'Species Data'!A$2:E$252,5,FALSE)</f>
        <v>144</v>
      </c>
      <c r="J1261" s="105">
        <f t="shared" si="1"/>
        <v>18720</v>
      </c>
      <c r="K1261" s="36" t="s">
        <v>198</v>
      </c>
      <c r="L1261" s="106">
        <f>VLOOKUP(K1261,'Basic Moves'!B$2:J$60,3,FALSE)</f>
        <v>6</v>
      </c>
      <c r="M1261" s="106" t="str">
        <f>VLOOKUP(K1261,'Basic Moves'!B$2:C$60,2,FALSE)</f>
        <v>Fighting</v>
      </c>
      <c r="N1261" s="106">
        <f>IF(OR(VLOOKUP(K1261,'Basic Moves'!B$2:C$60,2,FALSE)=E1261,VLOOKUP(K1261,'Basic Moves'!B$2:C$60,2,FALSE)=F1261),1,0)</f>
        <v>1</v>
      </c>
      <c r="O1261" s="106">
        <f>VLOOKUP(K1261,'Basic Moves'!B$2:J$60,5,FALSE)</f>
        <v>600</v>
      </c>
      <c r="P1261" s="106">
        <f>VLOOKUP(K1261,'Basic Moves'!B$2:J$60,9,FALSE)</f>
        <v>6</v>
      </c>
      <c r="Q1261" s="34">
        <f t="shared" si="229"/>
        <v>5</v>
      </c>
      <c r="R1261" s="24">
        <f t="shared" si="2"/>
        <v>8.333333333</v>
      </c>
      <c r="S1261" s="56">
        <f t="shared" si="230"/>
        <v>10</v>
      </c>
      <c r="T1261" s="56">
        <f t="shared" si="231"/>
        <v>10</v>
      </c>
      <c r="U1261" s="56">
        <f t="shared" si="232"/>
        <v>1</v>
      </c>
      <c r="V1261" s="36" t="s">
        <v>150</v>
      </c>
      <c r="W1261" s="106">
        <f>VLOOKUP(V1261,'Charged Moves'!B$2:K$119,3,FALSE)</f>
        <v>50</v>
      </c>
      <c r="X1261" s="107" t="str">
        <f>VLOOKUP(V1261,'Charged Moves'!B$2:C$119,2,FALSE)</f>
        <v>Fighting</v>
      </c>
      <c r="Y1261" s="106">
        <f>IF(OR(VLOOKUP(V1261,'Charged Moves'!B$2:C$119,2,FALSE)=E1261,VLOOKUP(V1261,'Charged Moves'!B$2:C$119,2,FALSE)=F1261),1,0)</f>
        <v>1</v>
      </c>
      <c r="Z1261" s="106">
        <f>VLOOKUP(V1261,'Charged Moves'!B$2:K$119,10,FALSE)*100</f>
        <v>25</v>
      </c>
      <c r="AA1261" s="106">
        <f>VLOOKUP(V1261,'Charged Moves'!B$2:K$119,6,FALSE)</f>
        <v>1500</v>
      </c>
      <c r="AB1261" s="106">
        <f>VLOOKUP(V1261,'Charged Moves'!B$2:L$119,11,FALSE)</f>
        <v>50</v>
      </c>
      <c r="AC1261" s="62">
        <f t="shared" si="233"/>
        <v>35</v>
      </c>
      <c r="AD1261" s="24">
        <f t="shared" si="3"/>
        <v>23.33333333</v>
      </c>
      <c r="AE1261" s="63">
        <f t="shared" si="4"/>
        <v>9</v>
      </c>
      <c r="AF1261" s="64">
        <f t="shared" si="5"/>
        <v>5400</v>
      </c>
      <c r="AG1261" s="65">
        <f t="shared" si="6"/>
        <v>11.5942029</v>
      </c>
      <c r="AH1261" s="15">
        <f t="shared" si="234"/>
        <v>0.6659507696</v>
      </c>
      <c r="AI1261" s="15">
        <f t="shared" si="235"/>
        <v>0.1956219019</v>
      </c>
      <c r="AJ1261" s="15">
        <f t="shared" si="236"/>
        <v>0.1525414503</v>
      </c>
      <c r="AK1261" s="65">
        <f t="shared" si="7"/>
        <v>2.973977695</v>
      </c>
      <c r="AL1261" s="65">
        <f t="shared" si="8"/>
        <v>217043.4783</v>
      </c>
      <c r="AM1261" s="65">
        <f t="shared" si="9"/>
        <v>55672.86245</v>
      </c>
    </row>
    <row r="1262" ht="14.25" customHeight="1">
      <c r="A1262" s="11">
        <v>371.0</v>
      </c>
      <c r="B1262" s="11">
        <f>VLOOKUP(D1262,'Species Data'!A$2:E$252,2,FALSE)</f>
        <v>54</v>
      </c>
      <c r="C1262" s="11"/>
      <c r="D1262" s="11" t="s">
        <v>396</v>
      </c>
      <c r="E1262" s="115" t="s">
        <v>476</v>
      </c>
      <c r="F1262" s="122"/>
      <c r="G1262" s="11">
        <f>VLOOKUP(D1262,'Species Data'!A$2:E$252,3,FALSE)</f>
        <v>100</v>
      </c>
      <c r="H1262" s="52">
        <f>VLOOKUP(D1262,'Species Data'!A$2:E$252,4,FALSE)</f>
        <v>122</v>
      </c>
      <c r="I1262" s="52">
        <f>VLOOKUP(D1262,'Species Data'!A$2:E$252,5,FALSE)</f>
        <v>96</v>
      </c>
      <c r="J1262" s="53">
        <f t="shared" si="1"/>
        <v>9600</v>
      </c>
      <c r="K1262" s="48" t="s">
        <v>54</v>
      </c>
      <c r="L1262" s="54">
        <f>VLOOKUP(K1262,'Basic Moves'!B$2:J$60,3,FALSE)</f>
        <v>12</v>
      </c>
      <c r="M1262" s="54" t="str">
        <f>VLOOKUP(K1262,'Basic Moves'!B$2:C$60,2,FALSE)</f>
        <v>Psychic</v>
      </c>
      <c r="N1262" s="54">
        <f>IF(OR(VLOOKUP(K1262,'Basic Moves'!B$2:C$60,2,FALSE)=E1262,VLOOKUP(K1262,'Basic Moves'!B$2:C$60,2,FALSE)=F1262),1,0)</f>
        <v>0</v>
      </c>
      <c r="O1262" s="54">
        <f>VLOOKUP(K1262,'Basic Moves'!B$2:J$60,5,FALSE)</f>
        <v>1100</v>
      </c>
      <c r="P1262" s="54">
        <f>VLOOKUP(K1262,'Basic Moves'!B$2:J$60,9,FALSE)</f>
        <v>10</v>
      </c>
      <c r="Q1262" s="34">
        <f t="shared" si="229"/>
        <v>5</v>
      </c>
      <c r="R1262" s="24">
        <f t="shared" si="2"/>
        <v>4.545454545</v>
      </c>
      <c r="S1262" s="56">
        <f t="shared" si="230"/>
        <v>10.90909091</v>
      </c>
      <c r="T1262" s="56">
        <f t="shared" si="231"/>
        <v>9.090909091</v>
      </c>
      <c r="U1262" s="56">
        <f t="shared" si="232"/>
        <v>0.8333333333</v>
      </c>
      <c r="V1262" s="48" t="s">
        <v>101</v>
      </c>
      <c r="W1262" s="54">
        <f>VLOOKUP(V1262,'Charged Moves'!B$2:K$119,3,FALSE)</f>
        <v>50</v>
      </c>
      <c r="X1262" s="57" t="str">
        <f>VLOOKUP(V1262,'Charged Moves'!B$2:C$119,2,FALSE)</f>
        <v>Water</v>
      </c>
      <c r="Y1262" s="54">
        <f>IF(OR(VLOOKUP(V1262,'Charged Moves'!B$2:C$119,2,FALSE)=E1262,VLOOKUP(V1262,'Charged Moves'!B$2:C$119,2,FALSE)=F1262),1,0)</f>
        <v>1</v>
      </c>
      <c r="Z1262" s="54">
        <f>VLOOKUP(V1262,'Charged Moves'!B$2:K$119,10,FALSE)*100</f>
        <v>5</v>
      </c>
      <c r="AA1262" s="54">
        <f>VLOOKUP(V1262,'Charged Moves'!B$2:K$119,6,FALSE)</f>
        <v>1900</v>
      </c>
      <c r="AB1262" s="54">
        <f>VLOOKUP(V1262,'Charged Moves'!B$2:L$119,11,FALSE)</f>
        <v>33</v>
      </c>
      <c r="AC1262" s="62">
        <f t="shared" si="233"/>
        <v>21</v>
      </c>
      <c r="AD1262" s="24">
        <f t="shared" si="3"/>
        <v>11.05263158</v>
      </c>
      <c r="AE1262" s="63">
        <f t="shared" si="4"/>
        <v>4</v>
      </c>
      <c r="AF1262" s="64">
        <f t="shared" si="5"/>
        <v>4400</v>
      </c>
      <c r="AG1262" s="65">
        <f t="shared" si="6"/>
        <v>6.507936508</v>
      </c>
      <c r="AH1262" s="15">
        <f t="shared" si="234"/>
        <v>0.3738045094</v>
      </c>
      <c r="AI1262" s="15">
        <f t="shared" si="235"/>
        <v>0.05630996749</v>
      </c>
      <c r="AJ1262" s="15">
        <f t="shared" si="236"/>
        <v>0.0661624845</v>
      </c>
      <c r="AK1262" s="65">
        <f t="shared" si="7"/>
        <v>2.515337423</v>
      </c>
      <c r="AL1262" s="65">
        <f t="shared" si="8"/>
        <v>62476.19048</v>
      </c>
      <c r="AM1262" s="65">
        <f t="shared" si="9"/>
        <v>24147.23926</v>
      </c>
    </row>
    <row r="1263" ht="14.25" customHeight="1">
      <c r="A1263" s="11">
        <v>373.0</v>
      </c>
      <c r="B1263" s="11">
        <f>VLOOKUP(D1263,'Species Data'!A$2:E$252,2,FALSE)</f>
        <v>54</v>
      </c>
      <c r="C1263" s="11"/>
      <c r="D1263" s="11" t="s">
        <v>396</v>
      </c>
      <c r="E1263" s="115" t="s">
        <v>476</v>
      </c>
      <c r="F1263" s="122"/>
      <c r="G1263" s="11">
        <f>VLOOKUP(D1263,'Species Data'!A$2:E$252,3,FALSE)</f>
        <v>100</v>
      </c>
      <c r="H1263" s="52">
        <f>VLOOKUP(D1263,'Species Data'!A$2:E$252,4,FALSE)</f>
        <v>122</v>
      </c>
      <c r="I1263" s="52">
        <f>VLOOKUP(D1263,'Species Data'!A$2:E$252,5,FALSE)</f>
        <v>96</v>
      </c>
      <c r="J1263" s="53">
        <f t="shared" si="1"/>
        <v>9600</v>
      </c>
      <c r="K1263" s="48" t="s">
        <v>54</v>
      </c>
      <c r="L1263" s="54">
        <f>VLOOKUP(K1263,'Basic Moves'!B$2:J$60,3,FALSE)</f>
        <v>12</v>
      </c>
      <c r="M1263" s="54" t="str">
        <f>VLOOKUP(K1263,'Basic Moves'!B$2:C$60,2,FALSE)</f>
        <v>Psychic</v>
      </c>
      <c r="N1263" s="54">
        <f>IF(OR(VLOOKUP(K1263,'Basic Moves'!B$2:C$60,2,FALSE)=E1263,VLOOKUP(K1263,'Basic Moves'!B$2:C$60,2,FALSE)=F1263),1,0)</f>
        <v>0</v>
      </c>
      <c r="O1263" s="54">
        <f>VLOOKUP(K1263,'Basic Moves'!B$2:J$60,5,FALSE)</f>
        <v>1100</v>
      </c>
      <c r="P1263" s="54">
        <f>VLOOKUP(K1263,'Basic Moves'!B$2:J$60,9,FALSE)</f>
        <v>10</v>
      </c>
      <c r="Q1263" s="34">
        <f t="shared" si="229"/>
        <v>5</v>
      </c>
      <c r="R1263" s="24">
        <f t="shared" si="2"/>
        <v>4.545454545</v>
      </c>
      <c r="S1263" s="56">
        <f t="shared" si="230"/>
        <v>10.90909091</v>
      </c>
      <c r="T1263" s="56">
        <f t="shared" si="231"/>
        <v>9.090909091</v>
      </c>
      <c r="U1263" s="56">
        <f t="shared" si="232"/>
        <v>0.8333333333</v>
      </c>
      <c r="V1263" s="48" t="s">
        <v>193</v>
      </c>
      <c r="W1263" s="54">
        <f>VLOOKUP(V1263,'Charged Moves'!B$2:K$119,3,FALSE)</f>
        <v>70</v>
      </c>
      <c r="X1263" s="57" t="str">
        <f>VLOOKUP(V1263,'Charged Moves'!B$2:C$119,2,FALSE)</f>
        <v>Psychic</v>
      </c>
      <c r="Y1263" s="54">
        <f>IF(OR(VLOOKUP(V1263,'Charged Moves'!B$2:C$119,2,FALSE)=E1263,VLOOKUP(V1263,'Charged Moves'!B$2:C$119,2,FALSE)=F1263),1,0)</f>
        <v>0</v>
      </c>
      <c r="Z1263" s="54">
        <f>VLOOKUP(V1263,'Charged Moves'!B$2:K$119,10,FALSE)*100</f>
        <v>5</v>
      </c>
      <c r="AA1263" s="54">
        <f>VLOOKUP(V1263,'Charged Moves'!B$2:K$119,6,FALSE)</f>
        <v>3200</v>
      </c>
      <c r="AB1263" s="54">
        <f>VLOOKUP(V1263,'Charged Moves'!B$2:L$119,11,FALSE)</f>
        <v>50</v>
      </c>
      <c r="AC1263" s="62">
        <f t="shared" si="233"/>
        <v>24</v>
      </c>
      <c r="AD1263" s="24">
        <f t="shared" si="3"/>
        <v>7.5</v>
      </c>
      <c r="AE1263" s="63">
        <f t="shared" si="4"/>
        <v>5</v>
      </c>
      <c r="AF1263" s="64">
        <f t="shared" si="5"/>
        <v>5500</v>
      </c>
      <c r="AG1263" s="65">
        <f t="shared" si="6"/>
        <v>5.632183908</v>
      </c>
      <c r="AH1263" s="15">
        <f t="shared" si="234"/>
        <v>0.3235028092</v>
      </c>
      <c r="AI1263" s="15">
        <f t="shared" si="235"/>
        <v>0.04873251181</v>
      </c>
      <c r="AJ1263" s="15">
        <f t="shared" si="236"/>
        <v>0.06226461219</v>
      </c>
      <c r="AK1263" s="65">
        <f t="shared" si="7"/>
        <v>2.367149758</v>
      </c>
      <c r="AL1263" s="65">
        <f t="shared" si="8"/>
        <v>54068.96552</v>
      </c>
      <c r="AM1263" s="65">
        <f t="shared" si="9"/>
        <v>22724.63768</v>
      </c>
    </row>
    <row r="1264" ht="14.25" customHeight="1">
      <c r="A1264" s="11">
        <v>372.0</v>
      </c>
      <c r="B1264" s="11">
        <f>VLOOKUP(D1264,'Species Data'!A$2:E$252,2,FALSE)</f>
        <v>54</v>
      </c>
      <c r="C1264" s="11"/>
      <c r="D1264" s="11" t="s">
        <v>396</v>
      </c>
      <c r="E1264" s="115" t="s">
        <v>476</v>
      </c>
      <c r="F1264" s="122"/>
      <c r="G1264" s="11">
        <f>VLOOKUP(D1264,'Species Data'!A$2:E$252,3,FALSE)</f>
        <v>100</v>
      </c>
      <c r="H1264" s="52">
        <f>VLOOKUP(D1264,'Species Data'!A$2:E$252,4,FALSE)</f>
        <v>122</v>
      </c>
      <c r="I1264" s="52">
        <f>VLOOKUP(D1264,'Species Data'!A$2:E$252,5,FALSE)</f>
        <v>96</v>
      </c>
      <c r="J1264" s="53">
        <f t="shared" si="1"/>
        <v>9600</v>
      </c>
      <c r="K1264" s="48" t="s">
        <v>54</v>
      </c>
      <c r="L1264" s="54">
        <f>VLOOKUP(K1264,'Basic Moves'!B$2:J$60,3,FALSE)</f>
        <v>12</v>
      </c>
      <c r="M1264" s="54" t="str">
        <f>VLOOKUP(K1264,'Basic Moves'!B$2:C$60,2,FALSE)</f>
        <v>Psychic</v>
      </c>
      <c r="N1264" s="54">
        <f>IF(OR(VLOOKUP(K1264,'Basic Moves'!B$2:C$60,2,FALSE)=E1264,VLOOKUP(K1264,'Basic Moves'!B$2:C$60,2,FALSE)=F1264),1,0)</f>
        <v>0</v>
      </c>
      <c r="O1264" s="54">
        <f>VLOOKUP(K1264,'Basic Moves'!B$2:J$60,5,FALSE)</f>
        <v>1100</v>
      </c>
      <c r="P1264" s="54">
        <f>VLOOKUP(K1264,'Basic Moves'!B$2:J$60,9,FALSE)</f>
        <v>10</v>
      </c>
      <c r="Q1264" s="34">
        <f t="shared" si="229"/>
        <v>5</v>
      </c>
      <c r="R1264" s="24">
        <f t="shared" si="2"/>
        <v>4.545454545</v>
      </c>
      <c r="S1264" s="56">
        <f t="shared" si="230"/>
        <v>10.90909091</v>
      </c>
      <c r="T1264" s="56">
        <f t="shared" si="231"/>
        <v>9.090909091</v>
      </c>
      <c r="U1264" s="56">
        <f t="shared" si="232"/>
        <v>0.8333333333</v>
      </c>
      <c r="V1264" s="48" t="s">
        <v>150</v>
      </c>
      <c r="W1264" s="54">
        <f>VLOOKUP(V1264,'Charged Moves'!B$2:K$119,3,FALSE)</f>
        <v>50</v>
      </c>
      <c r="X1264" s="57" t="str">
        <f>VLOOKUP(V1264,'Charged Moves'!B$2:C$119,2,FALSE)</f>
        <v>Fighting</v>
      </c>
      <c r="Y1264" s="54">
        <f>IF(OR(VLOOKUP(V1264,'Charged Moves'!B$2:C$119,2,FALSE)=E1264,VLOOKUP(V1264,'Charged Moves'!B$2:C$119,2,FALSE)=F1264),1,0)</f>
        <v>0</v>
      </c>
      <c r="Z1264" s="54">
        <f>VLOOKUP(V1264,'Charged Moves'!B$2:K$119,10,FALSE)*100</f>
        <v>25</v>
      </c>
      <c r="AA1264" s="54">
        <f>VLOOKUP(V1264,'Charged Moves'!B$2:K$119,6,FALSE)</f>
        <v>1500</v>
      </c>
      <c r="AB1264" s="54">
        <f>VLOOKUP(V1264,'Charged Moves'!B$2:L$119,11,FALSE)</f>
        <v>50</v>
      </c>
      <c r="AC1264" s="62">
        <f t="shared" si="233"/>
        <v>17</v>
      </c>
      <c r="AD1264" s="24">
        <f t="shared" si="3"/>
        <v>11.33333333</v>
      </c>
      <c r="AE1264" s="63">
        <f t="shared" si="4"/>
        <v>5</v>
      </c>
      <c r="AF1264" s="64">
        <f t="shared" si="5"/>
        <v>5500</v>
      </c>
      <c r="AG1264" s="65">
        <f t="shared" si="6"/>
        <v>6</v>
      </c>
      <c r="AH1264" s="15">
        <f t="shared" si="234"/>
        <v>0.3446295233</v>
      </c>
      <c r="AI1264" s="15">
        <f t="shared" si="235"/>
        <v>0.05191504319</v>
      </c>
      <c r="AJ1264" s="15">
        <f t="shared" si="236"/>
        <v>0.05814484838</v>
      </c>
      <c r="AK1264" s="65">
        <f t="shared" si="7"/>
        <v>2.210526316</v>
      </c>
      <c r="AL1264" s="65">
        <f t="shared" si="8"/>
        <v>57600</v>
      </c>
      <c r="AM1264" s="65">
        <f t="shared" si="9"/>
        <v>21221.05263</v>
      </c>
    </row>
    <row r="1265" ht="14.25" customHeight="1">
      <c r="A1265" s="11">
        <v>368.0</v>
      </c>
      <c r="B1265" s="11">
        <f>VLOOKUP(D1265,'Species Data'!A$2:E$252,2,FALSE)</f>
        <v>54</v>
      </c>
      <c r="C1265" s="11"/>
      <c r="D1265" s="11" t="s">
        <v>396</v>
      </c>
      <c r="E1265" s="115" t="s">
        <v>476</v>
      </c>
      <c r="F1265" s="122"/>
      <c r="G1265" s="11">
        <f>VLOOKUP(D1265,'Species Data'!A$2:E$252,3,FALSE)</f>
        <v>100</v>
      </c>
      <c r="H1265" s="52">
        <f>VLOOKUP(D1265,'Species Data'!A$2:E$252,4,FALSE)</f>
        <v>122</v>
      </c>
      <c r="I1265" s="52">
        <f>VLOOKUP(D1265,'Species Data'!A$2:E$252,5,FALSE)</f>
        <v>96</v>
      </c>
      <c r="J1265" s="53">
        <f t="shared" si="1"/>
        <v>9600</v>
      </c>
      <c r="K1265" s="48" t="s">
        <v>74</v>
      </c>
      <c r="L1265" s="54">
        <f>VLOOKUP(K1265,'Basic Moves'!B$2:J$60,3,FALSE)</f>
        <v>5</v>
      </c>
      <c r="M1265" s="54" t="str">
        <f>VLOOKUP(K1265,'Basic Moves'!B$2:C$60,2,FALSE)</f>
        <v>Water</v>
      </c>
      <c r="N1265" s="54">
        <f>IF(OR(VLOOKUP(K1265,'Basic Moves'!B$2:C$60,2,FALSE)=E1265,VLOOKUP(K1265,'Basic Moves'!B$2:C$60,2,FALSE)=F1265),1,0)</f>
        <v>1</v>
      </c>
      <c r="O1265" s="54">
        <f>VLOOKUP(K1265,'Basic Moves'!B$2:J$60,5,FALSE)</f>
        <v>500</v>
      </c>
      <c r="P1265" s="54">
        <f>VLOOKUP(K1265,'Basic Moves'!B$2:J$60,9,FALSE)</f>
        <v>5</v>
      </c>
      <c r="Q1265" s="34">
        <f t="shared" si="229"/>
        <v>3</v>
      </c>
      <c r="R1265" s="24">
        <f t="shared" si="2"/>
        <v>6</v>
      </c>
      <c r="S1265" s="56">
        <f t="shared" si="230"/>
        <v>10</v>
      </c>
      <c r="T1265" s="56">
        <f t="shared" si="231"/>
        <v>10</v>
      </c>
      <c r="U1265" s="56">
        <f t="shared" si="232"/>
        <v>1</v>
      </c>
      <c r="V1265" s="48" t="s">
        <v>101</v>
      </c>
      <c r="W1265" s="54">
        <f>VLOOKUP(V1265,'Charged Moves'!B$2:K$119,3,FALSE)</f>
        <v>50</v>
      </c>
      <c r="X1265" s="57" t="str">
        <f>VLOOKUP(V1265,'Charged Moves'!B$2:C$119,2,FALSE)</f>
        <v>Water</v>
      </c>
      <c r="Y1265" s="54">
        <f>IF(OR(VLOOKUP(V1265,'Charged Moves'!B$2:C$119,2,FALSE)=E1265,VLOOKUP(V1265,'Charged Moves'!B$2:C$119,2,FALSE)=F1265),1,0)</f>
        <v>1</v>
      </c>
      <c r="Z1265" s="54">
        <f>VLOOKUP(V1265,'Charged Moves'!B$2:K$119,10,FALSE)*100</f>
        <v>5</v>
      </c>
      <c r="AA1265" s="54">
        <f>VLOOKUP(V1265,'Charged Moves'!B$2:K$119,6,FALSE)</f>
        <v>1900</v>
      </c>
      <c r="AB1265" s="54">
        <f>VLOOKUP(V1265,'Charged Moves'!B$2:L$119,11,FALSE)</f>
        <v>33</v>
      </c>
      <c r="AC1265" s="62">
        <f t="shared" si="233"/>
        <v>21</v>
      </c>
      <c r="AD1265" s="24">
        <f t="shared" si="3"/>
        <v>11.05263158</v>
      </c>
      <c r="AE1265" s="63">
        <f t="shared" si="4"/>
        <v>7</v>
      </c>
      <c r="AF1265" s="64">
        <f t="shared" si="5"/>
        <v>3500</v>
      </c>
      <c r="AG1265" s="65">
        <f t="shared" si="6"/>
        <v>7.777777778</v>
      </c>
      <c r="AH1265" s="15">
        <f t="shared" si="234"/>
        <v>0.4467419746</v>
      </c>
      <c r="AI1265" s="15">
        <f t="shared" si="235"/>
        <v>0.06729727822</v>
      </c>
      <c r="AJ1265" s="15">
        <f t="shared" si="236"/>
        <v>0.0516239308</v>
      </c>
      <c r="AK1265" s="65">
        <f t="shared" si="7"/>
        <v>1.962616822</v>
      </c>
      <c r="AL1265" s="65">
        <f t="shared" si="8"/>
        <v>74666.66667</v>
      </c>
      <c r="AM1265" s="65">
        <f t="shared" si="9"/>
        <v>18841.1215</v>
      </c>
    </row>
    <row r="1266" ht="14.25" customHeight="1">
      <c r="A1266" s="11">
        <v>370.0</v>
      </c>
      <c r="B1266" s="11">
        <f>VLOOKUP(D1266,'Species Data'!A$2:E$252,2,FALSE)</f>
        <v>54</v>
      </c>
      <c r="C1266" s="11"/>
      <c r="D1266" s="11" t="s">
        <v>396</v>
      </c>
      <c r="E1266" s="115" t="s">
        <v>476</v>
      </c>
      <c r="F1266" s="122"/>
      <c r="G1266" s="11">
        <f>VLOOKUP(D1266,'Species Data'!A$2:E$252,3,FALSE)</f>
        <v>100</v>
      </c>
      <c r="H1266" s="52">
        <f>VLOOKUP(D1266,'Species Data'!A$2:E$252,4,FALSE)</f>
        <v>122</v>
      </c>
      <c r="I1266" s="52">
        <f>VLOOKUP(D1266,'Species Data'!A$2:E$252,5,FALSE)</f>
        <v>96</v>
      </c>
      <c r="J1266" s="53">
        <f t="shared" si="1"/>
        <v>9600</v>
      </c>
      <c r="K1266" s="48" t="s">
        <v>74</v>
      </c>
      <c r="L1266" s="54">
        <f>VLOOKUP(K1266,'Basic Moves'!B$2:J$60,3,FALSE)</f>
        <v>5</v>
      </c>
      <c r="M1266" s="54" t="str">
        <f>VLOOKUP(K1266,'Basic Moves'!B$2:C$60,2,FALSE)</f>
        <v>Water</v>
      </c>
      <c r="N1266" s="54">
        <f>IF(OR(VLOOKUP(K1266,'Basic Moves'!B$2:C$60,2,FALSE)=E1266,VLOOKUP(K1266,'Basic Moves'!B$2:C$60,2,FALSE)=F1266),1,0)</f>
        <v>1</v>
      </c>
      <c r="O1266" s="54">
        <f>VLOOKUP(K1266,'Basic Moves'!B$2:J$60,5,FALSE)</f>
        <v>500</v>
      </c>
      <c r="P1266" s="54">
        <f>VLOOKUP(K1266,'Basic Moves'!B$2:J$60,9,FALSE)</f>
        <v>5</v>
      </c>
      <c r="Q1266" s="34">
        <f t="shared" si="229"/>
        <v>3</v>
      </c>
      <c r="R1266" s="24">
        <f t="shared" si="2"/>
        <v>6</v>
      </c>
      <c r="S1266" s="56">
        <f t="shared" si="230"/>
        <v>10</v>
      </c>
      <c r="T1266" s="56">
        <f t="shared" si="231"/>
        <v>10</v>
      </c>
      <c r="U1266" s="56">
        <f t="shared" si="232"/>
        <v>1</v>
      </c>
      <c r="V1266" s="48" t="s">
        <v>193</v>
      </c>
      <c r="W1266" s="54">
        <f>VLOOKUP(V1266,'Charged Moves'!B$2:K$119,3,FALSE)</f>
        <v>70</v>
      </c>
      <c r="X1266" s="57" t="str">
        <f>VLOOKUP(V1266,'Charged Moves'!B$2:C$119,2,FALSE)</f>
        <v>Psychic</v>
      </c>
      <c r="Y1266" s="54">
        <f>IF(OR(VLOOKUP(V1266,'Charged Moves'!B$2:C$119,2,FALSE)=E1266,VLOOKUP(V1266,'Charged Moves'!B$2:C$119,2,FALSE)=F1266),1,0)</f>
        <v>0</v>
      </c>
      <c r="Z1266" s="54">
        <f>VLOOKUP(V1266,'Charged Moves'!B$2:K$119,10,FALSE)*100</f>
        <v>5</v>
      </c>
      <c r="AA1266" s="54">
        <f>VLOOKUP(V1266,'Charged Moves'!B$2:K$119,6,FALSE)</f>
        <v>3200</v>
      </c>
      <c r="AB1266" s="54">
        <f>VLOOKUP(V1266,'Charged Moves'!B$2:L$119,11,FALSE)</f>
        <v>50</v>
      </c>
      <c r="AC1266" s="62">
        <f t="shared" si="233"/>
        <v>24</v>
      </c>
      <c r="AD1266" s="24">
        <f t="shared" si="3"/>
        <v>7.5</v>
      </c>
      <c r="AE1266" s="63">
        <f t="shared" si="4"/>
        <v>10</v>
      </c>
      <c r="AF1266" s="64">
        <f t="shared" si="5"/>
        <v>5000</v>
      </c>
      <c r="AG1266" s="65">
        <f t="shared" si="6"/>
        <v>6.585365854</v>
      </c>
      <c r="AH1266" s="15">
        <f t="shared" si="234"/>
        <v>0.3782519158</v>
      </c>
      <c r="AI1266" s="15">
        <f t="shared" si="235"/>
        <v>0.05697992546</v>
      </c>
      <c r="AJ1266" s="15">
        <f t="shared" si="236"/>
        <v>0.04703296629</v>
      </c>
      <c r="AK1266" s="65">
        <f t="shared" si="7"/>
        <v>1.78807947</v>
      </c>
      <c r="AL1266" s="65">
        <f t="shared" si="8"/>
        <v>63219.5122</v>
      </c>
      <c r="AM1266" s="65">
        <f t="shared" si="9"/>
        <v>17165.56291</v>
      </c>
    </row>
    <row r="1267" ht="14.25" customHeight="1">
      <c r="A1267" s="11">
        <v>369.0</v>
      </c>
      <c r="B1267" s="11">
        <f>VLOOKUP(D1267,'Species Data'!A$2:E$252,2,FALSE)</f>
        <v>54</v>
      </c>
      <c r="C1267" s="11"/>
      <c r="D1267" s="11" t="s">
        <v>396</v>
      </c>
      <c r="E1267" s="115" t="s">
        <v>476</v>
      </c>
      <c r="F1267" s="122"/>
      <c r="G1267" s="11">
        <f>VLOOKUP(D1267,'Species Data'!A$2:E$252,3,FALSE)</f>
        <v>100</v>
      </c>
      <c r="H1267" s="52">
        <f>VLOOKUP(D1267,'Species Data'!A$2:E$252,4,FALSE)</f>
        <v>122</v>
      </c>
      <c r="I1267" s="52">
        <f>VLOOKUP(D1267,'Species Data'!A$2:E$252,5,FALSE)</f>
        <v>96</v>
      </c>
      <c r="J1267" s="53">
        <f t="shared" si="1"/>
        <v>9600</v>
      </c>
      <c r="K1267" s="48" t="s">
        <v>74</v>
      </c>
      <c r="L1267" s="54">
        <f>VLOOKUP(K1267,'Basic Moves'!B$2:J$60,3,FALSE)</f>
        <v>5</v>
      </c>
      <c r="M1267" s="54" t="str">
        <f>VLOOKUP(K1267,'Basic Moves'!B$2:C$60,2,FALSE)</f>
        <v>Water</v>
      </c>
      <c r="N1267" s="54">
        <f>IF(OR(VLOOKUP(K1267,'Basic Moves'!B$2:C$60,2,FALSE)=E1267,VLOOKUP(K1267,'Basic Moves'!B$2:C$60,2,FALSE)=F1267),1,0)</f>
        <v>1</v>
      </c>
      <c r="O1267" s="54">
        <f>VLOOKUP(K1267,'Basic Moves'!B$2:J$60,5,FALSE)</f>
        <v>500</v>
      </c>
      <c r="P1267" s="54">
        <f>VLOOKUP(K1267,'Basic Moves'!B$2:J$60,9,FALSE)</f>
        <v>5</v>
      </c>
      <c r="Q1267" s="34">
        <f t="shared" si="229"/>
        <v>3</v>
      </c>
      <c r="R1267" s="24">
        <f t="shared" si="2"/>
        <v>6</v>
      </c>
      <c r="S1267" s="56">
        <f t="shared" si="230"/>
        <v>10</v>
      </c>
      <c r="T1267" s="56">
        <f t="shared" si="231"/>
        <v>10</v>
      </c>
      <c r="U1267" s="56">
        <f t="shared" si="232"/>
        <v>1</v>
      </c>
      <c r="V1267" s="48" t="s">
        <v>150</v>
      </c>
      <c r="W1267" s="54">
        <f>VLOOKUP(V1267,'Charged Moves'!B$2:K$119,3,FALSE)</f>
        <v>50</v>
      </c>
      <c r="X1267" s="57" t="str">
        <f>VLOOKUP(V1267,'Charged Moves'!B$2:C$119,2,FALSE)</f>
        <v>Fighting</v>
      </c>
      <c r="Y1267" s="54">
        <f>IF(OR(VLOOKUP(V1267,'Charged Moves'!B$2:C$119,2,FALSE)=E1267,VLOOKUP(V1267,'Charged Moves'!B$2:C$119,2,FALSE)=F1267),1,0)</f>
        <v>0</v>
      </c>
      <c r="Z1267" s="54">
        <f>VLOOKUP(V1267,'Charged Moves'!B$2:K$119,10,FALSE)*100</f>
        <v>25</v>
      </c>
      <c r="AA1267" s="54">
        <f>VLOOKUP(V1267,'Charged Moves'!B$2:K$119,6,FALSE)</f>
        <v>1500</v>
      </c>
      <c r="AB1267" s="54">
        <f>VLOOKUP(V1267,'Charged Moves'!B$2:L$119,11,FALSE)</f>
        <v>50</v>
      </c>
      <c r="AC1267" s="62">
        <f t="shared" si="233"/>
        <v>17</v>
      </c>
      <c r="AD1267" s="24">
        <f t="shared" si="3"/>
        <v>11.33333333</v>
      </c>
      <c r="AE1267" s="63">
        <f t="shared" si="4"/>
        <v>10</v>
      </c>
      <c r="AF1267" s="64">
        <f t="shared" si="5"/>
        <v>5000</v>
      </c>
      <c r="AG1267" s="65">
        <f t="shared" si="6"/>
        <v>7.230769231</v>
      </c>
      <c r="AH1267" s="15">
        <f t="shared" si="234"/>
        <v>0.4153227588</v>
      </c>
      <c r="AI1267" s="15">
        <f t="shared" si="235"/>
        <v>0.06256428282</v>
      </c>
      <c r="AJ1267" s="15">
        <f t="shared" si="236"/>
        <v>0.04337790276</v>
      </c>
      <c r="AK1267" s="65">
        <f t="shared" si="7"/>
        <v>1.649122807</v>
      </c>
      <c r="AL1267" s="65">
        <f t="shared" si="8"/>
        <v>69415.38462</v>
      </c>
      <c r="AM1267" s="65">
        <f t="shared" si="9"/>
        <v>15831.57895</v>
      </c>
    </row>
    <row r="1268" ht="14.25" customHeight="1">
      <c r="A1268" s="11">
        <v>1722.0</v>
      </c>
      <c r="B1268" s="11">
        <f>VLOOKUP(D1268,'Species Data'!A$2:E$252,2,FALSE)</f>
        <v>247</v>
      </c>
      <c r="C1268" s="11"/>
      <c r="D1268" s="20" t="s">
        <v>331</v>
      </c>
      <c r="E1268" s="81" t="s">
        <v>455</v>
      </c>
      <c r="F1268" s="132" t="s">
        <v>485</v>
      </c>
      <c r="G1268" s="11">
        <f>VLOOKUP(D1268,'Species Data'!A$2:E$252,3,FALSE)</f>
        <v>140</v>
      </c>
      <c r="H1268" s="52">
        <f>VLOOKUP(D1268,'Species Data'!A$2:E$252,4,FALSE)</f>
        <v>155</v>
      </c>
      <c r="I1268" s="52">
        <f>VLOOKUP(D1268,'Species Data'!A$2:E$252,5,FALSE)</f>
        <v>133</v>
      </c>
      <c r="J1268" s="53">
        <f t="shared" si="1"/>
        <v>18620</v>
      </c>
      <c r="K1268" s="21" t="s">
        <v>106</v>
      </c>
      <c r="L1268" s="54">
        <f>VLOOKUP(K1268,'Basic Moves'!B$2:J$60,3,FALSE)</f>
        <v>15</v>
      </c>
      <c r="M1268" s="54" t="str">
        <f>VLOOKUP(K1268,'Basic Moves'!B$2:C$60,2,FALSE)</f>
        <v>Fighting</v>
      </c>
      <c r="N1268" s="54">
        <f>IF(OR(VLOOKUP(K1268,'Basic Moves'!B$2:C$60,2,FALSE)=E1268,VLOOKUP(K1268,'Basic Moves'!B$2:C$60,2,FALSE)=F1268),1,0)</f>
        <v>0</v>
      </c>
      <c r="O1268" s="54">
        <f>VLOOKUP(K1268,'Basic Moves'!B$2:J$60,5,FALSE)</f>
        <v>1300</v>
      </c>
      <c r="P1268" s="54">
        <f>VLOOKUP(K1268,'Basic Moves'!B$2:J$60,9,FALSE)</f>
        <v>10</v>
      </c>
      <c r="Q1268" s="34">
        <f t="shared" si="229"/>
        <v>7</v>
      </c>
      <c r="R1268" s="24">
        <f t="shared" si="2"/>
        <v>5.384615385</v>
      </c>
      <c r="S1268" s="56">
        <f t="shared" si="230"/>
        <v>11.53846154</v>
      </c>
      <c r="T1268" s="56">
        <f t="shared" si="231"/>
        <v>7.692307692</v>
      </c>
      <c r="U1268" s="56">
        <f t="shared" si="232"/>
        <v>0.6666666667</v>
      </c>
      <c r="V1268" s="21" t="s">
        <v>291</v>
      </c>
      <c r="W1268" s="54">
        <f>VLOOKUP(V1268,'Charged Moves'!B$2:K$119,3,FALSE)</f>
        <v>100</v>
      </c>
      <c r="X1268" s="57" t="str">
        <f>VLOOKUP(V1268,'Charged Moves'!B$2:C$119,2,FALSE)</f>
        <v>Ground</v>
      </c>
      <c r="Y1268" s="54">
        <f>IF(OR(VLOOKUP(V1268,'Charged Moves'!B$2:C$119,2,FALSE)=E1268,VLOOKUP(V1268,'Charged Moves'!B$2:C$119,2,FALSE)=F1268),1,0)</f>
        <v>1</v>
      </c>
      <c r="Z1268" s="54">
        <f>VLOOKUP(V1268,'Charged Moves'!B$2:K$119,10,FALSE)*100</f>
        <v>5</v>
      </c>
      <c r="AA1268" s="54">
        <f>VLOOKUP(V1268,'Charged Moves'!B$2:K$119,6,FALSE)</f>
        <v>4700</v>
      </c>
      <c r="AB1268" s="54">
        <f>VLOOKUP(V1268,'Charged Moves'!B$2:L$119,11,FALSE)</f>
        <v>50</v>
      </c>
      <c r="AC1268" s="62">
        <f t="shared" si="233"/>
        <v>52</v>
      </c>
      <c r="AD1268" s="24">
        <f t="shared" si="3"/>
        <v>11.06382979</v>
      </c>
      <c r="AE1268" s="63">
        <f t="shared" si="4"/>
        <v>5</v>
      </c>
      <c r="AF1268" s="64">
        <f t="shared" si="5"/>
        <v>6500</v>
      </c>
      <c r="AG1268" s="65">
        <f t="shared" si="6"/>
        <v>7.767857143</v>
      </c>
      <c r="AH1268" s="15">
        <f t="shared" si="234"/>
        <v>0.4461721507</v>
      </c>
      <c r="AI1268" s="15">
        <f t="shared" si="235"/>
        <v>0.1303621885</v>
      </c>
      <c r="AJ1268" s="15">
        <f t="shared" si="236"/>
        <v>0.1913177498</v>
      </c>
      <c r="AK1268" s="65">
        <f t="shared" si="7"/>
        <v>3.75</v>
      </c>
      <c r="AL1268" s="65">
        <f t="shared" si="8"/>
        <v>144637.5</v>
      </c>
      <c r="AM1268" s="65">
        <f t="shared" si="9"/>
        <v>69825</v>
      </c>
    </row>
    <row r="1269" ht="14.25" customHeight="1">
      <c r="A1269" s="11">
        <v>1720.0</v>
      </c>
      <c r="B1269" s="11">
        <f>VLOOKUP(D1269,'Species Data'!A$2:E$252,2,FALSE)</f>
        <v>247</v>
      </c>
      <c r="C1269" s="11"/>
      <c r="D1269" s="20" t="s">
        <v>331</v>
      </c>
      <c r="E1269" s="81" t="s">
        <v>455</v>
      </c>
      <c r="F1269" s="132" t="s">
        <v>485</v>
      </c>
      <c r="G1269" s="11">
        <f>VLOOKUP(D1269,'Species Data'!A$2:E$252,3,FALSE)</f>
        <v>140</v>
      </c>
      <c r="H1269" s="52">
        <f>VLOOKUP(D1269,'Species Data'!A$2:E$252,4,FALSE)</f>
        <v>155</v>
      </c>
      <c r="I1269" s="52">
        <f>VLOOKUP(D1269,'Species Data'!A$2:E$252,5,FALSE)</f>
        <v>133</v>
      </c>
      <c r="J1269" s="53">
        <f t="shared" si="1"/>
        <v>18620</v>
      </c>
      <c r="K1269" s="21" t="s">
        <v>106</v>
      </c>
      <c r="L1269" s="54">
        <f>VLOOKUP(K1269,'Basic Moves'!B$2:J$60,3,FALSE)</f>
        <v>15</v>
      </c>
      <c r="M1269" s="54" t="str">
        <f>VLOOKUP(K1269,'Basic Moves'!B$2:C$60,2,FALSE)</f>
        <v>Fighting</v>
      </c>
      <c r="N1269" s="54">
        <f>IF(OR(VLOOKUP(K1269,'Basic Moves'!B$2:C$60,2,FALSE)=E1269,VLOOKUP(K1269,'Basic Moves'!B$2:C$60,2,FALSE)=F1269),1,0)</f>
        <v>0</v>
      </c>
      <c r="O1269" s="54">
        <f>VLOOKUP(K1269,'Basic Moves'!B$2:J$60,5,FALSE)</f>
        <v>1300</v>
      </c>
      <c r="P1269" s="54">
        <f>VLOOKUP(K1269,'Basic Moves'!B$2:J$60,9,FALSE)</f>
        <v>10</v>
      </c>
      <c r="Q1269" s="34">
        <f t="shared" si="229"/>
        <v>7</v>
      </c>
      <c r="R1269" s="24">
        <f t="shared" si="2"/>
        <v>5.384615385</v>
      </c>
      <c r="S1269" s="56">
        <f t="shared" si="230"/>
        <v>11.53846154</v>
      </c>
      <c r="T1269" s="56">
        <f t="shared" si="231"/>
        <v>7.692307692</v>
      </c>
      <c r="U1269" s="56">
        <f t="shared" si="232"/>
        <v>0.6666666667</v>
      </c>
      <c r="V1269" s="21" t="s">
        <v>128</v>
      </c>
      <c r="W1269" s="54">
        <f>VLOOKUP(V1269,'Charged Moves'!B$2:K$119,3,FALSE)</f>
        <v>70</v>
      </c>
      <c r="X1269" s="57" t="str">
        <f>VLOOKUP(V1269,'Charged Moves'!B$2:C$119,2,FALSE)</f>
        <v>Rock</v>
      </c>
      <c r="Y1269" s="54">
        <f>IF(OR(VLOOKUP(V1269,'Charged Moves'!B$2:C$119,2,FALSE)=E1269,VLOOKUP(V1269,'Charged Moves'!B$2:C$119,2,FALSE)=F1269),1,0)</f>
        <v>1</v>
      </c>
      <c r="Z1269" s="54">
        <f>VLOOKUP(V1269,'Charged Moves'!B$2:K$119,10,FALSE)*100</f>
        <v>5</v>
      </c>
      <c r="AA1269" s="54">
        <f>VLOOKUP(V1269,'Charged Moves'!B$2:K$119,6,FALSE)</f>
        <v>3500</v>
      </c>
      <c r="AB1269" s="54">
        <f>VLOOKUP(V1269,'Charged Moves'!B$2:L$119,11,FALSE)</f>
        <v>33</v>
      </c>
      <c r="AC1269" s="62">
        <f t="shared" si="233"/>
        <v>37</v>
      </c>
      <c r="AD1269" s="24">
        <f t="shared" si="3"/>
        <v>10.57142857</v>
      </c>
      <c r="AE1269" s="63">
        <f t="shared" si="4"/>
        <v>4</v>
      </c>
      <c r="AF1269" s="64">
        <f t="shared" si="5"/>
        <v>5200</v>
      </c>
      <c r="AG1269" s="65">
        <f t="shared" si="6"/>
        <v>7.471264368</v>
      </c>
      <c r="AH1269" s="15">
        <f t="shared" si="234"/>
        <v>0.4291363795</v>
      </c>
      <c r="AI1269" s="15">
        <f t="shared" si="235"/>
        <v>0.1253846918</v>
      </c>
      <c r="AJ1269" s="15">
        <f t="shared" si="236"/>
        <v>0.1773355257</v>
      </c>
      <c r="AK1269" s="65">
        <f t="shared" si="7"/>
        <v>3.475935829</v>
      </c>
      <c r="AL1269" s="65">
        <f t="shared" si="8"/>
        <v>139114.9425</v>
      </c>
      <c r="AM1269" s="65">
        <f t="shared" si="9"/>
        <v>64721.92513</v>
      </c>
    </row>
    <row r="1270" ht="14.25" customHeight="1">
      <c r="A1270" s="11">
        <v>1721.0</v>
      </c>
      <c r="B1270" s="11">
        <f>VLOOKUP(D1270,'Species Data'!A$2:E$252,2,FALSE)</f>
        <v>247</v>
      </c>
      <c r="C1270" s="11"/>
      <c r="D1270" s="20" t="s">
        <v>331</v>
      </c>
      <c r="E1270" s="81" t="s">
        <v>455</v>
      </c>
      <c r="F1270" s="132" t="s">
        <v>485</v>
      </c>
      <c r="G1270" s="11">
        <f>VLOOKUP(D1270,'Species Data'!A$2:E$252,3,FALSE)</f>
        <v>140</v>
      </c>
      <c r="H1270" s="52">
        <f>VLOOKUP(D1270,'Species Data'!A$2:E$252,4,FALSE)</f>
        <v>155</v>
      </c>
      <c r="I1270" s="52">
        <f>VLOOKUP(D1270,'Species Data'!A$2:E$252,5,FALSE)</f>
        <v>133</v>
      </c>
      <c r="J1270" s="53">
        <f t="shared" si="1"/>
        <v>18620</v>
      </c>
      <c r="K1270" s="21" t="s">
        <v>106</v>
      </c>
      <c r="L1270" s="54">
        <f>VLOOKUP(K1270,'Basic Moves'!B$2:J$60,3,FALSE)</f>
        <v>15</v>
      </c>
      <c r="M1270" s="54" t="str">
        <f>VLOOKUP(K1270,'Basic Moves'!B$2:C$60,2,FALSE)</f>
        <v>Fighting</v>
      </c>
      <c r="N1270" s="54">
        <f>IF(OR(VLOOKUP(K1270,'Basic Moves'!B$2:C$60,2,FALSE)=E1270,VLOOKUP(K1270,'Basic Moves'!B$2:C$60,2,FALSE)=F1270),1,0)</f>
        <v>0</v>
      </c>
      <c r="O1270" s="54">
        <f>VLOOKUP(K1270,'Basic Moves'!B$2:J$60,5,FALSE)</f>
        <v>1300</v>
      </c>
      <c r="P1270" s="54">
        <f>VLOOKUP(K1270,'Basic Moves'!B$2:J$60,9,FALSE)</f>
        <v>10</v>
      </c>
      <c r="Q1270" s="34">
        <f t="shared" si="229"/>
        <v>7</v>
      </c>
      <c r="R1270" s="24">
        <f t="shared" si="2"/>
        <v>5.384615385</v>
      </c>
      <c r="S1270" s="56">
        <f t="shared" si="230"/>
        <v>11.53846154</v>
      </c>
      <c r="T1270" s="56">
        <f t="shared" si="231"/>
        <v>7.692307692</v>
      </c>
      <c r="U1270" s="56">
        <f t="shared" si="232"/>
        <v>0.6666666667</v>
      </c>
      <c r="V1270" s="21" t="s">
        <v>65</v>
      </c>
      <c r="W1270" s="54">
        <f>VLOOKUP(V1270,'Charged Moves'!B$2:K$119,3,FALSE)</f>
        <v>70</v>
      </c>
      <c r="X1270" s="57" t="str">
        <f>VLOOKUP(V1270,'Charged Moves'!B$2:C$119,2,FALSE)</f>
        <v>Dark</v>
      </c>
      <c r="Y1270" s="54">
        <f>IF(OR(VLOOKUP(V1270,'Charged Moves'!B$2:C$119,2,FALSE)=E1270,VLOOKUP(V1270,'Charged Moves'!B$2:C$119,2,FALSE)=F1270),1,0)</f>
        <v>0</v>
      </c>
      <c r="Z1270" s="54">
        <f>VLOOKUP(V1270,'Charged Moves'!B$2:K$119,10,FALSE)*100</f>
        <v>5</v>
      </c>
      <c r="AA1270" s="54">
        <f>VLOOKUP(V1270,'Charged Moves'!B$2:K$119,6,FALSE)</f>
        <v>3200</v>
      </c>
      <c r="AB1270" s="54">
        <f>VLOOKUP(V1270,'Charged Moves'!B$2:L$119,11,FALSE)</f>
        <v>33</v>
      </c>
      <c r="AC1270" s="62">
        <f t="shared" si="233"/>
        <v>31</v>
      </c>
      <c r="AD1270" s="24">
        <f t="shared" si="3"/>
        <v>9.6875</v>
      </c>
      <c r="AE1270" s="63">
        <f t="shared" si="4"/>
        <v>4</v>
      </c>
      <c r="AF1270" s="64">
        <f t="shared" si="5"/>
        <v>5200</v>
      </c>
      <c r="AG1270" s="65">
        <f t="shared" si="6"/>
        <v>7.023809524</v>
      </c>
      <c r="AH1270" s="15">
        <f t="shared" si="234"/>
        <v>0.4034353546</v>
      </c>
      <c r="AI1270" s="15">
        <f t="shared" si="235"/>
        <v>0.1178753889</v>
      </c>
      <c r="AJ1270" s="15">
        <f t="shared" si="236"/>
        <v>0.1635905397</v>
      </c>
      <c r="AK1270" s="65">
        <f t="shared" si="7"/>
        <v>3.206521739</v>
      </c>
      <c r="AL1270" s="65">
        <f t="shared" si="8"/>
        <v>130783.3333</v>
      </c>
      <c r="AM1270" s="65">
        <f t="shared" si="9"/>
        <v>59705.43478</v>
      </c>
    </row>
    <row r="1271" ht="14.25" customHeight="1">
      <c r="A1271" s="11">
        <v>1719.0</v>
      </c>
      <c r="B1271" s="11">
        <f>VLOOKUP(D1271,'Species Data'!A$2:E$252,2,FALSE)</f>
        <v>247</v>
      </c>
      <c r="C1271" s="11"/>
      <c r="D1271" s="20" t="s">
        <v>331</v>
      </c>
      <c r="E1271" s="81" t="s">
        <v>455</v>
      </c>
      <c r="F1271" s="132" t="s">
        <v>485</v>
      </c>
      <c r="G1271" s="11">
        <f>VLOOKUP(D1271,'Species Data'!A$2:E$252,3,FALSE)</f>
        <v>140</v>
      </c>
      <c r="H1271" s="52">
        <f>VLOOKUP(D1271,'Species Data'!A$2:E$252,4,FALSE)</f>
        <v>155</v>
      </c>
      <c r="I1271" s="52">
        <f>VLOOKUP(D1271,'Species Data'!A$2:E$252,5,FALSE)</f>
        <v>133</v>
      </c>
      <c r="J1271" s="53">
        <f t="shared" si="1"/>
        <v>18620</v>
      </c>
      <c r="K1271" s="21" t="s">
        <v>60</v>
      </c>
      <c r="L1271" s="54">
        <f>VLOOKUP(K1271,'Basic Moves'!B$2:J$60,3,FALSE)</f>
        <v>6</v>
      </c>
      <c r="M1271" s="54" t="str">
        <f>VLOOKUP(K1271,'Basic Moves'!B$2:C$60,2,FALSE)</f>
        <v>Dark</v>
      </c>
      <c r="N1271" s="54">
        <f>IF(OR(VLOOKUP(K1271,'Basic Moves'!B$2:C$60,2,FALSE)=E1271,VLOOKUP(K1271,'Basic Moves'!B$2:C$60,2,FALSE)=F1271),1,0)</f>
        <v>0</v>
      </c>
      <c r="O1271" s="54">
        <f>VLOOKUP(K1271,'Basic Moves'!B$2:J$60,5,FALSE)</f>
        <v>500</v>
      </c>
      <c r="P1271" s="54">
        <f>VLOOKUP(K1271,'Basic Moves'!B$2:J$60,9,FALSE)</f>
        <v>4</v>
      </c>
      <c r="Q1271" s="34">
        <f t="shared" si="229"/>
        <v>3</v>
      </c>
      <c r="R1271" s="24">
        <f t="shared" si="2"/>
        <v>6</v>
      </c>
      <c r="S1271" s="56">
        <f t="shared" si="230"/>
        <v>12</v>
      </c>
      <c r="T1271" s="56">
        <f t="shared" si="231"/>
        <v>8</v>
      </c>
      <c r="U1271" s="56">
        <f t="shared" si="232"/>
        <v>0.6666666667</v>
      </c>
      <c r="V1271" s="21" t="s">
        <v>291</v>
      </c>
      <c r="W1271" s="54">
        <f>VLOOKUP(V1271,'Charged Moves'!B$2:K$119,3,FALSE)</f>
        <v>100</v>
      </c>
      <c r="X1271" s="57" t="str">
        <f>VLOOKUP(V1271,'Charged Moves'!B$2:C$119,2,FALSE)</f>
        <v>Ground</v>
      </c>
      <c r="Y1271" s="54">
        <f>IF(OR(VLOOKUP(V1271,'Charged Moves'!B$2:C$119,2,FALSE)=E1271,VLOOKUP(V1271,'Charged Moves'!B$2:C$119,2,FALSE)=F1271),1,0)</f>
        <v>1</v>
      </c>
      <c r="Z1271" s="54">
        <f>VLOOKUP(V1271,'Charged Moves'!B$2:K$119,10,FALSE)*100</f>
        <v>5</v>
      </c>
      <c r="AA1271" s="54">
        <f>VLOOKUP(V1271,'Charged Moves'!B$2:K$119,6,FALSE)</f>
        <v>4700</v>
      </c>
      <c r="AB1271" s="54">
        <f>VLOOKUP(V1271,'Charged Moves'!B$2:L$119,11,FALSE)</f>
        <v>50</v>
      </c>
      <c r="AC1271" s="62">
        <f t="shared" si="233"/>
        <v>52</v>
      </c>
      <c r="AD1271" s="24">
        <f t="shared" si="3"/>
        <v>11.06382979</v>
      </c>
      <c r="AE1271" s="63">
        <f t="shared" si="4"/>
        <v>13</v>
      </c>
      <c r="AF1271" s="64">
        <f t="shared" si="5"/>
        <v>6500</v>
      </c>
      <c r="AG1271" s="65">
        <f t="shared" si="6"/>
        <v>8.125</v>
      </c>
      <c r="AH1271" s="15">
        <f t="shared" si="234"/>
        <v>0.4666858128</v>
      </c>
      <c r="AI1271" s="15">
        <f t="shared" si="235"/>
        <v>0.1363558524</v>
      </c>
      <c r="AJ1271" s="15">
        <f t="shared" si="236"/>
        <v>0.1184347975</v>
      </c>
      <c r="AK1271" s="65">
        <f t="shared" si="7"/>
        <v>2.321428571</v>
      </c>
      <c r="AL1271" s="65">
        <f t="shared" si="8"/>
        <v>151287.5</v>
      </c>
      <c r="AM1271" s="65">
        <f t="shared" si="9"/>
        <v>43225</v>
      </c>
    </row>
    <row r="1272" ht="14.25" customHeight="1">
      <c r="A1272" s="11">
        <v>1717.0</v>
      </c>
      <c r="B1272" s="11">
        <f>VLOOKUP(D1272,'Species Data'!A$2:E$252,2,FALSE)</f>
        <v>247</v>
      </c>
      <c r="C1272" s="11"/>
      <c r="D1272" s="20" t="s">
        <v>331</v>
      </c>
      <c r="E1272" s="81" t="s">
        <v>455</v>
      </c>
      <c r="F1272" s="132" t="s">
        <v>485</v>
      </c>
      <c r="G1272" s="11">
        <f>VLOOKUP(D1272,'Species Data'!A$2:E$252,3,FALSE)</f>
        <v>140</v>
      </c>
      <c r="H1272" s="52">
        <f>VLOOKUP(D1272,'Species Data'!A$2:E$252,4,FALSE)</f>
        <v>155</v>
      </c>
      <c r="I1272" s="52">
        <f>VLOOKUP(D1272,'Species Data'!A$2:E$252,5,FALSE)</f>
        <v>133</v>
      </c>
      <c r="J1272" s="53">
        <f t="shared" si="1"/>
        <v>18620</v>
      </c>
      <c r="K1272" s="21" t="s">
        <v>60</v>
      </c>
      <c r="L1272" s="54">
        <f>VLOOKUP(K1272,'Basic Moves'!B$2:J$60,3,FALSE)</f>
        <v>6</v>
      </c>
      <c r="M1272" s="54" t="str">
        <f>VLOOKUP(K1272,'Basic Moves'!B$2:C$60,2,FALSE)</f>
        <v>Dark</v>
      </c>
      <c r="N1272" s="54">
        <f>IF(OR(VLOOKUP(K1272,'Basic Moves'!B$2:C$60,2,FALSE)=E1272,VLOOKUP(K1272,'Basic Moves'!B$2:C$60,2,FALSE)=F1272),1,0)</f>
        <v>0</v>
      </c>
      <c r="O1272" s="54">
        <f>VLOOKUP(K1272,'Basic Moves'!B$2:J$60,5,FALSE)</f>
        <v>500</v>
      </c>
      <c r="P1272" s="54">
        <f>VLOOKUP(K1272,'Basic Moves'!B$2:J$60,9,FALSE)</f>
        <v>4</v>
      </c>
      <c r="Q1272" s="34">
        <f t="shared" si="229"/>
        <v>3</v>
      </c>
      <c r="R1272" s="24">
        <f t="shared" si="2"/>
        <v>6</v>
      </c>
      <c r="S1272" s="56">
        <f t="shared" si="230"/>
        <v>12</v>
      </c>
      <c r="T1272" s="56">
        <f t="shared" si="231"/>
        <v>8</v>
      </c>
      <c r="U1272" s="56">
        <f t="shared" si="232"/>
        <v>0.6666666667</v>
      </c>
      <c r="V1272" s="21" t="s">
        <v>128</v>
      </c>
      <c r="W1272" s="54">
        <f>VLOOKUP(V1272,'Charged Moves'!B$2:K$119,3,FALSE)</f>
        <v>70</v>
      </c>
      <c r="X1272" s="57" t="str">
        <f>VLOOKUP(V1272,'Charged Moves'!B$2:C$119,2,FALSE)</f>
        <v>Rock</v>
      </c>
      <c r="Y1272" s="54">
        <f>IF(OR(VLOOKUP(V1272,'Charged Moves'!B$2:C$119,2,FALSE)=E1272,VLOOKUP(V1272,'Charged Moves'!B$2:C$119,2,FALSE)=F1272),1,0)</f>
        <v>1</v>
      </c>
      <c r="Z1272" s="54">
        <f>VLOOKUP(V1272,'Charged Moves'!B$2:K$119,10,FALSE)*100</f>
        <v>5</v>
      </c>
      <c r="AA1272" s="54">
        <f>VLOOKUP(V1272,'Charged Moves'!B$2:K$119,6,FALSE)</f>
        <v>3500</v>
      </c>
      <c r="AB1272" s="54">
        <f>VLOOKUP(V1272,'Charged Moves'!B$2:L$119,11,FALSE)</f>
        <v>33</v>
      </c>
      <c r="AC1272" s="62">
        <f t="shared" si="233"/>
        <v>37</v>
      </c>
      <c r="AD1272" s="24">
        <f t="shared" si="3"/>
        <v>10.57142857</v>
      </c>
      <c r="AE1272" s="63">
        <f t="shared" si="4"/>
        <v>9</v>
      </c>
      <c r="AF1272" s="64">
        <f t="shared" si="5"/>
        <v>4500</v>
      </c>
      <c r="AG1272" s="65">
        <f t="shared" si="6"/>
        <v>8</v>
      </c>
      <c r="AH1272" s="15">
        <f t="shared" si="234"/>
        <v>0.459506031</v>
      </c>
      <c r="AI1272" s="15">
        <f t="shared" si="235"/>
        <v>0.13425807</v>
      </c>
      <c r="AJ1272" s="15">
        <f t="shared" si="236"/>
        <v>0.1166127237</v>
      </c>
      <c r="AK1272" s="65">
        <f t="shared" si="7"/>
        <v>2.285714286</v>
      </c>
      <c r="AL1272" s="65">
        <f t="shared" si="8"/>
        <v>148960</v>
      </c>
      <c r="AM1272" s="65">
        <f t="shared" si="9"/>
        <v>42560</v>
      </c>
    </row>
    <row r="1273" ht="14.25" customHeight="1">
      <c r="A1273" s="11">
        <v>1718.0</v>
      </c>
      <c r="B1273" s="11">
        <f>VLOOKUP(D1273,'Species Data'!A$2:E$252,2,FALSE)</f>
        <v>247</v>
      </c>
      <c r="C1273" s="11"/>
      <c r="D1273" s="20" t="s">
        <v>331</v>
      </c>
      <c r="E1273" s="81" t="s">
        <v>455</v>
      </c>
      <c r="F1273" s="132" t="s">
        <v>485</v>
      </c>
      <c r="G1273" s="11">
        <f>VLOOKUP(D1273,'Species Data'!A$2:E$252,3,FALSE)</f>
        <v>140</v>
      </c>
      <c r="H1273" s="52">
        <f>VLOOKUP(D1273,'Species Data'!A$2:E$252,4,FALSE)</f>
        <v>155</v>
      </c>
      <c r="I1273" s="52">
        <f>VLOOKUP(D1273,'Species Data'!A$2:E$252,5,FALSE)</f>
        <v>133</v>
      </c>
      <c r="J1273" s="53">
        <f t="shared" si="1"/>
        <v>18620</v>
      </c>
      <c r="K1273" s="21" t="s">
        <v>60</v>
      </c>
      <c r="L1273" s="54">
        <f>VLOOKUP(K1273,'Basic Moves'!B$2:J$60,3,FALSE)</f>
        <v>6</v>
      </c>
      <c r="M1273" s="54" t="str">
        <f>VLOOKUP(K1273,'Basic Moves'!B$2:C$60,2,FALSE)</f>
        <v>Dark</v>
      </c>
      <c r="N1273" s="54">
        <f>IF(OR(VLOOKUP(K1273,'Basic Moves'!B$2:C$60,2,FALSE)=E1273,VLOOKUP(K1273,'Basic Moves'!B$2:C$60,2,FALSE)=F1273),1,0)</f>
        <v>0</v>
      </c>
      <c r="O1273" s="54">
        <f>VLOOKUP(K1273,'Basic Moves'!B$2:J$60,5,FALSE)</f>
        <v>500</v>
      </c>
      <c r="P1273" s="54">
        <f>VLOOKUP(K1273,'Basic Moves'!B$2:J$60,9,FALSE)</f>
        <v>4</v>
      </c>
      <c r="Q1273" s="34">
        <f t="shared" si="229"/>
        <v>3</v>
      </c>
      <c r="R1273" s="24">
        <f t="shared" si="2"/>
        <v>6</v>
      </c>
      <c r="S1273" s="56">
        <f t="shared" si="230"/>
        <v>12</v>
      </c>
      <c r="T1273" s="56">
        <f t="shared" si="231"/>
        <v>8</v>
      </c>
      <c r="U1273" s="56">
        <f t="shared" si="232"/>
        <v>0.6666666667</v>
      </c>
      <c r="V1273" s="21" t="s">
        <v>65</v>
      </c>
      <c r="W1273" s="54">
        <f>VLOOKUP(V1273,'Charged Moves'!B$2:K$119,3,FALSE)</f>
        <v>70</v>
      </c>
      <c r="X1273" s="57" t="str">
        <f>VLOOKUP(V1273,'Charged Moves'!B$2:C$119,2,FALSE)</f>
        <v>Dark</v>
      </c>
      <c r="Y1273" s="54">
        <f>IF(OR(VLOOKUP(V1273,'Charged Moves'!B$2:C$119,2,FALSE)=E1273,VLOOKUP(V1273,'Charged Moves'!B$2:C$119,2,FALSE)=F1273),1,0)</f>
        <v>0</v>
      </c>
      <c r="Z1273" s="54">
        <f>VLOOKUP(V1273,'Charged Moves'!B$2:K$119,10,FALSE)*100</f>
        <v>5</v>
      </c>
      <c r="AA1273" s="54">
        <f>VLOOKUP(V1273,'Charged Moves'!B$2:K$119,6,FALSE)</f>
        <v>3200</v>
      </c>
      <c r="AB1273" s="54">
        <f>VLOOKUP(V1273,'Charged Moves'!B$2:L$119,11,FALSE)</f>
        <v>33</v>
      </c>
      <c r="AC1273" s="62">
        <f t="shared" si="233"/>
        <v>31</v>
      </c>
      <c r="AD1273" s="24">
        <f t="shared" si="3"/>
        <v>9.6875</v>
      </c>
      <c r="AE1273" s="63">
        <f t="shared" si="4"/>
        <v>9</v>
      </c>
      <c r="AF1273" s="64">
        <f t="shared" si="5"/>
        <v>4500</v>
      </c>
      <c r="AG1273" s="65">
        <f t="shared" si="6"/>
        <v>7.532467532</v>
      </c>
      <c r="AH1273" s="15">
        <f t="shared" si="234"/>
        <v>0.4326517825</v>
      </c>
      <c r="AI1273" s="15">
        <f t="shared" si="235"/>
        <v>0.1264118192</v>
      </c>
      <c r="AJ1273" s="15">
        <f t="shared" si="236"/>
        <v>0.1068248326</v>
      </c>
      <c r="AK1273" s="65">
        <f t="shared" si="7"/>
        <v>2.093862816</v>
      </c>
      <c r="AL1273" s="65">
        <f t="shared" si="8"/>
        <v>140254.5455</v>
      </c>
      <c r="AM1273" s="65">
        <f t="shared" si="9"/>
        <v>38987.72563</v>
      </c>
    </row>
    <row r="1274" ht="14.25" customHeight="1">
      <c r="A1274" s="11">
        <v>1419.0</v>
      </c>
      <c r="B1274" s="11">
        <f>VLOOKUP(D1274,'Species Data'!A$2:E$252,2,FALSE)</f>
        <v>195</v>
      </c>
      <c r="C1274" s="11"/>
      <c r="D1274" s="20" t="s">
        <v>255</v>
      </c>
      <c r="E1274" s="115" t="s">
        <v>476</v>
      </c>
      <c r="F1274" s="132" t="s">
        <v>485</v>
      </c>
      <c r="G1274" s="11">
        <f>VLOOKUP(D1274,'Species Data'!A$2:E$252,3,FALSE)</f>
        <v>190</v>
      </c>
      <c r="H1274" s="52">
        <f>VLOOKUP(D1274,'Species Data'!A$2:E$252,4,FALSE)</f>
        <v>152</v>
      </c>
      <c r="I1274" s="52">
        <f>VLOOKUP(D1274,'Species Data'!A$2:E$252,5,FALSE)</f>
        <v>152</v>
      </c>
      <c r="J1274" s="53">
        <f t="shared" si="1"/>
        <v>28880</v>
      </c>
      <c r="K1274" s="21" t="s">
        <v>136</v>
      </c>
      <c r="L1274" s="54">
        <f>VLOOKUP(K1274,'Basic Moves'!B$2:J$60,3,FALSE)</f>
        <v>5</v>
      </c>
      <c r="M1274" s="54" t="str">
        <f>VLOOKUP(K1274,'Basic Moves'!B$2:C$60,2,FALSE)</f>
        <v>Ground</v>
      </c>
      <c r="N1274" s="54">
        <f>IF(OR(VLOOKUP(K1274,'Basic Moves'!B$2:C$60,2,FALSE)=E1274,VLOOKUP(K1274,'Basic Moves'!B$2:C$60,2,FALSE)=F1274),1,0)</f>
        <v>1</v>
      </c>
      <c r="O1274" s="54">
        <f>VLOOKUP(K1274,'Basic Moves'!B$2:J$60,5,FALSE)</f>
        <v>600</v>
      </c>
      <c r="P1274" s="54">
        <f>VLOOKUP(K1274,'Basic Moves'!B$2:J$60,9,FALSE)</f>
        <v>7</v>
      </c>
      <c r="Q1274" s="34">
        <f t="shared" si="229"/>
        <v>3</v>
      </c>
      <c r="R1274" s="24">
        <f t="shared" si="2"/>
        <v>5</v>
      </c>
      <c r="S1274" s="56">
        <f t="shared" si="230"/>
        <v>8.333333333</v>
      </c>
      <c r="T1274" s="56">
        <f t="shared" si="231"/>
        <v>11.66666667</v>
      </c>
      <c r="U1274" s="56">
        <f t="shared" si="232"/>
        <v>1.4</v>
      </c>
      <c r="V1274" s="21" t="s">
        <v>85</v>
      </c>
      <c r="W1274" s="54">
        <f>VLOOKUP(V1274,'Charged Moves'!B$2:K$119,3,FALSE)</f>
        <v>120</v>
      </c>
      <c r="X1274" s="57" t="str">
        <f>VLOOKUP(V1274,'Charged Moves'!B$2:C$119,2,FALSE)</f>
        <v>Ground</v>
      </c>
      <c r="Y1274" s="54">
        <f>IF(OR(VLOOKUP(V1274,'Charged Moves'!B$2:C$119,2,FALSE)=E1274,VLOOKUP(V1274,'Charged Moves'!B$2:C$119,2,FALSE)=F1274),1,0)</f>
        <v>1</v>
      </c>
      <c r="Z1274" s="54">
        <f>VLOOKUP(V1274,'Charged Moves'!B$2:K$119,10,FALSE)*100</f>
        <v>5</v>
      </c>
      <c r="AA1274" s="54">
        <f>VLOOKUP(V1274,'Charged Moves'!B$2:K$119,6,FALSE)</f>
        <v>3600</v>
      </c>
      <c r="AB1274" s="54">
        <f>VLOOKUP(V1274,'Charged Moves'!B$2:L$119,11,FALSE)</f>
        <v>100</v>
      </c>
      <c r="AC1274" s="62">
        <f t="shared" si="233"/>
        <v>61</v>
      </c>
      <c r="AD1274" s="24">
        <f t="shared" si="3"/>
        <v>16.94444444</v>
      </c>
      <c r="AE1274" s="63">
        <f t="shared" si="4"/>
        <v>15</v>
      </c>
      <c r="AF1274" s="64">
        <f t="shared" si="5"/>
        <v>9000</v>
      </c>
      <c r="AG1274" s="65">
        <f t="shared" si="6"/>
        <v>8.412698413</v>
      </c>
      <c r="AH1274" s="15">
        <f t="shared" si="234"/>
        <v>0.4832107072</v>
      </c>
      <c r="AI1274" s="15">
        <f t="shared" si="235"/>
        <v>0.2189793919</v>
      </c>
      <c r="AJ1274" s="15">
        <f t="shared" si="236"/>
        <v>0.1880669647</v>
      </c>
      <c r="AK1274" s="65">
        <f t="shared" si="7"/>
        <v>2.376681614</v>
      </c>
      <c r="AL1274" s="65">
        <f t="shared" si="8"/>
        <v>242958.7302</v>
      </c>
      <c r="AM1274" s="65">
        <f t="shared" si="9"/>
        <v>68638.56502</v>
      </c>
    </row>
    <row r="1275" ht="14.25" customHeight="1">
      <c r="A1275" s="11">
        <v>1420.0</v>
      </c>
      <c r="B1275" s="11">
        <f>VLOOKUP(D1275,'Species Data'!A$2:E$252,2,FALSE)</f>
        <v>195</v>
      </c>
      <c r="C1275" s="11"/>
      <c r="D1275" s="20" t="s">
        <v>255</v>
      </c>
      <c r="E1275" s="115" t="s">
        <v>476</v>
      </c>
      <c r="F1275" s="132" t="s">
        <v>485</v>
      </c>
      <c r="G1275" s="11">
        <f>VLOOKUP(D1275,'Species Data'!A$2:E$252,3,FALSE)</f>
        <v>190</v>
      </c>
      <c r="H1275" s="52">
        <f>VLOOKUP(D1275,'Species Data'!A$2:E$252,4,FALSE)</f>
        <v>152</v>
      </c>
      <c r="I1275" s="52">
        <f>VLOOKUP(D1275,'Species Data'!A$2:E$252,5,FALSE)</f>
        <v>152</v>
      </c>
      <c r="J1275" s="53">
        <f t="shared" si="1"/>
        <v>28880</v>
      </c>
      <c r="K1275" s="21" t="s">
        <v>136</v>
      </c>
      <c r="L1275" s="54">
        <f>VLOOKUP(K1275,'Basic Moves'!B$2:J$60,3,FALSE)</f>
        <v>5</v>
      </c>
      <c r="M1275" s="54" t="str">
        <f>VLOOKUP(K1275,'Basic Moves'!B$2:C$60,2,FALSE)</f>
        <v>Ground</v>
      </c>
      <c r="N1275" s="54">
        <f>IF(OR(VLOOKUP(K1275,'Basic Moves'!B$2:C$60,2,FALSE)=E1275,VLOOKUP(K1275,'Basic Moves'!B$2:C$60,2,FALSE)=F1275),1,0)</f>
        <v>1</v>
      </c>
      <c r="O1275" s="54">
        <f>VLOOKUP(K1275,'Basic Moves'!B$2:J$60,5,FALSE)</f>
        <v>600</v>
      </c>
      <c r="P1275" s="54">
        <f>VLOOKUP(K1275,'Basic Moves'!B$2:J$60,9,FALSE)</f>
        <v>7</v>
      </c>
      <c r="Q1275" s="34">
        <f t="shared" si="229"/>
        <v>3</v>
      </c>
      <c r="R1275" s="24">
        <f t="shared" si="2"/>
        <v>5</v>
      </c>
      <c r="S1275" s="56">
        <f t="shared" si="230"/>
        <v>8.333333333</v>
      </c>
      <c r="T1275" s="56">
        <f t="shared" si="231"/>
        <v>11.66666667</v>
      </c>
      <c r="U1275" s="56">
        <f t="shared" si="232"/>
        <v>1.4</v>
      </c>
      <c r="V1275" s="21" t="s">
        <v>144</v>
      </c>
      <c r="W1275" s="54">
        <f>VLOOKUP(V1275,'Charged Moves'!B$2:K$119,3,FALSE)</f>
        <v>80</v>
      </c>
      <c r="X1275" s="57" t="str">
        <f>VLOOKUP(V1275,'Charged Moves'!B$2:C$119,2,FALSE)</f>
        <v>Poison</v>
      </c>
      <c r="Y1275" s="54">
        <f>IF(OR(VLOOKUP(V1275,'Charged Moves'!B$2:C$119,2,FALSE)=E1275,VLOOKUP(V1275,'Charged Moves'!B$2:C$119,2,FALSE)=F1275),1,0)</f>
        <v>0</v>
      </c>
      <c r="Z1275" s="54">
        <f>VLOOKUP(V1275,'Charged Moves'!B$2:K$119,10,FALSE)*100</f>
        <v>5</v>
      </c>
      <c r="AA1275" s="54">
        <f>VLOOKUP(V1275,'Charged Moves'!B$2:K$119,6,FALSE)</f>
        <v>2300</v>
      </c>
      <c r="AB1275" s="54">
        <f>VLOOKUP(V1275,'Charged Moves'!B$2:L$119,11,FALSE)</f>
        <v>50</v>
      </c>
      <c r="AC1275" s="62">
        <f t="shared" si="233"/>
        <v>34</v>
      </c>
      <c r="AD1275" s="24">
        <f t="shared" si="3"/>
        <v>14.7826087</v>
      </c>
      <c r="AE1275" s="63">
        <f t="shared" si="4"/>
        <v>8</v>
      </c>
      <c r="AF1275" s="64">
        <f t="shared" si="5"/>
        <v>4800</v>
      </c>
      <c r="AG1275" s="65">
        <f t="shared" si="6"/>
        <v>8.169014085</v>
      </c>
      <c r="AH1275" s="15">
        <f t="shared" si="234"/>
        <v>0.4692139049</v>
      </c>
      <c r="AI1275" s="15">
        <f t="shared" si="235"/>
        <v>0.21263638</v>
      </c>
      <c r="AJ1275" s="15">
        <f t="shared" si="236"/>
        <v>0.1828503436</v>
      </c>
      <c r="AK1275" s="65">
        <f t="shared" si="7"/>
        <v>2.310756972</v>
      </c>
      <c r="AL1275" s="65">
        <f t="shared" si="8"/>
        <v>235921.1268</v>
      </c>
      <c r="AM1275" s="65">
        <f t="shared" si="9"/>
        <v>66734.66135</v>
      </c>
    </row>
    <row r="1276" ht="14.25" customHeight="1">
      <c r="A1276" s="11">
        <v>1423.0</v>
      </c>
      <c r="B1276" s="11">
        <f>VLOOKUP(D1276,'Species Data'!A$2:E$252,2,FALSE)</f>
        <v>195</v>
      </c>
      <c r="C1276" s="11"/>
      <c r="D1276" s="20" t="s">
        <v>255</v>
      </c>
      <c r="E1276" s="115" t="s">
        <v>476</v>
      </c>
      <c r="F1276" s="132" t="s">
        <v>485</v>
      </c>
      <c r="G1276" s="11">
        <f>VLOOKUP(D1276,'Species Data'!A$2:E$252,3,FALSE)</f>
        <v>190</v>
      </c>
      <c r="H1276" s="52">
        <f>VLOOKUP(D1276,'Species Data'!A$2:E$252,4,FALSE)</f>
        <v>152</v>
      </c>
      <c r="I1276" s="52">
        <f>VLOOKUP(D1276,'Species Data'!A$2:E$252,5,FALSE)</f>
        <v>152</v>
      </c>
      <c r="J1276" s="53">
        <f t="shared" si="1"/>
        <v>28880</v>
      </c>
      <c r="K1276" s="21" t="s">
        <v>74</v>
      </c>
      <c r="L1276" s="54">
        <f>VLOOKUP(K1276,'Basic Moves'!B$2:J$60,3,FALSE)</f>
        <v>5</v>
      </c>
      <c r="M1276" s="54" t="str">
        <f>VLOOKUP(K1276,'Basic Moves'!B$2:C$60,2,FALSE)</f>
        <v>Water</v>
      </c>
      <c r="N1276" s="54">
        <f>IF(OR(VLOOKUP(K1276,'Basic Moves'!B$2:C$60,2,FALSE)=E1276,VLOOKUP(K1276,'Basic Moves'!B$2:C$60,2,FALSE)=F1276),1,0)</f>
        <v>1</v>
      </c>
      <c r="O1276" s="54">
        <f>VLOOKUP(K1276,'Basic Moves'!B$2:J$60,5,FALSE)</f>
        <v>500</v>
      </c>
      <c r="P1276" s="54">
        <f>VLOOKUP(K1276,'Basic Moves'!B$2:J$60,9,FALSE)</f>
        <v>5</v>
      </c>
      <c r="Q1276" s="34">
        <f t="shared" si="229"/>
        <v>3</v>
      </c>
      <c r="R1276" s="24">
        <f t="shared" si="2"/>
        <v>6</v>
      </c>
      <c r="S1276" s="56">
        <f t="shared" si="230"/>
        <v>10</v>
      </c>
      <c r="T1276" s="56">
        <f t="shared" si="231"/>
        <v>10</v>
      </c>
      <c r="U1276" s="56">
        <f t="shared" si="232"/>
        <v>1</v>
      </c>
      <c r="V1276" s="21" t="s">
        <v>144</v>
      </c>
      <c r="W1276" s="54">
        <f>VLOOKUP(V1276,'Charged Moves'!B$2:K$119,3,FALSE)</f>
        <v>80</v>
      </c>
      <c r="X1276" s="57" t="str">
        <f>VLOOKUP(V1276,'Charged Moves'!B$2:C$119,2,FALSE)</f>
        <v>Poison</v>
      </c>
      <c r="Y1276" s="54">
        <f>IF(OR(VLOOKUP(V1276,'Charged Moves'!B$2:C$119,2,FALSE)=E1276,VLOOKUP(V1276,'Charged Moves'!B$2:C$119,2,FALSE)=F1276),1,0)</f>
        <v>0</v>
      </c>
      <c r="Z1276" s="54">
        <f>VLOOKUP(V1276,'Charged Moves'!B$2:K$119,10,FALSE)*100</f>
        <v>5</v>
      </c>
      <c r="AA1276" s="54">
        <f>VLOOKUP(V1276,'Charged Moves'!B$2:K$119,6,FALSE)</f>
        <v>2300</v>
      </c>
      <c r="AB1276" s="54">
        <f>VLOOKUP(V1276,'Charged Moves'!B$2:L$119,11,FALSE)</f>
        <v>50</v>
      </c>
      <c r="AC1276" s="62">
        <f t="shared" si="233"/>
        <v>34</v>
      </c>
      <c r="AD1276" s="24">
        <f t="shared" si="3"/>
        <v>14.7826087</v>
      </c>
      <c r="AE1276" s="63">
        <f t="shared" si="4"/>
        <v>10</v>
      </c>
      <c r="AF1276" s="64">
        <f t="shared" si="5"/>
        <v>5000</v>
      </c>
      <c r="AG1276" s="65">
        <f t="shared" si="6"/>
        <v>8.767123288</v>
      </c>
      <c r="AH1276" s="15">
        <f t="shared" si="234"/>
        <v>0.5035682532</v>
      </c>
      <c r="AI1276" s="15">
        <f t="shared" si="235"/>
        <v>0.2282049387</v>
      </c>
      <c r="AJ1276" s="15">
        <f t="shared" si="236"/>
        <v>0.1728438225</v>
      </c>
      <c r="AK1276" s="65">
        <f t="shared" si="7"/>
        <v>2.184300341</v>
      </c>
      <c r="AL1276" s="65">
        <f t="shared" si="8"/>
        <v>253194.5205</v>
      </c>
      <c r="AM1276" s="65">
        <f t="shared" si="9"/>
        <v>63082.59386</v>
      </c>
    </row>
    <row r="1277" ht="14.25" customHeight="1">
      <c r="A1277" s="11">
        <v>1422.0</v>
      </c>
      <c r="B1277" s="11">
        <f>VLOOKUP(D1277,'Species Data'!A$2:E$252,2,FALSE)</f>
        <v>195</v>
      </c>
      <c r="C1277" s="11"/>
      <c r="D1277" s="20" t="s">
        <v>255</v>
      </c>
      <c r="E1277" s="115" t="s">
        <v>476</v>
      </c>
      <c r="F1277" s="132" t="s">
        <v>485</v>
      </c>
      <c r="G1277" s="11">
        <f>VLOOKUP(D1277,'Species Data'!A$2:E$252,3,FALSE)</f>
        <v>190</v>
      </c>
      <c r="H1277" s="52">
        <f>VLOOKUP(D1277,'Species Data'!A$2:E$252,4,FALSE)</f>
        <v>152</v>
      </c>
      <c r="I1277" s="52">
        <f>VLOOKUP(D1277,'Species Data'!A$2:E$252,5,FALSE)</f>
        <v>152</v>
      </c>
      <c r="J1277" s="53">
        <f t="shared" si="1"/>
        <v>28880</v>
      </c>
      <c r="K1277" s="21" t="s">
        <v>74</v>
      </c>
      <c r="L1277" s="54">
        <f>VLOOKUP(K1277,'Basic Moves'!B$2:J$60,3,FALSE)</f>
        <v>5</v>
      </c>
      <c r="M1277" s="54" t="str">
        <f>VLOOKUP(K1277,'Basic Moves'!B$2:C$60,2,FALSE)</f>
        <v>Water</v>
      </c>
      <c r="N1277" s="54">
        <f>IF(OR(VLOOKUP(K1277,'Basic Moves'!B$2:C$60,2,FALSE)=E1277,VLOOKUP(K1277,'Basic Moves'!B$2:C$60,2,FALSE)=F1277),1,0)</f>
        <v>1</v>
      </c>
      <c r="O1277" s="54">
        <f>VLOOKUP(K1277,'Basic Moves'!B$2:J$60,5,FALSE)</f>
        <v>500</v>
      </c>
      <c r="P1277" s="54">
        <f>VLOOKUP(K1277,'Basic Moves'!B$2:J$60,9,FALSE)</f>
        <v>5</v>
      </c>
      <c r="Q1277" s="34">
        <f t="shared" si="229"/>
        <v>3</v>
      </c>
      <c r="R1277" s="24">
        <f t="shared" si="2"/>
        <v>6</v>
      </c>
      <c r="S1277" s="56">
        <f t="shared" si="230"/>
        <v>10</v>
      </c>
      <c r="T1277" s="56">
        <f t="shared" si="231"/>
        <v>10</v>
      </c>
      <c r="U1277" s="56">
        <f t="shared" si="232"/>
        <v>1</v>
      </c>
      <c r="V1277" s="21" t="s">
        <v>85</v>
      </c>
      <c r="W1277" s="54">
        <f>VLOOKUP(V1277,'Charged Moves'!B$2:K$119,3,FALSE)</f>
        <v>120</v>
      </c>
      <c r="X1277" s="57" t="str">
        <f>VLOOKUP(V1277,'Charged Moves'!B$2:C$119,2,FALSE)</f>
        <v>Ground</v>
      </c>
      <c r="Y1277" s="54">
        <f>IF(OR(VLOOKUP(V1277,'Charged Moves'!B$2:C$119,2,FALSE)=E1277,VLOOKUP(V1277,'Charged Moves'!B$2:C$119,2,FALSE)=F1277),1,0)</f>
        <v>1</v>
      </c>
      <c r="Z1277" s="54">
        <f>VLOOKUP(V1277,'Charged Moves'!B$2:K$119,10,FALSE)*100</f>
        <v>5</v>
      </c>
      <c r="AA1277" s="54">
        <f>VLOOKUP(V1277,'Charged Moves'!B$2:K$119,6,FALSE)</f>
        <v>3600</v>
      </c>
      <c r="AB1277" s="54">
        <f>VLOOKUP(V1277,'Charged Moves'!B$2:L$119,11,FALSE)</f>
        <v>100</v>
      </c>
      <c r="AC1277" s="62">
        <f t="shared" si="233"/>
        <v>61</v>
      </c>
      <c r="AD1277" s="24">
        <f t="shared" si="3"/>
        <v>16.94444444</v>
      </c>
      <c r="AE1277" s="63">
        <f t="shared" si="4"/>
        <v>20</v>
      </c>
      <c r="AF1277" s="64">
        <f t="shared" si="5"/>
        <v>10000</v>
      </c>
      <c r="AG1277" s="65">
        <f t="shared" si="6"/>
        <v>8.897058824</v>
      </c>
      <c r="AH1277" s="15">
        <f t="shared" si="234"/>
        <v>0.5110315235</v>
      </c>
      <c r="AI1277" s="15">
        <f t="shared" si="235"/>
        <v>0.2315871121</v>
      </c>
      <c r="AJ1277" s="15">
        <f t="shared" si="236"/>
        <v>0.1722075101</v>
      </c>
      <c r="AK1277" s="65">
        <f t="shared" si="7"/>
        <v>2.176258993</v>
      </c>
      <c r="AL1277" s="65">
        <f t="shared" si="8"/>
        <v>256947.0588</v>
      </c>
      <c r="AM1277" s="65">
        <f t="shared" si="9"/>
        <v>62850.35971</v>
      </c>
    </row>
    <row r="1278" ht="14.25" customHeight="1">
      <c r="A1278" s="11">
        <v>1421.0</v>
      </c>
      <c r="B1278" s="11">
        <f>VLOOKUP(D1278,'Species Data'!A$2:E$252,2,FALSE)</f>
        <v>195</v>
      </c>
      <c r="C1278" s="11"/>
      <c r="D1278" s="20" t="s">
        <v>255</v>
      </c>
      <c r="E1278" s="115" t="s">
        <v>476</v>
      </c>
      <c r="F1278" s="132" t="s">
        <v>485</v>
      </c>
      <c r="G1278" s="11">
        <f>VLOOKUP(D1278,'Species Data'!A$2:E$252,3,FALSE)</f>
        <v>190</v>
      </c>
      <c r="H1278" s="52">
        <f>VLOOKUP(D1278,'Species Data'!A$2:E$252,4,FALSE)</f>
        <v>152</v>
      </c>
      <c r="I1278" s="52">
        <f>VLOOKUP(D1278,'Species Data'!A$2:E$252,5,FALSE)</f>
        <v>152</v>
      </c>
      <c r="J1278" s="53">
        <f t="shared" si="1"/>
        <v>28880</v>
      </c>
      <c r="K1278" s="21" t="s">
        <v>136</v>
      </c>
      <c r="L1278" s="54">
        <f>VLOOKUP(K1278,'Basic Moves'!B$2:J$60,3,FALSE)</f>
        <v>5</v>
      </c>
      <c r="M1278" s="54" t="str">
        <f>VLOOKUP(K1278,'Basic Moves'!B$2:C$60,2,FALSE)</f>
        <v>Ground</v>
      </c>
      <c r="N1278" s="54">
        <f>IF(OR(VLOOKUP(K1278,'Basic Moves'!B$2:C$60,2,FALSE)=E1278,VLOOKUP(K1278,'Basic Moves'!B$2:C$60,2,FALSE)=F1278),1,0)</f>
        <v>1</v>
      </c>
      <c r="O1278" s="54">
        <f>VLOOKUP(K1278,'Basic Moves'!B$2:J$60,5,FALSE)</f>
        <v>600</v>
      </c>
      <c r="P1278" s="54">
        <f>VLOOKUP(K1278,'Basic Moves'!B$2:J$60,9,FALSE)</f>
        <v>7</v>
      </c>
      <c r="Q1278" s="34">
        <f t="shared" si="229"/>
        <v>3</v>
      </c>
      <c r="R1278" s="24">
        <f t="shared" si="2"/>
        <v>5</v>
      </c>
      <c r="S1278" s="56">
        <f t="shared" si="230"/>
        <v>8.333333333</v>
      </c>
      <c r="T1278" s="56">
        <f t="shared" si="231"/>
        <v>11.66666667</v>
      </c>
      <c r="U1278" s="56">
        <f t="shared" si="232"/>
        <v>1.4</v>
      </c>
      <c r="V1278" s="21" t="s">
        <v>61</v>
      </c>
      <c r="W1278" s="54">
        <f>VLOOKUP(V1278,'Charged Moves'!B$2:K$119,3,FALSE)</f>
        <v>100</v>
      </c>
      <c r="X1278" s="57" t="str">
        <f>VLOOKUP(V1278,'Charged Moves'!B$2:C$119,2,FALSE)</f>
        <v>Rock</v>
      </c>
      <c r="Y1278" s="54">
        <f>IF(OR(VLOOKUP(V1278,'Charged Moves'!B$2:C$119,2,FALSE)=E1278,VLOOKUP(V1278,'Charged Moves'!B$2:C$119,2,FALSE)=F1278),1,0)</f>
        <v>0</v>
      </c>
      <c r="Z1278" s="54">
        <f>VLOOKUP(V1278,'Charged Moves'!B$2:K$119,10,FALSE)*100</f>
        <v>50</v>
      </c>
      <c r="AA1278" s="54">
        <f>VLOOKUP(V1278,'Charged Moves'!B$2:K$119,6,FALSE)</f>
        <v>2300</v>
      </c>
      <c r="AB1278" s="54">
        <f>VLOOKUP(V1278,'Charged Moves'!B$2:L$119,11,FALSE)</f>
        <v>100</v>
      </c>
      <c r="AC1278" s="62">
        <f t="shared" si="233"/>
        <v>43</v>
      </c>
      <c r="AD1278" s="24">
        <f t="shared" si="3"/>
        <v>18.69565217</v>
      </c>
      <c r="AE1278" s="63">
        <f t="shared" si="4"/>
        <v>15</v>
      </c>
      <c r="AF1278" s="64">
        <f t="shared" si="5"/>
        <v>9000</v>
      </c>
      <c r="AG1278" s="65">
        <f t="shared" si="6"/>
        <v>7.787610619</v>
      </c>
      <c r="AH1278" s="15">
        <f t="shared" si="234"/>
        <v>0.4473067559</v>
      </c>
      <c r="AI1278" s="15">
        <f t="shared" si="235"/>
        <v>0.2027085905</v>
      </c>
      <c r="AJ1278" s="15">
        <f t="shared" si="236"/>
        <v>0.1608186028</v>
      </c>
      <c r="AK1278" s="65">
        <f t="shared" si="7"/>
        <v>2.032332564</v>
      </c>
      <c r="AL1278" s="65">
        <f t="shared" si="8"/>
        <v>224906.1947</v>
      </c>
      <c r="AM1278" s="65">
        <f t="shared" si="9"/>
        <v>58693.76443</v>
      </c>
    </row>
    <row r="1279" ht="14.25" customHeight="1">
      <c r="A1279" s="11">
        <v>1424.0</v>
      </c>
      <c r="B1279" s="11">
        <f>VLOOKUP(D1279,'Species Data'!A$2:E$252,2,FALSE)</f>
        <v>195</v>
      </c>
      <c r="C1279" s="11"/>
      <c r="D1279" s="20" t="s">
        <v>255</v>
      </c>
      <c r="E1279" s="115" t="s">
        <v>476</v>
      </c>
      <c r="F1279" s="132" t="s">
        <v>485</v>
      </c>
      <c r="G1279" s="11">
        <f>VLOOKUP(D1279,'Species Data'!A$2:E$252,3,FALSE)</f>
        <v>190</v>
      </c>
      <c r="H1279" s="52">
        <f>VLOOKUP(D1279,'Species Data'!A$2:E$252,4,FALSE)</f>
        <v>152</v>
      </c>
      <c r="I1279" s="52">
        <f>VLOOKUP(D1279,'Species Data'!A$2:E$252,5,FALSE)</f>
        <v>152</v>
      </c>
      <c r="J1279" s="53">
        <f t="shared" si="1"/>
        <v>28880</v>
      </c>
      <c r="K1279" s="21" t="s">
        <v>74</v>
      </c>
      <c r="L1279" s="54">
        <f>VLOOKUP(K1279,'Basic Moves'!B$2:J$60,3,FALSE)</f>
        <v>5</v>
      </c>
      <c r="M1279" s="54" t="str">
        <f>VLOOKUP(K1279,'Basic Moves'!B$2:C$60,2,FALSE)</f>
        <v>Water</v>
      </c>
      <c r="N1279" s="54">
        <f>IF(OR(VLOOKUP(K1279,'Basic Moves'!B$2:C$60,2,FALSE)=E1279,VLOOKUP(K1279,'Basic Moves'!B$2:C$60,2,FALSE)=F1279),1,0)</f>
        <v>1</v>
      </c>
      <c r="O1279" s="54">
        <f>VLOOKUP(K1279,'Basic Moves'!B$2:J$60,5,FALSE)</f>
        <v>500</v>
      </c>
      <c r="P1279" s="54">
        <f>VLOOKUP(K1279,'Basic Moves'!B$2:J$60,9,FALSE)</f>
        <v>5</v>
      </c>
      <c r="Q1279" s="34">
        <f t="shared" si="229"/>
        <v>3</v>
      </c>
      <c r="R1279" s="24">
        <f t="shared" si="2"/>
        <v>6</v>
      </c>
      <c r="S1279" s="56">
        <f t="shared" si="230"/>
        <v>10</v>
      </c>
      <c r="T1279" s="56">
        <f t="shared" si="231"/>
        <v>10</v>
      </c>
      <c r="U1279" s="56">
        <f t="shared" si="232"/>
        <v>1</v>
      </c>
      <c r="V1279" s="21" t="s">
        <v>61</v>
      </c>
      <c r="W1279" s="54">
        <f>VLOOKUP(V1279,'Charged Moves'!B$2:K$119,3,FALSE)</f>
        <v>100</v>
      </c>
      <c r="X1279" s="57" t="str">
        <f>VLOOKUP(V1279,'Charged Moves'!B$2:C$119,2,FALSE)</f>
        <v>Rock</v>
      </c>
      <c r="Y1279" s="54">
        <f>IF(OR(VLOOKUP(V1279,'Charged Moves'!B$2:C$119,2,FALSE)=E1279,VLOOKUP(V1279,'Charged Moves'!B$2:C$119,2,FALSE)=F1279),1,0)</f>
        <v>0</v>
      </c>
      <c r="Z1279" s="54">
        <f>VLOOKUP(V1279,'Charged Moves'!B$2:K$119,10,FALSE)*100</f>
        <v>50</v>
      </c>
      <c r="AA1279" s="54">
        <f>VLOOKUP(V1279,'Charged Moves'!B$2:K$119,6,FALSE)</f>
        <v>2300</v>
      </c>
      <c r="AB1279" s="54">
        <f>VLOOKUP(V1279,'Charged Moves'!B$2:L$119,11,FALSE)</f>
        <v>100</v>
      </c>
      <c r="AC1279" s="62">
        <f t="shared" si="233"/>
        <v>43</v>
      </c>
      <c r="AD1279" s="24">
        <f t="shared" si="3"/>
        <v>18.69565217</v>
      </c>
      <c r="AE1279" s="63">
        <f t="shared" si="4"/>
        <v>20</v>
      </c>
      <c r="AF1279" s="64">
        <f t="shared" si="5"/>
        <v>10000</v>
      </c>
      <c r="AG1279" s="65">
        <f t="shared" si="6"/>
        <v>8.37398374</v>
      </c>
      <c r="AH1279" s="15">
        <f t="shared" si="234"/>
        <v>0.480987004</v>
      </c>
      <c r="AI1279" s="15">
        <f t="shared" si="235"/>
        <v>0.2179716634</v>
      </c>
      <c r="AJ1279" s="15">
        <f t="shared" si="236"/>
        <v>0.1500993819</v>
      </c>
      <c r="AK1279" s="65">
        <f t="shared" si="7"/>
        <v>1.896869245</v>
      </c>
      <c r="AL1279" s="65">
        <f t="shared" si="8"/>
        <v>241840.6504</v>
      </c>
      <c r="AM1279" s="65">
        <f t="shared" si="9"/>
        <v>54781.58379</v>
      </c>
    </row>
    <row r="1280" ht="14.25" customHeight="1">
      <c r="A1280" s="11">
        <v>1181.0</v>
      </c>
      <c r="B1280" s="11">
        <f>VLOOKUP(D1280,'Species Data'!A$2:E$252,2,FALSE)</f>
        <v>156</v>
      </c>
      <c r="C1280" s="11"/>
      <c r="D1280" s="47" t="s">
        <v>339</v>
      </c>
      <c r="E1280" s="66" t="s">
        <v>170</v>
      </c>
      <c r="F1280" s="112"/>
      <c r="G1280" s="11">
        <f>VLOOKUP(D1280,'Species Data'!A$2:E$252,3,FALSE)</f>
        <v>116</v>
      </c>
      <c r="H1280" s="52">
        <f>VLOOKUP(D1280,'Species Data'!A$2:E$252,4,FALSE)</f>
        <v>158</v>
      </c>
      <c r="I1280" s="52">
        <f>VLOOKUP(D1280,'Species Data'!A$2:E$252,5,FALSE)</f>
        <v>129</v>
      </c>
      <c r="J1280" s="53">
        <f t="shared" si="1"/>
        <v>14964</v>
      </c>
      <c r="K1280" s="21" t="s">
        <v>108</v>
      </c>
      <c r="L1280" s="54">
        <f>VLOOKUP(K1280,'Basic Moves'!B$2:J$60,3,FALSE)</f>
        <v>10</v>
      </c>
      <c r="M1280" s="54" t="str">
        <f>VLOOKUP(K1280,'Basic Moves'!B$2:C$60,2,FALSE)</f>
        <v>Fire</v>
      </c>
      <c r="N1280" s="54">
        <f>IF(OR(VLOOKUP(K1280,'Basic Moves'!B$2:C$60,2,FALSE)=E1280,VLOOKUP(K1280,'Basic Moves'!B$2:C$60,2,FALSE)=F1280),1,0)</f>
        <v>1</v>
      </c>
      <c r="O1280" s="54">
        <f>VLOOKUP(K1280,'Basic Moves'!B$2:J$60,5,FALSE)</f>
        <v>1000</v>
      </c>
      <c r="P1280" s="54">
        <f>VLOOKUP(K1280,'Basic Moves'!B$2:J$60,9,FALSE)</f>
        <v>10</v>
      </c>
      <c r="Q1280" s="34">
        <f t="shared" si="229"/>
        <v>6</v>
      </c>
      <c r="R1280" s="24">
        <f t="shared" si="2"/>
        <v>6</v>
      </c>
      <c r="S1280" s="56">
        <f t="shared" si="230"/>
        <v>10</v>
      </c>
      <c r="T1280" s="56">
        <f t="shared" si="231"/>
        <v>10</v>
      </c>
      <c r="U1280" s="56">
        <f t="shared" si="232"/>
        <v>1</v>
      </c>
      <c r="V1280" s="21" t="s">
        <v>98</v>
      </c>
      <c r="W1280" s="54">
        <f>VLOOKUP(V1280,'Charged Moves'!B$2:K$119,3,FALSE)</f>
        <v>70</v>
      </c>
      <c r="X1280" s="57" t="str">
        <f>VLOOKUP(V1280,'Charged Moves'!B$2:C$119,2,FALSE)</f>
        <v>Fire</v>
      </c>
      <c r="Y1280" s="54">
        <f>IF(OR(VLOOKUP(V1280,'Charged Moves'!B$2:C$119,2,FALSE)=E1280,VLOOKUP(V1280,'Charged Moves'!B$2:C$119,2,FALSE)=F1280),1,0)</f>
        <v>1</v>
      </c>
      <c r="Z1280" s="54">
        <f>VLOOKUP(V1280,'Charged Moves'!B$2:K$119,10,FALSE)*100</f>
        <v>5</v>
      </c>
      <c r="AA1280" s="54">
        <f>VLOOKUP(V1280,'Charged Moves'!B$2:K$119,6,FALSE)</f>
        <v>2200</v>
      </c>
      <c r="AB1280" s="54">
        <f>VLOOKUP(V1280,'Charged Moves'!B$2:L$119,11,FALSE)</f>
        <v>50</v>
      </c>
      <c r="AC1280" s="62">
        <f t="shared" si="233"/>
        <v>37</v>
      </c>
      <c r="AD1280" s="24">
        <f t="shared" si="3"/>
        <v>16.81818182</v>
      </c>
      <c r="AE1280" s="63">
        <f t="shared" si="4"/>
        <v>5</v>
      </c>
      <c r="AF1280" s="64">
        <f t="shared" si="5"/>
        <v>5000</v>
      </c>
      <c r="AG1280" s="65">
        <f t="shared" si="6"/>
        <v>9.305555556</v>
      </c>
      <c r="AH1280" s="15">
        <f t="shared" si="234"/>
        <v>0.5344948625</v>
      </c>
      <c r="AI1280" s="15">
        <f t="shared" si="235"/>
        <v>0.1255049174</v>
      </c>
      <c r="AJ1280" s="15">
        <f t="shared" si="236"/>
        <v>0.1430756058</v>
      </c>
      <c r="AK1280" s="65">
        <f t="shared" si="7"/>
        <v>3.489583333</v>
      </c>
      <c r="AL1280" s="65">
        <f t="shared" si="8"/>
        <v>139248.3333</v>
      </c>
      <c r="AM1280" s="65">
        <f t="shared" si="9"/>
        <v>52218.125</v>
      </c>
    </row>
    <row r="1281" ht="14.25" customHeight="1">
      <c r="A1281" s="11">
        <v>1180.0</v>
      </c>
      <c r="B1281" s="11">
        <f>VLOOKUP(D1281,'Species Data'!A$2:E$252,2,FALSE)</f>
        <v>156</v>
      </c>
      <c r="C1281" s="11"/>
      <c r="D1281" s="47" t="s">
        <v>339</v>
      </c>
      <c r="E1281" s="66" t="s">
        <v>170</v>
      </c>
      <c r="F1281" s="112"/>
      <c r="G1281" s="11">
        <f>VLOOKUP(D1281,'Species Data'!A$2:E$252,3,FALSE)</f>
        <v>116</v>
      </c>
      <c r="H1281" s="52">
        <f>VLOOKUP(D1281,'Species Data'!A$2:E$252,4,FALSE)</f>
        <v>158</v>
      </c>
      <c r="I1281" s="52">
        <f>VLOOKUP(D1281,'Species Data'!A$2:E$252,5,FALSE)</f>
        <v>129</v>
      </c>
      <c r="J1281" s="53">
        <f t="shared" si="1"/>
        <v>14964</v>
      </c>
      <c r="K1281" s="21" t="s">
        <v>108</v>
      </c>
      <c r="L1281" s="54">
        <f>VLOOKUP(K1281,'Basic Moves'!B$2:J$60,3,FALSE)</f>
        <v>10</v>
      </c>
      <c r="M1281" s="54" t="str">
        <f>VLOOKUP(K1281,'Basic Moves'!B$2:C$60,2,FALSE)</f>
        <v>Fire</v>
      </c>
      <c r="N1281" s="54">
        <f>IF(OR(VLOOKUP(K1281,'Basic Moves'!B$2:C$60,2,FALSE)=E1281,VLOOKUP(K1281,'Basic Moves'!B$2:C$60,2,FALSE)=F1281),1,0)</f>
        <v>1</v>
      </c>
      <c r="O1281" s="54">
        <f>VLOOKUP(K1281,'Basic Moves'!B$2:J$60,5,FALSE)</f>
        <v>1000</v>
      </c>
      <c r="P1281" s="54">
        <f>VLOOKUP(K1281,'Basic Moves'!B$2:J$60,9,FALSE)</f>
        <v>10</v>
      </c>
      <c r="Q1281" s="34">
        <f t="shared" si="229"/>
        <v>6</v>
      </c>
      <c r="R1281" s="24">
        <f t="shared" si="2"/>
        <v>6</v>
      </c>
      <c r="S1281" s="56">
        <f t="shared" si="230"/>
        <v>10</v>
      </c>
      <c r="T1281" s="56">
        <f t="shared" si="231"/>
        <v>10</v>
      </c>
      <c r="U1281" s="56">
        <f t="shared" si="232"/>
        <v>1</v>
      </c>
      <c r="V1281" s="21" t="s">
        <v>346</v>
      </c>
      <c r="W1281" s="54">
        <f>VLOOKUP(V1281,'Charged Moves'!B$2:K$119,3,FALSE)</f>
        <v>70</v>
      </c>
      <c r="X1281" s="57" t="str">
        <f>VLOOKUP(V1281,'Charged Moves'!B$2:C$119,2,FALSE)</f>
        <v>Fire</v>
      </c>
      <c r="Y1281" s="54">
        <f>IF(OR(VLOOKUP(V1281,'Charged Moves'!B$2:C$119,2,FALSE)=E1281,VLOOKUP(V1281,'Charged Moves'!B$2:C$119,2,FALSE)=F1281),1,0)</f>
        <v>1</v>
      </c>
      <c r="Z1281" s="54">
        <f>VLOOKUP(V1281,'Charged Moves'!B$2:K$119,10,FALSE)*100</f>
        <v>5</v>
      </c>
      <c r="AA1281" s="54">
        <f>VLOOKUP(V1281,'Charged Moves'!B$2:K$119,6,FALSE)</f>
        <v>3800</v>
      </c>
      <c r="AB1281" s="54">
        <f>VLOOKUP(V1281,'Charged Moves'!B$2:L$119,11,FALSE)</f>
        <v>33</v>
      </c>
      <c r="AC1281" s="62">
        <f t="shared" si="233"/>
        <v>37</v>
      </c>
      <c r="AD1281" s="24">
        <f t="shared" si="3"/>
        <v>9.736842105</v>
      </c>
      <c r="AE1281" s="63">
        <f t="shared" si="4"/>
        <v>4</v>
      </c>
      <c r="AF1281" s="64">
        <f t="shared" si="5"/>
        <v>4000</v>
      </c>
      <c r="AG1281" s="65">
        <f t="shared" si="6"/>
        <v>7.820512821</v>
      </c>
      <c r="AH1281" s="15">
        <f t="shared" si="234"/>
        <v>0.4491966008</v>
      </c>
      <c r="AI1281" s="15">
        <f t="shared" si="235"/>
        <v>0.105476004</v>
      </c>
      <c r="AJ1281" s="15">
        <f t="shared" si="236"/>
        <v>0.1405082588</v>
      </c>
      <c r="AK1281" s="65">
        <f t="shared" si="7"/>
        <v>3.426966292</v>
      </c>
      <c r="AL1281" s="65">
        <f t="shared" si="8"/>
        <v>117026.1538</v>
      </c>
      <c r="AM1281" s="65">
        <f t="shared" si="9"/>
        <v>51281.1236</v>
      </c>
    </row>
    <row r="1282" ht="14.25" customHeight="1">
      <c r="A1282" s="11">
        <v>1179.0</v>
      </c>
      <c r="B1282" s="11">
        <f>VLOOKUP(D1282,'Species Data'!A$2:E$252,2,FALSE)</f>
        <v>156</v>
      </c>
      <c r="C1282" s="11"/>
      <c r="D1282" s="47" t="s">
        <v>339</v>
      </c>
      <c r="E1282" s="66" t="s">
        <v>170</v>
      </c>
      <c r="F1282" s="112"/>
      <c r="G1282" s="11">
        <f>VLOOKUP(D1282,'Species Data'!A$2:E$252,3,FALSE)</f>
        <v>116</v>
      </c>
      <c r="H1282" s="52">
        <f>VLOOKUP(D1282,'Species Data'!A$2:E$252,4,FALSE)</f>
        <v>158</v>
      </c>
      <c r="I1282" s="52">
        <f>VLOOKUP(D1282,'Species Data'!A$2:E$252,5,FALSE)</f>
        <v>129</v>
      </c>
      <c r="J1282" s="53">
        <f t="shared" si="1"/>
        <v>14964</v>
      </c>
      <c r="K1282" s="21" t="s">
        <v>108</v>
      </c>
      <c r="L1282" s="54">
        <f>VLOOKUP(K1282,'Basic Moves'!B$2:J$60,3,FALSE)</f>
        <v>10</v>
      </c>
      <c r="M1282" s="54" t="str">
        <f>VLOOKUP(K1282,'Basic Moves'!B$2:C$60,2,FALSE)</f>
        <v>Fire</v>
      </c>
      <c r="N1282" s="54">
        <f>IF(OR(VLOOKUP(K1282,'Basic Moves'!B$2:C$60,2,FALSE)=E1282,VLOOKUP(K1282,'Basic Moves'!B$2:C$60,2,FALSE)=F1282),1,0)</f>
        <v>1</v>
      </c>
      <c r="O1282" s="54">
        <f>VLOOKUP(K1282,'Basic Moves'!B$2:J$60,5,FALSE)</f>
        <v>1000</v>
      </c>
      <c r="P1282" s="54">
        <f>VLOOKUP(K1282,'Basic Moves'!B$2:J$60,9,FALSE)</f>
        <v>10</v>
      </c>
      <c r="Q1282" s="34">
        <f t="shared" si="229"/>
        <v>6</v>
      </c>
      <c r="R1282" s="24">
        <f t="shared" si="2"/>
        <v>6</v>
      </c>
      <c r="S1282" s="56">
        <f t="shared" si="230"/>
        <v>10</v>
      </c>
      <c r="T1282" s="56">
        <f t="shared" si="231"/>
        <v>10</v>
      </c>
      <c r="U1282" s="56">
        <f t="shared" si="232"/>
        <v>1</v>
      </c>
      <c r="V1282" s="21" t="s">
        <v>291</v>
      </c>
      <c r="W1282" s="54">
        <f>VLOOKUP(V1282,'Charged Moves'!B$2:K$119,3,FALSE)</f>
        <v>100</v>
      </c>
      <c r="X1282" s="57" t="str">
        <f>VLOOKUP(V1282,'Charged Moves'!B$2:C$119,2,FALSE)</f>
        <v>Ground</v>
      </c>
      <c r="Y1282" s="54">
        <f>IF(OR(VLOOKUP(V1282,'Charged Moves'!B$2:C$119,2,FALSE)=E1282,VLOOKUP(V1282,'Charged Moves'!B$2:C$119,2,FALSE)=F1282),1,0)</f>
        <v>0</v>
      </c>
      <c r="Z1282" s="54">
        <f>VLOOKUP(V1282,'Charged Moves'!B$2:K$119,10,FALSE)*100</f>
        <v>5</v>
      </c>
      <c r="AA1282" s="54">
        <f>VLOOKUP(V1282,'Charged Moves'!B$2:K$119,6,FALSE)</f>
        <v>4700</v>
      </c>
      <c r="AB1282" s="54">
        <f>VLOOKUP(V1282,'Charged Moves'!B$2:L$119,11,FALSE)</f>
        <v>50</v>
      </c>
      <c r="AC1282" s="62">
        <f t="shared" si="233"/>
        <v>44</v>
      </c>
      <c r="AD1282" s="24">
        <f t="shared" si="3"/>
        <v>9.361702128</v>
      </c>
      <c r="AE1282" s="63">
        <f t="shared" si="4"/>
        <v>5</v>
      </c>
      <c r="AF1282" s="64">
        <f t="shared" si="5"/>
        <v>5000</v>
      </c>
      <c r="AG1282" s="65">
        <f t="shared" si="6"/>
        <v>7.628865979</v>
      </c>
      <c r="AH1282" s="15">
        <f t="shared" si="234"/>
        <v>0.4381887409</v>
      </c>
      <c r="AI1282" s="15">
        <f t="shared" si="235"/>
        <v>0.1028912448</v>
      </c>
      <c r="AJ1282" s="15">
        <f t="shared" si="236"/>
        <v>0.1398182961</v>
      </c>
      <c r="AK1282" s="65">
        <f t="shared" si="7"/>
        <v>3.410138249</v>
      </c>
      <c r="AL1282" s="65">
        <f t="shared" si="8"/>
        <v>114158.3505</v>
      </c>
      <c r="AM1282" s="65">
        <f t="shared" si="9"/>
        <v>51029.30876</v>
      </c>
    </row>
    <row r="1283" ht="14.25" customHeight="1">
      <c r="A1283" s="11">
        <v>1183.0</v>
      </c>
      <c r="B1283" s="11">
        <f>VLOOKUP(D1283,'Species Data'!A$2:E$252,2,FALSE)</f>
        <v>156</v>
      </c>
      <c r="C1283" s="11"/>
      <c r="D1283" s="47" t="s">
        <v>339</v>
      </c>
      <c r="E1283" s="66" t="s">
        <v>170</v>
      </c>
      <c r="F1283" s="112"/>
      <c r="G1283" s="11">
        <f>VLOOKUP(D1283,'Species Data'!A$2:E$252,3,FALSE)</f>
        <v>116</v>
      </c>
      <c r="H1283" s="52">
        <f>VLOOKUP(D1283,'Species Data'!A$2:E$252,4,FALSE)</f>
        <v>158</v>
      </c>
      <c r="I1283" s="52">
        <f>VLOOKUP(D1283,'Species Data'!A$2:E$252,5,FALSE)</f>
        <v>129</v>
      </c>
      <c r="J1283" s="53">
        <f t="shared" si="1"/>
        <v>14964</v>
      </c>
      <c r="K1283" s="21" t="s">
        <v>139</v>
      </c>
      <c r="L1283" s="54">
        <f>VLOOKUP(K1283,'Basic Moves'!B$2:J$60,3,FALSE)</f>
        <v>5</v>
      </c>
      <c r="M1283" s="54" t="str">
        <f>VLOOKUP(K1283,'Basic Moves'!B$2:C$60,2,FALSE)</f>
        <v>Normal</v>
      </c>
      <c r="N1283" s="54">
        <f>IF(OR(VLOOKUP(K1283,'Basic Moves'!B$2:C$60,2,FALSE)=E1283,VLOOKUP(K1283,'Basic Moves'!B$2:C$60,2,FALSE)=F1283),1,0)</f>
        <v>0</v>
      </c>
      <c r="O1283" s="54">
        <f>VLOOKUP(K1283,'Basic Moves'!B$2:J$60,5,FALSE)</f>
        <v>500</v>
      </c>
      <c r="P1283" s="54">
        <f>VLOOKUP(K1283,'Basic Moves'!B$2:J$60,9,FALSE)</f>
        <v>5</v>
      </c>
      <c r="Q1283" s="34">
        <f t="shared" si="229"/>
        <v>3</v>
      </c>
      <c r="R1283" s="24">
        <f t="shared" si="2"/>
        <v>6</v>
      </c>
      <c r="S1283" s="56">
        <f t="shared" si="230"/>
        <v>10</v>
      </c>
      <c r="T1283" s="56">
        <f t="shared" si="231"/>
        <v>10</v>
      </c>
      <c r="U1283" s="56">
        <f t="shared" si="232"/>
        <v>1</v>
      </c>
      <c r="V1283" s="21" t="s">
        <v>346</v>
      </c>
      <c r="W1283" s="54">
        <f>VLOOKUP(V1283,'Charged Moves'!B$2:K$119,3,FALSE)</f>
        <v>70</v>
      </c>
      <c r="X1283" s="57" t="str">
        <f>VLOOKUP(V1283,'Charged Moves'!B$2:C$119,2,FALSE)</f>
        <v>Fire</v>
      </c>
      <c r="Y1283" s="54">
        <f>IF(OR(VLOOKUP(V1283,'Charged Moves'!B$2:C$119,2,FALSE)=E1283,VLOOKUP(V1283,'Charged Moves'!B$2:C$119,2,FALSE)=F1283),1,0)</f>
        <v>1</v>
      </c>
      <c r="Z1283" s="54">
        <f>VLOOKUP(V1283,'Charged Moves'!B$2:K$119,10,FALSE)*100</f>
        <v>5</v>
      </c>
      <c r="AA1283" s="54">
        <f>VLOOKUP(V1283,'Charged Moves'!B$2:K$119,6,FALSE)</f>
        <v>3800</v>
      </c>
      <c r="AB1283" s="54">
        <f>VLOOKUP(V1283,'Charged Moves'!B$2:L$119,11,FALSE)</f>
        <v>33</v>
      </c>
      <c r="AC1283" s="62">
        <f t="shared" si="233"/>
        <v>37</v>
      </c>
      <c r="AD1283" s="24">
        <f t="shared" si="3"/>
        <v>9.736842105</v>
      </c>
      <c r="AE1283" s="63">
        <f t="shared" si="4"/>
        <v>7</v>
      </c>
      <c r="AF1283" s="64">
        <f t="shared" si="5"/>
        <v>3500</v>
      </c>
      <c r="AG1283" s="65">
        <f t="shared" si="6"/>
        <v>7.945205479</v>
      </c>
      <c r="AH1283" s="15">
        <f t="shared" si="234"/>
        <v>0.4563587294</v>
      </c>
      <c r="AI1283" s="15">
        <f t="shared" si="235"/>
        <v>0.1071577458</v>
      </c>
      <c r="AJ1283" s="15">
        <f t="shared" si="236"/>
        <v>0.1020620041</v>
      </c>
      <c r="AK1283" s="65">
        <f t="shared" si="7"/>
        <v>2.489270386</v>
      </c>
      <c r="AL1283" s="65">
        <f t="shared" si="8"/>
        <v>118892.0548</v>
      </c>
      <c r="AM1283" s="65">
        <f t="shared" si="9"/>
        <v>37249.44206</v>
      </c>
    </row>
    <row r="1284" ht="14.25" customHeight="1">
      <c r="A1284" s="11">
        <v>1182.0</v>
      </c>
      <c r="B1284" s="11">
        <f>VLOOKUP(D1284,'Species Data'!A$2:E$252,2,FALSE)</f>
        <v>156</v>
      </c>
      <c r="C1284" s="11"/>
      <c r="D1284" s="47" t="s">
        <v>339</v>
      </c>
      <c r="E1284" s="66" t="s">
        <v>170</v>
      </c>
      <c r="F1284" s="112"/>
      <c r="G1284" s="11">
        <f>VLOOKUP(D1284,'Species Data'!A$2:E$252,3,FALSE)</f>
        <v>116</v>
      </c>
      <c r="H1284" s="52">
        <f>VLOOKUP(D1284,'Species Data'!A$2:E$252,4,FALSE)</f>
        <v>158</v>
      </c>
      <c r="I1284" s="52">
        <f>VLOOKUP(D1284,'Species Data'!A$2:E$252,5,FALSE)</f>
        <v>129</v>
      </c>
      <c r="J1284" s="53">
        <f t="shared" si="1"/>
        <v>14964</v>
      </c>
      <c r="K1284" s="21" t="s">
        <v>139</v>
      </c>
      <c r="L1284" s="54">
        <f>VLOOKUP(K1284,'Basic Moves'!B$2:J$60,3,FALSE)</f>
        <v>5</v>
      </c>
      <c r="M1284" s="54" t="str">
        <f>VLOOKUP(K1284,'Basic Moves'!B$2:C$60,2,FALSE)</f>
        <v>Normal</v>
      </c>
      <c r="N1284" s="54">
        <f>IF(OR(VLOOKUP(K1284,'Basic Moves'!B$2:C$60,2,FALSE)=E1284,VLOOKUP(K1284,'Basic Moves'!B$2:C$60,2,FALSE)=F1284),1,0)</f>
        <v>0</v>
      </c>
      <c r="O1284" s="54">
        <f>VLOOKUP(K1284,'Basic Moves'!B$2:J$60,5,FALSE)</f>
        <v>500</v>
      </c>
      <c r="P1284" s="54">
        <f>VLOOKUP(K1284,'Basic Moves'!B$2:J$60,9,FALSE)</f>
        <v>5</v>
      </c>
      <c r="Q1284" s="34">
        <f t="shared" si="229"/>
        <v>3</v>
      </c>
      <c r="R1284" s="24">
        <f t="shared" si="2"/>
        <v>6</v>
      </c>
      <c r="S1284" s="56">
        <f t="shared" si="230"/>
        <v>10</v>
      </c>
      <c r="T1284" s="56">
        <f t="shared" si="231"/>
        <v>10</v>
      </c>
      <c r="U1284" s="56">
        <f t="shared" si="232"/>
        <v>1</v>
      </c>
      <c r="V1284" s="21" t="s">
        <v>291</v>
      </c>
      <c r="W1284" s="54">
        <f>VLOOKUP(V1284,'Charged Moves'!B$2:K$119,3,FALSE)</f>
        <v>100</v>
      </c>
      <c r="X1284" s="57" t="str">
        <f>VLOOKUP(V1284,'Charged Moves'!B$2:C$119,2,FALSE)</f>
        <v>Ground</v>
      </c>
      <c r="Y1284" s="54">
        <f>IF(OR(VLOOKUP(V1284,'Charged Moves'!B$2:C$119,2,FALSE)=E1284,VLOOKUP(V1284,'Charged Moves'!B$2:C$119,2,FALSE)=F1284),1,0)</f>
        <v>0</v>
      </c>
      <c r="Z1284" s="54">
        <f>VLOOKUP(V1284,'Charged Moves'!B$2:K$119,10,FALSE)*100</f>
        <v>5</v>
      </c>
      <c r="AA1284" s="54">
        <f>VLOOKUP(V1284,'Charged Moves'!B$2:K$119,6,FALSE)</f>
        <v>4700</v>
      </c>
      <c r="AB1284" s="54">
        <f>VLOOKUP(V1284,'Charged Moves'!B$2:L$119,11,FALSE)</f>
        <v>50</v>
      </c>
      <c r="AC1284" s="62">
        <f t="shared" si="233"/>
        <v>44</v>
      </c>
      <c r="AD1284" s="24">
        <f t="shared" si="3"/>
        <v>9.361702128</v>
      </c>
      <c r="AE1284" s="63">
        <f t="shared" si="4"/>
        <v>10</v>
      </c>
      <c r="AF1284" s="64">
        <f t="shared" si="5"/>
        <v>5000</v>
      </c>
      <c r="AG1284" s="65">
        <f t="shared" si="6"/>
        <v>7.628865979</v>
      </c>
      <c r="AH1284" s="15">
        <f t="shared" si="234"/>
        <v>0.4381887409</v>
      </c>
      <c r="AI1284" s="15">
        <f t="shared" si="235"/>
        <v>0.1028912448</v>
      </c>
      <c r="AJ1284" s="15">
        <f t="shared" si="236"/>
        <v>0.09571157809</v>
      </c>
      <c r="AK1284" s="65">
        <f t="shared" si="7"/>
        <v>2.334384858</v>
      </c>
      <c r="AL1284" s="65">
        <f t="shared" si="8"/>
        <v>114158.3505</v>
      </c>
      <c r="AM1284" s="65">
        <f t="shared" si="9"/>
        <v>34931.73502</v>
      </c>
    </row>
    <row r="1285" ht="14.25" customHeight="1">
      <c r="A1285" s="11">
        <v>1184.0</v>
      </c>
      <c r="B1285" s="11">
        <f>VLOOKUP(D1285,'Species Data'!A$2:E$252,2,FALSE)</f>
        <v>156</v>
      </c>
      <c r="C1285" s="11"/>
      <c r="D1285" s="47" t="s">
        <v>339</v>
      </c>
      <c r="E1285" s="66" t="s">
        <v>170</v>
      </c>
      <c r="F1285" s="112"/>
      <c r="G1285" s="11">
        <f>VLOOKUP(D1285,'Species Data'!A$2:E$252,3,FALSE)</f>
        <v>116</v>
      </c>
      <c r="H1285" s="52">
        <f>VLOOKUP(D1285,'Species Data'!A$2:E$252,4,FALSE)</f>
        <v>158</v>
      </c>
      <c r="I1285" s="52">
        <f>VLOOKUP(D1285,'Species Data'!A$2:E$252,5,FALSE)</f>
        <v>129</v>
      </c>
      <c r="J1285" s="53">
        <f t="shared" si="1"/>
        <v>14964</v>
      </c>
      <c r="K1285" s="21" t="s">
        <v>139</v>
      </c>
      <c r="L1285" s="54">
        <f>VLOOKUP(K1285,'Basic Moves'!B$2:J$60,3,FALSE)</f>
        <v>5</v>
      </c>
      <c r="M1285" s="54" t="str">
        <f>VLOOKUP(K1285,'Basic Moves'!B$2:C$60,2,FALSE)</f>
        <v>Normal</v>
      </c>
      <c r="N1285" s="54">
        <f>IF(OR(VLOOKUP(K1285,'Basic Moves'!B$2:C$60,2,FALSE)=E1285,VLOOKUP(K1285,'Basic Moves'!B$2:C$60,2,FALSE)=F1285),1,0)</f>
        <v>0</v>
      </c>
      <c r="O1285" s="54">
        <f>VLOOKUP(K1285,'Basic Moves'!B$2:J$60,5,FALSE)</f>
        <v>500</v>
      </c>
      <c r="P1285" s="54">
        <f>VLOOKUP(K1285,'Basic Moves'!B$2:J$60,9,FALSE)</f>
        <v>5</v>
      </c>
      <c r="Q1285" s="34">
        <f t="shared" si="229"/>
        <v>3</v>
      </c>
      <c r="R1285" s="24">
        <f t="shared" si="2"/>
        <v>6</v>
      </c>
      <c r="S1285" s="56">
        <f t="shared" si="230"/>
        <v>10</v>
      </c>
      <c r="T1285" s="56">
        <f t="shared" si="231"/>
        <v>10</v>
      </c>
      <c r="U1285" s="56">
        <f t="shared" si="232"/>
        <v>1</v>
      </c>
      <c r="V1285" s="21" t="s">
        <v>98</v>
      </c>
      <c r="W1285" s="54">
        <f>VLOOKUP(V1285,'Charged Moves'!B$2:K$119,3,FALSE)</f>
        <v>70</v>
      </c>
      <c r="X1285" s="57" t="str">
        <f>VLOOKUP(V1285,'Charged Moves'!B$2:C$119,2,FALSE)</f>
        <v>Fire</v>
      </c>
      <c r="Y1285" s="54">
        <f>IF(OR(VLOOKUP(V1285,'Charged Moves'!B$2:C$119,2,FALSE)=E1285,VLOOKUP(V1285,'Charged Moves'!B$2:C$119,2,FALSE)=F1285),1,0)</f>
        <v>1</v>
      </c>
      <c r="Z1285" s="54">
        <f>VLOOKUP(V1285,'Charged Moves'!B$2:K$119,10,FALSE)*100</f>
        <v>5</v>
      </c>
      <c r="AA1285" s="54">
        <f>VLOOKUP(V1285,'Charged Moves'!B$2:K$119,6,FALSE)</f>
        <v>2200</v>
      </c>
      <c r="AB1285" s="54">
        <f>VLOOKUP(V1285,'Charged Moves'!B$2:L$119,11,FALSE)</f>
        <v>50</v>
      </c>
      <c r="AC1285" s="62">
        <f t="shared" si="233"/>
        <v>37</v>
      </c>
      <c r="AD1285" s="24">
        <f t="shared" si="3"/>
        <v>16.81818182</v>
      </c>
      <c r="AE1285" s="63">
        <f t="shared" si="4"/>
        <v>10</v>
      </c>
      <c r="AF1285" s="64">
        <f t="shared" si="5"/>
        <v>5000</v>
      </c>
      <c r="AG1285" s="65">
        <f t="shared" si="6"/>
        <v>9.305555556</v>
      </c>
      <c r="AH1285" s="15">
        <f t="shared" si="234"/>
        <v>0.5344948625</v>
      </c>
      <c r="AI1285" s="15">
        <f t="shared" si="235"/>
        <v>0.1255049174</v>
      </c>
      <c r="AJ1285" s="15">
        <f t="shared" si="236"/>
        <v>0.09407711066</v>
      </c>
      <c r="AK1285" s="65">
        <f t="shared" si="7"/>
        <v>2.294520548</v>
      </c>
      <c r="AL1285" s="65">
        <f t="shared" si="8"/>
        <v>139248.3333</v>
      </c>
      <c r="AM1285" s="65">
        <f t="shared" si="9"/>
        <v>34335.20548</v>
      </c>
    </row>
    <row r="1286" ht="14.25" customHeight="1">
      <c r="A1286" s="11">
        <v>1505.0</v>
      </c>
      <c r="B1286" s="11">
        <f>VLOOKUP(D1286,'Species Data'!A$2:E$252,2,FALSE)</f>
        <v>211</v>
      </c>
      <c r="C1286" s="11"/>
      <c r="D1286" s="20" t="s">
        <v>280</v>
      </c>
      <c r="E1286" s="115" t="s">
        <v>476</v>
      </c>
      <c r="F1286" s="108" t="s">
        <v>473</v>
      </c>
      <c r="G1286" s="11">
        <f>VLOOKUP(D1286,'Species Data'!A$2:E$252,3,FALSE)</f>
        <v>130</v>
      </c>
      <c r="H1286" s="52">
        <f>VLOOKUP(D1286,'Species Data'!A$2:E$252,4,FALSE)</f>
        <v>184</v>
      </c>
      <c r="I1286" s="52">
        <f>VLOOKUP(D1286,'Species Data'!A$2:E$252,5,FALSE)</f>
        <v>148</v>
      </c>
      <c r="J1286" s="53">
        <f t="shared" si="1"/>
        <v>19240</v>
      </c>
      <c r="K1286" s="21" t="s">
        <v>297</v>
      </c>
      <c r="L1286" s="54">
        <f>VLOOKUP(K1286,'Basic Moves'!B$2:J$60,3,FALSE)</f>
        <v>5</v>
      </c>
      <c r="M1286" s="54" t="str">
        <f>VLOOKUP(K1286,'Basic Moves'!B$2:C$60,2,FALSE)</f>
        <v>Poison</v>
      </c>
      <c r="N1286" s="54">
        <f>IF(OR(VLOOKUP(K1286,'Basic Moves'!B$2:C$60,2,FALSE)=E1286,VLOOKUP(K1286,'Basic Moves'!B$2:C$60,2,FALSE)=F1286),1,0)</f>
        <v>1</v>
      </c>
      <c r="O1286" s="54">
        <f>VLOOKUP(K1286,'Basic Moves'!B$2:J$60,5,FALSE)</f>
        <v>600</v>
      </c>
      <c r="P1286" s="54">
        <f>VLOOKUP(K1286,'Basic Moves'!B$2:J$60,9,FALSE)</f>
        <v>7</v>
      </c>
      <c r="Q1286" s="34">
        <f t="shared" si="229"/>
        <v>4</v>
      </c>
      <c r="R1286" s="24">
        <f t="shared" si="2"/>
        <v>6.666666667</v>
      </c>
      <c r="S1286" s="56">
        <f t="shared" si="230"/>
        <v>8.333333333</v>
      </c>
      <c r="T1286" s="56">
        <f t="shared" si="231"/>
        <v>11.66666667</v>
      </c>
      <c r="U1286" s="56">
        <f t="shared" si="232"/>
        <v>1.4</v>
      </c>
      <c r="V1286" s="21" t="s">
        <v>88</v>
      </c>
      <c r="W1286" s="54">
        <f>VLOOKUP(V1286,'Charged Moves'!B$2:K$119,3,FALSE)</f>
        <v>90</v>
      </c>
      <c r="X1286" s="57" t="str">
        <f>VLOOKUP(V1286,'Charged Moves'!B$2:C$119,2,FALSE)</f>
        <v>Ice</v>
      </c>
      <c r="Y1286" s="54">
        <f>IF(OR(VLOOKUP(V1286,'Charged Moves'!B$2:C$119,2,FALSE)=E1286,VLOOKUP(V1286,'Charged Moves'!B$2:C$119,2,FALSE)=F1286),1,0)</f>
        <v>0</v>
      </c>
      <c r="Z1286" s="54">
        <f>VLOOKUP(V1286,'Charged Moves'!B$2:K$119,10,FALSE)*100</f>
        <v>5</v>
      </c>
      <c r="AA1286" s="54">
        <f>VLOOKUP(V1286,'Charged Moves'!B$2:K$119,6,FALSE)</f>
        <v>3300</v>
      </c>
      <c r="AB1286" s="54">
        <f>VLOOKUP(V1286,'Charged Moves'!B$2:L$119,11,FALSE)</f>
        <v>50</v>
      </c>
      <c r="AC1286" s="62">
        <f t="shared" si="233"/>
        <v>47</v>
      </c>
      <c r="AD1286" s="24">
        <f t="shared" si="3"/>
        <v>14.24242424</v>
      </c>
      <c r="AE1286" s="63">
        <f t="shared" si="4"/>
        <v>8</v>
      </c>
      <c r="AF1286" s="64">
        <f t="shared" si="5"/>
        <v>4800</v>
      </c>
      <c r="AG1286" s="65">
        <f t="shared" si="6"/>
        <v>9.75308642</v>
      </c>
      <c r="AH1286" s="15">
        <f t="shared" si="234"/>
        <v>0.5602002539</v>
      </c>
      <c r="AI1286" s="15">
        <f t="shared" si="235"/>
        <v>0.1691289203</v>
      </c>
      <c r="AJ1286" s="15">
        <f t="shared" si="236"/>
        <v>0.1595643883</v>
      </c>
      <c r="AK1286" s="65">
        <f t="shared" si="7"/>
        <v>3.026819923</v>
      </c>
      <c r="AL1286" s="65">
        <f t="shared" si="8"/>
        <v>187649.3827</v>
      </c>
      <c r="AM1286" s="65">
        <f t="shared" si="9"/>
        <v>58236.01533</v>
      </c>
    </row>
    <row r="1287" ht="14.25" customHeight="1">
      <c r="A1287" s="11">
        <v>1504.0</v>
      </c>
      <c r="B1287" s="11">
        <f>VLOOKUP(D1287,'Species Data'!A$2:E$252,2,FALSE)</f>
        <v>211</v>
      </c>
      <c r="C1287" s="11"/>
      <c r="D1287" s="20" t="s">
        <v>280</v>
      </c>
      <c r="E1287" s="115" t="s">
        <v>476</v>
      </c>
      <c r="F1287" s="108" t="s">
        <v>473</v>
      </c>
      <c r="G1287" s="11">
        <f>VLOOKUP(D1287,'Species Data'!A$2:E$252,3,FALSE)</f>
        <v>130</v>
      </c>
      <c r="H1287" s="52">
        <f>VLOOKUP(D1287,'Species Data'!A$2:E$252,4,FALSE)</f>
        <v>184</v>
      </c>
      <c r="I1287" s="52">
        <f>VLOOKUP(D1287,'Species Data'!A$2:E$252,5,FALSE)</f>
        <v>148</v>
      </c>
      <c r="J1287" s="53">
        <f t="shared" si="1"/>
        <v>19240</v>
      </c>
      <c r="K1287" s="21" t="s">
        <v>297</v>
      </c>
      <c r="L1287" s="54">
        <f>VLOOKUP(K1287,'Basic Moves'!B$2:J$60,3,FALSE)</f>
        <v>5</v>
      </c>
      <c r="M1287" s="54" t="str">
        <f>VLOOKUP(K1287,'Basic Moves'!B$2:C$60,2,FALSE)</f>
        <v>Poison</v>
      </c>
      <c r="N1287" s="54">
        <f>IF(OR(VLOOKUP(K1287,'Basic Moves'!B$2:C$60,2,FALSE)=E1287,VLOOKUP(K1287,'Basic Moves'!B$2:C$60,2,FALSE)=F1287),1,0)</f>
        <v>1</v>
      </c>
      <c r="O1287" s="54">
        <f>VLOOKUP(K1287,'Basic Moves'!B$2:J$60,5,FALSE)</f>
        <v>600</v>
      </c>
      <c r="P1287" s="54">
        <f>VLOOKUP(K1287,'Basic Moves'!B$2:J$60,9,FALSE)</f>
        <v>7</v>
      </c>
      <c r="Q1287" s="34">
        <f t="shared" si="229"/>
        <v>4</v>
      </c>
      <c r="R1287" s="24">
        <f t="shared" si="2"/>
        <v>6.666666667</v>
      </c>
      <c r="S1287" s="56">
        <f t="shared" si="230"/>
        <v>8.333333333</v>
      </c>
      <c r="T1287" s="56">
        <f t="shared" si="231"/>
        <v>11.66666667</v>
      </c>
      <c r="U1287" s="56">
        <f t="shared" si="232"/>
        <v>1.4</v>
      </c>
      <c r="V1287" s="21" t="s">
        <v>101</v>
      </c>
      <c r="W1287" s="54">
        <f>VLOOKUP(V1287,'Charged Moves'!B$2:K$119,3,FALSE)</f>
        <v>50</v>
      </c>
      <c r="X1287" s="57" t="str">
        <f>VLOOKUP(V1287,'Charged Moves'!B$2:C$119,2,FALSE)</f>
        <v>Water</v>
      </c>
      <c r="Y1287" s="54">
        <f>IF(OR(VLOOKUP(V1287,'Charged Moves'!B$2:C$119,2,FALSE)=E1287,VLOOKUP(V1287,'Charged Moves'!B$2:C$119,2,FALSE)=F1287),1,0)</f>
        <v>1</v>
      </c>
      <c r="Z1287" s="54">
        <f>VLOOKUP(V1287,'Charged Moves'!B$2:K$119,10,FALSE)*100</f>
        <v>5</v>
      </c>
      <c r="AA1287" s="54">
        <f>VLOOKUP(V1287,'Charged Moves'!B$2:K$119,6,FALSE)</f>
        <v>1900</v>
      </c>
      <c r="AB1287" s="54">
        <f>VLOOKUP(V1287,'Charged Moves'!B$2:L$119,11,FALSE)</f>
        <v>33</v>
      </c>
      <c r="AC1287" s="62">
        <f t="shared" si="233"/>
        <v>31</v>
      </c>
      <c r="AD1287" s="24">
        <f t="shared" si="3"/>
        <v>16.31578947</v>
      </c>
      <c r="AE1287" s="63">
        <f t="shared" si="4"/>
        <v>5</v>
      </c>
      <c r="AF1287" s="64">
        <f t="shared" si="5"/>
        <v>3000</v>
      </c>
      <c r="AG1287" s="65">
        <f t="shared" si="6"/>
        <v>10.40816327</v>
      </c>
      <c r="AH1287" s="15">
        <f t="shared" si="234"/>
        <v>0.597826724</v>
      </c>
      <c r="AI1287" s="15">
        <f t="shared" si="235"/>
        <v>0.1804886514</v>
      </c>
      <c r="AJ1287" s="15">
        <f t="shared" si="236"/>
        <v>0.1590863285</v>
      </c>
      <c r="AK1287" s="65">
        <f t="shared" si="7"/>
        <v>3.017751479</v>
      </c>
      <c r="AL1287" s="65">
        <f t="shared" si="8"/>
        <v>200253.0612</v>
      </c>
      <c r="AM1287" s="65">
        <f t="shared" si="9"/>
        <v>58061.53846</v>
      </c>
    </row>
    <row r="1288" ht="14.25" customHeight="1">
      <c r="A1288" s="11">
        <v>1506.0</v>
      </c>
      <c r="B1288" s="11">
        <f>VLOOKUP(D1288,'Species Data'!A$2:E$252,2,FALSE)</f>
        <v>211</v>
      </c>
      <c r="C1288" s="11"/>
      <c r="D1288" s="20" t="s">
        <v>280</v>
      </c>
      <c r="E1288" s="115" t="s">
        <v>476</v>
      </c>
      <c r="F1288" s="108" t="s">
        <v>473</v>
      </c>
      <c r="G1288" s="11">
        <f>VLOOKUP(D1288,'Species Data'!A$2:E$252,3,FALSE)</f>
        <v>130</v>
      </c>
      <c r="H1288" s="52">
        <f>VLOOKUP(D1288,'Species Data'!A$2:E$252,4,FALSE)</f>
        <v>184</v>
      </c>
      <c r="I1288" s="52">
        <f>VLOOKUP(D1288,'Species Data'!A$2:E$252,5,FALSE)</f>
        <v>148</v>
      </c>
      <c r="J1288" s="53">
        <f t="shared" si="1"/>
        <v>19240</v>
      </c>
      <c r="K1288" s="21" t="s">
        <v>297</v>
      </c>
      <c r="L1288" s="54">
        <f>VLOOKUP(K1288,'Basic Moves'!B$2:J$60,3,FALSE)</f>
        <v>5</v>
      </c>
      <c r="M1288" s="54" t="str">
        <f>VLOOKUP(K1288,'Basic Moves'!B$2:C$60,2,FALSE)</f>
        <v>Poison</v>
      </c>
      <c r="N1288" s="54">
        <f>IF(OR(VLOOKUP(K1288,'Basic Moves'!B$2:C$60,2,FALSE)=E1288,VLOOKUP(K1288,'Basic Moves'!B$2:C$60,2,FALSE)=F1288),1,0)</f>
        <v>1</v>
      </c>
      <c r="O1288" s="54">
        <f>VLOOKUP(K1288,'Basic Moves'!B$2:J$60,5,FALSE)</f>
        <v>600</v>
      </c>
      <c r="P1288" s="54">
        <f>VLOOKUP(K1288,'Basic Moves'!B$2:J$60,9,FALSE)</f>
        <v>7</v>
      </c>
      <c r="Q1288" s="34">
        <f t="shared" si="229"/>
        <v>4</v>
      </c>
      <c r="R1288" s="24">
        <f t="shared" si="2"/>
        <v>6.666666667</v>
      </c>
      <c r="S1288" s="56">
        <f t="shared" si="230"/>
        <v>8.333333333</v>
      </c>
      <c r="T1288" s="56">
        <f t="shared" si="231"/>
        <v>11.66666667</v>
      </c>
      <c r="U1288" s="56">
        <f t="shared" si="232"/>
        <v>1.4</v>
      </c>
      <c r="V1288" s="21" t="s">
        <v>127</v>
      </c>
      <c r="W1288" s="54">
        <f>VLOOKUP(V1288,'Charged Moves'!B$2:K$119,3,FALSE)</f>
        <v>110</v>
      </c>
      <c r="X1288" s="57" t="str">
        <f>VLOOKUP(V1288,'Charged Moves'!B$2:C$119,2,FALSE)</f>
        <v>Poison</v>
      </c>
      <c r="Y1288" s="54">
        <f>IF(OR(VLOOKUP(V1288,'Charged Moves'!B$2:C$119,2,FALSE)=E1288,VLOOKUP(V1288,'Charged Moves'!B$2:C$119,2,FALSE)=F1288),1,0)</f>
        <v>1</v>
      </c>
      <c r="Z1288" s="54">
        <f>VLOOKUP(V1288,'Charged Moves'!B$2:K$119,10,FALSE)*100</f>
        <v>5</v>
      </c>
      <c r="AA1288" s="54">
        <f>VLOOKUP(V1288,'Charged Moves'!B$2:K$119,6,FALSE)</f>
        <v>3200</v>
      </c>
      <c r="AB1288" s="54">
        <f>VLOOKUP(V1288,'Charged Moves'!B$2:L$119,11,FALSE)</f>
        <v>100</v>
      </c>
      <c r="AC1288" s="62">
        <f t="shared" si="233"/>
        <v>68</v>
      </c>
      <c r="AD1288" s="24">
        <f t="shared" si="3"/>
        <v>21.25</v>
      </c>
      <c r="AE1288" s="63">
        <f t="shared" si="4"/>
        <v>15</v>
      </c>
      <c r="AF1288" s="64">
        <f t="shared" si="5"/>
        <v>9000</v>
      </c>
      <c r="AG1288" s="65">
        <f t="shared" si="6"/>
        <v>10.49180328</v>
      </c>
      <c r="AH1288" s="15">
        <f t="shared" si="234"/>
        <v>0.6026308603</v>
      </c>
      <c r="AI1288" s="15">
        <f t="shared" si="235"/>
        <v>0.1819390585</v>
      </c>
      <c r="AJ1288" s="15">
        <f t="shared" si="236"/>
        <v>0.1526641584</v>
      </c>
      <c r="AK1288" s="65">
        <f t="shared" si="7"/>
        <v>2.895927602</v>
      </c>
      <c r="AL1288" s="65">
        <f t="shared" si="8"/>
        <v>201862.2951</v>
      </c>
      <c r="AM1288" s="65">
        <f t="shared" si="9"/>
        <v>55717.64706</v>
      </c>
    </row>
    <row r="1289" ht="14.25" customHeight="1">
      <c r="A1289" s="11">
        <v>1508.0</v>
      </c>
      <c r="B1289" s="11">
        <f>VLOOKUP(D1289,'Species Data'!A$2:E$252,2,FALSE)</f>
        <v>211</v>
      </c>
      <c r="C1289" s="11"/>
      <c r="D1289" s="20" t="s">
        <v>280</v>
      </c>
      <c r="E1289" s="115" t="s">
        <v>476</v>
      </c>
      <c r="F1289" s="108" t="s">
        <v>473</v>
      </c>
      <c r="G1289" s="11">
        <f>VLOOKUP(D1289,'Species Data'!A$2:E$252,3,FALSE)</f>
        <v>130</v>
      </c>
      <c r="H1289" s="52">
        <f>VLOOKUP(D1289,'Species Data'!A$2:E$252,4,FALSE)</f>
        <v>184</v>
      </c>
      <c r="I1289" s="52">
        <f>VLOOKUP(D1289,'Species Data'!A$2:E$252,5,FALSE)</f>
        <v>148</v>
      </c>
      <c r="J1289" s="53">
        <f t="shared" si="1"/>
        <v>19240</v>
      </c>
      <c r="K1289" s="21" t="s">
        <v>74</v>
      </c>
      <c r="L1289" s="54">
        <f>VLOOKUP(K1289,'Basic Moves'!B$2:J$60,3,FALSE)</f>
        <v>5</v>
      </c>
      <c r="M1289" s="54" t="str">
        <f>VLOOKUP(K1289,'Basic Moves'!B$2:C$60,2,FALSE)</f>
        <v>Water</v>
      </c>
      <c r="N1289" s="54">
        <f>IF(OR(VLOOKUP(K1289,'Basic Moves'!B$2:C$60,2,FALSE)=E1289,VLOOKUP(K1289,'Basic Moves'!B$2:C$60,2,FALSE)=F1289),1,0)</f>
        <v>1</v>
      </c>
      <c r="O1289" s="54">
        <f>VLOOKUP(K1289,'Basic Moves'!B$2:J$60,5,FALSE)</f>
        <v>500</v>
      </c>
      <c r="P1289" s="54">
        <f>VLOOKUP(K1289,'Basic Moves'!B$2:J$60,9,FALSE)</f>
        <v>5</v>
      </c>
      <c r="Q1289" s="34">
        <f t="shared" si="229"/>
        <v>4</v>
      </c>
      <c r="R1289" s="24">
        <f t="shared" si="2"/>
        <v>8</v>
      </c>
      <c r="S1289" s="56">
        <f t="shared" si="230"/>
        <v>10</v>
      </c>
      <c r="T1289" s="56">
        <f t="shared" si="231"/>
        <v>10</v>
      </c>
      <c r="U1289" s="56">
        <f t="shared" si="232"/>
        <v>1</v>
      </c>
      <c r="V1289" s="21" t="s">
        <v>88</v>
      </c>
      <c r="W1289" s="54">
        <f>VLOOKUP(V1289,'Charged Moves'!B$2:K$119,3,FALSE)</f>
        <v>90</v>
      </c>
      <c r="X1289" s="57" t="str">
        <f>VLOOKUP(V1289,'Charged Moves'!B$2:C$119,2,FALSE)</f>
        <v>Ice</v>
      </c>
      <c r="Y1289" s="54">
        <f>IF(OR(VLOOKUP(V1289,'Charged Moves'!B$2:C$119,2,FALSE)=E1289,VLOOKUP(V1289,'Charged Moves'!B$2:C$119,2,FALSE)=F1289),1,0)</f>
        <v>0</v>
      </c>
      <c r="Z1289" s="54">
        <f>VLOOKUP(V1289,'Charged Moves'!B$2:K$119,10,FALSE)*100</f>
        <v>5</v>
      </c>
      <c r="AA1289" s="54">
        <f>VLOOKUP(V1289,'Charged Moves'!B$2:K$119,6,FALSE)</f>
        <v>3300</v>
      </c>
      <c r="AB1289" s="54">
        <f>VLOOKUP(V1289,'Charged Moves'!B$2:L$119,11,FALSE)</f>
        <v>50</v>
      </c>
      <c r="AC1289" s="62">
        <f t="shared" si="233"/>
        <v>47</v>
      </c>
      <c r="AD1289" s="24">
        <f t="shared" si="3"/>
        <v>14.24242424</v>
      </c>
      <c r="AE1289" s="63">
        <f t="shared" si="4"/>
        <v>10</v>
      </c>
      <c r="AF1289" s="64">
        <f t="shared" si="5"/>
        <v>5000</v>
      </c>
      <c r="AG1289" s="65">
        <f t="shared" si="6"/>
        <v>10.48192771</v>
      </c>
      <c r="AH1289" s="15">
        <f t="shared" si="234"/>
        <v>0.602063625</v>
      </c>
      <c r="AI1289" s="15">
        <f t="shared" si="235"/>
        <v>0.1817678056</v>
      </c>
      <c r="AJ1289" s="15">
        <f t="shared" si="236"/>
        <v>0.1513651905</v>
      </c>
      <c r="AK1289" s="65">
        <f t="shared" si="7"/>
        <v>2.871287129</v>
      </c>
      <c r="AL1289" s="65">
        <f t="shared" si="8"/>
        <v>201672.2892</v>
      </c>
      <c r="AM1289" s="65">
        <f t="shared" si="9"/>
        <v>55243.56436</v>
      </c>
    </row>
    <row r="1290" ht="14.25" customHeight="1">
      <c r="A1290" s="11">
        <v>1507.0</v>
      </c>
      <c r="B1290" s="11">
        <f>VLOOKUP(D1290,'Species Data'!A$2:E$252,2,FALSE)</f>
        <v>211</v>
      </c>
      <c r="C1290" s="11"/>
      <c r="D1290" s="20" t="s">
        <v>280</v>
      </c>
      <c r="E1290" s="115" t="s">
        <v>476</v>
      </c>
      <c r="F1290" s="108" t="s">
        <v>473</v>
      </c>
      <c r="G1290" s="11">
        <f>VLOOKUP(D1290,'Species Data'!A$2:E$252,3,FALSE)</f>
        <v>130</v>
      </c>
      <c r="H1290" s="52">
        <f>VLOOKUP(D1290,'Species Data'!A$2:E$252,4,FALSE)</f>
        <v>184</v>
      </c>
      <c r="I1290" s="52">
        <f>VLOOKUP(D1290,'Species Data'!A$2:E$252,5,FALSE)</f>
        <v>148</v>
      </c>
      <c r="J1290" s="53">
        <f t="shared" si="1"/>
        <v>19240</v>
      </c>
      <c r="K1290" s="21" t="s">
        <v>74</v>
      </c>
      <c r="L1290" s="54">
        <f>VLOOKUP(K1290,'Basic Moves'!B$2:J$60,3,FALSE)</f>
        <v>5</v>
      </c>
      <c r="M1290" s="54" t="str">
        <f>VLOOKUP(K1290,'Basic Moves'!B$2:C$60,2,FALSE)</f>
        <v>Water</v>
      </c>
      <c r="N1290" s="54">
        <f>IF(OR(VLOOKUP(K1290,'Basic Moves'!B$2:C$60,2,FALSE)=E1290,VLOOKUP(K1290,'Basic Moves'!B$2:C$60,2,FALSE)=F1290),1,0)</f>
        <v>1</v>
      </c>
      <c r="O1290" s="54">
        <f>VLOOKUP(K1290,'Basic Moves'!B$2:J$60,5,FALSE)</f>
        <v>500</v>
      </c>
      <c r="P1290" s="54">
        <f>VLOOKUP(K1290,'Basic Moves'!B$2:J$60,9,FALSE)</f>
        <v>5</v>
      </c>
      <c r="Q1290" s="34">
        <f t="shared" si="229"/>
        <v>4</v>
      </c>
      <c r="R1290" s="24">
        <f t="shared" si="2"/>
        <v>8</v>
      </c>
      <c r="S1290" s="56">
        <f t="shared" si="230"/>
        <v>10</v>
      </c>
      <c r="T1290" s="56">
        <f t="shared" si="231"/>
        <v>10</v>
      </c>
      <c r="U1290" s="56">
        <f t="shared" si="232"/>
        <v>1</v>
      </c>
      <c r="V1290" s="21" t="s">
        <v>101</v>
      </c>
      <c r="W1290" s="54">
        <f>VLOOKUP(V1290,'Charged Moves'!B$2:K$119,3,FALSE)</f>
        <v>50</v>
      </c>
      <c r="X1290" s="57" t="str">
        <f>VLOOKUP(V1290,'Charged Moves'!B$2:C$119,2,FALSE)</f>
        <v>Water</v>
      </c>
      <c r="Y1290" s="54">
        <f>IF(OR(VLOOKUP(V1290,'Charged Moves'!B$2:C$119,2,FALSE)=E1290,VLOOKUP(V1290,'Charged Moves'!B$2:C$119,2,FALSE)=F1290),1,0)</f>
        <v>1</v>
      </c>
      <c r="Z1290" s="54">
        <f>VLOOKUP(V1290,'Charged Moves'!B$2:K$119,10,FALSE)*100</f>
        <v>5</v>
      </c>
      <c r="AA1290" s="54">
        <f>VLOOKUP(V1290,'Charged Moves'!B$2:K$119,6,FALSE)</f>
        <v>1900</v>
      </c>
      <c r="AB1290" s="54">
        <f>VLOOKUP(V1290,'Charged Moves'!B$2:L$119,11,FALSE)</f>
        <v>33</v>
      </c>
      <c r="AC1290" s="62">
        <f t="shared" si="233"/>
        <v>31</v>
      </c>
      <c r="AD1290" s="24">
        <f t="shared" si="3"/>
        <v>16.31578947</v>
      </c>
      <c r="AE1290" s="63">
        <f t="shared" si="4"/>
        <v>7</v>
      </c>
      <c r="AF1290" s="64">
        <f t="shared" si="5"/>
        <v>3500</v>
      </c>
      <c r="AG1290" s="65">
        <f t="shared" si="6"/>
        <v>10.92592593</v>
      </c>
      <c r="AH1290" s="15">
        <f t="shared" si="234"/>
        <v>0.6275661072</v>
      </c>
      <c r="AI1290" s="15">
        <f t="shared" si="235"/>
        <v>0.1894672082</v>
      </c>
      <c r="AJ1290" s="15">
        <f t="shared" si="236"/>
        <v>0.1453408266</v>
      </c>
      <c r="AK1290" s="65">
        <f t="shared" si="7"/>
        <v>2.757009346</v>
      </c>
      <c r="AL1290" s="65">
        <f t="shared" si="8"/>
        <v>210214.8148</v>
      </c>
      <c r="AM1290" s="65">
        <f t="shared" si="9"/>
        <v>53044.85981</v>
      </c>
    </row>
    <row r="1291" ht="14.25" customHeight="1">
      <c r="A1291" s="11">
        <v>1509.0</v>
      </c>
      <c r="B1291" s="11">
        <f>VLOOKUP(D1291,'Species Data'!A$2:E$252,2,FALSE)</f>
        <v>211</v>
      </c>
      <c r="C1291" s="11"/>
      <c r="D1291" s="20" t="s">
        <v>280</v>
      </c>
      <c r="E1291" s="115" t="s">
        <v>476</v>
      </c>
      <c r="F1291" s="108" t="s">
        <v>473</v>
      </c>
      <c r="G1291" s="11">
        <f>VLOOKUP(D1291,'Species Data'!A$2:E$252,3,FALSE)</f>
        <v>130</v>
      </c>
      <c r="H1291" s="52">
        <f>VLOOKUP(D1291,'Species Data'!A$2:E$252,4,FALSE)</f>
        <v>184</v>
      </c>
      <c r="I1291" s="52">
        <f>VLOOKUP(D1291,'Species Data'!A$2:E$252,5,FALSE)</f>
        <v>148</v>
      </c>
      <c r="J1291" s="53">
        <f t="shared" si="1"/>
        <v>19240</v>
      </c>
      <c r="K1291" s="21" t="s">
        <v>74</v>
      </c>
      <c r="L1291" s="54">
        <f>VLOOKUP(K1291,'Basic Moves'!B$2:J$60,3,FALSE)</f>
        <v>5</v>
      </c>
      <c r="M1291" s="54" t="str">
        <f>VLOOKUP(K1291,'Basic Moves'!B$2:C$60,2,FALSE)</f>
        <v>Water</v>
      </c>
      <c r="N1291" s="54">
        <f>IF(OR(VLOOKUP(K1291,'Basic Moves'!B$2:C$60,2,FALSE)=E1291,VLOOKUP(K1291,'Basic Moves'!B$2:C$60,2,FALSE)=F1291),1,0)</f>
        <v>1</v>
      </c>
      <c r="O1291" s="54">
        <f>VLOOKUP(K1291,'Basic Moves'!B$2:J$60,5,FALSE)</f>
        <v>500</v>
      </c>
      <c r="P1291" s="54">
        <f>VLOOKUP(K1291,'Basic Moves'!B$2:J$60,9,FALSE)</f>
        <v>5</v>
      </c>
      <c r="Q1291" s="34">
        <f t="shared" si="229"/>
        <v>4</v>
      </c>
      <c r="R1291" s="24">
        <f t="shared" si="2"/>
        <v>8</v>
      </c>
      <c r="S1291" s="56">
        <f t="shared" si="230"/>
        <v>10</v>
      </c>
      <c r="T1291" s="56">
        <f t="shared" si="231"/>
        <v>10</v>
      </c>
      <c r="U1291" s="56">
        <f t="shared" si="232"/>
        <v>1</v>
      </c>
      <c r="V1291" s="21" t="s">
        <v>127</v>
      </c>
      <c r="W1291" s="54">
        <f>VLOOKUP(V1291,'Charged Moves'!B$2:K$119,3,FALSE)</f>
        <v>110</v>
      </c>
      <c r="X1291" s="57" t="str">
        <f>VLOOKUP(V1291,'Charged Moves'!B$2:C$119,2,FALSE)</f>
        <v>Poison</v>
      </c>
      <c r="Y1291" s="54">
        <f>IF(OR(VLOOKUP(V1291,'Charged Moves'!B$2:C$119,2,FALSE)=E1291,VLOOKUP(V1291,'Charged Moves'!B$2:C$119,2,FALSE)=F1291),1,0)</f>
        <v>1</v>
      </c>
      <c r="Z1291" s="54">
        <f>VLOOKUP(V1291,'Charged Moves'!B$2:K$119,10,FALSE)*100</f>
        <v>5</v>
      </c>
      <c r="AA1291" s="54">
        <f>VLOOKUP(V1291,'Charged Moves'!B$2:K$119,6,FALSE)</f>
        <v>3200</v>
      </c>
      <c r="AB1291" s="54">
        <f>VLOOKUP(V1291,'Charged Moves'!B$2:L$119,11,FALSE)</f>
        <v>100</v>
      </c>
      <c r="AC1291" s="62">
        <f t="shared" si="233"/>
        <v>68</v>
      </c>
      <c r="AD1291" s="24">
        <f t="shared" si="3"/>
        <v>21.25</v>
      </c>
      <c r="AE1291" s="63">
        <f t="shared" si="4"/>
        <v>20</v>
      </c>
      <c r="AF1291" s="64">
        <f t="shared" si="5"/>
        <v>10000</v>
      </c>
      <c r="AG1291" s="65">
        <f t="shared" si="6"/>
        <v>11.21212121</v>
      </c>
      <c r="AH1291" s="15">
        <f t="shared" si="234"/>
        <v>0.6440046647</v>
      </c>
      <c r="AI1291" s="15">
        <f t="shared" si="235"/>
        <v>0.1944301397</v>
      </c>
      <c r="AJ1291" s="15">
        <f t="shared" si="236"/>
        <v>0.1413422581</v>
      </c>
      <c r="AK1291" s="65">
        <f t="shared" si="7"/>
        <v>2.68115942</v>
      </c>
      <c r="AL1291" s="65">
        <f t="shared" si="8"/>
        <v>215721.2121</v>
      </c>
      <c r="AM1291" s="65">
        <f t="shared" si="9"/>
        <v>51585.50725</v>
      </c>
    </row>
    <row r="1292" ht="14.25" customHeight="1">
      <c r="A1292" s="11">
        <v>171.0</v>
      </c>
      <c r="B1292" s="11">
        <f>VLOOKUP(D1292,'Species Data'!A$2:E$252,2,FALSE)</f>
        <v>26</v>
      </c>
      <c r="C1292" s="11"/>
      <c r="D1292" s="11" t="s">
        <v>268</v>
      </c>
      <c r="E1292" s="101" t="s">
        <v>480</v>
      </c>
      <c r="F1292" s="140"/>
      <c r="G1292" s="11">
        <f>VLOOKUP(D1292,'Species Data'!A$2:E$252,3,FALSE)</f>
        <v>120</v>
      </c>
      <c r="H1292" s="52">
        <f>VLOOKUP(D1292,'Species Data'!A$2:E$252,4,FALSE)</f>
        <v>193</v>
      </c>
      <c r="I1292" s="52">
        <f>VLOOKUP(D1292,'Species Data'!A$2:E$252,5,FALSE)</f>
        <v>165</v>
      </c>
      <c r="J1292" s="53">
        <f t="shared" si="1"/>
        <v>19800</v>
      </c>
      <c r="K1292" s="12" t="s">
        <v>99</v>
      </c>
      <c r="L1292" s="54">
        <f>VLOOKUP(K1292,'Basic Moves'!B$2:J$60,3,FALSE)</f>
        <v>20</v>
      </c>
      <c r="M1292" s="54" t="str">
        <f>VLOOKUP(K1292,'Basic Moves'!B$2:C$60,2,FALSE)</f>
        <v>Electric</v>
      </c>
      <c r="N1292" s="54">
        <f>IF(OR(VLOOKUP(K1292,'Basic Moves'!B$2:C$60,2,FALSE)=E1292,VLOOKUP(K1292,'Basic Moves'!B$2:C$60,2,FALSE)=F1292),1,0)</f>
        <v>1</v>
      </c>
      <c r="O1292" s="54">
        <f>VLOOKUP(K1292,'Basic Moves'!B$2:J$60,5,FALSE)</f>
        <v>2300</v>
      </c>
      <c r="P1292" s="54">
        <f>VLOOKUP(K1292,'Basic Moves'!B$2:J$60,9,FALSE)</f>
        <v>25</v>
      </c>
      <c r="Q1292" s="34">
        <f t="shared" si="229"/>
        <v>13</v>
      </c>
      <c r="R1292" s="24">
        <f t="shared" si="2"/>
        <v>5.652173913</v>
      </c>
      <c r="S1292" s="56">
        <f t="shared" si="230"/>
        <v>8.695652174</v>
      </c>
      <c r="T1292" s="56">
        <f t="shared" si="231"/>
        <v>10.86956522</v>
      </c>
      <c r="U1292" s="56">
        <f t="shared" si="232"/>
        <v>1.25</v>
      </c>
      <c r="V1292" s="12" t="s">
        <v>71</v>
      </c>
      <c r="W1292" s="54">
        <f>VLOOKUP(V1292,'Charged Moves'!B$2:K$119,3,FALSE)</f>
        <v>90</v>
      </c>
      <c r="X1292" s="57" t="str">
        <f>VLOOKUP(V1292,'Charged Moves'!B$2:C$119,2,FALSE)</f>
        <v>Electric</v>
      </c>
      <c r="Y1292" s="54">
        <f>IF(OR(VLOOKUP(V1292,'Charged Moves'!B$2:C$119,2,FALSE)=E1292,VLOOKUP(V1292,'Charged Moves'!B$2:C$119,2,FALSE)=F1292),1,0)</f>
        <v>1</v>
      </c>
      <c r="Z1292" s="54">
        <f>VLOOKUP(V1292,'Charged Moves'!B$2:K$119,10,FALSE)*100</f>
        <v>5</v>
      </c>
      <c r="AA1292" s="54">
        <f>VLOOKUP(V1292,'Charged Moves'!B$2:K$119,6,FALSE)</f>
        <v>2600</v>
      </c>
      <c r="AB1292" s="54">
        <f>VLOOKUP(V1292,'Charged Moves'!B$2:L$119,11,FALSE)</f>
        <v>50</v>
      </c>
      <c r="AC1292" s="62">
        <f t="shared" si="233"/>
        <v>58</v>
      </c>
      <c r="AD1292" s="24">
        <f t="shared" si="3"/>
        <v>22.30769231</v>
      </c>
      <c r="AE1292" s="63">
        <f t="shared" si="4"/>
        <v>2</v>
      </c>
      <c r="AF1292" s="64">
        <f t="shared" si="5"/>
        <v>4600</v>
      </c>
      <c r="AG1292" s="65">
        <f t="shared" si="6"/>
        <v>11.66666667</v>
      </c>
      <c r="AH1292" s="15">
        <f t="shared" si="234"/>
        <v>0.6701129619</v>
      </c>
      <c r="AI1292" s="15">
        <f t="shared" si="235"/>
        <v>0.2082009545</v>
      </c>
      <c r="AJ1292" s="15">
        <f t="shared" si="236"/>
        <v>0.3452350372</v>
      </c>
      <c r="AK1292" s="65">
        <f t="shared" si="7"/>
        <v>6.363636364</v>
      </c>
      <c r="AL1292" s="65">
        <f t="shared" si="8"/>
        <v>231000</v>
      </c>
      <c r="AM1292" s="65">
        <f t="shared" si="9"/>
        <v>126000</v>
      </c>
    </row>
    <row r="1293" ht="14.25" customHeight="1">
      <c r="A1293" s="11">
        <v>170.0</v>
      </c>
      <c r="B1293" s="11">
        <f>VLOOKUP(D1293,'Species Data'!A$2:E$252,2,FALSE)</f>
        <v>26</v>
      </c>
      <c r="C1293" s="11"/>
      <c r="D1293" s="11" t="s">
        <v>268</v>
      </c>
      <c r="E1293" s="101" t="s">
        <v>480</v>
      </c>
      <c r="F1293" s="140"/>
      <c r="G1293" s="11">
        <f>VLOOKUP(D1293,'Species Data'!A$2:E$252,3,FALSE)</f>
        <v>120</v>
      </c>
      <c r="H1293" s="52">
        <f>VLOOKUP(D1293,'Species Data'!A$2:E$252,4,FALSE)</f>
        <v>193</v>
      </c>
      <c r="I1293" s="52">
        <f>VLOOKUP(D1293,'Species Data'!A$2:E$252,5,FALSE)</f>
        <v>165</v>
      </c>
      <c r="J1293" s="53">
        <f t="shared" si="1"/>
        <v>19800</v>
      </c>
      <c r="K1293" s="12" t="s">
        <v>99</v>
      </c>
      <c r="L1293" s="54">
        <f>VLOOKUP(K1293,'Basic Moves'!B$2:J$60,3,FALSE)</f>
        <v>20</v>
      </c>
      <c r="M1293" s="54" t="str">
        <f>VLOOKUP(K1293,'Basic Moves'!B$2:C$60,2,FALSE)</f>
        <v>Electric</v>
      </c>
      <c r="N1293" s="54">
        <f>IF(OR(VLOOKUP(K1293,'Basic Moves'!B$2:C$60,2,FALSE)=E1293,VLOOKUP(K1293,'Basic Moves'!B$2:C$60,2,FALSE)=F1293),1,0)</f>
        <v>1</v>
      </c>
      <c r="O1293" s="54">
        <f>VLOOKUP(K1293,'Basic Moves'!B$2:J$60,5,FALSE)</f>
        <v>2300</v>
      </c>
      <c r="P1293" s="54">
        <f>VLOOKUP(K1293,'Basic Moves'!B$2:J$60,9,FALSE)</f>
        <v>25</v>
      </c>
      <c r="Q1293" s="34">
        <f t="shared" si="229"/>
        <v>13</v>
      </c>
      <c r="R1293" s="24">
        <f t="shared" si="2"/>
        <v>5.652173913</v>
      </c>
      <c r="S1293" s="56">
        <f t="shared" si="230"/>
        <v>8.695652174</v>
      </c>
      <c r="T1293" s="56">
        <f t="shared" si="231"/>
        <v>10.86956522</v>
      </c>
      <c r="U1293" s="56">
        <f t="shared" si="232"/>
        <v>1.25</v>
      </c>
      <c r="V1293" s="48" t="s">
        <v>272</v>
      </c>
      <c r="W1293" s="54">
        <f>VLOOKUP(V1293,'Charged Moves'!B$2:K$119,3,FALSE)</f>
        <v>45</v>
      </c>
      <c r="X1293" s="57" t="str">
        <f>VLOOKUP(V1293,'Charged Moves'!B$2:C$119,2,FALSE)</f>
        <v>Electric</v>
      </c>
      <c r="Y1293" s="54">
        <f>IF(OR(VLOOKUP(V1293,'Charged Moves'!B$2:C$119,2,FALSE)=E1293,VLOOKUP(V1293,'Charged Moves'!B$2:C$119,2,FALSE)=F1293),1,0)</f>
        <v>1</v>
      </c>
      <c r="Z1293" s="54">
        <f>VLOOKUP(V1293,'Charged Moves'!B$2:K$119,10,FALSE)*100</f>
        <v>5</v>
      </c>
      <c r="AA1293" s="54">
        <f>VLOOKUP(V1293,'Charged Moves'!B$2:K$119,6,FALSE)</f>
        <v>1800</v>
      </c>
      <c r="AB1293" s="54">
        <f>VLOOKUP(V1293,'Charged Moves'!B$2:L$119,11,FALSE)</f>
        <v>33</v>
      </c>
      <c r="AC1293" s="62">
        <f t="shared" si="233"/>
        <v>29</v>
      </c>
      <c r="AD1293" s="24">
        <f t="shared" si="3"/>
        <v>16.11111111</v>
      </c>
      <c r="AE1293" s="63">
        <f t="shared" si="4"/>
        <v>2</v>
      </c>
      <c r="AF1293" s="64">
        <f t="shared" si="5"/>
        <v>4600</v>
      </c>
      <c r="AG1293" s="65">
        <f t="shared" si="6"/>
        <v>8.59375</v>
      </c>
      <c r="AH1293" s="15">
        <f t="shared" si="234"/>
        <v>0.4936099943</v>
      </c>
      <c r="AI1293" s="15">
        <f t="shared" si="235"/>
        <v>0.1533623102</v>
      </c>
      <c r="AJ1293" s="15">
        <f t="shared" si="236"/>
        <v>0.2406304119</v>
      </c>
      <c r="AK1293" s="65">
        <f t="shared" si="7"/>
        <v>4.435483871</v>
      </c>
      <c r="AL1293" s="65">
        <f t="shared" si="8"/>
        <v>170156.25</v>
      </c>
      <c r="AM1293" s="65">
        <f t="shared" si="9"/>
        <v>87822.58065</v>
      </c>
    </row>
    <row r="1294" ht="14.25" customHeight="1">
      <c r="A1294" s="11">
        <v>165.0</v>
      </c>
      <c r="B1294" s="11">
        <f>VLOOKUP(D1294,'Species Data'!A$2:E$252,2,FALSE)</f>
        <v>26</v>
      </c>
      <c r="C1294" s="11"/>
      <c r="D1294" s="11" t="s">
        <v>268</v>
      </c>
      <c r="E1294" s="101" t="s">
        <v>480</v>
      </c>
      <c r="F1294" s="140"/>
      <c r="G1294" s="11">
        <f>VLOOKUP(D1294,'Species Data'!A$2:E$252,3,FALSE)</f>
        <v>120</v>
      </c>
      <c r="H1294" s="52">
        <f>VLOOKUP(D1294,'Species Data'!A$2:E$252,4,FALSE)</f>
        <v>193</v>
      </c>
      <c r="I1294" s="52">
        <f>VLOOKUP(D1294,'Species Data'!A$2:E$252,5,FALSE)</f>
        <v>165</v>
      </c>
      <c r="J1294" s="53">
        <f t="shared" si="1"/>
        <v>19800</v>
      </c>
      <c r="K1294" s="48" t="s">
        <v>262</v>
      </c>
      <c r="L1294" s="54">
        <f>VLOOKUP(K1294,'Basic Moves'!B$2:J$60,3,FALSE)</f>
        <v>6</v>
      </c>
      <c r="M1294" s="54" t="str">
        <f>VLOOKUP(K1294,'Basic Moves'!B$2:C$60,2,FALSE)</f>
        <v>Electric</v>
      </c>
      <c r="N1294" s="54">
        <f>IF(OR(VLOOKUP(K1294,'Basic Moves'!B$2:C$60,2,FALSE)=E1294,VLOOKUP(K1294,'Basic Moves'!B$2:C$60,2,FALSE)=F1294),1,0)</f>
        <v>1</v>
      </c>
      <c r="O1294" s="54">
        <f>VLOOKUP(K1294,'Basic Moves'!B$2:J$60,5,FALSE)</f>
        <v>700</v>
      </c>
      <c r="P1294" s="54">
        <f>VLOOKUP(K1294,'Basic Moves'!B$2:J$60,9,FALSE)</f>
        <v>9</v>
      </c>
      <c r="Q1294" s="34">
        <f t="shared" si="229"/>
        <v>4</v>
      </c>
      <c r="R1294" s="24">
        <f t="shared" si="2"/>
        <v>5.714285714</v>
      </c>
      <c r="S1294" s="56">
        <f t="shared" si="230"/>
        <v>8.571428571</v>
      </c>
      <c r="T1294" s="56">
        <f t="shared" si="231"/>
        <v>12.85714286</v>
      </c>
      <c r="U1294" s="56">
        <f t="shared" si="232"/>
        <v>1.5</v>
      </c>
      <c r="V1294" s="12" t="s">
        <v>71</v>
      </c>
      <c r="W1294" s="54">
        <f>VLOOKUP(V1294,'Charged Moves'!B$2:K$119,3,FALSE)</f>
        <v>90</v>
      </c>
      <c r="X1294" s="57" t="str">
        <f>VLOOKUP(V1294,'Charged Moves'!B$2:C$119,2,FALSE)</f>
        <v>Electric</v>
      </c>
      <c r="Y1294" s="54">
        <f>IF(OR(VLOOKUP(V1294,'Charged Moves'!B$2:C$119,2,FALSE)=E1294,VLOOKUP(V1294,'Charged Moves'!B$2:C$119,2,FALSE)=F1294),1,0)</f>
        <v>1</v>
      </c>
      <c r="Z1294" s="54">
        <f>VLOOKUP(V1294,'Charged Moves'!B$2:K$119,10,FALSE)*100</f>
        <v>5</v>
      </c>
      <c r="AA1294" s="54">
        <f>VLOOKUP(V1294,'Charged Moves'!B$2:K$119,6,FALSE)</f>
        <v>2600</v>
      </c>
      <c r="AB1294" s="54">
        <f>VLOOKUP(V1294,'Charged Moves'!B$2:L$119,11,FALSE)</f>
        <v>50</v>
      </c>
      <c r="AC1294" s="62">
        <f t="shared" si="233"/>
        <v>58</v>
      </c>
      <c r="AD1294" s="24">
        <f t="shared" si="3"/>
        <v>22.30769231</v>
      </c>
      <c r="AE1294" s="63">
        <f t="shared" si="4"/>
        <v>6</v>
      </c>
      <c r="AF1294" s="64">
        <f t="shared" si="5"/>
        <v>4200</v>
      </c>
      <c r="AG1294" s="65">
        <f t="shared" si="6"/>
        <v>12.05882353</v>
      </c>
      <c r="AH1294" s="15">
        <f t="shared" si="234"/>
        <v>0.6926377673</v>
      </c>
      <c r="AI1294" s="15">
        <f t="shared" si="235"/>
        <v>0.2151993059</v>
      </c>
      <c r="AJ1294" s="15">
        <f t="shared" si="236"/>
        <v>0.2138750025</v>
      </c>
      <c r="AK1294" s="65">
        <f t="shared" si="7"/>
        <v>3.942307692</v>
      </c>
      <c r="AL1294" s="65">
        <f t="shared" si="8"/>
        <v>238764.7059</v>
      </c>
      <c r="AM1294" s="65">
        <f t="shared" si="9"/>
        <v>78057.69231</v>
      </c>
    </row>
    <row r="1295" ht="14.25" customHeight="1">
      <c r="A1295" s="11">
        <v>169.0</v>
      </c>
      <c r="B1295" s="11">
        <f>VLOOKUP(D1295,'Species Data'!A$2:E$252,2,FALSE)</f>
        <v>26</v>
      </c>
      <c r="C1295" s="11"/>
      <c r="D1295" s="11" t="s">
        <v>268</v>
      </c>
      <c r="E1295" s="101" t="s">
        <v>480</v>
      </c>
      <c r="F1295" s="140"/>
      <c r="G1295" s="11">
        <f>VLOOKUP(D1295,'Species Data'!A$2:E$252,3,FALSE)</f>
        <v>120</v>
      </c>
      <c r="H1295" s="52">
        <f>VLOOKUP(D1295,'Species Data'!A$2:E$252,4,FALSE)</f>
        <v>193</v>
      </c>
      <c r="I1295" s="52">
        <f>VLOOKUP(D1295,'Species Data'!A$2:E$252,5,FALSE)</f>
        <v>165</v>
      </c>
      <c r="J1295" s="53">
        <f t="shared" si="1"/>
        <v>19800</v>
      </c>
      <c r="K1295" s="12" t="s">
        <v>99</v>
      </c>
      <c r="L1295" s="54">
        <f>VLOOKUP(K1295,'Basic Moves'!B$2:J$60,3,FALSE)</f>
        <v>20</v>
      </c>
      <c r="M1295" s="54" t="str">
        <f>VLOOKUP(K1295,'Basic Moves'!B$2:C$60,2,FALSE)</f>
        <v>Electric</v>
      </c>
      <c r="N1295" s="54">
        <f>IF(OR(VLOOKUP(K1295,'Basic Moves'!B$2:C$60,2,FALSE)=E1295,VLOOKUP(K1295,'Basic Moves'!B$2:C$60,2,FALSE)=F1295),1,0)</f>
        <v>1</v>
      </c>
      <c r="O1295" s="54">
        <f>VLOOKUP(K1295,'Basic Moves'!B$2:J$60,5,FALSE)</f>
        <v>2300</v>
      </c>
      <c r="P1295" s="54">
        <f>VLOOKUP(K1295,'Basic Moves'!B$2:J$60,9,FALSE)</f>
        <v>25</v>
      </c>
      <c r="Q1295" s="34">
        <f t="shared" si="229"/>
        <v>13</v>
      </c>
      <c r="R1295" s="24">
        <f t="shared" si="2"/>
        <v>5.652173913</v>
      </c>
      <c r="S1295" s="56">
        <f t="shared" si="230"/>
        <v>8.695652174</v>
      </c>
      <c r="T1295" s="56">
        <f t="shared" si="231"/>
        <v>10.86956522</v>
      </c>
      <c r="U1295" s="56">
        <f t="shared" si="232"/>
        <v>1.25</v>
      </c>
      <c r="V1295" s="48" t="s">
        <v>236</v>
      </c>
      <c r="W1295" s="54">
        <f>VLOOKUP(V1295,'Charged Moves'!B$2:K$119,3,FALSE)</f>
        <v>40</v>
      </c>
      <c r="X1295" s="57" t="str">
        <f>VLOOKUP(V1295,'Charged Moves'!B$2:C$119,2,FALSE)</f>
        <v>Fighting</v>
      </c>
      <c r="Y1295" s="54">
        <f>IF(OR(VLOOKUP(V1295,'Charged Moves'!B$2:C$119,2,FALSE)=E1295,VLOOKUP(V1295,'Charged Moves'!B$2:C$119,2,FALSE)=F1295),1,0)</f>
        <v>0</v>
      </c>
      <c r="Z1295" s="54">
        <f>VLOOKUP(V1295,'Charged Moves'!B$2:K$119,10,FALSE)*100</f>
        <v>25</v>
      </c>
      <c r="AA1295" s="54">
        <f>VLOOKUP(V1295,'Charged Moves'!B$2:K$119,6,FALSE)</f>
        <v>1600</v>
      </c>
      <c r="AB1295" s="54">
        <f>VLOOKUP(V1295,'Charged Moves'!B$2:L$119,11,FALSE)</f>
        <v>33</v>
      </c>
      <c r="AC1295" s="62">
        <f t="shared" si="233"/>
        <v>22</v>
      </c>
      <c r="AD1295" s="24">
        <f t="shared" si="3"/>
        <v>13.75</v>
      </c>
      <c r="AE1295" s="63">
        <f t="shared" si="4"/>
        <v>2</v>
      </c>
      <c r="AF1295" s="64">
        <f t="shared" si="5"/>
        <v>4600</v>
      </c>
      <c r="AG1295" s="65">
        <f t="shared" si="6"/>
        <v>7.741935484</v>
      </c>
      <c r="AH1295" s="15">
        <f t="shared" si="234"/>
        <v>0.4446832558</v>
      </c>
      <c r="AI1295" s="15">
        <f t="shared" si="235"/>
        <v>0.1381610021</v>
      </c>
      <c r="AJ1295" s="15">
        <f t="shared" si="236"/>
        <v>0.2134474235</v>
      </c>
      <c r="AK1295" s="65">
        <f t="shared" si="7"/>
        <v>3.93442623</v>
      </c>
      <c r="AL1295" s="65">
        <f t="shared" si="8"/>
        <v>153290.3226</v>
      </c>
      <c r="AM1295" s="65">
        <f t="shared" si="9"/>
        <v>77901.63934</v>
      </c>
    </row>
    <row r="1296" ht="14.25" customHeight="1">
      <c r="A1296" s="11">
        <v>164.0</v>
      </c>
      <c r="B1296" s="11">
        <f>VLOOKUP(D1296,'Species Data'!A$2:E$252,2,FALSE)</f>
        <v>26</v>
      </c>
      <c r="C1296" s="11"/>
      <c r="D1296" s="11" t="s">
        <v>268</v>
      </c>
      <c r="E1296" s="101" t="s">
        <v>480</v>
      </c>
      <c r="F1296" s="140"/>
      <c r="G1296" s="11">
        <f>VLOOKUP(D1296,'Species Data'!A$2:E$252,3,FALSE)</f>
        <v>120</v>
      </c>
      <c r="H1296" s="52">
        <f>VLOOKUP(D1296,'Species Data'!A$2:E$252,4,FALSE)</f>
        <v>193</v>
      </c>
      <c r="I1296" s="52">
        <f>VLOOKUP(D1296,'Species Data'!A$2:E$252,5,FALSE)</f>
        <v>165</v>
      </c>
      <c r="J1296" s="53">
        <f t="shared" si="1"/>
        <v>19800</v>
      </c>
      <c r="K1296" s="48" t="s">
        <v>262</v>
      </c>
      <c r="L1296" s="54">
        <f>VLOOKUP(K1296,'Basic Moves'!B$2:J$60,3,FALSE)</f>
        <v>6</v>
      </c>
      <c r="M1296" s="54" t="str">
        <f>VLOOKUP(K1296,'Basic Moves'!B$2:C$60,2,FALSE)</f>
        <v>Electric</v>
      </c>
      <c r="N1296" s="54">
        <f>IF(OR(VLOOKUP(K1296,'Basic Moves'!B$2:C$60,2,FALSE)=E1296,VLOOKUP(K1296,'Basic Moves'!B$2:C$60,2,FALSE)=F1296),1,0)</f>
        <v>1</v>
      </c>
      <c r="O1296" s="54">
        <f>VLOOKUP(K1296,'Basic Moves'!B$2:J$60,5,FALSE)</f>
        <v>700</v>
      </c>
      <c r="P1296" s="54">
        <f>VLOOKUP(K1296,'Basic Moves'!B$2:J$60,9,FALSE)</f>
        <v>9</v>
      </c>
      <c r="Q1296" s="34">
        <f t="shared" si="229"/>
        <v>4</v>
      </c>
      <c r="R1296" s="24">
        <f t="shared" si="2"/>
        <v>5.714285714</v>
      </c>
      <c r="S1296" s="56">
        <f t="shared" si="230"/>
        <v>8.571428571</v>
      </c>
      <c r="T1296" s="56">
        <f t="shared" si="231"/>
        <v>12.85714286</v>
      </c>
      <c r="U1296" s="56">
        <f t="shared" si="232"/>
        <v>1.5</v>
      </c>
      <c r="V1296" s="48" t="s">
        <v>272</v>
      </c>
      <c r="W1296" s="54">
        <f>VLOOKUP(V1296,'Charged Moves'!B$2:K$119,3,FALSE)</f>
        <v>45</v>
      </c>
      <c r="X1296" s="57" t="str">
        <f>VLOOKUP(V1296,'Charged Moves'!B$2:C$119,2,FALSE)</f>
        <v>Electric</v>
      </c>
      <c r="Y1296" s="54">
        <f>IF(OR(VLOOKUP(V1296,'Charged Moves'!B$2:C$119,2,FALSE)=E1296,VLOOKUP(V1296,'Charged Moves'!B$2:C$119,2,FALSE)=F1296),1,0)</f>
        <v>1</v>
      </c>
      <c r="Z1296" s="54">
        <f>VLOOKUP(V1296,'Charged Moves'!B$2:K$119,10,FALSE)*100</f>
        <v>5</v>
      </c>
      <c r="AA1296" s="54">
        <f>VLOOKUP(V1296,'Charged Moves'!B$2:K$119,6,FALSE)</f>
        <v>1800</v>
      </c>
      <c r="AB1296" s="54">
        <f>VLOOKUP(V1296,'Charged Moves'!B$2:L$119,11,FALSE)</f>
        <v>33</v>
      </c>
      <c r="AC1296" s="62">
        <f t="shared" si="233"/>
        <v>29</v>
      </c>
      <c r="AD1296" s="24">
        <f t="shared" si="3"/>
        <v>16.11111111</v>
      </c>
      <c r="AE1296" s="63">
        <f t="shared" si="4"/>
        <v>4</v>
      </c>
      <c r="AF1296" s="64">
        <f t="shared" si="5"/>
        <v>2800</v>
      </c>
      <c r="AG1296" s="65">
        <f t="shared" si="6"/>
        <v>9.782608696</v>
      </c>
      <c r="AH1296" s="15">
        <f t="shared" si="234"/>
        <v>0.5618959618</v>
      </c>
      <c r="AI1296" s="15">
        <f t="shared" si="235"/>
        <v>0.1745784401</v>
      </c>
      <c r="AJ1296" s="15">
        <f t="shared" si="236"/>
        <v>0.1672126648</v>
      </c>
      <c r="AK1296" s="65">
        <f t="shared" si="7"/>
        <v>3.082191781</v>
      </c>
      <c r="AL1296" s="65">
        <f t="shared" si="8"/>
        <v>193695.6522</v>
      </c>
      <c r="AM1296" s="65">
        <f t="shared" si="9"/>
        <v>61027.39726</v>
      </c>
    </row>
    <row r="1297" ht="14.25" customHeight="1">
      <c r="A1297" s="11">
        <v>163.0</v>
      </c>
      <c r="B1297" s="32">
        <f>VLOOKUP(D1297,'Species Data'!A$2:E$252,2,FALSE)</f>
        <v>26</v>
      </c>
      <c r="C1297" s="32"/>
      <c r="D1297" s="32" t="s">
        <v>268</v>
      </c>
      <c r="E1297" s="113" t="s">
        <v>480</v>
      </c>
      <c r="F1297" s="141"/>
      <c r="G1297" s="32">
        <f>VLOOKUP(D1297,'Species Data'!A$2:E$252,3,FALSE)</f>
        <v>120</v>
      </c>
      <c r="H1297" s="104">
        <f>VLOOKUP(D1297,'Species Data'!A$2:E$252,4,FALSE)</f>
        <v>193</v>
      </c>
      <c r="I1297" s="104">
        <f>VLOOKUP(D1297,'Species Data'!A$2:E$252,5,FALSE)</f>
        <v>165</v>
      </c>
      <c r="J1297" s="105">
        <f t="shared" si="1"/>
        <v>19800</v>
      </c>
      <c r="K1297" s="36" t="s">
        <v>262</v>
      </c>
      <c r="L1297" s="106">
        <f>VLOOKUP(K1297,'Basic Moves'!B$2:J$60,3,FALSE)</f>
        <v>6</v>
      </c>
      <c r="M1297" s="106" t="str">
        <f>VLOOKUP(K1297,'Basic Moves'!B$2:C$60,2,FALSE)</f>
        <v>Electric</v>
      </c>
      <c r="N1297" s="106">
        <f>IF(OR(VLOOKUP(K1297,'Basic Moves'!B$2:C$60,2,FALSE)=E1297,VLOOKUP(K1297,'Basic Moves'!B$2:C$60,2,FALSE)=F1297),1,0)</f>
        <v>1</v>
      </c>
      <c r="O1297" s="106">
        <f>VLOOKUP(K1297,'Basic Moves'!B$2:J$60,5,FALSE)</f>
        <v>700</v>
      </c>
      <c r="P1297" s="106">
        <f>VLOOKUP(K1297,'Basic Moves'!B$2:J$60,9,FALSE)</f>
        <v>9</v>
      </c>
      <c r="Q1297" s="34">
        <f t="shared" si="229"/>
        <v>4</v>
      </c>
      <c r="R1297" s="24">
        <f t="shared" si="2"/>
        <v>5.714285714</v>
      </c>
      <c r="S1297" s="56">
        <f t="shared" si="230"/>
        <v>8.571428571</v>
      </c>
      <c r="T1297" s="56">
        <f t="shared" si="231"/>
        <v>12.85714286</v>
      </c>
      <c r="U1297" s="56">
        <f t="shared" si="232"/>
        <v>1.5</v>
      </c>
      <c r="V1297" s="36" t="s">
        <v>109</v>
      </c>
      <c r="W1297" s="106">
        <f>VLOOKUP(V1297,'Charged Moves'!B$2:K$119,3,FALSE)</f>
        <v>100</v>
      </c>
      <c r="X1297" s="107" t="str">
        <f>VLOOKUP(V1297,'Charged Moves'!B$2:C$119,2,FALSE)</f>
        <v>Electric</v>
      </c>
      <c r="Y1297" s="106">
        <f>IF(OR(VLOOKUP(V1297,'Charged Moves'!B$2:C$119,2,FALSE)=E1297,VLOOKUP(V1297,'Charged Moves'!B$2:C$119,2,FALSE)=F1297),1,0)</f>
        <v>1</v>
      </c>
      <c r="Z1297" s="106">
        <f>VLOOKUP(V1297,'Charged Moves'!B$2:K$119,10,FALSE)*100</f>
        <v>5</v>
      </c>
      <c r="AA1297" s="106">
        <f>VLOOKUP(V1297,'Charged Moves'!B$2:K$119,6,FALSE)</f>
        <v>2400</v>
      </c>
      <c r="AB1297" s="106">
        <f>VLOOKUP(V1297,'Charged Moves'!B$2:L$119,11,FALSE)</f>
        <v>100</v>
      </c>
      <c r="AC1297" s="62">
        <f t="shared" si="233"/>
        <v>65</v>
      </c>
      <c r="AD1297" s="24">
        <f t="shared" si="3"/>
        <v>27.08333333</v>
      </c>
      <c r="AE1297" s="63">
        <f t="shared" si="4"/>
        <v>12</v>
      </c>
      <c r="AF1297" s="64">
        <f t="shared" si="5"/>
        <v>8400</v>
      </c>
      <c r="AG1297" s="65">
        <f t="shared" si="6"/>
        <v>10.46296296</v>
      </c>
      <c r="AH1297" s="15">
        <f t="shared" si="234"/>
        <v>0.600974323</v>
      </c>
      <c r="AI1297" s="15">
        <f t="shared" si="235"/>
        <v>0.1867199036</v>
      </c>
      <c r="AJ1297" s="15">
        <f t="shared" si="236"/>
        <v>0.1665866271</v>
      </c>
      <c r="AK1297" s="65">
        <f t="shared" si="7"/>
        <v>3.070652174</v>
      </c>
      <c r="AL1297" s="65">
        <f t="shared" si="8"/>
        <v>207166.6667</v>
      </c>
      <c r="AM1297" s="65">
        <f t="shared" si="9"/>
        <v>60798.91304</v>
      </c>
    </row>
    <row r="1298" ht="14.25" customHeight="1">
      <c r="A1298" s="11">
        <v>167.0</v>
      </c>
      <c r="B1298" s="32">
        <f>VLOOKUP(D1298,'Species Data'!A$2:E$252,2,FALSE)</f>
        <v>26</v>
      </c>
      <c r="C1298" s="32"/>
      <c r="D1298" s="32" t="s">
        <v>268</v>
      </c>
      <c r="E1298" s="113" t="s">
        <v>480</v>
      </c>
      <c r="F1298" s="141"/>
      <c r="G1298" s="32">
        <f>VLOOKUP(D1298,'Species Data'!A$2:E$252,3,FALSE)</f>
        <v>120</v>
      </c>
      <c r="H1298" s="104">
        <f>VLOOKUP(D1298,'Species Data'!A$2:E$252,4,FALSE)</f>
        <v>193</v>
      </c>
      <c r="I1298" s="104">
        <f>VLOOKUP(D1298,'Species Data'!A$2:E$252,5,FALSE)</f>
        <v>165</v>
      </c>
      <c r="J1298" s="105">
        <f t="shared" si="1"/>
        <v>19800</v>
      </c>
      <c r="K1298" s="36" t="s">
        <v>70</v>
      </c>
      <c r="L1298" s="106">
        <f>VLOOKUP(K1298,'Basic Moves'!B$2:J$60,3,FALSE)</f>
        <v>5</v>
      </c>
      <c r="M1298" s="106" t="str">
        <f>VLOOKUP(K1298,'Basic Moves'!B$2:C$60,2,FALSE)</f>
        <v>Electric</v>
      </c>
      <c r="N1298" s="106">
        <f>IF(OR(VLOOKUP(K1298,'Basic Moves'!B$2:C$60,2,FALSE)=E1298,VLOOKUP(K1298,'Basic Moves'!B$2:C$60,2,FALSE)=F1298),1,0)</f>
        <v>1</v>
      </c>
      <c r="O1298" s="106">
        <f>VLOOKUP(K1298,'Basic Moves'!B$2:J$60,5,FALSE)</f>
        <v>600</v>
      </c>
      <c r="P1298" s="106">
        <f>VLOOKUP(K1298,'Basic Moves'!B$2:J$60,9,FALSE)</f>
        <v>8</v>
      </c>
      <c r="Q1298" s="34">
        <f t="shared" si="229"/>
        <v>4</v>
      </c>
      <c r="R1298" s="24">
        <f t="shared" si="2"/>
        <v>6.666666667</v>
      </c>
      <c r="S1298" s="56">
        <f t="shared" si="230"/>
        <v>8.333333333</v>
      </c>
      <c r="T1298" s="56">
        <f t="shared" si="231"/>
        <v>13.33333333</v>
      </c>
      <c r="U1298" s="56">
        <f t="shared" si="232"/>
        <v>1.6</v>
      </c>
      <c r="V1298" s="36" t="s">
        <v>109</v>
      </c>
      <c r="W1298" s="106">
        <f>VLOOKUP(V1298,'Charged Moves'!B$2:K$119,3,FALSE)</f>
        <v>100</v>
      </c>
      <c r="X1298" s="107" t="str">
        <f>VLOOKUP(V1298,'Charged Moves'!B$2:C$119,2,FALSE)</f>
        <v>Electric</v>
      </c>
      <c r="Y1298" s="106">
        <f>IF(OR(VLOOKUP(V1298,'Charged Moves'!B$2:C$119,2,FALSE)=E1298,VLOOKUP(V1298,'Charged Moves'!B$2:C$119,2,FALSE)=F1298),1,0)</f>
        <v>1</v>
      </c>
      <c r="Z1298" s="106">
        <f>VLOOKUP(V1298,'Charged Moves'!B$2:K$119,10,FALSE)*100</f>
        <v>5</v>
      </c>
      <c r="AA1298" s="106">
        <f>VLOOKUP(V1298,'Charged Moves'!B$2:K$119,6,FALSE)</f>
        <v>2400</v>
      </c>
      <c r="AB1298" s="106">
        <f>VLOOKUP(V1298,'Charged Moves'!B$2:L$119,11,FALSE)</f>
        <v>100</v>
      </c>
      <c r="AC1298" s="62">
        <f t="shared" si="233"/>
        <v>65</v>
      </c>
      <c r="AD1298" s="24">
        <f t="shared" si="3"/>
        <v>27.08333333</v>
      </c>
      <c r="AE1298" s="63">
        <f t="shared" si="4"/>
        <v>13</v>
      </c>
      <c r="AF1298" s="64">
        <f t="shared" si="5"/>
        <v>7800</v>
      </c>
      <c r="AG1298" s="65">
        <f t="shared" si="6"/>
        <v>11.47058824</v>
      </c>
      <c r="AH1298" s="15">
        <f t="shared" si="234"/>
        <v>0.6588505592</v>
      </c>
      <c r="AI1298" s="15">
        <f t="shared" si="235"/>
        <v>0.2047017788</v>
      </c>
      <c r="AJ1298" s="15">
        <f t="shared" si="236"/>
        <v>0.166162114</v>
      </c>
      <c r="AK1298" s="65">
        <f t="shared" si="7"/>
        <v>3.062827225</v>
      </c>
      <c r="AL1298" s="65">
        <f t="shared" si="8"/>
        <v>227117.6471</v>
      </c>
      <c r="AM1298" s="65">
        <f t="shared" si="9"/>
        <v>60643.97906</v>
      </c>
    </row>
    <row r="1299" ht="14.25" customHeight="1">
      <c r="A1299" s="11">
        <v>168.0</v>
      </c>
      <c r="B1299" s="32">
        <f>VLOOKUP(D1299,'Species Data'!A$2:E$252,2,FALSE)</f>
        <v>26</v>
      </c>
      <c r="C1299" s="32"/>
      <c r="D1299" s="32" t="s">
        <v>268</v>
      </c>
      <c r="E1299" s="113" t="s">
        <v>480</v>
      </c>
      <c r="F1299" s="141"/>
      <c r="G1299" s="32">
        <f>VLOOKUP(D1299,'Species Data'!A$2:E$252,3,FALSE)</f>
        <v>120</v>
      </c>
      <c r="H1299" s="104">
        <f>VLOOKUP(D1299,'Species Data'!A$2:E$252,4,FALSE)</f>
        <v>193</v>
      </c>
      <c r="I1299" s="104">
        <f>VLOOKUP(D1299,'Species Data'!A$2:E$252,5,FALSE)</f>
        <v>165</v>
      </c>
      <c r="J1299" s="105">
        <f t="shared" si="1"/>
        <v>19800</v>
      </c>
      <c r="K1299" s="36" t="s">
        <v>70</v>
      </c>
      <c r="L1299" s="106">
        <f>VLOOKUP(K1299,'Basic Moves'!B$2:J$60,3,FALSE)</f>
        <v>5</v>
      </c>
      <c r="M1299" s="106" t="str">
        <f>VLOOKUP(K1299,'Basic Moves'!B$2:C$60,2,FALSE)</f>
        <v>Electric</v>
      </c>
      <c r="N1299" s="106">
        <f>IF(OR(VLOOKUP(K1299,'Basic Moves'!B$2:C$60,2,FALSE)=E1299,VLOOKUP(K1299,'Basic Moves'!B$2:C$60,2,FALSE)=F1299),1,0)</f>
        <v>1</v>
      </c>
      <c r="O1299" s="106">
        <f>VLOOKUP(K1299,'Basic Moves'!B$2:J$60,5,FALSE)</f>
        <v>600</v>
      </c>
      <c r="P1299" s="106">
        <f>VLOOKUP(K1299,'Basic Moves'!B$2:J$60,9,FALSE)</f>
        <v>8</v>
      </c>
      <c r="Q1299" s="34">
        <f t="shared" si="229"/>
        <v>4</v>
      </c>
      <c r="R1299" s="24">
        <f t="shared" si="2"/>
        <v>6.666666667</v>
      </c>
      <c r="S1299" s="56">
        <f t="shared" si="230"/>
        <v>8.333333333</v>
      </c>
      <c r="T1299" s="56">
        <f t="shared" si="231"/>
        <v>13.33333333</v>
      </c>
      <c r="U1299" s="56">
        <f t="shared" si="232"/>
        <v>1.6</v>
      </c>
      <c r="V1299" s="36" t="s">
        <v>272</v>
      </c>
      <c r="W1299" s="106">
        <f>VLOOKUP(V1299,'Charged Moves'!B$2:K$119,3,FALSE)</f>
        <v>45</v>
      </c>
      <c r="X1299" s="107" t="str">
        <f>VLOOKUP(V1299,'Charged Moves'!B$2:C$119,2,FALSE)</f>
        <v>Electric</v>
      </c>
      <c r="Y1299" s="106">
        <f>IF(OR(VLOOKUP(V1299,'Charged Moves'!B$2:C$119,2,FALSE)=E1299,VLOOKUP(V1299,'Charged Moves'!B$2:C$119,2,FALSE)=F1299),1,0)</f>
        <v>1</v>
      </c>
      <c r="Z1299" s="106">
        <f>VLOOKUP(V1299,'Charged Moves'!B$2:K$119,10,FALSE)*100</f>
        <v>5</v>
      </c>
      <c r="AA1299" s="106">
        <f>VLOOKUP(V1299,'Charged Moves'!B$2:K$119,6,FALSE)</f>
        <v>1800</v>
      </c>
      <c r="AB1299" s="106">
        <f>VLOOKUP(V1299,'Charged Moves'!B$2:L$119,11,FALSE)</f>
        <v>33</v>
      </c>
      <c r="AC1299" s="62">
        <f t="shared" si="233"/>
        <v>29</v>
      </c>
      <c r="AD1299" s="24">
        <f t="shared" si="3"/>
        <v>16.11111111</v>
      </c>
      <c r="AE1299" s="63">
        <f t="shared" si="4"/>
        <v>5</v>
      </c>
      <c r="AF1299" s="64">
        <f t="shared" si="5"/>
        <v>3000</v>
      </c>
      <c r="AG1299" s="65">
        <f t="shared" si="6"/>
        <v>10.20833333</v>
      </c>
      <c r="AH1299" s="15">
        <f t="shared" si="234"/>
        <v>0.5863488417</v>
      </c>
      <c r="AI1299" s="15">
        <f t="shared" si="235"/>
        <v>0.1821758352</v>
      </c>
      <c r="AJ1299" s="15">
        <f t="shared" si="236"/>
        <v>0.1582327254</v>
      </c>
      <c r="AK1299" s="65">
        <f t="shared" si="7"/>
        <v>2.916666667</v>
      </c>
      <c r="AL1299" s="65">
        <f t="shared" si="8"/>
        <v>202125</v>
      </c>
      <c r="AM1299" s="65">
        <f t="shared" si="9"/>
        <v>57750</v>
      </c>
    </row>
    <row r="1300" ht="14.25" customHeight="1">
      <c r="A1300" s="11">
        <v>162.0</v>
      </c>
      <c r="B1300" s="11">
        <f>VLOOKUP(D1300,'Species Data'!A$2:E$252,2,FALSE)</f>
        <v>26</v>
      </c>
      <c r="C1300" s="11"/>
      <c r="D1300" s="11" t="s">
        <v>268</v>
      </c>
      <c r="E1300" s="101" t="s">
        <v>480</v>
      </c>
      <c r="F1300" s="140"/>
      <c r="G1300" s="11">
        <f>VLOOKUP(D1300,'Species Data'!A$2:E$252,3,FALSE)</f>
        <v>120</v>
      </c>
      <c r="H1300" s="52">
        <f>VLOOKUP(D1300,'Species Data'!A$2:E$252,4,FALSE)</f>
        <v>193</v>
      </c>
      <c r="I1300" s="52">
        <f>VLOOKUP(D1300,'Species Data'!A$2:E$252,5,FALSE)</f>
        <v>165</v>
      </c>
      <c r="J1300" s="53">
        <f t="shared" si="1"/>
        <v>19800</v>
      </c>
      <c r="K1300" s="48" t="s">
        <v>262</v>
      </c>
      <c r="L1300" s="54">
        <f>VLOOKUP(K1300,'Basic Moves'!B$2:J$60,3,FALSE)</f>
        <v>6</v>
      </c>
      <c r="M1300" s="54" t="str">
        <f>VLOOKUP(K1300,'Basic Moves'!B$2:C$60,2,FALSE)</f>
        <v>Electric</v>
      </c>
      <c r="N1300" s="54">
        <f>IF(OR(VLOOKUP(K1300,'Basic Moves'!B$2:C$60,2,FALSE)=E1300,VLOOKUP(K1300,'Basic Moves'!B$2:C$60,2,FALSE)=F1300),1,0)</f>
        <v>1</v>
      </c>
      <c r="O1300" s="54">
        <f>VLOOKUP(K1300,'Basic Moves'!B$2:J$60,5,FALSE)</f>
        <v>700</v>
      </c>
      <c r="P1300" s="54">
        <f>VLOOKUP(K1300,'Basic Moves'!B$2:J$60,9,FALSE)</f>
        <v>9</v>
      </c>
      <c r="Q1300" s="34">
        <f t="shared" si="229"/>
        <v>4</v>
      </c>
      <c r="R1300" s="24">
        <f t="shared" si="2"/>
        <v>5.714285714</v>
      </c>
      <c r="S1300" s="56">
        <f t="shared" si="230"/>
        <v>8.571428571</v>
      </c>
      <c r="T1300" s="56">
        <f t="shared" si="231"/>
        <v>12.85714286</v>
      </c>
      <c r="U1300" s="56">
        <f t="shared" si="232"/>
        <v>1.5</v>
      </c>
      <c r="V1300" s="48" t="s">
        <v>236</v>
      </c>
      <c r="W1300" s="54">
        <f>VLOOKUP(V1300,'Charged Moves'!B$2:K$119,3,FALSE)</f>
        <v>40</v>
      </c>
      <c r="X1300" s="57" t="str">
        <f>VLOOKUP(V1300,'Charged Moves'!B$2:C$119,2,FALSE)</f>
        <v>Fighting</v>
      </c>
      <c r="Y1300" s="54">
        <f>IF(OR(VLOOKUP(V1300,'Charged Moves'!B$2:C$119,2,FALSE)=E1300,VLOOKUP(V1300,'Charged Moves'!B$2:C$119,2,FALSE)=F1300),1,0)</f>
        <v>0</v>
      </c>
      <c r="Z1300" s="54">
        <f>VLOOKUP(V1300,'Charged Moves'!B$2:K$119,10,FALSE)*100</f>
        <v>25</v>
      </c>
      <c r="AA1300" s="54">
        <f>VLOOKUP(V1300,'Charged Moves'!B$2:K$119,6,FALSE)</f>
        <v>1600</v>
      </c>
      <c r="AB1300" s="54">
        <f>VLOOKUP(V1300,'Charged Moves'!B$2:L$119,11,FALSE)</f>
        <v>33</v>
      </c>
      <c r="AC1300" s="62">
        <f t="shared" si="233"/>
        <v>22</v>
      </c>
      <c r="AD1300" s="24">
        <f t="shared" si="3"/>
        <v>13.75</v>
      </c>
      <c r="AE1300" s="63">
        <f t="shared" si="4"/>
        <v>4</v>
      </c>
      <c r="AF1300" s="64">
        <f t="shared" si="5"/>
        <v>2800</v>
      </c>
      <c r="AG1300" s="65">
        <f t="shared" si="6"/>
        <v>8.636363636</v>
      </c>
      <c r="AH1300" s="15">
        <f t="shared" si="234"/>
        <v>0.4960576471</v>
      </c>
      <c r="AI1300" s="15">
        <f t="shared" si="235"/>
        <v>0.1541227845</v>
      </c>
      <c r="AJ1300" s="15">
        <f t="shared" si="236"/>
        <v>0.143162942</v>
      </c>
      <c r="AK1300" s="65">
        <f t="shared" si="7"/>
        <v>2.638888889</v>
      </c>
      <c r="AL1300" s="65">
        <f t="shared" si="8"/>
        <v>171000</v>
      </c>
      <c r="AM1300" s="65">
        <f t="shared" si="9"/>
        <v>52250</v>
      </c>
    </row>
    <row r="1301" ht="14.25" customHeight="1">
      <c r="A1301" s="11">
        <v>166.0</v>
      </c>
      <c r="B1301" s="32">
        <f>VLOOKUP(D1301,'Species Data'!A$2:E$252,2,FALSE)</f>
        <v>26</v>
      </c>
      <c r="C1301" s="32"/>
      <c r="D1301" s="32" t="s">
        <v>268</v>
      </c>
      <c r="E1301" s="113" t="s">
        <v>480</v>
      </c>
      <c r="F1301" s="141"/>
      <c r="G1301" s="32">
        <f>VLOOKUP(D1301,'Species Data'!A$2:E$252,3,FALSE)</f>
        <v>120</v>
      </c>
      <c r="H1301" s="104">
        <f>VLOOKUP(D1301,'Species Data'!A$2:E$252,4,FALSE)</f>
        <v>193</v>
      </c>
      <c r="I1301" s="104">
        <f>VLOOKUP(D1301,'Species Data'!A$2:E$252,5,FALSE)</f>
        <v>165</v>
      </c>
      <c r="J1301" s="105">
        <f t="shared" si="1"/>
        <v>19800</v>
      </c>
      <c r="K1301" s="36" t="s">
        <v>70</v>
      </c>
      <c r="L1301" s="106">
        <f>VLOOKUP(K1301,'Basic Moves'!B$2:J$60,3,FALSE)</f>
        <v>5</v>
      </c>
      <c r="M1301" s="106" t="str">
        <f>VLOOKUP(K1301,'Basic Moves'!B$2:C$60,2,FALSE)</f>
        <v>Electric</v>
      </c>
      <c r="N1301" s="106">
        <f>IF(OR(VLOOKUP(K1301,'Basic Moves'!B$2:C$60,2,FALSE)=E1301,VLOOKUP(K1301,'Basic Moves'!B$2:C$60,2,FALSE)=F1301),1,0)</f>
        <v>1</v>
      </c>
      <c r="O1301" s="106">
        <f>VLOOKUP(K1301,'Basic Moves'!B$2:J$60,5,FALSE)</f>
        <v>600</v>
      </c>
      <c r="P1301" s="106">
        <f>VLOOKUP(K1301,'Basic Moves'!B$2:J$60,9,FALSE)</f>
        <v>8</v>
      </c>
      <c r="Q1301" s="34">
        <f t="shared" si="229"/>
        <v>4</v>
      </c>
      <c r="R1301" s="24">
        <f t="shared" si="2"/>
        <v>6.666666667</v>
      </c>
      <c r="S1301" s="56">
        <f t="shared" si="230"/>
        <v>8.333333333</v>
      </c>
      <c r="T1301" s="56">
        <f t="shared" si="231"/>
        <v>13.33333333</v>
      </c>
      <c r="U1301" s="56">
        <f t="shared" si="232"/>
        <v>1.6</v>
      </c>
      <c r="V1301" s="36" t="s">
        <v>236</v>
      </c>
      <c r="W1301" s="106">
        <f>VLOOKUP(V1301,'Charged Moves'!B$2:K$119,3,FALSE)</f>
        <v>40</v>
      </c>
      <c r="X1301" s="107" t="str">
        <f>VLOOKUP(V1301,'Charged Moves'!B$2:C$119,2,FALSE)</f>
        <v>Fighting</v>
      </c>
      <c r="Y1301" s="106">
        <f>IF(OR(VLOOKUP(V1301,'Charged Moves'!B$2:C$119,2,FALSE)=E1301,VLOOKUP(V1301,'Charged Moves'!B$2:C$119,2,FALSE)=F1301),1,0)</f>
        <v>0</v>
      </c>
      <c r="Z1301" s="106">
        <f>VLOOKUP(V1301,'Charged Moves'!B$2:K$119,10,FALSE)*100</f>
        <v>25</v>
      </c>
      <c r="AA1301" s="106">
        <f>VLOOKUP(V1301,'Charged Moves'!B$2:K$119,6,FALSE)</f>
        <v>1600</v>
      </c>
      <c r="AB1301" s="106">
        <f>VLOOKUP(V1301,'Charged Moves'!B$2:L$119,11,FALSE)</f>
        <v>33</v>
      </c>
      <c r="AC1301" s="62">
        <f t="shared" si="233"/>
        <v>22</v>
      </c>
      <c r="AD1301" s="24">
        <f t="shared" si="3"/>
        <v>13.75</v>
      </c>
      <c r="AE1301" s="63">
        <f t="shared" si="4"/>
        <v>5</v>
      </c>
      <c r="AF1301" s="64">
        <f t="shared" si="5"/>
        <v>3000</v>
      </c>
      <c r="AG1301" s="65">
        <f t="shared" si="6"/>
        <v>9.130434783</v>
      </c>
      <c r="AH1301" s="15">
        <f t="shared" si="234"/>
        <v>0.5244362311</v>
      </c>
      <c r="AI1301" s="15">
        <f t="shared" si="235"/>
        <v>0.1629398774</v>
      </c>
      <c r="AJ1301" s="15">
        <f t="shared" si="236"/>
        <v>0.1372621232</v>
      </c>
      <c r="AK1301" s="65">
        <f t="shared" si="7"/>
        <v>2.530120482</v>
      </c>
      <c r="AL1301" s="65">
        <f t="shared" si="8"/>
        <v>180782.6087</v>
      </c>
      <c r="AM1301" s="65">
        <f t="shared" si="9"/>
        <v>50096.38554</v>
      </c>
    </row>
    <row r="1302" ht="14.25" customHeight="1">
      <c r="A1302" s="11">
        <v>561.0</v>
      </c>
      <c r="B1302" s="11">
        <f>VLOOKUP(D1302,'Species Data'!A$2:E$252,2,FALSE)</f>
        <v>78</v>
      </c>
      <c r="C1302" s="11"/>
      <c r="D1302" s="11" t="s">
        <v>244</v>
      </c>
      <c r="E1302" s="66" t="s">
        <v>170</v>
      </c>
      <c r="F1302" s="112"/>
      <c r="G1302" s="11">
        <f>VLOOKUP(D1302,'Species Data'!A$2:E$252,3,FALSE)</f>
        <v>130</v>
      </c>
      <c r="H1302" s="52">
        <f>VLOOKUP(D1302,'Species Data'!A$2:E$252,4,FALSE)</f>
        <v>207</v>
      </c>
      <c r="I1302" s="52">
        <f>VLOOKUP(D1302,'Species Data'!A$2:E$252,5,FALSE)</f>
        <v>167</v>
      </c>
      <c r="J1302" s="53">
        <f t="shared" si="1"/>
        <v>21710</v>
      </c>
      <c r="K1302" s="12" t="s">
        <v>45</v>
      </c>
      <c r="L1302" s="54">
        <f>VLOOKUP(K1302,'Basic Moves'!B$2:J$60,3,FALSE)</f>
        <v>14</v>
      </c>
      <c r="M1302" s="54" t="str">
        <f>VLOOKUP(K1302,'Basic Moves'!B$2:C$60,2,FALSE)</f>
        <v>Fire</v>
      </c>
      <c r="N1302" s="54">
        <f>IF(OR(VLOOKUP(K1302,'Basic Moves'!B$2:C$60,2,FALSE)=E1302,VLOOKUP(K1302,'Basic Moves'!B$2:C$60,2,FALSE)=F1302),1,0)</f>
        <v>1</v>
      </c>
      <c r="O1302" s="54">
        <f>VLOOKUP(K1302,'Basic Moves'!B$2:J$60,5,FALSE)</f>
        <v>1100</v>
      </c>
      <c r="P1302" s="54">
        <f>VLOOKUP(K1302,'Basic Moves'!B$2:J$60,9,FALSE)</f>
        <v>10</v>
      </c>
      <c r="Q1302" s="34">
        <f t="shared" si="229"/>
        <v>10</v>
      </c>
      <c r="R1302" s="24">
        <f t="shared" si="2"/>
        <v>9.090909091</v>
      </c>
      <c r="S1302" s="56">
        <f t="shared" si="230"/>
        <v>12.72727273</v>
      </c>
      <c r="T1302" s="56">
        <f t="shared" si="231"/>
        <v>9.090909091</v>
      </c>
      <c r="U1302" s="56">
        <f t="shared" si="232"/>
        <v>0.7142857143</v>
      </c>
      <c r="V1302" s="48" t="s">
        <v>28</v>
      </c>
      <c r="W1302" s="54">
        <f>VLOOKUP(V1302,'Charged Moves'!B$2:K$119,3,FALSE)</f>
        <v>140</v>
      </c>
      <c r="X1302" s="57" t="str">
        <f>VLOOKUP(V1302,'Charged Moves'!B$2:C$119,2,FALSE)</f>
        <v>Fire</v>
      </c>
      <c r="Y1302" s="54">
        <f>IF(OR(VLOOKUP(V1302,'Charged Moves'!B$2:C$119,2,FALSE)=E1302,VLOOKUP(V1302,'Charged Moves'!B$2:C$119,2,FALSE)=F1302),1,0)</f>
        <v>1</v>
      </c>
      <c r="Z1302" s="54">
        <f>VLOOKUP(V1302,'Charged Moves'!B$2:K$119,10,FALSE)*100</f>
        <v>5</v>
      </c>
      <c r="AA1302" s="54">
        <f>VLOOKUP(V1302,'Charged Moves'!B$2:K$119,6,FALSE)</f>
        <v>4200</v>
      </c>
      <c r="AB1302" s="54">
        <f>VLOOKUP(V1302,'Charged Moves'!B$2:L$119,11,FALSE)</f>
        <v>100</v>
      </c>
      <c r="AC1302" s="62">
        <f t="shared" si="233"/>
        <v>97</v>
      </c>
      <c r="AD1302" s="24">
        <f t="shared" si="3"/>
        <v>23.0952381</v>
      </c>
      <c r="AE1302" s="63">
        <f t="shared" si="4"/>
        <v>10</v>
      </c>
      <c r="AF1302" s="64">
        <f t="shared" si="5"/>
        <v>11000</v>
      </c>
      <c r="AG1302" s="65">
        <f t="shared" si="6"/>
        <v>12.96052632</v>
      </c>
      <c r="AH1302" s="15">
        <f t="shared" si="234"/>
        <v>0.7444300009</v>
      </c>
      <c r="AI1302" s="15">
        <f t="shared" si="235"/>
        <v>0.2536023058</v>
      </c>
      <c r="AJ1302" s="15">
        <f t="shared" si="236"/>
        <v>0.3150122405</v>
      </c>
      <c r="AK1302" s="65">
        <f t="shared" si="7"/>
        <v>5.295698925</v>
      </c>
      <c r="AL1302" s="65">
        <f t="shared" si="8"/>
        <v>281373.0263</v>
      </c>
      <c r="AM1302" s="65">
        <f t="shared" si="9"/>
        <v>114969.6237</v>
      </c>
    </row>
    <row r="1303" ht="14.25" customHeight="1">
      <c r="A1303" s="11">
        <v>560.0</v>
      </c>
      <c r="B1303" s="11">
        <f>VLOOKUP(D1303,'Species Data'!A$2:E$252,2,FALSE)</f>
        <v>78</v>
      </c>
      <c r="C1303" s="11"/>
      <c r="D1303" s="11" t="s">
        <v>244</v>
      </c>
      <c r="E1303" s="66" t="s">
        <v>170</v>
      </c>
      <c r="F1303" s="112"/>
      <c r="G1303" s="11">
        <f>VLOOKUP(D1303,'Species Data'!A$2:E$252,3,FALSE)</f>
        <v>130</v>
      </c>
      <c r="H1303" s="52">
        <f>VLOOKUP(D1303,'Species Data'!A$2:E$252,4,FALSE)</f>
        <v>207</v>
      </c>
      <c r="I1303" s="52">
        <f>VLOOKUP(D1303,'Species Data'!A$2:E$252,5,FALSE)</f>
        <v>167</v>
      </c>
      <c r="J1303" s="53">
        <f t="shared" si="1"/>
        <v>21710</v>
      </c>
      <c r="K1303" s="12" t="s">
        <v>45</v>
      </c>
      <c r="L1303" s="54">
        <f>VLOOKUP(K1303,'Basic Moves'!B$2:J$60,3,FALSE)</f>
        <v>14</v>
      </c>
      <c r="M1303" s="54" t="str">
        <f>VLOOKUP(K1303,'Basic Moves'!B$2:C$60,2,FALSE)</f>
        <v>Fire</v>
      </c>
      <c r="N1303" s="54">
        <f>IF(OR(VLOOKUP(K1303,'Basic Moves'!B$2:C$60,2,FALSE)=E1303,VLOOKUP(K1303,'Basic Moves'!B$2:C$60,2,FALSE)=F1303),1,0)</f>
        <v>1</v>
      </c>
      <c r="O1303" s="54">
        <f>VLOOKUP(K1303,'Basic Moves'!B$2:J$60,5,FALSE)</f>
        <v>1100</v>
      </c>
      <c r="P1303" s="54">
        <f>VLOOKUP(K1303,'Basic Moves'!B$2:J$60,9,FALSE)</f>
        <v>10</v>
      </c>
      <c r="Q1303" s="34">
        <f t="shared" si="229"/>
        <v>10</v>
      </c>
      <c r="R1303" s="24">
        <f t="shared" si="2"/>
        <v>9.090909091</v>
      </c>
      <c r="S1303" s="56">
        <f t="shared" si="230"/>
        <v>12.72727273</v>
      </c>
      <c r="T1303" s="56">
        <f t="shared" si="231"/>
        <v>9.090909091</v>
      </c>
      <c r="U1303" s="56">
        <f t="shared" si="232"/>
        <v>0.7142857143</v>
      </c>
      <c r="V1303" s="48" t="s">
        <v>257</v>
      </c>
      <c r="W1303" s="54">
        <f>VLOOKUP(V1303,'Charged Moves'!B$2:K$119,3,FALSE)</f>
        <v>80</v>
      </c>
      <c r="X1303" s="57" t="str">
        <f>VLOOKUP(V1303,'Charged Moves'!B$2:C$119,2,FALSE)</f>
        <v>Ground</v>
      </c>
      <c r="Y1303" s="54">
        <f>IF(OR(VLOOKUP(V1303,'Charged Moves'!B$2:C$119,2,FALSE)=E1303,VLOOKUP(V1303,'Charged Moves'!B$2:C$119,2,FALSE)=F1303),1,0)</f>
        <v>0</v>
      </c>
      <c r="Z1303" s="54">
        <f>VLOOKUP(V1303,'Charged Moves'!B$2:K$119,10,FALSE)*100</f>
        <v>25</v>
      </c>
      <c r="AA1303" s="54">
        <f>VLOOKUP(V1303,'Charged Moves'!B$2:K$119,6,FALSE)</f>
        <v>2800</v>
      </c>
      <c r="AB1303" s="54">
        <f>VLOOKUP(V1303,'Charged Moves'!B$2:L$119,11,FALSE)</f>
        <v>50</v>
      </c>
      <c r="AC1303" s="62">
        <f t="shared" si="233"/>
        <v>47</v>
      </c>
      <c r="AD1303" s="24">
        <f t="shared" si="3"/>
        <v>16.78571429</v>
      </c>
      <c r="AE1303" s="63">
        <f t="shared" si="4"/>
        <v>5</v>
      </c>
      <c r="AF1303" s="64">
        <f t="shared" si="5"/>
        <v>5500</v>
      </c>
      <c r="AG1303" s="65">
        <f t="shared" si="6"/>
        <v>11.68674699</v>
      </c>
      <c r="AH1303" s="15">
        <f t="shared" si="234"/>
        <v>0.6712663405</v>
      </c>
      <c r="AI1303" s="15">
        <f t="shared" si="235"/>
        <v>0.2286779033</v>
      </c>
      <c r="AJ1303" s="15">
        <f t="shared" si="236"/>
        <v>0.2842364954</v>
      </c>
      <c r="AK1303" s="65">
        <f t="shared" si="7"/>
        <v>4.778325123</v>
      </c>
      <c r="AL1303" s="65">
        <f t="shared" si="8"/>
        <v>253719.2771</v>
      </c>
      <c r="AM1303" s="65">
        <f t="shared" si="9"/>
        <v>103737.4384</v>
      </c>
    </row>
    <row r="1304" ht="14.25" customHeight="1">
      <c r="A1304" s="11">
        <v>558.0</v>
      </c>
      <c r="B1304" s="32">
        <f>VLOOKUP(D1304,'Species Data'!A$2:E$252,2,FALSE)</f>
        <v>78</v>
      </c>
      <c r="C1304" s="32"/>
      <c r="D1304" s="32" t="s">
        <v>244</v>
      </c>
      <c r="E1304" s="116" t="s">
        <v>170</v>
      </c>
      <c r="F1304" s="117"/>
      <c r="G1304" s="32">
        <f>VLOOKUP(D1304,'Species Data'!A$2:E$252,3,FALSE)</f>
        <v>130</v>
      </c>
      <c r="H1304" s="104">
        <f>VLOOKUP(D1304,'Species Data'!A$2:E$252,4,FALSE)</f>
        <v>207</v>
      </c>
      <c r="I1304" s="104">
        <f>VLOOKUP(D1304,'Species Data'!A$2:E$252,5,FALSE)</f>
        <v>167</v>
      </c>
      <c r="J1304" s="105">
        <f t="shared" si="1"/>
        <v>21710</v>
      </c>
      <c r="K1304" s="36" t="s">
        <v>108</v>
      </c>
      <c r="L1304" s="106">
        <f>VLOOKUP(K1304,'Basic Moves'!B$2:J$60,3,FALSE)</f>
        <v>10</v>
      </c>
      <c r="M1304" s="106" t="str">
        <f>VLOOKUP(K1304,'Basic Moves'!B$2:C$60,2,FALSE)</f>
        <v>Fire</v>
      </c>
      <c r="N1304" s="106">
        <f>IF(OR(VLOOKUP(K1304,'Basic Moves'!B$2:C$60,2,FALSE)=E1304,VLOOKUP(K1304,'Basic Moves'!B$2:C$60,2,FALSE)=F1304),1,0)</f>
        <v>1</v>
      </c>
      <c r="O1304" s="106">
        <f>VLOOKUP(K1304,'Basic Moves'!B$2:J$60,5,FALSE)</f>
        <v>1000</v>
      </c>
      <c r="P1304" s="106">
        <f>VLOOKUP(K1304,'Basic Moves'!B$2:J$60,9,FALSE)</f>
        <v>10</v>
      </c>
      <c r="Q1304" s="34">
        <f t="shared" si="229"/>
        <v>7</v>
      </c>
      <c r="R1304" s="24">
        <f t="shared" si="2"/>
        <v>7</v>
      </c>
      <c r="S1304" s="56">
        <f t="shared" si="230"/>
        <v>10</v>
      </c>
      <c r="T1304" s="56">
        <f t="shared" si="231"/>
        <v>10</v>
      </c>
      <c r="U1304" s="56">
        <f t="shared" si="232"/>
        <v>1</v>
      </c>
      <c r="V1304" s="36" t="s">
        <v>28</v>
      </c>
      <c r="W1304" s="106">
        <f>VLOOKUP(V1304,'Charged Moves'!B$2:K$119,3,FALSE)</f>
        <v>140</v>
      </c>
      <c r="X1304" s="107" t="str">
        <f>VLOOKUP(V1304,'Charged Moves'!B$2:C$119,2,FALSE)</f>
        <v>Fire</v>
      </c>
      <c r="Y1304" s="106">
        <f>IF(OR(VLOOKUP(V1304,'Charged Moves'!B$2:C$119,2,FALSE)=E1304,VLOOKUP(V1304,'Charged Moves'!B$2:C$119,2,FALSE)=F1304),1,0)</f>
        <v>1</v>
      </c>
      <c r="Z1304" s="106">
        <f>VLOOKUP(V1304,'Charged Moves'!B$2:K$119,10,FALSE)*100</f>
        <v>5</v>
      </c>
      <c r="AA1304" s="106">
        <f>VLOOKUP(V1304,'Charged Moves'!B$2:K$119,6,FALSE)</f>
        <v>4200</v>
      </c>
      <c r="AB1304" s="106">
        <f>VLOOKUP(V1304,'Charged Moves'!B$2:L$119,11,FALSE)</f>
        <v>100</v>
      </c>
      <c r="AC1304" s="62">
        <f t="shared" si="233"/>
        <v>97</v>
      </c>
      <c r="AD1304" s="24">
        <f t="shared" si="3"/>
        <v>23.0952381</v>
      </c>
      <c r="AE1304" s="63">
        <f t="shared" si="4"/>
        <v>10</v>
      </c>
      <c r="AF1304" s="64">
        <f t="shared" si="5"/>
        <v>10000</v>
      </c>
      <c r="AG1304" s="65">
        <f t="shared" si="6"/>
        <v>11.76056338</v>
      </c>
      <c r="AH1304" s="15">
        <f t="shared" si="234"/>
        <v>0.6755062252</v>
      </c>
      <c r="AI1304" s="15">
        <f t="shared" si="235"/>
        <v>0.2301222897</v>
      </c>
      <c r="AJ1304" s="15">
        <f t="shared" si="236"/>
        <v>0.2744176519</v>
      </c>
      <c r="AK1304" s="65">
        <f t="shared" si="7"/>
        <v>4.613259669</v>
      </c>
      <c r="AL1304" s="65">
        <f t="shared" si="8"/>
        <v>255321.831</v>
      </c>
      <c r="AM1304" s="65">
        <f t="shared" si="9"/>
        <v>100153.8674</v>
      </c>
    </row>
    <row r="1305" ht="14.25" customHeight="1">
      <c r="A1305" s="11">
        <v>562.0</v>
      </c>
      <c r="B1305" s="11">
        <f>VLOOKUP(D1305,'Species Data'!A$2:E$252,2,FALSE)</f>
        <v>78</v>
      </c>
      <c r="C1305" s="11"/>
      <c r="D1305" s="11" t="s">
        <v>244</v>
      </c>
      <c r="E1305" s="66" t="s">
        <v>170</v>
      </c>
      <c r="F1305" s="112"/>
      <c r="G1305" s="11">
        <f>VLOOKUP(D1305,'Species Data'!A$2:E$252,3,FALSE)</f>
        <v>130</v>
      </c>
      <c r="H1305" s="52">
        <f>VLOOKUP(D1305,'Species Data'!A$2:E$252,4,FALSE)</f>
        <v>207</v>
      </c>
      <c r="I1305" s="52">
        <f>VLOOKUP(D1305,'Species Data'!A$2:E$252,5,FALSE)</f>
        <v>167</v>
      </c>
      <c r="J1305" s="53">
        <f t="shared" si="1"/>
        <v>21710</v>
      </c>
      <c r="K1305" s="12" t="s">
        <v>45</v>
      </c>
      <c r="L1305" s="54">
        <f>VLOOKUP(K1305,'Basic Moves'!B$2:J$60,3,FALSE)</f>
        <v>14</v>
      </c>
      <c r="M1305" s="54" t="str">
        <f>VLOOKUP(K1305,'Basic Moves'!B$2:C$60,2,FALSE)</f>
        <v>Fire</v>
      </c>
      <c r="N1305" s="54">
        <f>IF(OR(VLOOKUP(K1305,'Basic Moves'!B$2:C$60,2,FALSE)=E1305,VLOOKUP(K1305,'Basic Moves'!B$2:C$60,2,FALSE)=F1305),1,0)</f>
        <v>1</v>
      </c>
      <c r="O1305" s="54">
        <f>VLOOKUP(K1305,'Basic Moves'!B$2:J$60,5,FALSE)</f>
        <v>1100</v>
      </c>
      <c r="P1305" s="54">
        <f>VLOOKUP(K1305,'Basic Moves'!B$2:J$60,9,FALSE)</f>
        <v>10</v>
      </c>
      <c r="Q1305" s="34">
        <f t="shared" si="229"/>
        <v>10</v>
      </c>
      <c r="R1305" s="24">
        <f t="shared" si="2"/>
        <v>9.090909091</v>
      </c>
      <c r="S1305" s="56">
        <f t="shared" si="230"/>
        <v>12.72727273</v>
      </c>
      <c r="T1305" s="56">
        <f t="shared" si="231"/>
        <v>9.090909091</v>
      </c>
      <c r="U1305" s="56">
        <f t="shared" si="232"/>
        <v>0.7142857143</v>
      </c>
      <c r="V1305" s="48" t="s">
        <v>100</v>
      </c>
      <c r="W1305" s="54">
        <f>VLOOKUP(V1305,'Charged Moves'!B$2:K$119,3,FALSE)</f>
        <v>95</v>
      </c>
      <c r="X1305" s="57" t="str">
        <f>VLOOKUP(V1305,'Charged Moves'!B$2:C$119,2,FALSE)</f>
        <v>Fire</v>
      </c>
      <c r="Y1305" s="54">
        <f>IF(OR(VLOOKUP(V1305,'Charged Moves'!B$2:C$119,2,FALSE)=E1305,VLOOKUP(V1305,'Charged Moves'!B$2:C$119,2,FALSE)=F1305),1,0)</f>
        <v>1</v>
      </c>
      <c r="Z1305" s="54">
        <f>VLOOKUP(V1305,'Charged Moves'!B$2:K$119,10,FALSE)*100</f>
        <v>5</v>
      </c>
      <c r="AA1305" s="54">
        <f>VLOOKUP(V1305,'Charged Moves'!B$2:K$119,6,FALSE)</f>
        <v>3000</v>
      </c>
      <c r="AB1305" s="54">
        <f>VLOOKUP(V1305,'Charged Moves'!B$2:L$119,11,FALSE)</f>
        <v>100</v>
      </c>
      <c r="AC1305" s="62">
        <f t="shared" si="233"/>
        <v>66</v>
      </c>
      <c r="AD1305" s="24">
        <f t="shared" si="3"/>
        <v>22</v>
      </c>
      <c r="AE1305" s="63">
        <f t="shared" si="4"/>
        <v>10</v>
      </c>
      <c r="AF1305" s="64">
        <f t="shared" si="5"/>
        <v>11000</v>
      </c>
      <c r="AG1305" s="65">
        <f t="shared" si="6"/>
        <v>11.85714286</v>
      </c>
      <c r="AH1305" s="15">
        <f t="shared" si="234"/>
        <v>0.6810535817</v>
      </c>
      <c r="AI1305" s="15">
        <f t="shared" si="235"/>
        <v>0.2320120878</v>
      </c>
      <c r="AJ1305" s="15">
        <f t="shared" si="236"/>
        <v>0.274289846</v>
      </c>
      <c r="AK1305" s="65">
        <f t="shared" si="7"/>
        <v>4.611111111</v>
      </c>
      <c r="AL1305" s="65">
        <f t="shared" si="8"/>
        <v>257418.5714</v>
      </c>
      <c r="AM1305" s="65">
        <f t="shared" si="9"/>
        <v>100107.2222</v>
      </c>
    </row>
    <row r="1306" ht="14.25" customHeight="1">
      <c r="A1306" s="11">
        <v>557.0</v>
      </c>
      <c r="B1306" s="32">
        <f>VLOOKUP(D1306,'Species Data'!A$2:E$252,2,FALSE)</f>
        <v>78</v>
      </c>
      <c r="C1306" s="32"/>
      <c r="D1306" s="32" t="s">
        <v>244</v>
      </c>
      <c r="E1306" s="116" t="s">
        <v>170</v>
      </c>
      <c r="F1306" s="117"/>
      <c r="G1306" s="32">
        <f>VLOOKUP(D1306,'Species Data'!A$2:E$252,3,FALSE)</f>
        <v>130</v>
      </c>
      <c r="H1306" s="104">
        <f>VLOOKUP(D1306,'Species Data'!A$2:E$252,4,FALSE)</f>
        <v>207</v>
      </c>
      <c r="I1306" s="104">
        <f>VLOOKUP(D1306,'Species Data'!A$2:E$252,5,FALSE)</f>
        <v>167</v>
      </c>
      <c r="J1306" s="105">
        <f t="shared" si="1"/>
        <v>21710</v>
      </c>
      <c r="K1306" s="36" t="s">
        <v>108</v>
      </c>
      <c r="L1306" s="106">
        <f>VLOOKUP(K1306,'Basic Moves'!B$2:J$60,3,FALSE)</f>
        <v>10</v>
      </c>
      <c r="M1306" s="106" t="str">
        <f>VLOOKUP(K1306,'Basic Moves'!B$2:C$60,2,FALSE)</f>
        <v>Fire</v>
      </c>
      <c r="N1306" s="106">
        <f>IF(OR(VLOOKUP(K1306,'Basic Moves'!B$2:C$60,2,FALSE)=E1306,VLOOKUP(K1306,'Basic Moves'!B$2:C$60,2,FALSE)=F1306),1,0)</f>
        <v>1</v>
      </c>
      <c r="O1306" s="106">
        <f>VLOOKUP(K1306,'Basic Moves'!B$2:J$60,5,FALSE)</f>
        <v>1000</v>
      </c>
      <c r="P1306" s="106">
        <f>VLOOKUP(K1306,'Basic Moves'!B$2:J$60,9,FALSE)</f>
        <v>10</v>
      </c>
      <c r="Q1306" s="34">
        <f t="shared" si="229"/>
        <v>7</v>
      </c>
      <c r="R1306" s="24">
        <f t="shared" si="2"/>
        <v>7</v>
      </c>
      <c r="S1306" s="56">
        <f t="shared" si="230"/>
        <v>10</v>
      </c>
      <c r="T1306" s="56">
        <f t="shared" si="231"/>
        <v>10</v>
      </c>
      <c r="U1306" s="56">
        <f t="shared" si="232"/>
        <v>1</v>
      </c>
      <c r="V1306" s="36" t="s">
        <v>257</v>
      </c>
      <c r="W1306" s="106">
        <f>VLOOKUP(V1306,'Charged Moves'!B$2:K$119,3,FALSE)</f>
        <v>80</v>
      </c>
      <c r="X1306" s="107" t="str">
        <f>VLOOKUP(V1306,'Charged Moves'!B$2:C$119,2,FALSE)</f>
        <v>Ground</v>
      </c>
      <c r="Y1306" s="106">
        <f>IF(OR(VLOOKUP(V1306,'Charged Moves'!B$2:C$119,2,FALSE)=E1306,VLOOKUP(V1306,'Charged Moves'!B$2:C$119,2,FALSE)=F1306),1,0)</f>
        <v>0</v>
      </c>
      <c r="Z1306" s="106">
        <f>VLOOKUP(V1306,'Charged Moves'!B$2:K$119,10,FALSE)*100</f>
        <v>25</v>
      </c>
      <c r="AA1306" s="106">
        <f>VLOOKUP(V1306,'Charged Moves'!B$2:K$119,6,FALSE)</f>
        <v>2800</v>
      </c>
      <c r="AB1306" s="106">
        <f>VLOOKUP(V1306,'Charged Moves'!B$2:L$119,11,FALSE)</f>
        <v>50</v>
      </c>
      <c r="AC1306" s="62">
        <f t="shared" si="233"/>
        <v>47</v>
      </c>
      <c r="AD1306" s="24">
        <f t="shared" si="3"/>
        <v>16.78571429</v>
      </c>
      <c r="AE1306" s="63">
        <f t="shared" si="4"/>
        <v>5</v>
      </c>
      <c r="AF1306" s="64">
        <f t="shared" si="5"/>
        <v>5000</v>
      </c>
      <c r="AG1306" s="65">
        <f t="shared" si="6"/>
        <v>10.51282051</v>
      </c>
      <c r="AH1306" s="15">
        <f t="shared" si="234"/>
        <v>0.6038380536</v>
      </c>
      <c r="AI1306" s="15">
        <f t="shared" si="235"/>
        <v>0.20570735</v>
      </c>
      <c r="AJ1306" s="15">
        <f t="shared" si="236"/>
        <v>0.2463501355</v>
      </c>
      <c r="AK1306" s="65">
        <f t="shared" si="7"/>
        <v>4.141414141</v>
      </c>
      <c r="AL1306" s="65">
        <f t="shared" si="8"/>
        <v>228233.3333</v>
      </c>
      <c r="AM1306" s="65">
        <f t="shared" si="9"/>
        <v>89910.10101</v>
      </c>
    </row>
    <row r="1307" ht="14.25" customHeight="1">
      <c r="A1307" s="11">
        <v>559.0</v>
      </c>
      <c r="B1307" s="32">
        <f>VLOOKUP(D1307,'Species Data'!A$2:E$252,2,FALSE)</f>
        <v>78</v>
      </c>
      <c r="C1307" s="32"/>
      <c r="D1307" s="32" t="s">
        <v>244</v>
      </c>
      <c r="E1307" s="116" t="s">
        <v>170</v>
      </c>
      <c r="F1307" s="117"/>
      <c r="G1307" s="32">
        <f>VLOOKUP(D1307,'Species Data'!A$2:E$252,3,FALSE)</f>
        <v>130</v>
      </c>
      <c r="H1307" s="104">
        <f>VLOOKUP(D1307,'Species Data'!A$2:E$252,4,FALSE)</f>
        <v>207</v>
      </c>
      <c r="I1307" s="104">
        <f>VLOOKUP(D1307,'Species Data'!A$2:E$252,5,FALSE)</f>
        <v>167</v>
      </c>
      <c r="J1307" s="105">
        <f t="shared" si="1"/>
        <v>21710</v>
      </c>
      <c r="K1307" s="36" t="s">
        <v>108</v>
      </c>
      <c r="L1307" s="106">
        <f>VLOOKUP(K1307,'Basic Moves'!B$2:J$60,3,FALSE)</f>
        <v>10</v>
      </c>
      <c r="M1307" s="106" t="str">
        <f>VLOOKUP(K1307,'Basic Moves'!B$2:C$60,2,FALSE)</f>
        <v>Fire</v>
      </c>
      <c r="N1307" s="106">
        <f>IF(OR(VLOOKUP(K1307,'Basic Moves'!B$2:C$60,2,FALSE)=E1307,VLOOKUP(K1307,'Basic Moves'!B$2:C$60,2,FALSE)=F1307),1,0)</f>
        <v>1</v>
      </c>
      <c r="O1307" s="106">
        <f>VLOOKUP(K1307,'Basic Moves'!B$2:J$60,5,FALSE)</f>
        <v>1000</v>
      </c>
      <c r="P1307" s="106">
        <f>VLOOKUP(K1307,'Basic Moves'!B$2:J$60,9,FALSE)</f>
        <v>10</v>
      </c>
      <c r="Q1307" s="34">
        <f t="shared" si="229"/>
        <v>7</v>
      </c>
      <c r="R1307" s="24">
        <f t="shared" si="2"/>
        <v>7</v>
      </c>
      <c r="S1307" s="56">
        <f t="shared" si="230"/>
        <v>10</v>
      </c>
      <c r="T1307" s="56">
        <f t="shared" si="231"/>
        <v>10</v>
      </c>
      <c r="U1307" s="56">
        <f t="shared" si="232"/>
        <v>1</v>
      </c>
      <c r="V1307" s="36" t="s">
        <v>100</v>
      </c>
      <c r="W1307" s="106">
        <f>VLOOKUP(V1307,'Charged Moves'!B$2:K$119,3,FALSE)</f>
        <v>95</v>
      </c>
      <c r="X1307" s="107" t="str">
        <f>VLOOKUP(V1307,'Charged Moves'!B$2:C$119,2,FALSE)</f>
        <v>Fire</v>
      </c>
      <c r="Y1307" s="106">
        <f>IF(OR(VLOOKUP(V1307,'Charged Moves'!B$2:C$119,2,FALSE)=E1307,VLOOKUP(V1307,'Charged Moves'!B$2:C$119,2,FALSE)=F1307),1,0)</f>
        <v>1</v>
      </c>
      <c r="Z1307" s="106">
        <f>VLOOKUP(V1307,'Charged Moves'!B$2:K$119,10,FALSE)*100</f>
        <v>5</v>
      </c>
      <c r="AA1307" s="106">
        <f>VLOOKUP(V1307,'Charged Moves'!B$2:K$119,6,FALSE)</f>
        <v>3000</v>
      </c>
      <c r="AB1307" s="106">
        <f>VLOOKUP(V1307,'Charged Moves'!B$2:L$119,11,FALSE)</f>
        <v>100</v>
      </c>
      <c r="AC1307" s="62">
        <f t="shared" si="233"/>
        <v>66</v>
      </c>
      <c r="AD1307" s="24">
        <f t="shared" si="3"/>
        <v>22</v>
      </c>
      <c r="AE1307" s="63">
        <f t="shared" si="4"/>
        <v>10</v>
      </c>
      <c r="AF1307" s="64">
        <f t="shared" si="5"/>
        <v>10000</v>
      </c>
      <c r="AG1307" s="65">
        <f t="shared" si="6"/>
        <v>10.46153846</v>
      </c>
      <c r="AH1307" s="15">
        <f t="shared" si="234"/>
        <v>0.6008925021</v>
      </c>
      <c r="AI1307" s="15">
        <f t="shared" si="235"/>
        <v>0.2047038995</v>
      </c>
      <c r="AJ1307" s="15">
        <f t="shared" si="236"/>
        <v>0.2311399459</v>
      </c>
      <c r="AK1307" s="65">
        <f t="shared" si="7"/>
        <v>3.885714286</v>
      </c>
      <c r="AL1307" s="65">
        <f t="shared" si="8"/>
        <v>227120</v>
      </c>
      <c r="AM1307" s="65">
        <f t="shared" si="9"/>
        <v>84358.85714</v>
      </c>
    </row>
    <row r="1308" ht="14.25" customHeight="1">
      <c r="A1308" s="11">
        <v>564.0</v>
      </c>
      <c r="B1308" s="11">
        <f>VLOOKUP(D1308,'Species Data'!A$2:E$252,2,FALSE)</f>
        <v>78</v>
      </c>
      <c r="C1308" s="11"/>
      <c r="D1308" s="11" t="s">
        <v>244</v>
      </c>
      <c r="E1308" s="66" t="s">
        <v>170</v>
      </c>
      <c r="F1308" s="112"/>
      <c r="G1308" s="11">
        <f>VLOOKUP(D1308,'Species Data'!A$2:E$252,3,FALSE)</f>
        <v>130</v>
      </c>
      <c r="H1308" s="52">
        <f>VLOOKUP(D1308,'Species Data'!A$2:E$252,4,FALSE)</f>
        <v>207</v>
      </c>
      <c r="I1308" s="52">
        <f>VLOOKUP(D1308,'Species Data'!A$2:E$252,5,FALSE)</f>
        <v>167</v>
      </c>
      <c r="J1308" s="53">
        <f t="shared" si="1"/>
        <v>21710</v>
      </c>
      <c r="K1308" s="48" t="s">
        <v>198</v>
      </c>
      <c r="L1308" s="54">
        <f>VLOOKUP(K1308,'Basic Moves'!B$2:J$60,3,FALSE)</f>
        <v>6</v>
      </c>
      <c r="M1308" s="54" t="str">
        <f>VLOOKUP(K1308,'Basic Moves'!B$2:C$60,2,FALSE)</f>
        <v>Fighting</v>
      </c>
      <c r="N1308" s="54">
        <f>IF(OR(VLOOKUP(K1308,'Basic Moves'!B$2:C$60,2,FALSE)=E1308,VLOOKUP(K1308,'Basic Moves'!B$2:C$60,2,FALSE)=F1308),1,0)</f>
        <v>0</v>
      </c>
      <c r="O1308" s="54">
        <f>VLOOKUP(K1308,'Basic Moves'!B$2:J$60,5,FALSE)</f>
        <v>600</v>
      </c>
      <c r="P1308" s="54">
        <f>VLOOKUP(K1308,'Basic Moves'!B$2:J$60,9,FALSE)</f>
        <v>6</v>
      </c>
      <c r="Q1308" s="34">
        <f t="shared" si="229"/>
        <v>4</v>
      </c>
      <c r="R1308" s="24">
        <f t="shared" si="2"/>
        <v>6.666666667</v>
      </c>
      <c r="S1308" s="56">
        <f t="shared" si="230"/>
        <v>10</v>
      </c>
      <c r="T1308" s="56">
        <f t="shared" si="231"/>
        <v>10</v>
      </c>
      <c r="U1308" s="56">
        <f t="shared" si="232"/>
        <v>1</v>
      </c>
      <c r="V1308" s="48" t="s">
        <v>28</v>
      </c>
      <c r="W1308" s="54">
        <f>VLOOKUP(V1308,'Charged Moves'!B$2:K$119,3,FALSE)</f>
        <v>140</v>
      </c>
      <c r="X1308" s="57" t="str">
        <f>VLOOKUP(V1308,'Charged Moves'!B$2:C$119,2,FALSE)</f>
        <v>Fire</v>
      </c>
      <c r="Y1308" s="54">
        <f>IF(OR(VLOOKUP(V1308,'Charged Moves'!B$2:C$119,2,FALSE)=E1308,VLOOKUP(V1308,'Charged Moves'!B$2:C$119,2,FALSE)=F1308),1,0)</f>
        <v>1</v>
      </c>
      <c r="Z1308" s="54">
        <f>VLOOKUP(V1308,'Charged Moves'!B$2:K$119,10,FALSE)*100</f>
        <v>5</v>
      </c>
      <c r="AA1308" s="54">
        <f>VLOOKUP(V1308,'Charged Moves'!B$2:K$119,6,FALSE)</f>
        <v>4200</v>
      </c>
      <c r="AB1308" s="54">
        <f>VLOOKUP(V1308,'Charged Moves'!B$2:L$119,11,FALSE)</f>
        <v>100</v>
      </c>
      <c r="AC1308" s="62">
        <f t="shared" si="233"/>
        <v>97</v>
      </c>
      <c r="AD1308" s="24">
        <f t="shared" si="3"/>
        <v>23.0952381</v>
      </c>
      <c r="AE1308" s="63">
        <f t="shared" si="4"/>
        <v>17</v>
      </c>
      <c r="AF1308" s="64">
        <f t="shared" si="5"/>
        <v>10200</v>
      </c>
      <c r="AG1308" s="65">
        <f t="shared" si="6"/>
        <v>11.45833333</v>
      </c>
      <c r="AH1308" s="15">
        <f t="shared" si="234"/>
        <v>0.658146659</v>
      </c>
      <c r="AI1308" s="15">
        <f t="shared" si="235"/>
        <v>0.2242084683</v>
      </c>
      <c r="AJ1308" s="15">
        <f t="shared" si="236"/>
        <v>0.1947410696</v>
      </c>
      <c r="AK1308" s="65">
        <f t="shared" si="7"/>
        <v>3.273809524</v>
      </c>
      <c r="AL1308" s="65">
        <f t="shared" si="8"/>
        <v>248760.4167</v>
      </c>
      <c r="AM1308" s="65">
        <f t="shared" si="9"/>
        <v>71074.40476</v>
      </c>
    </row>
    <row r="1309" ht="14.25" customHeight="1">
      <c r="A1309" s="11">
        <v>563.0</v>
      </c>
      <c r="B1309" s="11">
        <f>VLOOKUP(D1309,'Species Data'!A$2:E$252,2,FALSE)</f>
        <v>78</v>
      </c>
      <c r="C1309" s="11"/>
      <c r="D1309" s="11" t="s">
        <v>244</v>
      </c>
      <c r="E1309" s="66" t="s">
        <v>170</v>
      </c>
      <c r="F1309" s="112"/>
      <c r="G1309" s="11">
        <f>VLOOKUP(D1309,'Species Data'!A$2:E$252,3,FALSE)</f>
        <v>130</v>
      </c>
      <c r="H1309" s="52">
        <f>VLOOKUP(D1309,'Species Data'!A$2:E$252,4,FALSE)</f>
        <v>207</v>
      </c>
      <c r="I1309" s="52">
        <f>VLOOKUP(D1309,'Species Data'!A$2:E$252,5,FALSE)</f>
        <v>167</v>
      </c>
      <c r="J1309" s="53">
        <f t="shared" si="1"/>
        <v>21710</v>
      </c>
      <c r="K1309" s="48" t="s">
        <v>198</v>
      </c>
      <c r="L1309" s="54">
        <f>VLOOKUP(K1309,'Basic Moves'!B$2:J$60,3,FALSE)</f>
        <v>6</v>
      </c>
      <c r="M1309" s="54" t="str">
        <f>VLOOKUP(K1309,'Basic Moves'!B$2:C$60,2,FALSE)</f>
        <v>Fighting</v>
      </c>
      <c r="N1309" s="54">
        <f>IF(OR(VLOOKUP(K1309,'Basic Moves'!B$2:C$60,2,FALSE)=E1309,VLOOKUP(K1309,'Basic Moves'!B$2:C$60,2,FALSE)=F1309),1,0)</f>
        <v>0</v>
      </c>
      <c r="O1309" s="54">
        <f>VLOOKUP(K1309,'Basic Moves'!B$2:J$60,5,FALSE)</f>
        <v>600</v>
      </c>
      <c r="P1309" s="54">
        <f>VLOOKUP(K1309,'Basic Moves'!B$2:J$60,9,FALSE)</f>
        <v>6</v>
      </c>
      <c r="Q1309" s="34">
        <f t="shared" si="229"/>
        <v>4</v>
      </c>
      <c r="R1309" s="24">
        <f t="shared" si="2"/>
        <v>6.666666667</v>
      </c>
      <c r="S1309" s="56">
        <f t="shared" si="230"/>
        <v>10</v>
      </c>
      <c r="T1309" s="56">
        <f t="shared" si="231"/>
        <v>10</v>
      </c>
      <c r="U1309" s="56">
        <f t="shared" si="232"/>
        <v>1</v>
      </c>
      <c r="V1309" s="48" t="s">
        <v>257</v>
      </c>
      <c r="W1309" s="54">
        <f>VLOOKUP(V1309,'Charged Moves'!B$2:K$119,3,FALSE)</f>
        <v>80</v>
      </c>
      <c r="X1309" s="57" t="str">
        <f>VLOOKUP(V1309,'Charged Moves'!B$2:C$119,2,FALSE)</f>
        <v>Ground</v>
      </c>
      <c r="Y1309" s="54">
        <f>IF(OR(VLOOKUP(V1309,'Charged Moves'!B$2:C$119,2,FALSE)=E1309,VLOOKUP(V1309,'Charged Moves'!B$2:C$119,2,FALSE)=F1309),1,0)</f>
        <v>0</v>
      </c>
      <c r="Z1309" s="54">
        <f>VLOOKUP(V1309,'Charged Moves'!B$2:K$119,10,FALSE)*100</f>
        <v>25</v>
      </c>
      <c r="AA1309" s="54">
        <f>VLOOKUP(V1309,'Charged Moves'!B$2:K$119,6,FALSE)</f>
        <v>2800</v>
      </c>
      <c r="AB1309" s="54">
        <f>VLOOKUP(V1309,'Charged Moves'!B$2:L$119,11,FALSE)</f>
        <v>50</v>
      </c>
      <c r="AC1309" s="62">
        <f t="shared" si="233"/>
        <v>47</v>
      </c>
      <c r="AD1309" s="24">
        <f t="shared" si="3"/>
        <v>16.78571429</v>
      </c>
      <c r="AE1309" s="63">
        <f t="shared" si="4"/>
        <v>9</v>
      </c>
      <c r="AF1309" s="64">
        <f t="shared" si="5"/>
        <v>5400</v>
      </c>
      <c r="AG1309" s="65">
        <f t="shared" si="6"/>
        <v>10.12195122</v>
      </c>
      <c r="AH1309" s="15">
        <f t="shared" si="234"/>
        <v>0.5813872039</v>
      </c>
      <c r="AI1309" s="15">
        <f t="shared" si="235"/>
        <v>0.1980590993</v>
      </c>
      <c r="AJ1309" s="15">
        <f t="shared" si="236"/>
        <v>0.1750786251</v>
      </c>
      <c r="AK1309" s="65">
        <f t="shared" si="7"/>
        <v>2.943262411</v>
      </c>
      <c r="AL1309" s="65">
        <f t="shared" si="8"/>
        <v>219747.561</v>
      </c>
      <c r="AM1309" s="65">
        <f t="shared" si="9"/>
        <v>63898.22695</v>
      </c>
    </row>
    <row r="1310" ht="14.25" customHeight="1">
      <c r="A1310" s="11">
        <v>565.0</v>
      </c>
      <c r="B1310" s="11">
        <f>VLOOKUP(D1310,'Species Data'!A$2:E$252,2,FALSE)</f>
        <v>78</v>
      </c>
      <c r="C1310" s="11"/>
      <c r="D1310" s="11" t="s">
        <v>244</v>
      </c>
      <c r="E1310" s="66" t="s">
        <v>170</v>
      </c>
      <c r="F1310" s="112"/>
      <c r="G1310" s="11">
        <f>VLOOKUP(D1310,'Species Data'!A$2:E$252,3,FALSE)</f>
        <v>130</v>
      </c>
      <c r="H1310" s="52">
        <f>VLOOKUP(D1310,'Species Data'!A$2:E$252,4,FALSE)</f>
        <v>207</v>
      </c>
      <c r="I1310" s="52">
        <f>VLOOKUP(D1310,'Species Data'!A$2:E$252,5,FALSE)</f>
        <v>167</v>
      </c>
      <c r="J1310" s="53">
        <f t="shared" si="1"/>
        <v>21710</v>
      </c>
      <c r="K1310" s="48" t="s">
        <v>198</v>
      </c>
      <c r="L1310" s="54">
        <f>VLOOKUP(K1310,'Basic Moves'!B$2:J$60,3,FALSE)</f>
        <v>6</v>
      </c>
      <c r="M1310" s="54" t="str">
        <f>VLOOKUP(K1310,'Basic Moves'!B$2:C$60,2,FALSE)</f>
        <v>Fighting</v>
      </c>
      <c r="N1310" s="54">
        <f>IF(OR(VLOOKUP(K1310,'Basic Moves'!B$2:C$60,2,FALSE)=E1310,VLOOKUP(K1310,'Basic Moves'!B$2:C$60,2,FALSE)=F1310),1,0)</f>
        <v>0</v>
      </c>
      <c r="O1310" s="54">
        <f>VLOOKUP(K1310,'Basic Moves'!B$2:J$60,5,FALSE)</f>
        <v>600</v>
      </c>
      <c r="P1310" s="54">
        <f>VLOOKUP(K1310,'Basic Moves'!B$2:J$60,9,FALSE)</f>
        <v>6</v>
      </c>
      <c r="Q1310" s="34">
        <f t="shared" si="229"/>
        <v>4</v>
      </c>
      <c r="R1310" s="24">
        <f t="shared" si="2"/>
        <v>6.666666667</v>
      </c>
      <c r="S1310" s="56">
        <f t="shared" si="230"/>
        <v>10</v>
      </c>
      <c r="T1310" s="56">
        <f t="shared" si="231"/>
        <v>10</v>
      </c>
      <c r="U1310" s="56">
        <f t="shared" si="232"/>
        <v>1</v>
      </c>
      <c r="V1310" s="48" t="s">
        <v>100</v>
      </c>
      <c r="W1310" s="54">
        <f>VLOOKUP(V1310,'Charged Moves'!B$2:K$119,3,FALSE)</f>
        <v>95</v>
      </c>
      <c r="X1310" s="57" t="str">
        <f>VLOOKUP(V1310,'Charged Moves'!B$2:C$119,2,FALSE)</f>
        <v>Fire</v>
      </c>
      <c r="Y1310" s="54">
        <f>IF(OR(VLOOKUP(V1310,'Charged Moves'!B$2:C$119,2,FALSE)=E1310,VLOOKUP(V1310,'Charged Moves'!B$2:C$119,2,FALSE)=F1310),1,0)</f>
        <v>1</v>
      </c>
      <c r="Z1310" s="54">
        <f>VLOOKUP(V1310,'Charged Moves'!B$2:K$119,10,FALSE)*100</f>
        <v>5</v>
      </c>
      <c r="AA1310" s="54">
        <f>VLOOKUP(V1310,'Charged Moves'!B$2:K$119,6,FALSE)</f>
        <v>3000</v>
      </c>
      <c r="AB1310" s="54">
        <f>VLOOKUP(V1310,'Charged Moves'!B$2:L$119,11,FALSE)</f>
        <v>100</v>
      </c>
      <c r="AC1310" s="62">
        <f t="shared" si="233"/>
        <v>66</v>
      </c>
      <c r="AD1310" s="24">
        <f t="shared" si="3"/>
        <v>22</v>
      </c>
      <c r="AE1310" s="63">
        <f t="shared" si="4"/>
        <v>17</v>
      </c>
      <c r="AF1310" s="64">
        <f t="shared" si="5"/>
        <v>10200</v>
      </c>
      <c r="AG1310" s="65">
        <f t="shared" si="6"/>
        <v>10.15151515</v>
      </c>
      <c r="AH1310" s="15">
        <f t="shared" si="234"/>
        <v>0.5830853045</v>
      </c>
      <c r="AI1310" s="15">
        <f t="shared" si="235"/>
        <v>0.1986375852</v>
      </c>
      <c r="AJ1310" s="15">
        <f t="shared" si="236"/>
        <v>0.1620107524</v>
      </c>
      <c r="AK1310" s="65">
        <f t="shared" si="7"/>
        <v>2.723577236</v>
      </c>
      <c r="AL1310" s="65">
        <f t="shared" si="8"/>
        <v>220389.3939</v>
      </c>
      <c r="AM1310" s="65">
        <f t="shared" si="9"/>
        <v>59128.86179</v>
      </c>
    </row>
    <row r="1311" ht="14.25" customHeight="1">
      <c r="A1311" s="11">
        <v>122.0</v>
      </c>
      <c r="B1311" s="11">
        <f>VLOOKUP(D1311,'Species Data'!A$2:E$252,2,FALSE)</f>
        <v>20</v>
      </c>
      <c r="C1311" s="11"/>
      <c r="D1311" s="11" t="s">
        <v>315</v>
      </c>
      <c r="E1311" s="98" t="s">
        <v>481</v>
      </c>
      <c r="F1311" s="124"/>
      <c r="G1311" s="11">
        <f>VLOOKUP(D1311,'Species Data'!A$2:E$252,3,FALSE)</f>
        <v>110</v>
      </c>
      <c r="H1311" s="52">
        <f>VLOOKUP(D1311,'Species Data'!A$2:E$252,4,FALSE)</f>
        <v>161</v>
      </c>
      <c r="I1311" s="52">
        <f>VLOOKUP(D1311,'Species Data'!A$2:E$252,5,FALSE)</f>
        <v>144</v>
      </c>
      <c r="J1311" s="53">
        <f t="shared" si="1"/>
        <v>15840</v>
      </c>
      <c r="K1311" s="48" t="s">
        <v>246</v>
      </c>
      <c r="L1311" s="54">
        <f>VLOOKUP(K1311,'Basic Moves'!B$2:J$60,3,FALSE)</f>
        <v>8</v>
      </c>
      <c r="M1311" s="54" t="str">
        <f>VLOOKUP(K1311,'Basic Moves'!B$2:C$60,2,FALSE)</f>
        <v>Normal</v>
      </c>
      <c r="N1311" s="54">
        <f>IF(OR(VLOOKUP(K1311,'Basic Moves'!B$2:C$60,2,FALSE)=E1311,VLOOKUP(K1311,'Basic Moves'!B$2:C$60,2,FALSE)=F1311),1,0)</f>
        <v>1</v>
      </c>
      <c r="O1311" s="54">
        <f>VLOOKUP(K1311,'Basic Moves'!B$2:J$60,5,FALSE)</f>
        <v>800</v>
      </c>
      <c r="P1311" s="54">
        <f>VLOOKUP(K1311,'Basic Moves'!B$2:J$60,9,FALSE)</f>
        <v>10</v>
      </c>
      <c r="Q1311" s="34">
        <f t="shared" si="229"/>
        <v>5</v>
      </c>
      <c r="R1311" s="24">
        <f t="shared" si="2"/>
        <v>6.25</v>
      </c>
      <c r="S1311" s="56">
        <f t="shared" si="230"/>
        <v>10</v>
      </c>
      <c r="T1311" s="56">
        <f t="shared" si="231"/>
        <v>12.5</v>
      </c>
      <c r="U1311" s="56">
        <f t="shared" si="232"/>
        <v>1.25</v>
      </c>
      <c r="V1311" s="48" t="s">
        <v>29</v>
      </c>
      <c r="W1311" s="54">
        <f>VLOOKUP(V1311,'Charged Moves'!B$2:K$119,3,FALSE)</f>
        <v>150</v>
      </c>
      <c r="X1311" s="57" t="str">
        <f>VLOOKUP(V1311,'Charged Moves'!B$2:C$119,2,FALSE)</f>
        <v>Normal</v>
      </c>
      <c r="Y1311" s="54">
        <f>IF(OR(VLOOKUP(V1311,'Charged Moves'!B$2:C$119,2,FALSE)=E1311,VLOOKUP(V1311,'Charged Moves'!B$2:C$119,2,FALSE)=F1311),1,0)</f>
        <v>1</v>
      </c>
      <c r="Z1311" s="54">
        <f>VLOOKUP(V1311,'Charged Moves'!B$2:K$119,10,FALSE)*100</f>
        <v>5</v>
      </c>
      <c r="AA1311" s="54">
        <f>VLOOKUP(V1311,'Charged Moves'!B$2:K$119,6,FALSE)</f>
        <v>3800</v>
      </c>
      <c r="AB1311" s="54">
        <f>VLOOKUP(V1311,'Charged Moves'!B$2:L$119,11,FALSE)</f>
        <v>100</v>
      </c>
      <c r="AC1311" s="62">
        <f t="shared" si="233"/>
        <v>81</v>
      </c>
      <c r="AD1311" s="24">
        <f t="shared" si="3"/>
        <v>21.31578947</v>
      </c>
      <c r="AE1311" s="63">
        <f t="shared" si="4"/>
        <v>10</v>
      </c>
      <c r="AF1311" s="64">
        <f t="shared" si="5"/>
        <v>8000</v>
      </c>
      <c r="AG1311" s="65">
        <f t="shared" si="6"/>
        <v>11.10169492</v>
      </c>
      <c r="AH1311" s="15">
        <f t="shared" si="234"/>
        <v>0.637661971</v>
      </c>
      <c r="AI1311" s="15">
        <f t="shared" si="235"/>
        <v>0.158494867</v>
      </c>
      <c r="AJ1311" s="15">
        <f t="shared" si="236"/>
        <v>0.1682108837</v>
      </c>
      <c r="AK1311" s="65">
        <f t="shared" si="7"/>
        <v>3.875739645</v>
      </c>
      <c r="AL1311" s="65">
        <f t="shared" si="8"/>
        <v>175850.8475</v>
      </c>
      <c r="AM1311" s="65">
        <f t="shared" si="9"/>
        <v>61391.71598</v>
      </c>
    </row>
    <row r="1312" ht="14.25" customHeight="1">
      <c r="A1312" s="11">
        <v>123.0</v>
      </c>
      <c r="B1312" s="11">
        <f>VLOOKUP(D1312,'Species Data'!A$2:E$252,2,FALSE)</f>
        <v>20</v>
      </c>
      <c r="C1312" s="11"/>
      <c r="D1312" s="11" t="s">
        <v>315</v>
      </c>
      <c r="E1312" s="98" t="s">
        <v>481</v>
      </c>
      <c r="F1312" s="124"/>
      <c r="G1312" s="11">
        <f>VLOOKUP(D1312,'Species Data'!A$2:E$252,3,FALSE)</f>
        <v>110</v>
      </c>
      <c r="H1312" s="52">
        <f>VLOOKUP(D1312,'Species Data'!A$2:E$252,4,FALSE)</f>
        <v>161</v>
      </c>
      <c r="I1312" s="52">
        <f>VLOOKUP(D1312,'Species Data'!A$2:E$252,5,FALSE)</f>
        <v>144</v>
      </c>
      <c r="J1312" s="53">
        <f t="shared" si="1"/>
        <v>15840</v>
      </c>
      <c r="K1312" s="48" t="s">
        <v>246</v>
      </c>
      <c r="L1312" s="54">
        <f>VLOOKUP(K1312,'Basic Moves'!B$2:J$60,3,FALSE)</f>
        <v>8</v>
      </c>
      <c r="M1312" s="54" t="str">
        <f>VLOOKUP(K1312,'Basic Moves'!B$2:C$60,2,FALSE)</f>
        <v>Normal</v>
      </c>
      <c r="N1312" s="54">
        <f>IF(OR(VLOOKUP(K1312,'Basic Moves'!B$2:C$60,2,FALSE)=E1312,VLOOKUP(K1312,'Basic Moves'!B$2:C$60,2,FALSE)=F1312),1,0)</f>
        <v>1</v>
      </c>
      <c r="O1312" s="54">
        <f>VLOOKUP(K1312,'Basic Moves'!B$2:J$60,5,FALSE)</f>
        <v>800</v>
      </c>
      <c r="P1312" s="54">
        <f>VLOOKUP(K1312,'Basic Moves'!B$2:J$60,9,FALSE)</f>
        <v>10</v>
      </c>
      <c r="Q1312" s="34">
        <f t="shared" si="229"/>
        <v>5</v>
      </c>
      <c r="R1312" s="24">
        <f t="shared" si="2"/>
        <v>6.25</v>
      </c>
      <c r="S1312" s="56">
        <f t="shared" si="230"/>
        <v>10</v>
      </c>
      <c r="T1312" s="56">
        <f t="shared" si="231"/>
        <v>12.5</v>
      </c>
      <c r="U1312" s="56">
        <f t="shared" si="232"/>
        <v>1.25</v>
      </c>
      <c r="V1312" s="48" t="s">
        <v>324</v>
      </c>
      <c r="W1312" s="54">
        <f>VLOOKUP(V1312,'Charged Moves'!B$2:K$119,3,FALSE)</f>
        <v>80</v>
      </c>
      <c r="X1312" s="57" t="str">
        <f>VLOOKUP(V1312,'Charged Moves'!B$2:C$119,2,FALSE)</f>
        <v>Normal</v>
      </c>
      <c r="Y1312" s="54">
        <f>IF(OR(VLOOKUP(V1312,'Charged Moves'!B$2:C$119,2,FALSE)=E1312,VLOOKUP(V1312,'Charged Moves'!B$2:C$119,2,FALSE)=F1312),1,0)</f>
        <v>1</v>
      </c>
      <c r="Z1312" s="54">
        <f>VLOOKUP(V1312,'Charged Moves'!B$2:K$119,10,FALSE)*100</f>
        <v>5</v>
      </c>
      <c r="AA1312" s="54">
        <f>VLOOKUP(V1312,'Charged Moves'!B$2:K$119,6,FALSE)</f>
        <v>2500</v>
      </c>
      <c r="AB1312" s="54">
        <f>VLOOKUP(V1312,'Charged Moves'!B$2:L$119,11,FALSE)</f>
        <v>50</v>
      </c>
      <c r="AC1312" s="62">
        <f t="shared" si="233"/>
        <v>43</v>
      </c>
      <c r="AD1312" s="24">
        <f t="shared" si="3"/>
        <v>17.2</v>
      </c>
      <c r="AE1312" s="63">
        <f t="shared" si="4"/>
        <v>5</v>
      </c>
      <c r="AF1312" s="64">
        <f t="shared" si="5"/>
        <v>4000</v>
      </c>
      <c r="AG1312" s="65">
        <f t="shared" si="6"/>
        <v>10.46153846</v>
      </c>
      <c r="AH1312" s="15">
        <f t="shared" si="234"/>
        <v>0.6008925021</v>
      </c>
      <c r="AI1312" s="15">
        <f t="shared" si="235"/>
        <v>0.1493555858</v>
      </c>
      <c r="AJ1312" s="15">
        <f t="shared" si="236"/>
        <v>0.1595279122</v>
      </c>
      <c r="AK1312" s="65">
        <f t="shared" si="7"/>
        <v>3.675675676</v>
      </c>
      <c r="AL1312" s="65">
        <f t="shared" si="8"/>
        <v>165710.7692</v>
      </c>
      <c r="AM1312" s="65">
        <f t="shared" si="9"/>
        <v>58222.7027</v>
      </c>
    </row>
    <row r="1313" ht="14.25" customHeight="1">
      <c r="A1313" s="11">
        <v>121.0</v>
      </c>
      <c r="B1313" s="11">
        <f>VLOOKUP(D1313,'Species Data'!A$2:E$252,2,FALSE)</f>
        <v>20</v>
      </c>
      <c r="C1313" s="11"/>
      <c r="D1313" s="11" t="s">
        <v>315</v>
      </c>
      <c r="E1313" s="98" t="s">
        <v>481</v>
      </c>
      <c r="F1313" s="124"/>
      <c r="G1313" s="11">
        <f>VLOOKUP(D1313,'Species Data'!A$2:E$252,3,FALSE)</f>
        <v>110</v>
      </c>
      <c r="H1313" s="52">
        <f>VLOOKUP(D1313,'Species Data'!A$2:E$252,4,FALSE)</f>
        <v>161</v>
      </c>
      <c r="I1313" s="52">
        <f>VLOOKUP(D1313,'Species Data'!A$2:E$252,5,FALSE)</f>
        <v>144</v>
      </c>
      <c r="J1313" s="53">
        <f t="shared" si="1"/>
        <v>15840</v>
      </c>
      <c r="K1313" s="48" t="s">
        <v>246</v>
      </c>
      <c r="L1313" s="54">
        <f>VLOOKUP(K1313,'Basic Moves'!B$2:J$60,3,FALSE)</f>
        <v>8</v>
      </c>
      <c r="M1313" s="54" t="str">
        <f>VLOOKUP(K1313,'Basic Moves'!B$2:C$60,2,FALSE)</f>
        <v>Normal</v>
      </c>
      <c r="N1313" s="54">
        <f>IF(OR(VLOOKUP(K1313,'Basic Moves'!B$2:C$60,2,FALSE)=E1313,VLOOKUP(K1313,'Basic Moves'!B$2:C$60,2,FALSE)=F1313),1,0)</f>
        <v>1</v>
      </c>
      <c r="O1313" s="54">
        <f>VLOOKUP(K1313,'Basic Moves'!B$2:J$60,5,FALSE)</f>
        <v>800</v>
      </c>
      <c r="P1313" s="54">
        <f>VLOOKUP(K1313,'Basic Moves'!B$2:J$60,9,FALSE)</f>
        <v>10</v>
      </c>
      <c r="Q1313" s="34">
        <f t="shared" si="229"/>
        <v>5</v>
      </c>
      <c r="R1313" s="24">
        <f t="shared" si="2"/>
        <v>6.25</v>
      </c>
      <c r="S1313" s="56">
        <f t="shared" si="230"/>
        <v>10</v>
      </c>
      <c r="T1313" s="56">
        <f t="shared" si="231"/>
        <v>12.5</v>
      </c>
      <c r="U1313" s="56">
        <f t="shared" si="232"/>
        <v>1.25</v>
      </c>
      <c r="V1313" s="48" t="s">
        <v>291</v>
      </c>
      <c r="W1313" s="54">
        <f>VLOOKUP(V1313,'Charged Moves'!B$2:K$119,3,FALSE)</f>
        <v>100</v>
      </c>
      <c r="X1313" s="57" t="str">
        <f>VLOOKUP(V1313,'Charged Moves'!B$2:C$119,2,FALSE)</f>
        <v>Ground</v>
      </c>
      <c r="Y1313" s="54">
        <f>IF(OR(VLOOKUP(V1313,'Charged Moves'!B$2:C$119,2,FALSE)=E1313,VLOOKUP(V1313,'Charged Moves'!B$2:C$119,2,FALSE)=F1313),1,0)</f>
        <v>0</v>
      </c>
      <c r="Z1313" s="54">
        <f>VLOOKUP(V1313,'Charged Moves'!B$2:K$119,10,FALSE)*100</f>
        <v>5</v>
      </c>
      <c r="AA1313" s="54">
        <f>VLOOKUP(V1313,'Charged Moves'!B$2:K$119,6,FALSE)</f>
        <v>4700</v>
      </c>
      <c r="AB1313" s="54">
        <f>VLOOKUP(V1313,'Charged Moves'!B$2:L$119,11,FALSE)</f>
        <v>50</v>
      </c>
      <c r="AC1313" s="62">
        <f t="shared" si="233"/>
        <v>45</v>
      </c>
      <c r="AD1313" s="24">
        <f t="shared" si="3"/>
        <v>9.574468085</v>
      </c>
      <c r="AE1313" s="63">
        <f t="shared" si="4"/>
        <v>5</v>
      </c>
      <c r="AF1313" s="64">
        <f t="shared" si="5"/>
        <v>4000</v>
      </c>
      <c r="AG1313" s="65">
        <f t="shared" si="6"/>
        <v>8.045977011</v>
      </c>
      <c r="AH1313" s="15">
        <f t="shared" si="234"/>
        <v>0.4621468703</v>
      </c>
      <c r="AI1313" s="15">
        <f t="shared" si="235"/>
        <v>0.1148694921</v>
      </c>
      <c r="AJ1313" s="15">
        <f t="shared" si="236"/>
        <v>0.1467665859</v>
      </c>
      <c r="AK1313" s="65">
        <f t="shared" si="7"/>
        <v>3.381642512</v>
      </c>
      <c r="AL1313" s="65">
        <f t="shared" si="8"/>
        <v>127448.2759</v>
      </c>
      <c r="AM1313" s="65">
        <f t="shared" si="9"/>
        <v>53565.21739</v>
      </c>
    </row>
    <row r="1314" ht="14.25" customHeight="1">
      <c r="A1314" s="11">
        <v>119.0</v>
      </c>
      <c r="B1314" s="11">
        <f>VLOOKUP(D1314,'Species Data'!A$2:E$252,2,FALSE)</f>
        <v>20</v>
      </c>
      <c r="C1314" s="11"/>
      <c r="D1314" s="11" t="s">
        <v>315</v>
      </c>
      <c r="E1314" s="98" t="s">
        <v>481</v>
      </c>
      <c r="F1314" s="124"/>
      <c r="G1314" s="11">
        <f>VLOOKUP(D1314,'Species Data'!A$2:E$252,3,FALSE)</f>
        <v>110</v>
      </c>
      <c r="H1314" s="52">
        <f>VLOOKUP(D1314,'Species Data'!A$2:E$252,4,FALSE)</f>
        <v>161</v>
      </c>
      <c r="I1314" s="52">
        <f>VLOOKUP(D1314,'Species Data'!A$2:E$252,5,FALSE)</f>
        <v>144</v>
      </c>
      <c r="J1314" s="53">
        <f t="shared" si="1"/>
        <v>15840</v>
      </c>
      <c r="K1314" s="48" t="s">
        <v>60</v>
      </c>
      <c r="L1314" s="54">
        <f>VLOOKUP(K1314,'Basic Moves'!B$2:J$60,3,FALSE)</f>
        <v>6</v>
      </c>
      <c r="M1314" s="54" t="str">
        <f>VLOOKUP(K1314,'Basic Moves'!B$2:C$60,2,FALSE)</f>
        <v>Dark</v>
      </c>
      <c r="N1314" s="54">
        <f>IF(OR(VLOOKUP(K1314,'Basic Moves'!B$2:C$60,2,FALSE)=E1314,VLOOKUP(K1314,'Basic Moves'!B$2:C$60,2,FALSE)=F1314),1,0)</f>
        <v>0</v>
      </c>
      <c r="O1314" s="54">
        <f>VLOOKUP(K1314,'Basic Moves'!B$2:J$60,5,FALSE)</f>
        <v>500</v>
      </c>
      <c r="P1314" s="54">
        <f>VLOOKUP(K1314,'Basic Moves'!B$2:J$60,9,FALSE)</f>
        <v>4</v>
      </c>
      <c r="Q1314" s="34">
        <f t="shared" si="229"/>
        <v>3</v>
      </c>
      <c r="R1314" s="24">
        <f t="shared" si="2"/>
        <v>6</v>
      </c>
      <c r="S1314" s="56">
        <f t="shared" si="230"/>
        <v>12</v>
      </c>
      <c r="T1314" s="56">
        <f t="shared" si="231"/>
        <v>8</v>
      </c>
      <c r="U1314" s="56">
        <f t="shared" si="232"/>
        <v>0.6666666667</v>
      </c>
      <c r="V1314" s="48" t="s">
        <v>29</v>
      </c>
      <c r="W1314" s="54">
        <f>VLOOKUP(V1314,'Charged Moves'!B$2:K$119,3,FALSE)</f>
        <v>150</v>
      </c>
      <c r="X1314" s="57" t="str">
        <f>VLOOKUP(V1314,'Charged Moves'!B$2:C$119,2,FALSE)</f>
        <v>Normal</v>
      </c>
      <c r="Y1314" s="54">
        <f>IF(OR(VLOOKUP(V1314,'Charged Moves'!B$2:C$119,2,FALSE)=E1314,VLOOKUP(V1314,'Charged Moves'!B$2:C$119,2,FALSE)=F1314),1,0)</f>
        <v>1</v>
      </c>
      <c r="Z1314" s="54">
        <f>VLOOKUP(V1314,'Charged Moves'!B$2:K$119,10,FALSE)*100</f>
        <v>5</v>
      </c>
      <c r="AA1314" s="54">
        <f>VLOOKUP(V1314,'Charged Moves'!B$2:K$119,6,FALSE)</f>
        <v>3800</v>
      </c>
      <c r="AB1314" s="54">
        <f>VLOOKUP(V1314,'Charged Moves'!B$2:L$119,11,FALSE)</f>
        <v>100</v>
      </c>
      <c r="AC1314" s="62">
        <f t="shared" si="233"/>
        <v>81</v>
      </c>
      <c r="AD1314" s="24">
        <f t="shared" si="3"/>
        <v>21.31578947</v>
      </c>
      <c r="AE1314" s="63">
        <f t="shared" si="4"/>
        <v>25</v>
      </c>
      <c r="AF1314" s="64">
        <f t="shared" si="5"/>
        <v>12500</v>
      </c>
      <c r="AG1314" s="65">
        <f t="shared" si="6"/>
        <v>9.570552147</v>
      </c>
      <c r="AH1314" s="15">
        <f t="shared" si="234"/>
        <v>0.549715804</v>
      </c>
      <c r="AI1314" s="15">
        <f t="shared" si="235"/>
        <v>0.1366352977</v>
      </c>
      <c r="AJ1314" s="15">
        <f t="shared" si="236"/>
        <v>0.09912960869</v>
      </c>
      <c r="AK1314" s="65">
        <f t="shared" si="7"/>
        <v>2.284040996</v>
      </c>
      <c r="AL1314" s="65">
        <f t="shared" si="8"/>
        <v>151597.546</v>
      </c>
      <c r="AM1314" s="65">
        <f t="shared" si="9"/>
        <v>36179.20937</v>
      </c>
    </row>
    <row r="1315" ht="14.25" customHeight="1">
      <c r="A1315" s="11">
        <v>120.0</v>
      </c>
      <c r="B1315" s="11">
        <f>VLOOKUP(D1315,'Species Data'!A$2:E$252,2,FALSE)</f>
        <v>20</v>
      </c>
      <c r="C1315" s="11"/>
      <c r="D1315" s="11" t="s">
        <v>315</v>
      </c>
      <c r="E1315" s="98" t="s">
        <v>481</v>
      </c>
      <c r="F1315" s="124"/>
      <c r="G1315" s="11">
        <f>VLOOKUP(D1315,'Species Data'!A$2:E$252,3,FALSE)</f>
        <v>110</v>
      </c>
      <c r="H1315" s="52">
        <f>VLOOKUP(D1315,'Species Data'!A$2:E$252,4,FALSE)</f>
        <v>161</v>
      </c>
      <c r="I1315" s="52">
        <f>VLOOKUP(D1315,'Species Data'!A$2:E$252,5,FALSE)</f>
        <v>144</v>
      </c>
      <c r="J1315" s="53">
        <f t="shared" si="1"/>
        <v>15840</v>
      </c>
      <c r="K1315" s="48" t="s">
        <v>60</v>
      </c>
      <c r="L1315" s="54">
        <f>VLOOKUP(K1315,'Basic Moves'!B$2:J$60,3,FALSE)</f>
        <v>6</v>
      </c>
      <c r="M1315" s="54" t="str">
        <f>VLOOKUP(K1315,'Basic Moves'!B$2:C$60,2,FALSE)</f>
        <v>Dark</v>
      </c>
      <c r="N1315" s="54">
        <f>IF(OR(VLOOKUP(K1315,'Basic Moves'!B$2:C$60,2,FALSE)=E1315,VLOOKUP(K1315,'Basic Moves'!B$2:C$60,2,FALSE)=F1315),1,0)</f>
        <v>0</v>
      </c>
      <c r="O1315" s="54">
        <f>VLOOKUP(K1315,'Basic Moves'!B$2:J$60,5,FALSE)</f>
        <v>500</v>
      </c>
      <c r="P1315" s="54">
        <f>VLOOKUP(K1315,'Basic Moves'!B$2:J$60,9,FALSE)</f>
        <v>4</v>
      </c>
      <c r="Q1315" s="34">
        <f t="shared" si="229"/>
        <v>3</v>
      </c>
      <c r="R1315" s="24">
        <f t="shared" si="2"/>
        <v>6</v>
      </c>
      <c r="S1315" s="56">
        <f t="shared" si="230"/>
        <v>12</v>
      </c>
      <c r="T1315" s="56">
        <f t="shared" si="231"/>
        <v>8</v>
      </c>
      <c r="U1315" s="56">
        <f t="shared" si="232"/>
        <v>0.6666666667</v>
      </c>
      <c r="V1315" s="48" t="s">
        <v>324</v>
      </c>
      <c r="W1315" s="54">
        <f>VLOOKUP(V1315,'Charged Moves'!B$2:K$119,3,FALSE)</f>
        <v>80</v>
      </c>
      <c r="X1315" s="57" t="str">
        <f>VLOOKUP(V1315,'Charged Moves'!B$2:C$119,2,FALSE)</f>
        <v>Normal</v>
      </c>
      <c r="Y1315" s="54">
        <f>IF(OR(VLOOKUP(V1315,'Charged Moves'!B$2:C$119,2,FALSE)=E1315,VLOOKUP(V1315,'Charged Moves'!B$2:C$119,2,FALSE)=F1315),1,0)</f>
        <v>1</v>
      </c>
      <c r="Z1315" s="54">
        <f>VLOOKUP(V1315,'Charged Moves'!B$2:K$119,10,FALSE)*100</f>
        <v>5</v>
      </c>
      <c r="AA1315" s="54">
        <f>VLOOKUP(V1315,'Charged Moves'!B$2:K$119,6,FALSE)</f>
        <v>2500</v>
      </c>
      <c r="AB1315" s="54">
        <f>VLOOKUP(V1315,'Charged Moves'!B$2:L$119,11,FALSE)</f>
        <v>50</v>
      </c>
      <c r="AC1315" s="62">
        <f t="shared" si="233"/>
        <v>43</v>
      </c>
      <c r="AD1315" s="24">
        <f t="shared" si="3"/>
        <v>17.2</v>
      </c>
      <c r="AE1315" s="63">
        <f t="shared" si="4"/>
        <v>13</v>
      </c>
      <c r="AF1315" s="64">
        <f t="shared" si="5"/>
        <v>6500</v>
      </c>
      <c r="AG1315" s="65">
        <f t="shared" si="6"/>
        <v>9.111111111</v>
      </c>
      <c r="AH1315" s="15">
        <f t="shared" si="234"/>
        <v>0.5233263131</v>
      </c>
      <c r="AI1315" s="15">
        <f t="shared" si="235"/>
        <v>0.1300760249</v>
      </c>
      <c r="AJ1315" s="15">
        <f t="shared" si="236"/>
        <v>0.09618594706</v>
      </c>
      <c r="AK1315" s="65">
        <f t="shared" si="7"/>
        <v>2.216216216</v>
      </c>
      <c r="AL1315" s="65">
        <f t="shared" si="8"/>
        <v>144320</v>
      </c>
      <c r="AM1315" s="65">
        <f t="shared" si="9"/>
        <v>35104.86486</v>
      </c>
    </row>
    <row r="1316" ht="14.25" customHeight="1">
      <c r="A1316" s="11">
        <v>118.0</v>
      </c>
      <c r="B1316" s="11">
        <f>VLOOKUP(D1316,'Species Data'!A$2:E$252,2,FALSE)</f>
        <v>20</v>
      </c>
      <c r="C1316" s="11"/>
      <c r="D1316" s="11" t="s">
        <v>315</v>
      </c>
      <c r="E1316" s="98" t="s">
        <v>481</v>
      </c>
      <c r="F1316" s="124"/>
      <c r="G1316" s="11">
        <f>VLOOKUP(D1316,'Species Data'!A$2:E$252,3,FALSE)</f>
        <v>110</v>
      </c>
      <c r="H1316" s="52">
        <f>VLOOKUP(D1316,'Species Data'!A$2:E$252,4,FALSE)</f>
        <v>161</v>
      </c>
      <c r="I1316" s="52">
        <f>VLOOKUP(D1316,'Species Data'!A$2:E$252,5,FALSE)</f>
        <v>144</v>
      </c>
      <c r="J1316" s="53">
        <f t="shared" si="1"/>
        <v>15840</v>
      </c>
      <c r="K1316" s="48" t="s">
        <v>60</v>
      </c>
      <c r="L1316" s="54">
        <f>VLOOKUP(K1316,'Basic Moves'!B$2:J$60,3,FALSE)</f>
        <v>6</v>
      </c>
      <c r="M1316" s="54" t="str">
        <f>VLOOKUP(K1316,'Basic Moves'!B$2:C$60,2,FALSE)</f>
        <v>Dark</v>
      </c>
      <c r="N1316" s="54">
        <f>IF(OR(VLOOKUP(K1316,'Basic Moves'!B$2:C$60,2,FALSE)=E1316,VLOOKUP(K1316,'Basic Moves'!B$2:C$60,2,FALSE)=F1316),1,0)</f>
        <v>0</v>
      </c>
      <c r="O1316" s="54">
        <f>VLOOKUP(K1316,'Basic Moves'!B$2:J$60,5,FALSE)</f>
        <v>500</v>
      </c>
      <c r="P1316" s="54">
        <f>VLOOKUP(K1316,'Basic Moves'!B$2:J$60,9,FALSE)</f>
        <v>4</v>
      </c>
      <c r="Q1316" s="34">
        <f t="shared" si="229"/>
        <v>3</v>
      </c>
      <c r="R1316" s="24">
        <f t="shared" si="2"/>
        <v>6</v>
      </c>
      <c r="S1316" s="56">
        <f t="shared" si="230"/>
        <v>12</v>
      </c>
      <c r="T1316" s="56">
        <f t="shared" si="231"/>
        <v>8</v>
      </c>
      <c r="U1316" s="56">
        <f t="shared" si="232"/>
        <v>0.6666666667</v>
      </c>
      <c r="V1316" s="48" t="s">
        <v>291</v>
      </c>
      <c r="W1316" s="54">
        <f>VLOOKUP(V1316,'Charged Moves'!B$2:K$119,3,FALSE)</f>
        <v>100</v>
      </c>
      <c r="X1316" s="57" t="str">
        <f>VLOOKUP(V1316,'Charged Moves'!B$2:C$119,2,FALSE)</f>
        <v>Ground</v>
      </c>
      <c r="Y1316" s="54">
        <f>IF(OR(VLOOKUP(V1316,'Charged Moves'!B$2:C$119,2,FALSE)=E1316,VLOOKUP(V1316,'Charged Moves'!B$2:C$119,2,FALSE)=F1316),1,0)</f>
        <v>0</v>
      </c>
      <c r="Z1316" s="54">
        <f>VLOOKUP(V1316,'Charged Moves'!B$2:K$119,10,FALSE)*100</f>
        <v>5</v>
      </c>
      <c r="AA1316" s="54">
        <f>VLOOKUP(V1316,'Charged Moves'!B$2:K$119,6,FALSE)</f>
        <v>4700</v>
      </c>
      <c r="AB1316" s="54">
        <f>VLOOKUP(V1316,'Charged Moves'!B$2:L$119,11,FALSE)</f>
        <v>50</v>
      </c>
      <c r="AC1316" s="62">
        <f t="shared" si="233"/>
        <v>45</v>
      </c>
      <c r="AD1316" s="24">
        <f t="shared" si="3"/>
        <v>9.574468085</v>
      </c>
      <c r="AE1316" s="63">
        <f t="shared" si="4"/>
        <v>13</v>
      </c>
      <c r="AF1316" s="64">
        <f t="shared" si="5"/>
        <v>6500</v>
      </c>
      <c r="AG1316" s="65">
        <f t="shared" si="6"/>
        <v>7.5</v>
      </c>
      <c r="AH1316" s="15">
        <f t="shared" si="234"/>
        <v>0.4307869041</v>
      </c>
      <c r="AI1316" s="15">
        <f t="shared" si="235"/>
        <v>0.1070747766</v>
      </c>
      <c r="AJ1316" s="15">
        <f t="shared" si="236"/>
        <v>0.09300209167</v>
      </c>
      <c r="AK1316" s="65">
        <f t="shared" si="7"/>
        <v>2.142857143</v>
      </c>
      <c r="AL1316" s="65">
        <f t="shared" si="8"/>
        <v>118800</v>
      </c>
      <c r="AM1316" s="65">
        <f t="shared" si="9"/>
        <v>33942.85714</v>
      </c>
    </row>
    <row r="1317" ht="14.25" customHeight="1">
      <c r="A1317" s="11">
        <v>114.0</v>
      </c>
      <c r="B1317" s="11">
        <f>VLOOKUP(D1317,'Species Data'!A$2:E$252,2,FALSE)</f>
        <v>19</v>
      </c>
      <c r="C1317" s="11"/>
      <c r="D1317" s="11" t="s">
        <v>441</v>
      </c>
      <c r="E1317" s="98" t="s">
        <v>481</v>
      </c>
      <c r="F1317" s="124"/>
      <c r="G1317" s="11">
        <f>VLOOKUP(D1317,'Species Data'!A$2:E$252,3,FALSE)</f>
        <v>60</v>
      </c>
      <c r="H1317" s="52">
        <f>VLOOKUP(D1317,'Species Data'!A$2:E$252,4,FALSE)</f>
        <v>103</v>
      </c>
      <c r="I1317" s="52">
        <f>VLOOKUP(D1317,'Species Data'!A$2:E$252,5,FALSE)</f>
        <v>70</v>
      </c>
      <c r="J1317" s="53">
        <f t="shared" si="1"/>
        <v>4200</v>
      </c>
      <c r="K1317" s="48" t="s">
        <v>246</v>
      </c>
      <c r="L1317" s="54">
        <f>VLOOKUP(K1317,'Basic Moves'!B$2:J$60,3,FALSE)</f>
        <v>8</v>
      </c>
      <c r="M1317" s="54" t="str">
        <f>VLOOKUP(K1317,'Basic Moves'!B$2:C$60,2,FALSE)</f>
        <v>Normal</v>
      </c>
      <c r="N1317" s="54">
        <f>IF(OR(VLOOKUP(K1317,'Basic Moves'!B$2:C$60,2,FALSE)=E1317,VLOOKUP(K1317,'Basic Moves'!B$2:C$60,2,FALSE)=F1317),1,0)</f>
        <v>1</v>
      </c>
      <c r="O1317" s="54">
        <f>VLOOKUP(K1317,'Basic Moves'!B$2:J$60,5,FALSE)</f>
        <v>800</v>
      </c>
      <c r="P1317" s="54">
        <f>VLOOKUP(K1317,'Basic Moves'!B$2:J$60,9,FALSE)</f>
        <v>10</v>
      </c>
      <c r="Q1317" s="34">
        <f t="shared" si="229"/>
        <v>3</v>
      </c>
      <c r="R1317" s="24">
        <f t="shared" si="2"/>
        <v>3.75</v>
      </c>
      <c r="S1317" s="56">
        <f t="shared" si="230"/>
        <v>10</v>
      </c>
      <c r="T1317" s="56">
        <f t="shared" si="231"/>
        <v>12.5</v>
      </c>
      <c r="U1317" s="56">
        <f t="shared" si="232"/>
        <v>1.25</v>
      </c>
      <c r="V1317" s="48" t="s">
        <v>324</v>
      </c>
      <c r="W1317" s="54">
        <f>VLOOKUP(V1317,'Charged Moves'!B$2:K$119,3,FALSE)</f>
        <v>80</v>
      </c>
      <c r="X1317" s="57" t="str">
        <f>VLOOKUP(V1317,'Charged Moves'!B$2:C$119,2,FALSE)</f>
        <v>Normal</v>
      </c>
      <c r="Y1317" s="54">
        <f>IF(OR(VLOOKUP(V1317,'Charged Moves'!B$2:C$119,2,FALSE)=E1317,VLOOKUP(V1317,'Charged Moves'!B$2:C$119,2,FALSE)=F1317),1,0)</f>
        <v>1</v>
      </c>
      <c r="Z1317" s="54">
        <f>VLOOKUP(V1317,'Charged Moves'!B$2:K$119,10,FALSE)*100</f>
        <v>5</v>
      </c>
      <c r="AA1317" s="54">
        <f>VLOOKUP(V1317,'Charged Moves'!B$2:K$119,6,FALSE)</f>
        <v>2500</v>
      </c>
      <c r="AB1317" s="54">
        <f>VLOOKUP(V1317,'Charged Moves'!B$2:L$119,11,FALSE)</f>
        <v>50</v>
      </c>
      <c r="AC1317" s="62">
        <f t="shared" si="233"/>
        <v>28</v>
      </c>
      <c r="AD1317" s="24">
        <f t="shared" si="3"/>
        <v>11.2</v>
      </c>
      <c r="AE1317" s="63">
        <f t="shared" si="4"/>
        <v>5</v>
      </c>
      <c r="AF1317" s="64">
        <f t="shared" si="5"/>
        <v>4000</v>
      </c>
      <c r="AG1317" s="65">
        <f t="shared" si="6"/>
        <v>6.615384615</v>
      </c>
      <c r="AH1317" s="15">
        <f t="shared" si="234"/>
        <v>0.379976141</v>
      </c>
      <c r="AI1317" s="15">
        <f t="shared" si="235"/>
        <v>0.02504235257</v>
      </c>
      <c r="AJ1317" s="15">
        <f t="shared" si="236"/>
        <v>0.02674793982</v>
      </c>
      <c r="AK1317" s="65">
        <f t="shared" si="7"/>
        <v>2.324324324</v>
      </c>
      <c r="AL1317" s="65">
        <f t="shared" si="8"/>
        <v>27784.61538</v>
      </c>
      <c r="AM1317" s="65">
        <f t="shared" si="9"/>
        <v>9762.162162</v>
      </c>
    </row>
    <row r="1318" ht="14.25" customHeight="1">
      <c r="A1318" s="11">
        <v>113.0</v>
      </c>
      <c r="B1318" s="11">
        <f>VLOOKUP(D1318,'Species Data'!A$2:E$252,2,FALSE)</f>
        <v>19</v>
      </c>
      <c r="C1318" s="11"/>
      <c r="D1318" s="11" t="s">
        <v>441</v>
      </c>
      <c r="E1318" s="98" t="s">
        <v>481</v>
      </c>
      <c r="F1318" s="124"/>
      <c r="G1318" s="11">
        <f>VLOOKUP(D1318,'Species Data'!A$2:E$252,3,FALSE)</f>
        <v>60</v>
      </c>
      <c r="H1318" s="52">
        <f>VLOOKUP(D1318,'Species Data'!A$2:E$252,4,FALSE)</f>
        <v>103</v>
      </c>
      <c r="I1318" s="52">
        <f>VLOOKUP(D1318,'Species Data'!A$2:E$252,5,FALSE)</f>
        <v>70</v>
      </c>
      <c r="J1318" s="53">
        <f t="shared" si="1"/>
        <v>4200</v>
      </c>
      <c r="K1318" s="48" t="s">
        <v>246</v>
      </c>
      <c r="L1318" s="54">
        <f>VLOOKUP(K1318,'Basic Moves'!B$2:J$60,3,FALSE)</f>
        <v>8</v>
      </c>
      <c r="M1318" s="54" t="str">
        <f>VLOOKUP(K1318,'Basic Moves'!B$2:C$60,2,FALSE)</f>
        <v>Normal</v>
      </c>
      <c r="N1318" s="54">
        <f>IF(OR(VLOOKUP(K1318,'Basic Moves'!B$2:C$60,2,FALSE)=E1318,VLOOKUP(K1318,'Basic Moves'!B$2:C$60,2,FALSE)=F1318),1,0)</f>
        <v>1</v>
      </c>
      <c r="O1318" s="54">
        <f>VLOOKUP(K1318,'Basic Moves'!B$2:J$60,5,FALSE)</f>
        <v>800</v>
      </c>
      <c r="P1318" s="54">
        <f>VLOOKUP(K1318,'Basic Moves'!B$2:J$60,9,FALSE)</f>
        <v>10</v>
      </c>
      <c r="Q1318" s="34">
        <f t="shared" si="229"/>
        <v>3</v>
      </c>
      <c r="R1318" s="24">
        <f t="shared" si="2"/>
        <v>3.75</v>
      </c>
      <c r="S1318" s="56">
        <f t="shared" si="230"/>
        <v>10</v>
      </c>
      <c r="T1318" s="56">
        <f t="shared" si="231"/>
        <v>12.5</v>
      </c>
      <c r="U1318" s="56">
        <f t="shared" si="232"/>
        <v>1.25</v>
      </c>
      <c r="V1318" s="48" t="s">
        <v>291</v>
      </c>
      <c r="W1318" s="54">
        <f>VLOOKUP(V1318,'Charged Moves'!B$2:K$119,3,FALSE)</f>
        <v>100</v>
      </c>
      <c r="X1318" s="57" t="str">
        <f>VLOOKUP(V1318,'Charged Moves'!B$2:C$119,2,FALSE)</f>
        <v>Ground</v>
      </c>
      <c r="Y1318" s="54">
        <f>IF(OR(VLOOKUP(V1318,'Charged Moves'!B$2:C$119,2,FALSE)=E1318,VLOOKUP(V1318,'Charged Moves'!B$2:C$119,2,FALSE)=F1318),1,0)</f>
        <v>0</v>
      </c>
      <c r="Z1318" s="54">
        <f>VLOOKUP(V1318,'Charged Moves'!B$2:K$119,10,FALSE)*100</f>
        <v>5</v>
      </c>
      <c r="AA1318" s="54">
        <f>VLOOKUP(V1318,'Charged Moves'!B$2:K$119,6,FALSE)</f>
        <v>4700</v>
      </c>
      <c r="AB1318" s="54">
        <f>VLOOKUP(V1318,'Charged Moves'!B$2:L$119,11,FALSE)</f>
        <v>50</v>
      </c>
      <c r="AC1318" s="62">
        <f t="shared" si="233"/>
        <v>29</v>
      </c>
      <c r="AD1318" s="24">
        <f t="shared" si="3"/>
        <v>6.170212766</v>
      </c>
      <c r="AE1318" s="63">
        <f t="shared" si="4"/>
        <v>5</v>
      </c>
      <c r="AF1318" s="64">
        <f t="shared" si="5"/>
        <v>4000</v>
      </c>
      <c r="AG1318" s="65">
        <f t="shared" si="6"/>
        <v>5.057471264</v>
      </c>
      <c r="AH1318" s="15">
        <f t="shared" si="234"/>
        <v>0.2904923185</v>
      </c>
      <c r="AI1318" s="15">
        <f t="shared" si="235"/>
        <v>0.01914491535</v>
      </c>
      <c r="AJ1318" s="15">
        <f t="shared" si="236"/>
        <v>0.02446109765</v>
      </c>
      <c r="AK1318" s="65">
        <f t="shared" si="7"/>
        <v>2.125603865</v>
      </c>
      <c r="AL1318" s="65">
        <f t="shared" si="8"/>
        <v>21241.37931</v>
      </c>
      <c r="AM1318" s="65">
        <f t="shared" si="9"/>
        <v>8927.536232</v>
      </c>
    </row>
    <row r="1319" ht="14.25" customHeight="1">
      <c r="A1319" s="11">
        <v>112.0</v>
      </c>
      <c r="B1319" s="11">
        <f>VLOOKUP(D1319,'Species Data'!A$2:E$252,2,FALSE)</f>
        <v>19</v>
      </c>
      <c r="C1319" s="11"/>
      <c r="D1319" s="11" t="s">
        <v>441</v>
      </c>
      <c r="E1319" s="98" t="s">
        <v>481</v>
      </c>
      <c r="F1319" s="124"/>
      <c r="G1319" s="11">
        <f>VLOOKUP(D1319,'Species Data'!A$2:E$252,3,FALSE)</f>
        <v>60</v>
      </c>
      <c r="H1319" s="52">
        <f>VLOOKUP(D1319,'Species Data'!A$2:E$252,4,FALSE)</f>
        <v>103</v>
      </c>
      <c r="I1319" s="52">
        <f>VLOOKUP(D1319,'Species Data'!A$2:E$252,5,FALSE)</f>
        <v>70</v>
      </c>
      <c r="J1319" s="53">
        <f t="shared" si="1"/>
        <v>4200</v>
      </c>
      <c r="K1319" s="48" t="s">
        <v>246</v>
      </c>
      <c r="L1319" s="54">
        <f>VLOOKUP(K1319,'Basic Moves'!B$2:J$60,3,FALSE)</f>
        <v>8</v>
      </c>
      <c r="M1319" s="54" t="str">
        <f>VLOOKUP(K1319,'Basic Moves'!B$2:C$60,2,FALSE)</f>
        <v>Normal</v>
      </c>
      <c r="N1319" s="54">
        <f>IF(OR(VLOOKUP(K1319,'Basic Moves'!B$2:C$60,2,FALSE)=E1319,VLOOKUP(K1319,'Basic Moves'!B$2:C$60,2,FALSE)=F1319),1,0)</f>
        <v>1</v>
      </c>
      <c r="O1319" s="54">
        <f>VLOOKUP(K1319,'Basic Moves'!B$2:J$60,5,FALSE)</f>
        <v>800</v>
      </c>
      <c r="P1319" s="54">
        <f>VLOOKUP(K1319,'Basic Moves'!B$2:J$60,9,FALSE)</f>
        <v>10</v>
      </c>
      <c r="Q1319" s="34">
        <f t="shared" si="229"/>
        <v>3</v>
      </c>
      <c r="R1319" s="24">
        <f t="shared" si="2"/>
        <v>3.75</v>
      </c>
      <c r="S1319" s="56">
        <f t="shared" si="230"/>
        <v>10</v>
      </c>
      <c r="T1319" s="56">
        <f t="shared" si="231"/>
        <v>12.5</v>
      </c>
      <c r="U1319" s="56">
        <f t="shared" si="232"/>
        <v>1.25</v>
      </c>
      <c r="V1319" s="48" t="s">
        <v>67</v>
      </c>
      <c r="W1319" s="54">
        <f>VLOOKUP(V1319,'Charged Moves'!B$2:K$119,3,FALSE)</f>
        <v>50</v>
      </c>
      <c r="X1319" s="57" t="str">
        <f>VLOOKUP(V1319,'Charged Moves'!B$2:C$119,2,FALSE)</f>
        <v>Normal</v>
      </c>
      <c r="Y1319" s="54">
        <f>IF(OR(VLOOKUP(V1319,'Charged Moves'!B$2:C$119,2,FALSE)=E1319,VLOOKUP(V1319,'Charged Moves'!B$2:C$119,2,FALSE)=F1319),1,0)</f>
        <v>1</v>
      </c>
      <c r="Z1319" s="54">
        <f>VLOOKUP(V1319,'Charged Moves'!B$2:K$119,10,FALSE)*100</f>
        <v>5</v>
      </c>
      <c r="AA1319" s="54">
        <f>VLOOKUP(V1319,'Charged Moves'!B$2:K$119,6,FALSE)</f>
        <v>1900</v>
      </c>
      <c r="AB1319" s="54">
        <f>VLOOKUP(V1319,'Charged Moves'!B$2:L$119,11,FALSE)</f>
        <v>33</v>
      </c>
      <c r="AC1319" s="62">
        <f t="shared" si="233"/>
        <v>18</v>
      </c>
      <c r="AD1319" s="24">
        <f t="shared" si="3"/>
        <v>9.473684211</v>
      </c>
      <c r="AE1319" s="63">
        <f t="shared" si="4"/>
        <v>4</v>
      </c>
      <c r="AF1319" s="64">
        <f t="shared" si="5"/>
        <v>3200</v>
      </c>
      <c r="AG1319" s="65">
        <f t="shared" si="6"/>
        <v>5.882352941</v>
      </c>
      <c r="AH1319" s="15">
        <f t="shared" si="234"/>
        <v>0.3378720816</v>
      </c>
      <c r="AI1319" s="15">
        <f t="shared" si="235"/>
        <v>0.02226748176</v>
      </c>
      <c r="AJ1319" s="15">
        <f t="shared" si="236"/>
        <v>0.0228632475</v>
      </c>
      <c r="AK1319" s="65">
        <f t="shared" si="7"/>
        <v>1.986754967</v>
      </c>
      <c r="AL1319" s="65">
        <f t="shared" si="8"/>
        <v>24705.88235</v>
      </c>
      <c r="AM1319" s="65">
        <f t="shared" si="9"/>
        <v>8344.370861</v>
      </c>
    </row>
    <row r="1320" ht="14.25" customHeight="1">
      <c r="A1320" s="11">
        <v>117.0</v>
      </c>
      <c r="B1320" s="11">
        <f>VLOOKUP(D1320,'Species Data'!A$2:E$252,2,FALSE)</f>
        <v>19</v>
      </c>
      <c r="C1320" s="11"/>
      <c r="D1320" s="11" t="s">
        <v>441</v>
      </c>
      <c r="E1320" s="98" t="s">
        <v>481</v>
      </c>
      <c r="F1320" s="124"/>
      <c r="G1320" s="11">
        <f>VLOOKUP(D1320,'Species Data'!A$2:E$252,3,FALSE)</f>
        <v>60</v>
      </c>
      <c r="H1320" s="52">
        <f>VLOOKUP(D1320,'Species Data'!A$2:E$252,4,FALSE)</f>
        <v>103</v>
      </c>
      <c r="I1320" s="52">
        <f>VLOOKUP(D1320,'Species Data'!A$2:E$252,5,FALSE)</f>
        <v>70</v>
      </c>
      <c r="J1320" s="53">
        <f t="shared" si="1"/>
        <v>4200</v>
      </c>
      <c r="K1320" s="48" t="s">
        <v>139</v>
      </c>
      <c r="L1320" s="54">
        <f>VLOOKUP(K1320,'Basic Moves'!B$2:J$60,3,FALSE)</f>
        <v>5</v>
      </c>
      <c r="M1320" s="54" t="str">
        <f>VLOOKUP(K1320,'Basic Moves'!B$2:C$60,2,FALSE)</f>
        <v>Normal</v>
      </c>
      <c r="N1320" s="54">
        <f>IF(OR(VLOOKUP(K1320,'Basic Moves'!B$2:C$60,2,FALSE)=E1320,VLOOKUP(K1320,'Basic Moves'!B$2:C$60,2,FALSE)=F1320),1,0)</f>
        <v>1</v>
      </c>
      <c r="O1320" s="54">
        <f>VLOOKUP(K1320,'Basic Moves'!B$2:J$60,5,FALSE)</f>
        <v>500</v>
      </c>
      <c r="P1320" s="54">
        <f>VLOOKUP(K1320,'Basic Moves'!B$2:J$60,9,FALSE)</f>
        <v>5</v>
      </c>
      <c r="Q1320" s="34">
        <f t="shared" si="229"/>
        <v>2</v>
      </c>
      <c r="R1320" s="24">
        <f t="shared" si="2"/>
        <v>4</v>
      </c>
      <c r="S1320" s="56">
        <f t="shared" si="230"/>
        <v>10</v>
      </c>
      <c r="T1320" s="56">
        <f t="shared" si="231"/>
        <v>10</v>
      </c>
      <c r="U1320" s="56">
        <f t="shared" si="232"/>
        <v>1</v>
      </c>
      <c r="V1320" s="48" t="s">
        <v>324</v>
      </c>
      <c r="W1320" s="54">
        <f>VLOOKUP(V1320,'Charged Moves'!B$2:K$119,3,FALSE)</f>
        <v>80</v>
      </c>
      <c r="X1320" s="57" t="str">
        <f>VLOOKUP(V1320,'Charged Moves'!B$2:C$119,2,FALSE)</f>
        <v>Normal</v>
      </c>
      <c r="Y1320" s="54">
        <f>IF(OR(VLOOKUP(V1320,'Charged Moves'!B$2:C$119,2,FALSE)=E1320,VLOOKUP(V1320,'Charged Moves'!B$2:C$119,2,FALSE)=F1320),1,0)</f>
        <v>1</v>
      </c>
      <c r="Z1320" s="54">
        <f>VLOOKUP(V1320,'Charged Moves'!B$2:K$119,10,FALSE)*100</f>
        <v>5</v>
      </c>
      <c r="AA1320" s="54">
        <f>VLOOKUP(V1320,'Charged Moves'!B$2:K$119,6,FALSE)</f>
        <v>2500</v>
      </c>
      <c r="AB1320" s="54">
        <f>VLOOKUP(V1320,'Charged Moves'!B$2:L$119,11,FALSE)</f>
        <v>50</v>
      </c>
      <c r="AC1320" s="62">
        <f t="shared" si="233"/>
        <v>28</v>
      </c>
      <c r="AD1320" s="24">
        <f t="shared" si="3"/>
        <v>11.2</v>
      </c>
      <c r="AE1320" s="63">
        <f t="shared" si="4"/>
        <v>10</v>
      </c>
      <c r="AF1320" s="64">
        <f t="shared" si="5"/>
        <v>5000</v>
      </c>
      <c r="AG1320" s="65">
        <f t="shared" si="6"/>
        <v>6.4</v>
      </c>
      <c r="AH1320" s="15">
        <f t="shared" si="234"/>
        <v>0.3676048248</v>
      </c>
      <c r="AI1320" s="15">
        <f t="shared" si="235"/>
        <v>0.02422702016</v>
      </c>
      <c r="AJ1320" s="15">
        <f t="shared" si="236"/>
        <v>0.01872461219</v>
      </c>
      <c r="AK1320" s="65">
        <f t="shared" si="7"/>
        <v>1.627118644</v>
      </c>
      <c r="AL1320" s="65">
        <f t="shared" si="8"/>
        <v>26880</v>
      </c>
      <c r="AM1320" s="65">
        <f t="shared" si="9"/>
        <v>6833.898305</v>
      </c>
    </row>
    <row r="1321" ht="14.25" customHeight="1">
      <c r="A1321" s="11">
        <v>116.0</v>
      </c>
      <c r="B1321" s="11">
        <f>VLOOKUP(D1321,'Species Data'!A$2:E$252,2,FALSE)</f>
        <v>19</v>
      </c>
      <c r="C1321" s="11"/>
      <c r="D1321" s="11" t="s">
        <v>441</v>
      </c>
      <c r="E1321" s="98" t="s">
        <v>481</v>
      </c>
      <c r="F1321" s="124"/>
      <c r="G1321" s="11">
        <f>VLOOKUP(D1321,'Species Data'!A$2:E$252,3,FALSE)</f>
        <v>60</v>
      </c>
      <c r="H1321" s="52">
        <f>VLOOKUP(D1321,'Species Data'!A$2:E$252,4,FALSE)</f>
        <v>103</v>
      </c>
      <c r="I1321" s="52">
        <f>VLOOKUP(D1321,'Species Data'!A$2:E$252,5,FALSE)</f>
        <v>70</v>
      </c>
      <c r="J1321" s="53">
        <f t="shared" si="1"/>
        <v>4200</v>
      </c>
      <c r="K1321" s="48" t="s">
        <v>139</v>
      </c>
      <c r="L1321" s="54">
        <f>VLOOKUP(K1321,'Basic Moves'!B$2:J$60,3,FALSE)</f>
        <v>5</v>
      </c>
      <c r="M1321" s="54" t="str">
        <f>VLOOKUP(K1321,'Basic Moves'!B$2:C$60,2,FALSE)</f>
        <v>Normal</v>
      </c>
      <c r="N1321" s="54">
        <f>IF(OR(VLOOKUP(K1321,'Basic Moves'!B$2:C$60,2,FALSE)=E1321,VLOOKUP(K1321,'Basic Moves'!B$2:C$60,2,FALSE)=F1321),1,0)</f>
        <v>1</v>
      </c>
      <c r="O1321" s="54">
        <f>VLOOKUP(K1321,'Basic Moves'!B$2:J$60,5,FALSE)</f>
        <v>500</v>
      </c>
      <c r="P1321" s="54">
        <f>VLOOKUP(K1321,'Basic Moves'!B$2:J$60,9,FALSE)</f>
        <v>5</v>
      </c>
      <c r="Q1321" s="34">
        <f t="shared" si="229"/>
        <v>2</v>
      </c>
      <c r="R1321" s="24">
        <f t="shared" si="2"/>
        <v>4</v>
      </c>
      <c r="S1321" s="56">
        <f t="shared" si="230"/>
        <v>10</v>
      </c>
      <c r="T1321" s="56">
        <f t="shared" si="231"/>
        <v>10</v>
      </c>
      <c r="U1321" s="56">
        <f t="shared" si="232"/>
        <v>1</v>
      </c>
      <c r="V1321" s="48" t="s">
        <v>291</v>
      </c>
      <c r="W1321" s="54">
        <f>VLOOKUP(V1321,'Charged Moves'!B$2:K$119,3,FALSE)</f>
        <v>100</v>
      </c>
      <c r="X1321" s="57" t="str">
        <f>VLOOKUP(V1321,'Charged Moves'!B$2:C$119,2,FALSE)</f>
        <v>Ground</v>
      </c>
      <c r="Y1321" s="54">
        <f>IF(OR(VLOOKUP(V1321,'Charged Moves'!B$2:C$119,2,FALSE)=E1321,VLOOKUP(V1321,'Charged Moves'!B$2:C$119,2,FALSE)=F1321),1,0)</f>
        <v>0</v>
      </c>
      <c r="Z1321" s="54">
        <f>VLOOKUP(V1321,'Charged Moves'!B$2:K$119,10,FALSE)*100</f>
        <v>5</v>
      </c>
      <c r="AA1321" s="54">
        <f>VLOOKUP(V1321,'Charged Moves'!B$2:K$119,6,FALSE)</f>
        <v>4700</v>
      </c>
      <c r="AB1321" s="54">
        <f>VLOOKUP(V1321,'Charged Moves'!B$2:L$119,11,FALSE)</f>
        <v>50</v>
      </c>
      <c r="AC1321" s="62">
        <f t="shared" si="233"/>
        <v>29</v>
      </c>
      <c r="AD1321" s="24">
        <f t="shared" si="3"/>
        <v>6.170212766</v>
      </c>
      <c r="AE1321" s="63">
        <f t="shared" si="4"/>
        <v>10</v>
      </c>
      <c r="AF1321" s="64">
        <f t="shared" si="5"/>
        <v>5000</v>
      </c>
      <c r="AG1321" s="65">
        <f t="shared" si="6"/>
        <v>5.051546392</v>
      </c>
      <c r="AH1321" s="15">
        <f t="shared" si="234"/>
        <v>0.2901520041</v>
      </c>
      <c r="AI1321" s="15">
        <f t="shared" si="235"/>
        <v>0.01912248692</v>
      </c>
      <c r="AJ1321" s="15">
        <f t="shared" si="236"/>
        <v>0.01778813546</v>
      </c>
      <c r="AK1321" s="65">
        <f t="shared" si="7"/>
        <v>1.545741325</v>
      </c>
      <c r="AL1321" s="65">
        <f t="shared" si="8"/>
        <v>21216.49485</v>
      </c>
      <c r="AM1321" s="65">
        <f t="shared" si="9"/>
        <v>6492.113565</v>
      </c>
    </row>
    <row r="1322" ht="14.25" customHeight="1">
      <c r="A1322" s="11">
        <v>115.0</v>
      </c>
      <c r="B1322" s="11">
        <f>VLOOKUP(D1322,'Species Data'!A$2:E$252,2,FALSE)</f>
        <v>19</v>
      </c>
      <c r="C1322" s="11"/>
      <c r="D1322" s="11" t="s">
        <v>441</v>
      </c>
      <c r="E1322" s="98" t="s">
        <v>481</v>
      </c>
      <c r="F1322" s="124"/>
      <c r="G1322" s="11">
        <f>VLOOKUP(D1322,'Species Data'!A$2:E$252,3,FALSE)</f>
        <v>60</v>
      </c>
      <c r="H1322" s="52">
        <f>VLOOKUP(D1322,'Species Data'!A$2:E$252,4,FALSE)</f>
        <v>103</v>
      </c>
      <c r="I1322" s="52">
        <f>VLOOKUP(D1322,'Species Data'!A$2:E$252,5,FALSE)</f>
        <v>70</v>
      </c>
      <c r="J1322" s="53">
        <f t="shared" si="1"/>
        <v>4200</v>
      </c>
      <c r="K1322" s="48" t="s">
        <v>139</v>
      </c>
      <c r="L1322" s="54">
        <f>VLOOKUP(K1322,'Basic Moves'!B$2:J$60,3,FALSE)</f>
        <v>5</v>
      </c>
      <c r="M1322" s="54" t="str">
        <f>VLOOKUP(K1322,'Basic Moves'!B$2:C$60,2,FALSE)</f>
        <v>Normal</v>
      </c>
      <c r="N1322" s="54">
        <f>IF(OR(VLOOKUP(K1322,'Basic Moves'!B$2:C$60,2,FALSE)=E1322,VLOOKUP(K1322,'Basic Moves'!B$2:C$60,2,FALSE)=F1322),1,0)</f>
        <v>1</v>
      </c>
      <c r="O1322" s="54">
        <f>VLOOKUP(K1322,'Basic Moves'!B$2:J$60,5,FALSE)</f>
        <v>500</v>
      </c>
      <c r="P1322" s="54">
        <f>VLOOKUP(K1322,'Basic Moves'!B$2:J$60,9,FALSE)</f>
        <v>5</v>
      </c>
      <c r="Q1322" s="34">
        <f t="shared" si="229"/>
        <v>2</v>
      </c>
      <c r="R1322" s="24">
        <f t="shared" si="2"/>
        <v>4</v>
      </c>
      <c r="S1322" s="56">
        <f t="shared" si="230"/>
        <v>10</v>
      </c>
      <c r="T1322" s="56">
        <f t="shared" si="231"/>
        <v>10</v>
      </c>
      <c r="U1322" s="56">
        <f t="shared" si="232"/>
        <v>1</v>
      </c>
      <c r="V1322" s="48" t="s">
        <v>67</v>
      </c>
      <c r="W1322" s="54">
        <f>VLOOKUP(V1322,'Charged Moves'!B$2:K$119,3,FALSE)</f>
        <v>50</v>
      </c>
      <c r="X1322" s="57" t="str">
        <f>VLOOKUP(V1322,'Charged Moves'!B$2:C$119,2,FALSE)</f>
        <v>Normal</v>
      </c>
      <c r="Y1322" s="54">
        <f>IF(OR(VLOOKUP(V1322,'Charged Moves'!B$2:C$119,2,FALSE)=E1322,VLOOKUP(V1322,'Charged Moves'!B$2:C$119,2,FALSE)=F1322),1,0)</f>
        <v>1</v>
      </c>
      <c r="Z1322" s="54">
        <f>VLOOKUP(V1322,'Charged Moves'!B$2:K$119,10,FALSE)*100</f>
        <v>5</v>
      </c>
      <c r="AA1322" s="54">
        <f>VLOOKUP(V1322,'Charged Moves'!B$2:K$119,6,FALSE)</f>
        <v>1900</v>
      </c>
      <c r="AB1322" s="54">
        <f>VLOOKUP(V1322,'Charged Moves'!B$2:L$119,11,FALSE)</f>
        <v>33</v>
      </c>
      <c r="AC1322" s="62">
        <f t="shared" si="233"/>
        <v>18</v>
      </c>
      <c r="AD1322" s="24">
        <f t="shared" si="3"/>
        <v>9.473684211</v>
      </c>
      <c r="AE1322" s="63">
        <f t="shared" si="4"/>
        <v>7</v>
      </c>
      <c r="AF1322" s="64">
        <f t="shared" si="5"/>
        <v>3500</v>
      </c>
      <c r="AG1322" s="65">
        <f t="shared" si="6"/>
        <v>5.925925926</v>
      </c>
      <c r="AH1322" s="15">
        <f t="shared" si="234"/>
        <v>0.3403748378</v>
      </c>
      <c r="AI1322" s="15">
        <f t="shared" si="235"/>
        <v>0.02243242607</v>
      </c>
      <c r="AJ1322" s="15">
        <f t="shared" si="236"/>
        <v>0.01720797693</v>
      </c>
      <c r="AK1322" s="65">
        <f t="shared" si="7"/>
        <v>1.495327103</v>
      </c>
      <c r="AL1322" s="65">
        <f t="shared" si="8"/>
        <v>24888.88889</v>
      </c>
      <c r="AM1322" s="65">
        <f t="shared" si="9"/>
        <v>6280.373832</v>
      </c>
    </row>
    <row r="1323" ht="14.25" customHeight="1">
      <c r="A1323" s="11">
        <v>1581.0</v>
      </c>
      <c r="B1323" s="11">
        <f>VLOOKUP(D1323,'Species Data'!A$2:E$252,2,FALSE)</f>
        <v>223</v>
      </c>
      <c r="C1323" s="11"/>
      <c r="D1323" s="20" t="s">
        <v>432</v>
      </c>
      <c r="E1323" s="115" t="s">
        <v>476</v>
      </c>
      <c r="F1323" s="115"/>
      <c r="G1323" s="11">
        <f>VLOOKUP(D1323,'Species Data'!A$2:E$252,3,FALSE)</f>
        <v>70</v>
      </c>
      <c r="H1323" s="52">
        <f>VLOOKUP(D1323,'Species Data'!A$2:E$252,4,FALSE)</f>
        <v>127</v>
      </c>
      <c r="I1323" s="52">
        <f>VLOOKUP(D1323,'Species Data'!A$2:E$252,5,FALSE)</f>
        <v>69</v>
      </c>
      <c r="J1323" s="53">
        <f t="shared" si="1"/>
        <v>4830</v>
      </c>
      <c r="K1323" s="21" t="s">
        <v>74</v>
      </c>
      <c r="L1323" s="54">
        <f>VLOOKUP(K1323,'Basic Moves'!B$2:J$60,3,FALSE)</f>
        <v>5</v>
      </c>
      <c r="M1323" s="54" t="str">
        <f>VLOOKUP(K1323,'Basic Moves'!B$2:C$60,2,FALSE)</f>
        <v>Water</v>
      </c>
      <c r="N1323" s="54">
        <f>IF(OR(VLOOKUP(K1323,'Basic Moves'!B$2:C$60,2,FALSE)=E1323,VLOOKUP(K1323,'Basic Moves'!B$2:C$60,2,FALSE)=F1323),1,0)</f>
        <v>1</v>
      </c>
      <c r="O1323" s="54">
        <f>VLOOKUP(K1323,'Basic Moves'!B$2:J$60,5,FALSE)</f>
        <v>500</v>
      </c>
      <c r="P1323" s="54">
        <f>VLOOKUP(K1323,'Basic Moves'!B$2:J$60,9,FALSE)</f>
        <v>5</v>
      </c>
      <c r="Q1323" s="34">
        <f t="shared" si="229"/>
        <v>3</v>
      </c>
      <c r="R1323" s="24">
        <f t="shared" si="2"/>
        <v>6</v>
      </c>
      <c r="S1323" s="56">
        <f t="shared" si="230"/>
        <v>10</v>
      </c>
      <c r="T1323" s="56">
        <f t="shared" si="231"/>
        <v>10</v>
      </c>
      <c r="U1323" s="56">
        <f t="shared" si="232"/>
        <v>1</v>
      </c>
      <c r="V1323" s="21" t="s">
        <v>107</v>
      </c>
      <c r="W1323" s="54">
        <f>VLOOKUP(V1323,'Charged Moves'!B$2:K$119,3,FALSE)</f>
        <v>70</v>
      </c>
      <c r="X1323" s="57" t="str">
        <f>VLOOKUP(V1323,'Charged Moves'!B$2:C$119,2,FALSE)</f>
        <v>Water</v>
      </c>
      <c r="Y1323" s="54">
        <f>IF(OR(VLOOKUP(V1323,'Charged Moves'!B$2:C$119,2,FALSE)=E1323,VLOOKUP(V1323,'Charged Moves'!B$2:C$119,2,FALSE)=F1323),1,0)</f>
        <v>1</v>
      </c>
      <c r="Z1323" s="54">
        <f>VLOOKUP(V1323,'Charged Moves'!B$2:K$119,10,FALSE)*100</f>
        <v>5</v>
      </c>
      <c r="AA1323" s="54">
        <f>VLOOKUP(V1323,'Charged Moves'!B$2:K$119,6,FALSE)</f>
        <v>3200</v>
      </c>
      <c r="AB1323" s="54">
        <f>VLOOKUP(V1323,'Charged Moves'!B$2:L$119,11,FALSE)</f>
        <v>50</v>
      </c>
      <c r="AC1323" s="62">
        <f t="shared" si="233"/>
        <v>30</v>
      </c>
      <c r="AD1323" s="24">
        <f t="shared" si="3"/>
        <v>9.375</v>
      </c>
      <c r="AE1323" s="63">
        <f t="shared" si="4"/>
        <v>10</v>
      </c>
      <c r="AF1323" s="64">
        <f t="shared" si="5"/>
        <v>5000</v>
      </c>
      <c r="AG1323" s="65">
        <f t="shared" si="6"/>
        <v>7.317073171</v>
      </c>
      <c r="AH1323" s="15">
        <f t="shared" si="234"/>
        <v>0.4202799064</v>
      </c>
      <c r="AI1323" s="15">
        <f t="shared" si="235"/>
        <v>0.03185336111</v>
      </c>
      <c r="AJ1323" s="15">
        <f t="shared" si="236"/>
        <v>0.02629273462</v>
      </c>
      <c r="AK1323" s="65">
        <f t="shared" si="7"/>
        <v>1.986754967</v>
      </c>
      <c r="AL1323" s="65">
        <f t="shared" si="8"/>
        <v>35341.46341</v>
      </c>
      <c r="AM1323" s="65">
        <f t="shared" si="9"/>
        <v>9596.02649</v>
      </c>
    </row>
    <row r="1324" ht="14.25" customHeight="1">
      <c r="A1324" s="11">
        <v>1579.0</v>
      </c>
      <c r="B1324" s="11">
        <f>VLOOKUP(D1324,'Species Data'!A$2:E$252,2,FALSE)</f>
        <v>223</v>
      </c>
      <c r="C1324" s="11"/>
      <c r="D1324" s="20" t="s">
        <v>432</v>
      </c>
      <c r="E1324" s="115" t="s">
        <v>476</v>
      </c>
      <c r="F1324" s="115"/>
      <c r="G1324" s="11">
        <f>VLOOKUP(D1324,'Species Data'!A$2:E$252,3,FALSE)</f>
        <v>70</v>
      </c>
      <c r="H1324" s="52">
        <f>VLOOKUP(D1324,'Species Data'!A$2:E$252,4,FALSE)</f>
        <v>127</v>
      </c>
      <c r="I1324" s="52">
        <f>VLOOKUP(D1324,'Species Data'!A$2:E$252,5,FALSE)</f>
        <v>69</v>
      </c>
      <c r="J1324" s="53">
        <f t="shared" si="1"/>
        <v>4830</v>
      </c>
      <c r="K1324" s="21" t="s">
        <v>74</v>
      </c>
      <c r="L1324" s="54">
        <f>VLOOKUP(K1324,'Basic Moves'!B$2:J$60,3,FALSE)</f>
        <v>5</v>
      </c>
      <c r="M1324" s="54" t="str">
        <f>VLOOKUP(K1324,'Basic Moves'!B$2:C$60,2,FALSE)</f>
        <v>Water</v>
      </c>
      <c r="N1324" s="54">
        <f>IF(OR(VLOOKUP(K1324,'Basic Moves'!B$2:C$60,2,FALSE)=E1324,VLOOKUP(K1324,'Basic Moves'!B$2:C$60,2,FALSE)=F1324),1,0)</f>
        <v>1</v>
      </c>
      <c r="O1324" s="54">
        <f>VLOOKUP(K1324,'Basic Moves'!B$2:J$60,5,FALSE)</f>
        <v>500</v>
      </c>
      <c r="P1324" s="54">
        <f>VLOOKUP(K1324,'Basic Moves'!B$2:J$60,9,FALSE)</f>
        <v>5</v>
      </c>
      <c r="Q1324" s="34">
        <f t="shared" si="229"/>
        <v>3</v>
      </c>
      <c r="R1324" s="24">
        <f t="shared" si="2"/>
        <v>6</v>
      </c>
      <c r="S1324" s="56">
        <f t="shared" si="230"/>
        <v>10</v>
      </c>
      <c r="T1324" s="56">
        <f t="shared" si="231"/>
        <v>10</v>
      </c>
      <c r="U1324" s="56">
        <f t="shared" si="232"/>
        <v>1</v>
      </c>
      <c r="V1324" s="21" t="s">
        <v>212</v>
      </c>
      <c r="W1324" s="54">
        <f>VLOOKUP(V1324,'Charged Moves'!B$2:K$119,3,FALSE)</f>
        <v>80</v>
      </c>
      <c r="X1324" s="57" t="str">
        <f>VLOOKUP(V1324,'Charged Moves'!B$2:C$119,2,FALSE)</f>
        <v>Ice</v>
      </c>
      <c r="Y1324" s="54">
        <f>IF(OR(VLOOKUP(V1324,'Charged Moves'!B$2:C$119,2,FALSE)=E1324,VLOOKUP(V1324,'Charged Moves'!B$2:C$119,2,FALSE)=F1324),1,0)</f>
        <v>0</v>
      </c>
      <c r="Z1324" s="54">
        <f>VLOOKUP(V1324,'Charged Moves'!B$2:K$119,10,FALSE)*100</f>
        <v>5</v>
      </c>
      <c r="AA1324" s="54">
        <f>VLOOKUP(V1324,'Charged Moves'!B$2:K$119,6,FALSE)</f>
        <v>3550</v>
      </c>
      <c r="AB1324" s="54">
        <f>VLOOKUP(V1324,'Charged Moves'!B$2:L$119,11,FALSE)</f>
        <v>50</v>
      </c>
      <c r="AC1324" s="62">
        <f t="shared" si="233"/>
        <v>29</v>
      </c>
      <c r="AD1324" s="24">
        <f t="shared" si="3"/>
        <v>8.169014085</v>
      </c>
      <c r="AE1324" s="63">
        <f t="shared" si="4"/>
        <v>10</v>
      </c>
      <c r="AF1324" s="64">
        <f t="shared" si="5"/>
        <v>5000</v>
      </c>
      <c r="AG1324" s="65">
        <f t="shared" si="6"/>
        <v>6.900584795</v>
      </c>
      <c r="AH1324" s="15">
        <f t="shared" si="234"/>
        <v>0.3963575414</v>
      </c>
      <c r="AI1324" s="15">
        <f t="shared" si="235"/>
        <v>0.03004026531</v>
      </c>
      <c r="AJ1324" s="15">
        <f t="shared" si="236"/>
        <v>0.02555831672</v>
      </c>
      <c r="AK1324" s="65">
        <f t="shared" si="7"/>
        <v>1.931260229</v>
      </c>
      <c r="AL1324" s="65">
        <f t="shared" si="8"/>
        <v>33329.82456</v>
      </c>
      <c r="AM1324" s="65">
        <f t="shared" si="9"/>
        <v>9327.986907</v>
      </c>
    </row>
    <row r="1325" ht="14.25" customHeight="1">
      <c r="A1325" s="11">
        <v>1580.0</v>
      </c>
      <c r="B1325" s="11">
        <f>VLOOKUP(D1325,'Species Data'!A$2:E$252,2,FALSE)</f>
        <v>223</v>
      </c>
      <c r="C1325" s="11"/>
      <c r="D1325" s="20" t="s">
        <v>432</v>
      </c>
      <c r="E1325" s="115" t="s">
        <v>476</v>
      </c>
      <c r="F1325" s="115"/>
      <c r="G1325" s="11">
        <f>VLOOKUP(D1325,'Species Data'!A$2:E$252,3,FALSE)</f>
        <v>70</v>
      </c>
      <c r="H1325" s="52">
        <f>VLOOKUP(D1325,'Species Data'!A$2:E$252,4,FALSE)</f>
        <v>127</v>
      </c>
      <c r="I1325" s="52">
        <f>VLOOKUP(D1325,'Species Data'!A$2:E$252,5,FALSE)</f>
        <v>69</v>
      </c>
      <c r="J1325" s="53">
        <f t="shared" si="1"/>
        <v>4830</v>
      </c>
      <c r="K1325" s="21" t="s">
        <v>74</v>
      </c>
      <c r="L1325" s="54">
        <f>VLOOKUP(K1325,'Basic Moves'!B$2:J$60,3,FALSE)</f>
        <v>5</v>
      </c>
      <c r="M1325" s="54" t="str">
        <f>VLOOKUP(K1325,'Basic Moves'!B$2:C$60,2,FALSE)</f>
        <v>Water</v>
      </c>
      <c r="N1325" s="54">
        <f>IF(OR(VLOOKUP(K1325,'Basic Moves'!B$2:C$60,2,FALSE)=E1325,VLOOKUP(K1325,'Basic Moves'!B$2:C$60,2,FALSE)=F1325),1,0)</f>
        <v>1</v>
      </c>
      <c r="O1325" s="54">
        <f>VLOOKUP(K1325,'Basic Moves'!B$2:J$60,5,FALSE)</f>
        <v>500</v>
      </c>
      <c r="P1325" s="54">
        <f>VLOOKUP(K1325,'Basic Moves'!B$2:J$60,9,FALSE)</f>
        <v>5</v>
      </c>
      <c r="Q1325" s="34">
        <f t="shared" si="229"/>
        <v>3</v>
      </c>
      <c r="R1325" s="24">
        <f t="shared" si="2"/>
        <v>6</v>
      </c>
      <c r="S1325" s="56">
        <f t="shared" si="230"/>
        <v>10</v>
      </c>
      <c r="T1325" s="56">
        <f t="shared" si="231"/>
        <v>10</v>
      </c>
      <c r="U1325" s="56">
        <f t="shared" si="232"/>
        <v>1</v>
      </c>
      <c r="V1325" s="21" t="s">
        <v>126</v>
      </c>
      <c r="W1325" s="54">
        <f>VLOOKUP(V1325,'Charged Moves'!B$2:K$119,3,FALSE)</f>
        <v>50</v>
      </c>
      <c r="X1325" s="57" t="str">
        <f>VLOOKUP(V1325,'Charged Moves'!B$2:C$119,2,FALSE)</f>
        <v>Rock</v>
      </c>
      <c r="Y1325" s="54">
        <f>IF(OR(VLOOKUP(V1325,'Charged Moves'!B$2:C$119,2,FALSE)=E1325,VLOOKUP(V1325,'Charged Moves'!B$2:C$119,2,FALSE)=F1325),1,0)</f>
        <v>0</v>
      </c>
      <c r="Z1325" s="54">
        <f>VLOOKUP(V1325,'Charged Moves'!B$2:K$119,10,FALSE)*100</f>
        <v>5</v>
      </c>
      <c r="AA1325" s="54">
        <f>VLOOKUP(V1325,'Charged Moves'!B$2:K$119,6,FALSE)</f>
        <v>2100</v>
      </c>
      <c r="AB1325" s="54">
        <f>VLOOKUP(V1325,'Charged Moves'!B$2:L$119,11,FALSE)</f>
        <v>33</v>
      </c>
      <c r="AC1325" s="62">
        <f t="shared" si="233"/>
        <v>18</v>
      </c>
      <c r="AD1325" s="24">
        <f t="shared" si="3"/>
        <v>8.571428571</v>
      </c>
      <c r="AE1325" s="63">
        <f t="shared" si="4"/>
        <v>7</v>
      </c>
      <c r="AF1325" s="64">
        <f t="shared" si="5"/>
        <v>3500</v>
      </c>
      <c r="AG1325" s="65">
        <f t="shared" si="6"/>
        <v>6.964285714</v>
      </c>
      <c r="AH1325" s="15">
        <f t="shared" si="234"/>
        <v>0.4000164109</v>
      </c>
      <c r="AI1325" s="15">
        <f t="shared" si="235"/>
        <v>0.03031757405</v>
      </c>
      <c r="AJ1325" s="15">
        <f t="shared" si="236"/>
        <v>0.02389473985</v>
      </c>
      <c r="AK1325" s="65">
        <f t="shared" si="7"/>
        <v>1.805555556</v>
      </c>
      <c r="AL1325" s="65">
        <f t="shared" si="8"/>
        <v>33637.5</v>
      </c>
      <c r="AM1325" s="65">
        <f t="shared" si="9"/>
        <v>8720.833333</v>
      </c>
    </row>
    <row r="1326" ht="14.25" customHeight="1">
      <c r="A1326" s="11">
        <v>1578.0</v>
      </c>
      <c r="B1326" s="11">
        <f>VLOOKUP(D1326,'Species Data'!A$2:E$252,2,FALSE)</f>
        <v>223</v>
      </c>
      <c r="C1326" s="11"/>
      <c r="D1326" s="20" t="s">
        <v>432</v>
      </c>
      <c r="E1326" s="115" t="s">
        <v>476</v>
      </c>
      <c r="F1326" s="115"/>
      <c r="G1326" s="11">
        <f>VLOOKUP(D1326,'Species Data'!A$2:E$252,3,FALSE)</f>
        <v>70</v>
      </c>
      <c r="H1326" s="52">
        <f>VLOOKUP(D1326,'Species Data'!A$2:E$252,4,FALSE)</f>
        <v>127</v>
      </c>
      <c r="I1326" s="52">
        <f>VLOOKUP(D1326,'Species Data'!A$2:E$252,5,FALSE)</f>
        <v>69</v>
      </c>
      <c r="J1326" s="53">
        <f t="shared" si="1"/>
        <v>4830</v>
      </c>
      <c r="K1326" s="21" t="s">
        <v>136</v>
      </c>
      <c r="L1326" s="54">
        <f>VLOOKUP(K1326,'Basic Moves'!B$2:J$60,3,FALSE)</f>
        <v>5</v>
      </c>
      <c r="M1326" s="54" t="str">
        <f>VLOOKUP(K1326,'Basic Moves'!B$2:C$60,2,FALSE)</f>
        <v>Ground</v>
      </c>
      <c r="N1326" s="54">
        <f>IF(OR(VLOOKUP(K1326,'Basic Moves'!B$2:C$60,2,FALSE)=E1326,VLOOKUP(K1326,'Basic Moves'!B$2:C$60,2,FALSE)=F1326),1,0)</f>
        <v>0</v>
      </c>
      <c r="O1326" s="54">
        <f>VLOOKUP(K1326,'Basic Moves'!B$2:J$60,5,FALSE)</f>
        <v>600</v>
      </c>
      <c r="P1326" s="54">
        <f>VLOOKUP(K1326,'Basic Moves'!B$2:J$60,9,FALSE)</f>
        <v>7</v>
      </c>
      <c r="Q1326" s="34">
        <f t="shared" si="229"/>
        <v>2</v>
      </c>
      <c r="R1326" s="24">
        <f t="shared" si="2"/>
        <v>3.333333333</v>
      </c>
      <c r="S1326" s="56">
        <f t="shared" si="230"/>
        <v>8.333333333</v>
      </c>
      <c r="T1326" s="56">
        <f t="shared" si="231"/>
        <v>11.66666667</v>
      </c>
      <c r="U1326" s="56">
        <f t="shared" si="232"/>
        <v>1.4</v>
      </c>
      <c r="V1326" s="21" t="s">
        <v>107</v>
      </c>
      <c r="W1326" s="54">
        <f>VLOOKUP(V1326,'Charged Moves'!B$2:K$119,3,FALSE)</f>
        <v>70</v>
      </c>
      <c r="X1326" s="57" t="str">
        <f>VLOOKUP(V1326,'Charged Moves'!B$2:C$119,2,FALSE)</f>
        <v>Water</v>
      </c>
      <c r="Y1326" s="54">
        <f>IF(OR(VLOOKUP(V1326,'Charged Moves'!B$2:C$119,2,FALSE)=E1326,VLOOKUP(V1326,'Charged Moves'!B$2:C$119,2,FALSE)=F1326),1,0)</f>
        <v>1</v>
      </c>
      <c r="Z1326" s="54">
        <f>VLOOKUP(V1326,'Charged Moves'!B$2:K$119,10,FALSE)*100</f>
        <v>5</v>
      </c>
      <c r="AA1326" s="54">
        <f>VLOOKUP(V1326,'Charged Moves'!B$2:K$119,6,FALSE)</f>
        <v>3200</v>
      </c>
      <c r="AB1326" s="54">
        <f>VLOOKUP(V1326,'Charged Moves'!B$2:L$119,11,FALSE)</f>
        <v>50</v>
      </c>
      <c r="AC1326" s="62">
        <f t="shared" si="233"/>
        <v>30</v>
      </c>
      <c r="AD1326" s="24">
        <f t="shared" si="3"/>
        <v>9.375</v>
      </c>
      <c r="AE1326" s="63">
        <f t="shared" si="4"/>
        <v>8</v>
      </c>
      <c r="AF1326" s="64">
        <f t="shared" si="5"/>
        <v>4800</v>
      </c>
      <c r="AG1326" s="65">
        <f t="shared" si="6"/>
        <v>5.75</v>
      </c>
      <c r="AH1326" s="15">
        <f t="shared" si="234"/>
        <v>0.3302699598</v>
      </c>
      <c r="AI1326" s="15">
        <f t="shared" si="235"/>
        <v>0.02503143294</v>
      </c>
      <c r="AJ1326" s="15">
        <f t="shared" si="236"/>
        <v>0.02341401727</v>
      </c>
      <c r="AK1326" s="65">
        <f t="shared" si="7"/>
        <v>1.769230769</v>
      </c>
      <c r="AL1326" s="65">
        <f t="shared" si="8"/>
        <v>27772.5</v>
      </c>
      <c r="AM1326" s="65">
        <f t="shared" si="9"/>
        <v>8545.384615</v>
      </c>
    </row>
    <row r="1327" ht="14.25" customHeight="1">
      <c r="A1327" s="11">
        <v>1576.0</v>
      </c>
      <c r="B1327" s="11">
        <f>VLOOKUP(D1327,'Species Data'!A$2:E$252,2,FALSE)</f>
        <v>223</v>
      </c>
      <c r="C1327" s="11"/>
      <c r="D1327" s="20" t="s">
        <v>432</v>
      </c>
      <c r="E1327" s="115" t="s">
        <v>476</v>
      </c>
      <c r="F1327" s="115"/>
      <c r="G1327" s="11">
        <f>VLOOKUP(D1327,'Species Data'!A$2:E$252,3,FALSE)</f>
        <v>70</v>
      </c>
      <c r="H1327" s="52">
        <f>VLOOKUP(D1327,'Species Data'!A$2:E$252,4,FALSE)</f>
        <v>127</v>
      </c>
      <c r="I1327" s="52">
        <f>VLOOKUP(D1327,'Species Data'!A$2:E$252,5,FALSE)</f>
        <v>69</v>
      </c>
      <c r="J1327" s="53">
        <f t="shared" si="1"/>
        <v>4830</v>
      </c>
      <c r="K1327" s="21" t="s">
        <v>136</v>
      </c>
      <c r="L1327" s="54">
        <f>VLOOKUP(K1327,'Basic Moves'!B$2:J$60,3,FALSE)</f>
        <v>5</v>
      </c>
      <c r="M1327" s="54" t="str">
        <f>VLOOKUP(K1327,'Basic Moves'!B$2:C$60,2,FALSE)</f>
        <v>Ground</v>
      </c>
      <c r="N1327" s="54">
        <f>IF(OR(VLOOKUP(K1327,'Basic Moves'!B$2:C$60,2,FALSE)=E1327,VLOOKUP(K1327,'Basic Moves'!B$2:C$60,2,FALSE)=F1327),1,0)</f>
        <v>0</v>
      </c>
      <c r="O1327" s="54">
        <f>VLOOKUP(K1327,'Basic Moves'!B$2:J$60,5,FALSE)</f>
        <v>600</v>
      </c>
      <c r="P1327" s="54">
        <f>VLOOKUP(K1327,'Basic Moves'!B$2:J$60,9,FALSE)</f>
        <v>7</v>
      </c>
      <c r="Q1327" s="34">
        <f t="shared" si="229"/>
        <v>2</v>
      </c>
      <c r="R1327" s="24">
        <f t="shared" si="2"/>
        <v>3.333333333</v>
      </c>
      <c r="S1327" s="56">
        <f t="shared" si="230"/>
        <v>8.333333333</v>
      </c>
      <c r="T1327" s="56">
        <f t="shared" si="231"/>
        <v>11.66666667</v>
      </c>
      <c r="U1327" s="56">
        <f t="shared" si="232"/>
        <v>1.4</v>
      </c>
      <c r="V1327" s="21" t="s">
        <v>212</v>
      </c>
      <c r="W1327" s="54">
        <f>VLOOKUP(V1327,'Charged Moves'!B$2:K$119,3,FALSE)</f>
        <v>80</v>
      </c>
      <c r="X1327" s="57" t="str">
        <f>VLOOKUP(V1327,'Charged Moves'!B$2:C$119,2,FALSE)</f>
        <v>Ice</v>
      </c>
      <c r="Y1327" s="54">
        <f>IF(OR(VLOOKUP(V1327,'Charged Moves'!B$2:C$119,2,FALSE)=E1327,VLOOKUP(V1327,'Charged Moves'!B$2:C$119,2,FALSE)=F1327),1,0)</f>
        <v>0</v>
      </c>
      <c r="Z1327" s="54">
        <f>VLOOKUP(V1327,'Charged Moves'!B$2:K$119,10,FALSE)*100</f>
        <v>5</v>
      </c>
      <c r="AA1327" s="54">
        <f>VLOOKUP(V1327,'Charged Moves'!B$2:K$119,6,FALSE)</f>
        <v>3550</v>
      </c>
      <c r="AB1327" s="54">
        <f>VLOOKUP(V1327,'Charged Moves'!B$2:L$119,11,FALSE)</f>
        <v>50</v>
      </c>
      <c r="AC1327" s="62">
        <f t="shared" si="233"/>
        <v>29</v>
      </c>
      <c r="AD1327" s="24">
        <f t="shared" si="3"/>
        <v>8.169014085</v>
      </c>
      <c r="AE1327" s="63">
        <f t="shared" si="4"/>
        <v>8</v>
      </c>
      <c r="AF1327" s="64">
        <f t="shared" si="5"/>
        <v>4800</v>
      </c>
      <c r="AG1327" s="65">
        <f t="shared" si="6"/>
        <v>5.389221557</v>
      </c>
      <c r="AH1327" s="15">
        <f t="shared" si="234"/>
        <v>0.309547476</v>
      </c>
      <c r="AI1327" s="15">
        <f t="shared" si="235"/>
        <v>0.02346085878</v>
      </c>
      <c r="AJ1327" s="15">
        <f t="shared" si="236"/>
        <v>0.02260077568</v>
      </c>
      <c r="AK1327" s="65">
        <f t="shared" si="7"/>
        <v>1.707779886</v>
      </c>
      <c r="AL1327" s="65">
        <f t="shared" si="8"/>
        <v>26029.94012</v>
      </c>
      <c r="AM1327" s="65">
        <f t="shared" si="9"/>
        <v>8248.57685</v>
      </c>
    </row>
    <row r="1328" ht="14.25" customHeight="1">
      <c r="A1328" s="11">
        <v>1577.0</v>
      </c>
      <c r="B1328" s="11">
        <f>VLOOKUP(D1328,'Species Data'!A$2:E$252,2,FALSE)</f>
        <v>223</v>
      </c>
      <c r="C1328" s="11"/>
      <c r="D1328" s="20" t="s">
        <v>432</v>
      </c>
      <c r="E1328" s="115" t="s">
        <v>476</v>
      </c>
      <c r="F1328" s="115"/>
      <c r="G1328" s="11">
        <f>VLOOKUP(D1328,'Species Data'!A$2:E$252,3,FALSE)</f>
        <v>70</v>
      </c>
      <c r="H1328" s="52">
        <f>VLOOKUP(D1328,'Species Data'!A$2:E$252,4,FALSE)</f>
        <v>127</v>
      </c>
      <c r="I1328" s="52">
        <f>VLOOKUP(D1328,'Species Data'!A$2:E$252,5,FALSE)</f>
        <v>69</v>
      </c>
      <c r="J1328" s="53">
        <f t="shared" si="1"/>
        <v>4830</v>
      </c>
      <c r="K1328" s="21" t="s">
        <v>136</v>
      </c>
      <c r="L1328" s="54">
        <f>VLOOKUP(K1328,'Basic Moves'!B$2:J$60,3,FALSE)</f>
        <v>5</v>
      </c>
      <c r="M1328" s="54" t="str">
        <f>VLOOKUP(K1328,'Basic Moves'!B$2:C$60,2,FALSE)</f>
        <v>Ground</v>
      </c>
      <c r="N1328" s="54">
        <f>IF(OR(VLOOKUP(K1328,'Basic Moves'!B$2:C$60,2,FALSE)=E1328,VLOOKUP(K1328,'Basic Moves'!B$2:C$60,2,FALSE)=F1328),1,0)</f>
        <v>0</v>
      </c>
      <c r="O1328" s="54">
        <f>VLOOKUP(K1328,'Basic Moves'!B$2:J$60,5,FALSE)</f>
        <v>600</v>
      </c>
      <c r="P1328" s="54">
        <f>VLOOKUP(K1328,'Basic Moves'!B$2:J$60,9,FALSE)</f>
        <v>7</v>
      </c>
      <c r="Q1328" s="34">
        <f t="shared" si="229"/>
        <v>2</v>
      </c>
      <c r="R1328" s="24">
        <f t="shared" si="2"/>
        <v>3.333333333</v>
      </c>
      <c r="S1328" s="56">
        <f t="shared" si="230"/>
        <v>8.333333333</v>
      </c>
      <c r="T1328" s="56">
        <f t="shared" si="231"/>
        <v>11.66666667</v>
      </c>
      <c r="U1328" s="56">
        <f t="shared" si="232"/>
        <v>1.4</v>
      </c>
      <c r="V1328" s="21" t="s">
        <v>126</v>
      </c>
      <c r="W1328" s="54">
        <f>VLOOKUP(V1328,'Charged Moves'!B$2:K$119,3,FALSE)</f>
        <v>50</v>
      </c>
      <c r="X1328" s="57" t="str">
        <f>VLOOKUP(V1328,'Charged Moves'!B$2:C$119,2,FALSE)</f>
        <v>Rock</v>
      </c>
      <c r="Y1328" s="54">
        <f>IF(OR(VLOOKUP(V1328,'Charged Moves'!B$2:C$119,2,FALSE)=E1328,VLOOKUP(V1328,'Charged Moves'!B$2:C$119,2,FALSE)=F1328),1,0)</f>
        <v>0</v>
      </c>
      <c r="Z1328" s="54">
        <f>VLOOKUP(V1328,'Charged Moves'!B$2:K$119,10,FALSE)*100</f>
        <v>5</v>
      </c>
      <c r="AA1328" s="54">
        <f>VLOOKUP(V1328,'Charged Moves'!B$2:K$119,6,FALSE)</f>
        <v>2100</v>
      </c>
      <c r="AB1328" s="54">
        <f>VLOOKUP(V1328,'Charged Moves'!B$2:L$119,11,FALSE)</f>
        <v>33</v>
      </c>
      <c r="AC1328" s="62">
        <f t="shared" si="233"/>
        <v>18</v>
      </c>
      <c r="AD1328" s="24">
        <f t="shared" si="3"/>
        <v>8.571428571</v>
      </c>
      <c r="AE1328" s="63">
        <f t="shared" si="4"/>
        <v>5</v>
      </c>
      <c r="AF1328" s="64">
        <f t="shared" si="5"/>
        <v>3000</v>
      </c>
      <c r="AG1328" s="65">
        <f t="shared" si="6"/>
        <v>5.490196078</v>
      </c>
      <c r="AH1328" s="15">
        <f t="shared" si="234"/>
        <v>0.3153472762</v>
      </c>
      <c r="AI1328" s="15">
        <f t="shared" si="235"/>
        <v>0.02390043043</v>
      </c>
      <c r="AJ1328" s="15">
        <f t="shared" si="236"/>
        <v>0.02166972359</v>
      </c>
      <c r="AK1328" s="65">
        <f t="shared" si="7"/>
        <v>1.637426901</v>
      </c>
      <c r="AL1328" s="65">
        <f t="shared" si="8"/>
        <v>26517.64706</v>
      </c>
      <c r="AM1328" s="65">
        <f t="shared" si="9"/>
        <v>7908.77193</v>
      </c>
    </row>
    <row r="1329" ht="14.25" customHeight="1">
      <c r="A1329" s="11">
        <v>851.0</v>
      </c>
      <c r="B1329" s="11">
        <f>VLOOKUP(D1329,'Species Data'!A$2:E$252,2,FALSE)</f>
        <v>112</v>
      </c>
      <c r="C1329" s="11"/>
      <c r="D1329" s="11" t="s">
        <v>102</v>
      </c>
      <c r="E1329" s="132" t="s">
        <v>485</v>
      </c>
      <c r="F1329" s="81" t="s">
        <v>455</v>
      </c>
      <c r="G1329" s="11">
        <f>VLOOKUP(D1329,'Species Data'!A$2:E$252,3,FALSE)</f>
        <v>210</v>
      </c>
      <c r="H1329" s="52">
        <f>VLOOKUP(D1329,'Species Data'!A$2:E$252,4,FALSE)</f>
        <v>222</v>
      </c>
      <c r="I1329" s="52">
        <f>VLOOKUP(D1329,'Species Data'!A$2:E$252,5,FALSE)</f>
        <v>206</v>
      </c>
      <c r="J1329" s="53">
        <f t="shared" si="1"/>
        <v>43260</v>
      </c>
      <c r="K1329" s="48" t="s">
        <v>103</v>
      </c>
      <c r="L1329" s="54">
        <f>VLOOKUP(K1329,'Basic Moves'!B$2:J$60,3,FALSE)</f>
        <v>15</v>
      </c>
      <c r="M1329" s="54" t="str">
        <f>VLOOKUP(K1329,'Basic Moves'!B$2:C$60,2,FALSE)</f>
        <v>Ground</v>
      </c>
      <c r="N1329" s="54">
        <f>IF(OR(VLOOKUP(K1329,'Basic Moves'!B$2:C$60,2,FALSE)=E1329,VLOOKUP(K1329,'Basic Moves'!B$2:C$60,2,FALSE)=F1329),1,0)</f>
        <v>1</v>
      </c>
      <c r="O1329" s="54">
        <f>VLOOKUP(K1329,'Basic Moves'!B$2:J$60,5,FALSE)</f>
        <v>1400</v>
      </c>
      <c r="P1329" s="54">
        <f>VLOOKUP(K1329,'Basic Moves'!B$2:J$60,9,FALSE)</f>
        <v>12</v>
      </c>
      <c r="Q1329" s="34">
        <f t="shared" si="229"/>
        <v>12</v>
      </c>
      <c r="R1329" s="24">
        <f t="shared" si="2"/>
        <v>8.571428571</v>
      </c>
      <c r="S1329" s="56">
        <f t="shared" si="230"/>
        <v>10.71428571</v>
      </c>
      <c r="T1329" s="56">
        <f t="shared" si="231"/>
        <v>8.571428571</v>
      </c>
      <c r="U1329" s="56">
        <f t="shared" si="232"/>
        <v>0.8</v>
      </c>
      <c r="V1329" s="48" t="s">
        <v>85</v>
      </c>
      <c r="W1329" s="54">
        <f>VLOOKUP(V1329,'Charged Moves'!B$2:K$119,3,FALSE)</f>
        <v>120</v>
      </c>
      <c r="X1329" s="57" t="str">
        <f>VLOOKUP(V1329,'Charged Moves'!B$2:C$119,2,FALSE)</f>
        <v>Ground</v>
      </c>
      <c r="Y1329" s="54">
        <f>IF(OR(VLOOKUP(V1329,'Charged Moves'!B$2:C$119,2,FALSE)=E1329,VLOOKUP(V1329,'Charged Moves'!B$2:C$119,2,FALSE)=F1329),1,0)</f>
        <v>1</v>
      </c>
      <c r="Z1329" s="54">
        <f>VLOOKUP(V1329,'Charged Moves'!B$2:K$119,10,FALSE)*100</f>
        <v>5</v>
      </c>
      <c r="AA1329" s="54">
        <f>VLOOKUP(V1329,'Charged Moves'!B$2:K$119,6,FALSE)</f>
        <v>3600</v>
      </c>
      <c r="AB1329" s="54">
        <f>VLOOKUP(V1329,'Charged Moves'!B$2:L$119,11,FALSE)</f>
        <v>100</v>
      </c>
      <c r="AC1329" s="62">
        <f t="shared" si="233"/>
        <v>89</v>
      </c>
      <c r="AD1329" s="24">
        <f t="shared" si="3"/>
        <v>24.72222222</v>
      </c>
      <c r="AE1329" s="63">
        <f t="shared" si="4"/>
        <v>9</v>
      </c>
      <c r="AF1329" s="64">
        <f t="shared" si="5"/>
        <v>12600</v>
      </c>
      <c r="AG1329" s="65">
        <f t="shared" si="6"/>
        <v>12.16049383</v>
      </c>
      <c r="AH1329" s="15">
        <f t="shared" si="234"/>
        <v>0.6984775317</v>
      </c>
      <c r="AI1329" s="15">
        <f t="shared" si="235"/>
        <v>0.474142039</v>
      </c>
      <c r="AJ1329" s="15">
        <f t="shared" si="236"/>
        <v>0.6450427386</v>
      </c>
      <c r="AK1329" s="65">
        <f t="shared" si="7"/>
        <v>5.44198895</v>
      </c>
      <c r="AL1329" s="65">
        <f t="shared" si="8"/>
        <v>526062.963</v>
      </c>
      <c r="AM1329" s="65">
        <f t="shared" si="9"/>
        <v>235420.442</v>
      </c>
    </row>
    <row r="1330" ht="14.25" customHeight="1">
      <c r="A1330" s="11">
        <v>853.0</v>
      </c>
      <c r="B1330" s="11">
        <f>VLOOKUP(D1330,'Species Data'!A$2:E$252,2,FALSE)</f>
        <v>112</v>
      </c>
      <c r="C1330" s="11"/>
      <c r="D1330" s="11" t="s">
        <v>102</v>
      </c>
      <c r="E1330" s="132" t="s">
        <v>485</v>
      </c>
      <c r="F1330" s="81" t="s">
        <v>455</v>
      </c>
      <c r="G1330" s="11">
        <f>VLOOKUP(D1330,'Species Data'!A$2:E$252,3,FALSE)</f>
        <v>210</v>
      </c>
      <c r="H1330" s="52">
        <f>VLOOKUP(D1330,'Species Data'!A$2:E$252,4,FALSE)</f>
        <v>222</v>
      </c>
      <c r="I1330" s="52">
        <f>VLOOKUP(D1330,'Species Data'!A$2:E$252,5,FALSE)</f>
        <v>206</v>
      </c>
      <c r="J1330" s="53">
        <f t="shared" si="1"/>
        <v>43260</v>
      </c>
      <c r="K1330" s="48" t="s">
        <v>103</v>
      </c>
      <c r="L1330" s="54">
        <f>VLOOKUP(K1330,'Basic Moves'!B$2:J$60,3,FALSE)</f>
        <v>15</v>
      </c>
      <c r="M1330" s="54" t="str">
        <f>VLOOKUP(K1330,'Basic Moves'!B$2:C$60,2,FALSE)</f>
        <v>Ground</v>
      </c>
      <c r="N1330" s="54">
        <f>IF(OR(VLOOKUP(K1330,'Basic Moves'!B$2:C$60,2,FALSE)=E1330,VLOOKUP(K1330,'Basic Moves'!B$2:C$60,2,FALSE)=F1330),1,0)</f>
        <v>1</v>
      </c>
      <c r="O1330" s="54">
        <f>VLOOKUP(K1330,'Basic Moves'!B$2:J$60,5,FALSE)</f>
        <v>1400</v>
      </c>
      <c r="P1330" s="54">
        <f>VLOOKUP(K1330,'Basic Moves'!B$2:J$60,9,FALSE)</f>
        <v>12</v>
      </c>
      <c r="Q1330" s="34">
        <f t="shared" si="229"/>
        <v>12</v>
      </c>
      <c r="R1330" s="24">
        <f t="shared" si="2"/>
        <v>8.571428571</v>
      </c>
      <c r="S1330" s="56">
        <f t="shared" si="230"/>
        <v>10.71428571</v>
      </c>
      <c r="T1330" s="56">
        <f t="shared" si="231"/>
        <v>8.571428571</v>
      </c>
      <c r="U1330" s="56">
        <f t="shared" si="232"/>
        <v>0.8</v>
      </c>
      <c r="V1330" s="48" t="s">
        <v>61</v>
      </c>
      <c r="W1330" s="54">
        <f>VLOOKUP(V1330,'Charged Moves'!B$2:K$119,3,FALSE)</f>
        <v>100</v>
      </c>
      <c r="X1330" s="57" t="str">
        <f>VLOOKUP(V1330,'Charged Moves'!B$2:C$119,2,FALSE)</f>
        <v>Rock</v>
      </c>
      <c r="Y1330" s="54">
        <f>IF(OR(VLOOKUP(V1330,'Charged Moves'!B$2:C$119,2,FALSE)=E1330,VLOOKUP(V1330,'Charged Moves'!B$2:C$119,2,FALSE)=F1330),1,0)</f>
        <v>1</v>
      </c>
      <c r="Z1330" s="54">
        <f>VLOOKUP(V1330,'Charged Moves'!B$2:K$119,10,FALSE)*100</f>
        <v>50</v>
      </c>
      <c r="AA1330" s="54">
        <f>VLOOKUP(V1330,'Charged Moves'!B$2:K$119,6,FALSE)</f>
        <v>2300</v>
      </c>
      <c r="AB1330" s="54">
        <f>VLOOKUP(V1330,'Charged Moves'!B$2:L$119,11,FALSE)</f>
        <v>100</v>
      </c>
      <c r="AC1330" s="62">
        <f t="shared" si="233"/>
        <v>75</v>
      </c>
      <c r="AD1330" s="24">
        <f t="shared" si="3"/>
        <v>32.60869565</v>
      </c>
      <c r="AE1330" s="63">
        <f t="shared" si="4"/>
        <v>9</v>
      </c>
      <c r="AF1330" s="64">
        <f t="shared" si="5"/>
        <v>12600</v>
      </c>
      <c r="AG1330" s="65">
        <f t="shared" si="6"/>
        <v>12.28187919</v>
      </c>
      <c r="AH1330" s="15">
        <f t="shared" si="234"/>
        <v>0.7054496953</v>
      </c>
      <c r="AI1330" s="15">
        <f t="shared" si="235"/>
        <v>0.4788748982</v>
      </c>
      <c r="AJ1330" s="15">
        <f t="shared" si="236"/>
        <v>0.6215219883</v>
      </c>
      <c r="AK1330" s="65">
        <f t="shared" si="7"/>
        <v>5.243553009</v>
      </c>
      <c r="AL1330" s="65">
        <f t="shared" si="8"/>
        <v>531314.094</v>
      </c>
      <c r="AM1330" s="65">
        <f t="shared" si="9"/>
        <v>226836.1032</v>
      </c>
    </row>
    <row r="1331" ht="14.25" customHeight="1">
      <c r="A1331" s="11">
        <v>854.0</v>
      </c>
      <c r="B1331" s="11">
        <f>VLOOKUP(D1331,'Species Data'!A$2:E$252,2,FALSE)</f>
        <v>112</v>
      </c>
      <c r="C1331" s="11"/>
      <c r="D1331" s="11" t="s">
        <v>102</v>
      </c>
      <c r="E1331" s="132" t="s">
        <v>485</v>
      </c>
      <c r="F1331" s="81" t="s">
        <v>455</v>
      </c>
      <c r="G1331" s="11">
        <f>VLOOKUP(D1331,'Species Data'!A$2:E$252,3,FALSE)</f>
        <v>210</v>
      </c>
      <c r="H1331" s="52">
        <f>VLOOKUP(D1331,'Species Data'!A$2:E$252,4,FALSE)</f>
        <v>222</v>
      </c>
      <c r="I1331" s="52">
        <f>VLOOKUP(D1331,'Species Data'!A$2:E$252,5,FALSE)</f>
        <v>206</v>
      </c>
      <c r="J1331" s="53">
        <f t="shared" si="1"/>
        <v>43260</v>
      </c>
      <c r="K1331" s="48" t="s">
        <v>106</v>
      </c>
      <c r="L1331" s="54">
        <f>VLOOKUP(K1331,'Basic Moves'!B$2:J$60,3,FALSE)</f>
        <v>15</v>
      </c>
      <c r="M1331" s="54" t="str">
        <f>VLOOKUP(K1331,'Basic Moves'!B$2:C$60,2,FALSE)</f>
        <v>Fighting</v>
      </c>
      <c r="N1331" s="54">
        <f>IF(OR(VLOOKUP(K1331,'Basic Moves'!B$2:C$60,2,FALSE)=E1331,VLOOKUP(K1331,'Basic Moves'!B$2:C$60,2,FALSE)=F1331),1,0)</f>
        <v>0</v>
      </c>
      <c r="O1331" s="54">
        <f>VLOOKUP(K1331,'Basic Moves'!B$2:J$60,5,FALSE)</f>
        <v>1300</v>
      </c>
      <c r="P1331" s="54">
        <f>VLOOKUP(K1331,'Basic Moves'!B$2:J$60,9,FALSE)</f>
        <v>10</v>
      </c>
      <c r="Q1331" s="34">
        <f t="shared" si="229"/>
        <v>10</v>
      </c>
      <c r="R1331" s="24">
        <f t="shared" si="2"/>
        <v>7.692307692</v>
      </c>
      <c r="S1331" s="56">
        <f t="shared" si="230"/>
        <v>11.53846154</v>
      </c>
      <c r="T1331" s="56">
        <f t="shared" si="231"/>
        <v>7.692307692</v>
      </c>
      <c r="U1331" s="56">
        <f t="shared" si="232"/>
        <v>0.6666666667</v>
      </c>
      <c r="V1331" s="48" t="s">
        <v>85</v>
      </c>
      <c r="W1331" s="54">
        <f>VLOOKUP(V1331,'Charged Moves'!B$2:K$119,3,FALSE)</f>
        <v>120</v>
      </c>
      <c r="X1331" s="57" t="str">
        <f>VLOOKUP(V1331,'Charged Moves'!B$2:C$119,2,FALSE)</f>
        <v>Ground</v>
      </c>
      <c r="Y1331" s="54">
        <f>IF(OR(VLOOKUP(V1331,'Charged Moves'!B$2:C$119,2,FALSE)=E1331,VLOOKUP(V1331,'Charged Moves'!B$2:C$119,2,FALSE)=F1331),1,0)</f>
        <v>1</v>
      </c>
      <c r="Z1331" s="54">
        <f>VLOOKUP(V1331,'Charged Moves'!B$2:K$119,10,FALSE)*100</f>
        <v>5</v>
      </c>
      <c r="AA1331" s="54">
        <f>VLOOKUP(V1331,'Charged Moves'!B$2:K$119,6,FALSE)</f>
        <v>3600</v>
      </c>
      <c r="AB1331" s="54">
        <f>VLOOKUP(V1331,'Charged Moves'!B$2:L$119,11,FALSE)</f>
        <v>100</v>
      </c>
      <c r="AC1331" s="62">
        <f t="shared" si="233"/>
        <v>89</v>
      </c>
      <c r="AD1331" s="24">
        <f t="shared" si="3"/>
        <v>24.72222222</v>
      </c>
      <c r="AE1331" s="63">
        <f t="shared" si="4"/>
        <v>10</v>
      </c>
      <c r="AF1331" s="64">
        <f t="shared" si="5"/>
        <v>13000</v>
      </c>
      <c r="AG1331" s="65">
        <f t="shared" si="6"/>
        <v>11.38554217</v>
      </c>
      <c r="AH1331" s="15">
        <f t="shared" si="234"/>
        <v>0.6539656616</v>
      </c>
      <c r="AI1331" s="15">
        <f t="shared" si="235"/>
        <v>0.4439263944</v>
      </c>
      <c r="AJ1331" s="15">
        <f t="shared" si="236"/>
        <v>0.5803705069</v>
      </c>
      <c r="AK1331" s="65">
        <f t="shared" si="7"/>
        <v>4.896373057</v>
      </c>
      <c r="AL1331" s="65">
        <f t="shared" si="8"/>
        <v>492538.5542</v>
      </c>
      <c r="AM1331" s="65">
        <f t="shared" si="9"/>
        <v>211817.0984</v>
      </c>
    </row>
    <row r="1332" ht="14.25" customHeight="1">
      <c r="A1332" s="11">
        <v>852.0</v>
      </c>
      <c r="B1332" s="11">
        <f>VLOOKUP(D1332,'Species Data'!A$2:E$252,2,FALSE)</f>
        <v>112</v>
      </c>
      <c r="C1332" s="11"/>
      <c r="D1332" s="11" t="s">
        <v>102</v>
      </c>
      <c r="E1332" s="132" t="s">
        <v>485</v>
      </c>
      <c r="F1332" s="81" t="s">
        <v>455</v>
      </c>
      <c r="G1332" s="11">
        <f>VLOOKUP(D1332,'Species Data'!A$2:E$252,3,FALSE)</f>
        <v>210</v>
      </c>
      <c r="H1332" s="52">
        <f>VLOOKUP(D1332,'Species Data'!A$2:E$252,4,FALSE)</f>
        <v>222</v>
      </c>
      <c r="I1332" s="52">
        <f>VLOOKUP(D1332,'Species Data'!A$2:E$252,5,FALSE)</f>
        <v>206</v>
      </c>
      <c r="J1332" s="53">
        <f t="shared" si="1"/>
        <v>43260</v>
      </c>
      <c r="K1332" s="48" t="s">
        <v>103</v>
      </c>
      <c r="L1332" s="54">
        <f>VLOOKUP(K1332,'Basic Moves'!B$2:J$60,3,FALSE)</f>
        <v>15</v>
      </c>
      <c r="M1332" s="54" t="str">
        <f>VLOOKUP(K1332,'Basic Moves'!B$2:C$60,2,FALSE)</f>
        <v>Ground</v>
      </c>
      <c r="N1332" s="54">
        <f>IF(OR(VLOOKUP(K1332,'Basic Moves'!B$2:C$60,2,FALSE)=E1332,VLOOKUP(K1332,'Basic Moves'!B$2:C$60,2,FALSE)=F1332),1,0)</f>
        <v>1</v>
      </c>
      <c r="O1332" s="54">
        <f>VLOOKUP(K1332,'Basic Moves'!B$2:J$60,5,FALSE)</f>
        <v>1400</v>
      </c>
      <c r="P1332" s="54">
        <f>VLOOKUP(K1332,'Basic Moves'!B$2:J$60,9,FALSE)</f>
        <v>12</v>
      </c>
      <c r="Q1332" s="34">
        <f t="shared" si="229"/>
        <v>12</v>
      </c>
      <c r="R1332" s="24">
        <f t="shared" si="2"/>
        <v>8.571428571</v>
      </c>
      <c r="S1332" s="56">
        <f t="shared" si="230"/>
        <v>10.71428571</v>
      </c>
      <c r="T1332" s="56">
        <f t="shared" si="231"/>
        <v>8.571428571</v>
      </c>
      <c r="U1332" s="56">
        <f t="shared" si="232"/>
        <v>0.8</v>
      </c>
      <c r="V1332" s="48" t="s">
        <v>113</v>
      </c>
      <c r="W1332" s="54">
        <f>VLOOKUP(V1332,'Charged Moves'!B$2:K$119,3,FALSE)</f>
        <v>90</v>
      </c>
      <c r="X1332" s="57" t="str">
        <f>VLOOKUP(V1332,'Charged Moves'!B$2:C$119,2,FALSE)</f>
        <v>Bug</v>
      </c>
      <c r="Y1332" s="54">
        <f>IF(OR(VLOOKUP(V1332,'Charged Moves'!B$2:C$119,2,FALSE)=E1332,VLOOKUP(V1332,'Charged Moves'!B$2:C$119,2,FALSE)=F1332),1,0)</f>
        <v>0</v>
      </c>
      <c r="Z1332" s="54">
        <f>VLOOKUP(V1332,'Charged Moves'!B$2:K$119,10,FALSE)*100</f>
        <v>5</v>
      </c>
      <c r="AA1332" s="54">
        <f>VLOOKUP(V1332,'Charged Moves'!B$2:K$119,6,FALSE)</f>
        <v>2200</v>
      </c>
      <c r="AB1332" s="54">
        <f>VLOOKUP(V1332,'Charged Moves'!B$2:L$119,11,FALSE)</f>
        <v>100</v>
      </c>
      <c r="AC1332" s="62">
        <f t="shared" si="233"/>
        <v>56</v>
      </c>
      <c r="AD1332" s="24">
        <f t="shared" si="3"/>
        <v>25.45454545</v>
      </c>
      <c r="AE1332" s="63">
        <f t="shared" si="4"/>
        <v>9</v>
      </c>
      <c r="AF1332" s="64">
        <f t="shared" si="5"/>
        <v>12600</v>
      </c>
      <c r="AG1332" s="65">
        <f t="shared" si="6"/>
        <v>11.08108108</v>
      </c>
      <c r="AH1332" s="15">
        <f t="shared" si="234"/>
        <v>0.6364779484</v>
      </c>
      <c r="AI1332" s="15">
        <f t="shared" si="235"/>
        <v>0.4320553468</v>
      </c>
      <c r="AJ1332" s="15">
        <f t="shared" si="236"/>
        <v>0.5585929357</v>
      </c>
      <c r="AK1332" s="65">
        <f t="shared" si="7"/>
        <v>4.712643678</v>
      </c>
      <c r="AL1332" s="65">
        <f t="shared" si="8"/>
        <v>479367.5676</v>
      </c>
      <c r="AM1332" s="65">
        <f t="shared" si="9"/>
        <v>203868.9655</v>
      </c>
    </row>
    <row r="1333" ht="14.25" customHeight="1">
      <c r="A1333" s="11">
        <v>856.0</v>
      </c>
      <c r="B1333" s="11">
        <f>VLOOKUP(D1333,'Species Data'!A$2:E$252,2,FALSE)</f>
        <v>112</v>
      </c>
      <c r="C1333" s="11"/>
      <c r="D1333" s="11" t="s">
        <v>102</v>
      </c>
      <c r="E1333" s="132" t="s">
        <v>485</v>
      </c>
      <c r="F1333" s="81" t="s">
        <v>455</v>
      </c>
      <c r="G1333" s="11">
        <f>VLOOKUP(D1333,'Species Data'!A$2:E$252,3,FALSE)</f>
        <v>210</v>
      </c>
      <c r="H1333" s="52">
        <f>VLOOKUP(D1333,'Species Data'!A$2:E$252,4,FALSE)</f>
        <v>222</v>
      </c>
      <c r="I1333" s="52">
        <f>VLOOKUP(D1333,'Species Data'!A$2:E$252,5,FALSE)</f>
        <v>206</v>
      </c>
      <c r="J1333" s="53">
        <f t="shared" si="1"/>
        <v>43260</v>
      </c>
      <c r="K1333" s="48" t="s">
        <v>106</v>
      </c>
      <c r="L1333" s="54">
        <f>VLOOKUP(K1333,'Basic Moves'!B$2:J$60,3,FALSE)</f>
        <v>15</v>
      </c>
      <c r="M1333" s="54" t="str">
        <f>VLOOKUP(K1333,'Basic Moves'!B$2:C$60,2,FALSE)</f>
        <v>Fighting</v>
      </c>
      <c r="N1333" s="54">
        <f>IF(OR(VLOOKUP(K1333,'Basic Moves'!B$2:C$60,2,FALSE)=E1333,VLOOKUP(K1333,'Basic Moves'!B$2:C$60,2,FALSE)=F1333),1,0)</f>
        <v>0</v>
      </c>
      <c r="O1333" s="54">
        <f>VLOOKUP(K1333,'Basic Moves'!B$2:J$60,5,FALSE)</f>
        <v>1300</v>
      </c>
      <c r="P1333" s="54">
        <f>VLOOKUP(K1333,'Basic Moves'!B$2:J$60,9,FALSE)</f>
        <v>10</v>
      </c>
      <c r="Q1333" s="34">
        <f t="shared" si="229"/>
        <v>10</v>
      </c>
      <c r="R1333" s="24">
        <f t="shared" si="2"/>
        <v>7.692307692</v>
      </c>
      <c r="S1333" s="56">
        <f t="shared" si="230"/>
        <v>11.53846154</v>
      </c>
      <c r="T1333" s="56">
        <f t="shared" si="231"/>
        <v>7.692307692</v>
      </c>
      <c r="U1333" s="56">
        <f t="shared" si="232"/>
        <v>0.6666666667</v>
      </c>
      <c r="V1333" s="48" t="s">
        <v>61</v>
      </c>
      <c r="W1333" s="54">
        <f>VLOOKUP(V1333,'Charged Moves'!B$2:K$119,3,FALSE)</f>
        <v>100</v>
      </c>
      <c r="X1333" s="57" t="str">
        <f>VLOOKUP(V1333,'Charged Moves'!B$2:C$119,2,FALSE)</f>
        <v>Rock</v>
      </c>
      <c r="Y1333" s="54">
        <f>IF(OR(VLOOKUP(V1333,'Charged Moves'!B$2:C$119,2,FALSE)=E1333,VLOOKUP(V1333,'Charged Moves'!B$2:C$119,2,FALSE)=F1333),1,0)</f>
        <v>1</v>
      </c>
      <c r="Z1333" s="54">
        <f>VLOOKUP(V1333,'Charged Moves'!B$2:K$119,10,FALSE)*100</f>
        <v>50</v>
      </c>
      <c r="AA1333" s="54">
        <f>VLOOKUP(V1333,'Charged Moves'!B$2:K$119,6,FALSE)</f>
        <v>2300</v>
      </c>
      <c r="AB1333" s="54">
        <f>VLOOKUP(V1333,'Charged Moves'!B$2:L$119,11,FALSE)</f>
        <v>100</v>
      </c>
      <c r="AC1333" s="62">
        <f t="shared" si="233"/>
        <v>75</v>
      </c>
      <c r="AD1333" s="24">
        <f t="shared" si="3"/>
        <v>32.60869565</v>
      </c>
      <c r="AE1333" s="63">
        <f t="shared" si="4"/>
        <v>10</v>
      </c>
      <c r="AF1333" s="64">
        <f t="shared" si="5"/>
        <v>13000</v>
      </c>
      <c r="AG1333" s="65">
        <f t="shared" si="6"/>
        <v>11.4379085</v>
      </c>
      <c r="AH1333" s="15">
        <f t="shared" si="234"/>
        <v>0.6569734921</v>
      </c>
      <c r="AI1333" s="15">
        <f t="shared" si="235"/>
        <v>0.4459681764</v>
      </c>
      <c r="AJ1333" s="15">
        <f t="shared" si="236"/>
        <v>0.5561091641</v>
      </c>
      <c r="AK1333" s="65">
        <f t="shared" si="7"/>
        <v>4.691689008</v>
      </c>
      <c r="AL1333" s="65">
        <f t="shared" si="8"/>
        <v>494803.9216</v>
      </c>
      <c r="AM1333" s="65">
        <f t="shared" si="9"/>
        <v>202962.4665</v>
      </c>
    </row>
    <row r="1334" ht="14.25" customHeight="1">
      <c r="A1334" s="11">
        <v>855.0</v>
      </c>
      <c r="B1334" s="11">
        <f>VLOOKUP(D1334,'Species Data'!A$2:E$252,2,FALSE)</f>
        <v>112</v>
      </c>
      <c r="C1334" s="11"/>
      <c r="D1334" s="11" t="s">
        <v>102</v>
      </c>
      <c r="E1334" s="132" t="s">
        <v>485</v>
      </c>
      <c r="F1334" s="81" t="s">
        <v>455</v>
      </c>
      <c r="G1334" s="11">
        <f>VLOOKUP(D1334,'Species Data'!A$2:E$252,3,FALSE)</f>
        <v>210</v>
      </c>
      <c r="H1334" s="52">
        <f>VLOOKUP(D1334,'Species Data'!A$2:E$252,4,FALSE)</f>
        <v>222</v>
      </c>
      <c r="I1334" s="52">
        <f>VLOOKUP(D1334,'Species Data'!A$2:E$252,5,FALSE)</f>
        <v>206</v>
      </c>
      <c r="J1334" s="53">
        <f t="shared" si="1"/>
        <v>43260</v>
      </c>
      <c r="K1334" s="48" t="s">
        <v>106</v>
      </c>
      <c r="L1334" s="54">
        <f>VLOOKUP(K1334,'Basic Moves'!B$2:J$60,3,FALSE)</f>
        <v>15</v>
      </c>
      <c r="M1334" s="54" t="str">
        <f>VLOOKUP(K1334,'Basic Moves'!B$2:C$60,2,FALSE)</f>
        <v>Fighting</v>
      </c>
      <c r="N1334" s="54">
        <f>IF(OR(VLOOKUP(K1334,'Basic Moves'!B$2:C$60,2,FALSE)=E1334,VLOOKUP(K1334,'Basic Moves'!B$2:C$60,2,FALSE)=F1334),1,0)</f>
        <v>0</v>
      </c>
      <c r="O1334" s="54">
        <f>VLOOKUP(K1334,'Basic Moves'!B$2:J$60,5,FALSE)</f>
        <v>1300</v>
      </c>
      <c r="P1334" s="54">
        <f>VLOOKUP(K1334,'Basic Moves'!B$2:J$60,9,FALSE)</f>
        <v>10</v>
      </c>
      <c r="Q1334" s="34">
        <f t="shared" si="229"/>
        <v>10</v>
      </c>
      <c r="R1334" s="24">
        <f t="shared" si="2"/>
        <v>7.692307692</v>
      </c>
      <c r="S1334" s="56">
        <f t="shared" si="230"/>
        <v>11.53846154</v>
      </c>
      <c r="T1334" s="56">
        <f t="shared" si="231"/>
        <v>7.692307692</v>
      </c>
      <c r="U1334" s="56">
        <f t="shared" si="232"/>
        <v>0.6666666667</v>
      </c>
      <c r="V1334" s="48" t="s">
        <v>113</v>
      </c>
      <c r="W1334" s="54">
        <f>VLOOKUP(V1334,'Charged Moves'!B$2:K$119,3,FALSE)</f>
        <v>90</v>
      </c>
      <c r="X1334" s="57" t="str">
        <f>VLOOKUP(V1334,'Charged Moves'!B$2:C$119,2,FALSE)</f>
        <v>Bug</v>
      </c>
      <c r="Y1334" s="54">
        <f>IF(OR(VLOOKUP(V1334,'Charged Moves'!B$2:C$119,2,FALSE)=E1334,VLOOKUP(V1334,'Charged Moves'!B$2:C$119,2,FALSE)=F1334),1,0)</f>
        <v>0</v>
      </c>
      <c r="Z1334" s="54">
        <f>VLOOKUP(V1334,'Charged Moves'!B$2:K$119,10,FALSE)*100</f>
        <v>5</v>
      </c>
      <c r="AA1334" s="54">
        <f>VLOOKUP(V1334,'Charged Moves'!B$2:K$119,6,FALSE)</f>
        <v>2200</v>
      </c>
      <c r="AB1334" s="54">
        <f>VLOOKUP(V1334,'Charged Moves'!B$2:L$119,11,FALSE)</f>
        <v>100</v>
      </c>
      <c r="AC1334" s="62">
        <f t="shared" si="233"/>
        <v>56</v>
      </c>
      <c r="AD1334" s="24">
        <f t="shared" si="3"/>
        <v>25.45454545</v>
      </c>
      <c r="AE1334" s="63">
        <f t="shared" si="4"/>
        <v>10</v>
      </c>
      <c r="AF1334" s="64">
        <f t="shared" si="5"/>
        <v>13000</v>
      </c>
      <c r="AG1334" s="65">
        <f t="shared" si="6"/>
        <v>10.26315789</v>
      </c>
      <c r="AH1334" s="15">
        <f t="shared" si="234"/>
        <v>0.5894978687</v>
      </c>
      <c r="AI1334" s="15">
        <f t="shared" si="235"/>
        <v>0.4001642269</v>
      </c>
      <c r="AJ1334" s="15">
        <f t="shared" si="236"/>
        <v>0.4970642095</v>
      </c>
      <c r="AK1334" s="65">
        <f t="shared" si="7"/>
        <v>4.193548387</v>
      </c>
      <c r="AL1334" s="65">
        <f t="shared" si="8"/>
        <v>443984.2105</v>
      </c>
      <c r="AM1334" s="65">
        <f t="shared" si="9"/>
        <v>181412.9032</v>
      </c>
    </row>
    <row r="1335" ht="14.25" customHeight="1">
      <c r="A1335" s="11">
        <v>845.0</v>
      </c>
      <c r="B1335" s="11">
        <f>VLOOKUP(D1335,'Species Data'!A$2:E$252,2,FALSE)</f>
        <v>111</v>
      </c>
      <c r="C1335" s="11"/>
      <c r="D1335" s="11" t="s">
        <v>308</v>
      </c>
      <c r="E1335" s="132" t="s">
        <v>485</v>
      </c>
      <c r="F1335" s="81" t="s">
        <v>455</v>
      </c>
      <c r="G1335" s="11">
        <f>VLOOKUP(D1335,'Species Data'!A$2:E$252,3,FALSE)</f>
        <v>160</v>
      </c>
      <c r="H1335" s="52">
        <f>VLOOKUP(D1335,'Species Data'!A$2:E$252,4,FALSE)</f>
        <v>140</v>
      </c>
      <c r="I1335" s="52">
        <f>VLOOKUP(D1335,'Species Data'!A$2:E$252,5,FALSE)</f>
        <v>157</v>
      </c>
      <c r="J1335" s="53">
        <f t="shared" si="1"/>
        <v>25120</v>
      </c>
      <c r="K1335" s="48" t="s">
        <v>103</v>
      </c>
      <c r="L1335" s="54">
        <f>VLOOKUP(K1335,'Basic Moves'!B$2:J$60,3,FALSE)</f>
        <v>15</v>
      </c>
      <c r="M1335" s="54" t="str">
        <f>VLOOKUP(K1335,'Basic Moves'!B$2:C$60,2,FALSE)</f>
        <v>Ground</v>
      </c>
      <c r="N1335" s="54">
        <f>IF(OR(VLOOKUP(K1335,'Basic Moves'!B$2:C$60,2,FALSE)=E1335,VLOOKUP(K1335,'Basic Moves'!B$2:C$60,2,FALSE)=F1335),1,0)</f>
        <v>1</v>
      </c>
      <c r="O1335" s="54">
        <f>VLOOKUP(K1335,'Basic Moves'!B$2:J$60,5,FALSE)</f>
        <v>1400</v>
      </c>
      <c r="P1335" s="54">
        <f>VLOOKUP(K1335,'Basic Moves'!B$2:J$60,9,FALSE)</f>
        <v>12</v>
      </c>
      <c r="Q1335" s="34">
        <f t="shared" si="229"/>
        <v>8</v>
      </c>
      <c r="R1335" s="24">
        <f t="shared" si="2"/>
        <v>5.714285714</v>
      </c>
      <c r="S1335" s="56">
        <f t="shared" si="230"/>
        <v>10.71428571</v>
      </c>
      <c r="T1335" s="56">
        <f t="shared" si="231"/>
        <v>8.571428571</v>
      </c>
      <c r="U1335" s="56">
        <f t="shared" si="232"/>
        <v>0.8</v>
      </c>
      <c r="V1335" s="48" t="s">
        <v>194</v>
      </c>
      <c r="W1335" s="54">
        <f>VLOOKUP(V1335,'Charged Moves'!B$2:K$119,3,FALSE)</f>
        <v>80</v>
      </c>
      <c r="X1335" s="57" t="str">
        <f>VLOOKUP(V1335,'Charged Moves'!B$2:C$119,2,FALSE)</f>
        <v>Ground</v>
      </c>
      <c r="Y1335" s="54">
        <f>IF(OR(VLOOKUP(V1335,'Charged Moves'!B$2:C$119,2,FALSE)=E1335,VLOOKUP(V1335,'Charged Moves'!B$2:C$119,2,FALSE)=F1335),1,0)</f>
        <v>1</v>
      </c>
      <c r="Z1335" s="54">
        <f>VLOOKUP(V1335,'Charged Moves'!B$2:K$119,10,FALSE)*100</f>
        <v>5</v>
      </c>
      <c r="AA1335" s="54">
        <f>VLOOKUP(V1335,'Charged Moves'!B$2:K$119,6,FALSE)</f>
        <v>3500</v>
      </c>
      <c r="AB1335" s="54">
        <f>VLOOKUP(V1335,'Charged Moves'!B$2:L$119,11,FALSE)</f>
        <v>50</v>
      </c>
      <c r="AC1335" s="62">
        <f t="shared" si="233"/>
        <v>38</v>
      </c>
      <c r="AD1335" s="24">
        <f t="shared" si="3"/>
        <v>10.85714286</v>
      </c>
      <c r="AE1335" s="63">
        <f t="shared" si="4"/>
        <v>5</v>
      </c>
      <c r="AF1335" s="64">
        <f t="shared" si="5"/>
        <v>7000</v>
      </c>
      <c r="AG1335" s="65">
        <f t="shared" si="6"/>
        <v>7.428571429</v>
      </c>
      <c r="AH1335" s="15">
        <f t="shared" si="234"/>
        <v>0.4266841717</v>
      </c>
      <c r="AI1335" s="15">
        <f t="shared" si="235"/>
        <v>0.168188259</v>
      </c>
      <c r="AJ1335" s="15">
        <f t="shared" si="236"/>
        <v>0.2386030767</v>
      </c>
      <c r="AK1335" s="65">
        <f t="shared" si="7"/>
        <v>3.466666667</v>
      </c>
      <c r="AL1335" s="65">
        <f t="shared" si="8"/>
        <v>186605.7143</v>
      </c>
      <c r="AM1335" s="65">
        <f t="shared" si="9"/>
        <v>87082.66667</v>
      </c>
    </row>
    <row r="1336" ht="14.25" customHeight="1">
      <c r="A1336" s="11">
        <v>848.0</v>
      </c>
      <c r="B1336" s="11">
        <f>VLOOKUP(D1336,'Species Data'!A$2:E$252,2,FALSE)</f>
        <v>111</v>
      </c>
      <c r="C1336" s="11"/>
      <c r="D1336" s="11" t="s">
        <v>308</v>
      </c>
      <c r="E1336" s="132" t="s">
        <v>485</v>
      </c>
      <c r="F1336" s="81" t="s">
        <v>455</v>
      </c>
      <c r="G1336" s="11">
        <f>VLOOKUP(D1336,'Species Data'!A$2:E$252,3,FALSE)</f>
        <v>160</v>
      </c>
      <c r="H1336" s="52">
        <f>VLOOKUP(D1336,'Species Data'!A$2:E$252,4,FALSE)</f>
        <v>140</v>
      </c>
      <c r="I1336" s="52">
        <f>VLOOKUP(D1336,'Species Data'!A$2:E$252,5,FALSE)</f>
        <v>157</v>
      </c>
      <c r="J1336" s="53">
        <f t="shared" si="1"/>
        <v>25120</v>
      </c>
      <c r="K1336" s="48" t="s">
        <v>106</v>
      </c>
      <c r="L1336" s="54">
        <f>VLOOKUP(K1336,'Basic Moves'!B$2:J$60,3,FALSE)</f>
        <v>15</v>
      </c>
      <c r="M1336" s="54" t="str">
        <f>VLOOKUP(K1336,'Basic Moves'!B$2:C$60,2,FALSE)</f>
        <v>Fighting</v>
      </c>
      <c r="N1336" s="54">
        <f>IF(OR(VLOOKUP(K1336,'Basic Moves'!B$2:C$60,2,FALSE)=E1336,VLOOKUP(K1336,'Basic Moves'!B$2:C$60,2,FALSE)=F1336),1,0)</f>
        <v>0</v>
      </c>
      <c r="O1336" s="54">
        <f>VLOOKUP(K1336,'Basic Moves'!B$2:J$60,5,FALSE)</f>
        <v>1300</v>
      </c>
      <c r="P1336" s="54">
        <f>VLOOKUP(K1336,'Basic Moves'!B$2:J$60,9,FALSE)</f>
        <v>10</v>
      </c>
      <c r="Q1336" s="34">
        <f t="shared" si="229"/>
        <v>6</v>
      </c>
      <c r="R1336" s="24">
        <f t="shared" si="2"/>
        <v>4.615384615</v>
      </c>
      <c r="S1336" s="56">
        <f t="shared" si="230"/>
        <v>11.53846154</v>
      </c>
      <c r="T1336" s="56">
        <f t="shared" si="231"/>
        <v>7.692307692</v>
      </c>
      <c r="U1336" s="56">
        <f t="shared" si="232"/>
        <v>0.6666666667</v>
      </c>
      <c r="V1336" s="48" t="s">
        <v>194</v>
      </c>
      <c r="W1336" s="54">
        <f>VLOOKUP(V1336,'Charged Moves'!B$2:K$119,3,FALSE)</f>
        <v>80</v>
      </c>
      <c r="X1336" s="57" t="str">
        <f>VLOOKUP(V1336,'Charged Moves'!B$2:C$119,2,FALSE)</f>
        <v>Ground</v>
      </c>
      <c r="Y1336" s="54">
        <f>IF(OR(VLOOKUP(V1336,'Charged Moves'!B$2:C$119,2,FALSE)=E1336,VLOOKUP(V1336,'Charged Moves'!B$2:C$119,2,FALSE)=F1336),1,0)</f>
        <v>1</v>
      </c>
      <c r="Z1336" s="54">
        <f>VLOOKUP(V1336,'Charged Moves'!B$2:K$119,10,FALSE)*100</f>
        <v>5</v>
      </c>
      <c r="AA1336" s="54">
        <f>VLOOKUP(V1336,'Charged Moves'!B$2:K$119,6,FALSE)</f>
        <v>3500</v>
      </c>
      <c r="AB1336" s="54">
        <f>VLOOKUP(V1336,'Charged Moves'!B$2:L$119,11,FALSE)</f>
        <v>50</v>
      </c>
      <c r="AC1336" s="62">
        <f t="shared" si="233"/>
        <v>38</v>
      </c>
      <c r="AD1336" s="24">
        <f t="shared" si="3"/>
        <v>10.85714286</v>
      </c>
      <c r="AE1336" s="63">
        <f t="shared" si="4"/>
        <v>5</v>
      </c>
      <c r="AF1336" s="64">
        <f t="shared" si="5"/>
        <v>6500</v>
      </c>
      <c r="AG1336" s="65">
        <f t="shared" si="6"/>
        <v>6.8</v>
      </c>
      <c r="AH1336" s="15">
        <f t="shared" si="234"/>
        <v>0.3905801264</v>
      </c>
      <c r="AI1336" s="15">
        <f t="shared" si="235"/>
        <v>0.1539569448</v>
      </c>
      <c r="AJ1336" s="15">
        <f t="shared" si="236"/>
        <v>0.2127405055</v>
      </c>
      <c r="AK1336" s="65">
        <f t="shared" si="7"/>
        <v>3.090909091</v>
      </c>
      <c r="AL1336" s="65">
        <f t="shared" si="8"/>
        <v>170816</v>
      </c>
      <c r="AM1336" s="65">
        <f t="shared" si="9"/>
        <v>77643.63636</v>
      </c>
    </row>
    <row r="1337" ht="14.25" customHeight="1">
      <c r="A1337" s="11">
        <v>847.0</v>
      </c>
      <c r="B1337" s="11">
        <f>VLOOKUP(D1337,'Species Data'!A$2:E$252,2,FALSE)</f>
        <v>111</v>
      </c>
      <c r="C1337" s="11"/>
      <c r="D1337" s="11" t="s">
        <v>308</v>
      </c>
      <c r="E1337" s="132" t="s">
        <v>485</v>
      </c>
      <c r="F1337" s="81" t="s">
        <v>455</v>
      </c>
      <c r="G1337" s="11">
        <f>VLOOKUP(D1337,'Species Data'!A$2:E$252,3,FALSE)</f>
        <v>160</v>
      </c>
      <c r="H1337" s="52">
        <f>VLOOKUP(D1337,'Species Data'!A$2:E$252,4,FALSE)</f>
        <v>140</v>
      </c>
      <c r="I1337" s="52">
        <f>VLOOKUP(D1337,'Species Data'!A$2:E$252,5,FALSE)</f>
        <v>157</v>
      </c>
      <c r="J1337" s="53">
        <f t="shared" si="1"/>
        <v>25120</v>
      </c>
      <c r="K1337" s="48" t="s">
        <v>103</v>
      </c>
      <c r="L1337" s="54">
        <f>VLOOKUP(K1337,'Basic Moves'!B$2:J$60,3,FALSE)</f>
        <v>15</v>
      </c>
      <c r="M1337" s="54" t="str">
        <f>VLOOKUP(K1337,'Basic Moves'!B$2:C$60,2,FALSE)</f>
        <v>Ground</v>
      </c>
      <c r="N1337" s="54">
        <f>IF(OR(VLOOKUP(K1337,'Basic Moves'!B$2:C$60,2,FALSE)=E1337,VLOOKUP(K1337,'Basic Moves'!B$2:C$60,2,FALSE)=F1337),1,0)</f>
        <v>1</v>
      </c>
      <c r="O1337" s="54">
        <f>VLOOKUP(K1337,'Basic Moves'!B$2:J$60,5,FALSE)</f>
        <v>1400</v>
      </c>
      <c r="P1337" s="54">
        <f>VLOOKUP(K1337,'Basic Moves'!B$2:J$60,9,FALSE)</f>
        <v>12</v>
      </c>
      <c r="Q1337" s="34">
        <f t="shared" si="229"/>
        <v>8</v>
      </c>
      <c r="R1337" s="24">
        <f t="shared" si="2"/>
        <v>5.714285714</v>
      </c>
      <c r="S1337" s="56">
        <f t="shared" si="230"/>
        <v>10.71428571</v>
      </c>
      <c r="T1337" s="56">
        <f t="shared" si="231"/>
        <v>8.571428571</v>
      </c>
      <c r="U1337" s="56">
        <f t="shared" si="232"/>
        <v>0.8</v>
      </c>
      <c r="V1337" s="48" t="s">
        <v>189</v>
      </c>
      <c r="W1337" s="54">
        <f>VLOOKUP(V1337,'Charged Moves'!B$2:K$119,3,FALSE)</f>
        <v>55</v>
      </c>
      <c r="X1337" s="57" t="str">
        <f>VLOOKUP(V1337,'Charged Moves'!B$2:C$119,2,FALSE)</f>
        <v>Normal</v>
      </c>
      <c r="Y1337" s="54">
        <f>IF(OR(VLOOKUP(V1337,'Charged Moves'!B$2:C$119,2,FALSE)=E1337,VLOOKUP(V1337,'Charged Moves'!B$2:C$119,2,FALSE)=F1337),1,0)</f>
        <v>0</v>
      </c>
      <c r="Z1337" s="54">
        <f>VLOOKUP(V1337,'Charged Moves'!B$2:K$119,10,FALSE)*100</f>
        <v>5</v>
      </c>
      <c r="AA1337" s="54">
        <f>VLOOKUP(V1337,'Charged Moves'!B$2:K$119,6,FALSE)</f>
        <v>1700</v>
      </c>
      <c r="AB1337" s="54">
        <f>VLOOKUP(V1337,'Charged Moves'!B$2:L$119,11,FALSE)</f>
        <v>50</v>
      </c>
      <c r="AC1337" s="62">
        <f t="shared" si="233"/>
        <v>22</v>
      </c>
      <c r="AD1337" s="24">
        <f t="shared" si="3"/>
        <v>12.94117647</v>
      </c>
      <c r="AE1337" s="63">
        <f t="shared" si="4"/>
        <v>5</v>
      </c>
      <c r="AF1337" s="64">
        <f t="shared" si="5"/>
        <v>7000</v>
      </c>
      <c r="AG1337" s="65">
        <f t="shared" si="6"/>
        <v>7.126436782</v>
      </c>
      <c r="AH1337" s="15">
        <f t="shared" si="234"/>
        <v>0.4093300851</v>
      </c>
      <c r="AI1337" s="15">
        <f t="shared" si="235"/>
        <v>0.1613477109</v>
      </c>
      <c r="AJ1337" s="15">
        <f t="shared" si="236"/>
        <v>0.2061509303</v>
      </c>
      <c r="AK1337" s="65">
        <f t="shared" si="7"/>
        <v>2.995169082</v>
      </c>
      <c r="AL1337" s="65">
        <f t="shared" si="8"/>
        <v>179016.092</v>
      </c>
      <c r="AM1337" s="65">
        <f t="shared" si="9"/>
        <v>75238.64734</v>
      </c>
    </row>
    <row r="1338" ht="14.25" customHeight="1">
      <c r="A1338" s="11">
        <v>846.0</v>
      </c>
      <c r="B1338" s="11">
        <f>VLOOKUP(D1338,'Species Data'!A$2:E$252,2,FALSE)</f>
        <v>111</v>
      </c>
      <c r="C1338" s="11"/>
      <c r="D1338" s="11" t="s">
        <v>308</v>
      </c>
      <c r="E1338" s="132" t="s">
        <v>485</v>
      </c>
      <c r="F1338" s="81" t="s">
        <v>455</v>
      </c>
      <c r="G1338" s="11">
        <f>VLOOKUP(D1338,'Species Data'!A$2:E$252,3,FALSE)</f>
        <v>160</v>
      </c>
      <c r="H1338" s="52">
        <f>VLOOKUP(D1338,'Species Data'!A$2:E$252,4,FALSE)</f>
        <v>140</v>
      </c>
      <c r="I1338" s="52">
        <f>VLOOKUP(D1338,'Species Data'!A$2:E$252,5,FALSE)</f>
        <v>157</v>
      </c>
      <c r="J1338" s="53">
        <f t="shared" si="1"/>
        <v>25120</v>
      </c>
      <c r="K1338" s="48" t="s">
        <v>103</v>
      </c>
      <c r="L1338" s="54">
        <f>VLOOKUP(K1338,'Basic Moves'!B$2:J$60,3,FALSE)</f>
        <v>15</v>
      </c>
      <c r="M1338" s="54" t="str">
        <f>VLOOKUP(K1338,'Basic Moves'!B$2:C$60,2,FALSE)</f>
        <v>Ground</v>
      </c>
      <c r="N1338" s="54">
        <f>IF(OR(VLOOKUP(K1338,'Basic Moves'!B$2:C$60,2,FALSE)=E1338,VLOOKUP(K1338,'Basic Moves'!B$2:C$60,2,FALSE)=F1338),1,0)</f>
        <v>1</v>
      </c>
      <c r="O1338" s="54">
        <f>VLOOKUP(K1338,'Basic Moves'!B$2:J$60,5,FALSE)</f>
        <v>1400</v>
      </c>
      <c r="P1338" s="54">
        <f>VLOOKUP(K1338,'Basic Moves'!B$2:J$60,9,FALSE)</f>
        <v>12</v>
      </c>
      <c r="Q1338" s="34">
        <f t="shared" si="229"/>
        <v>8</v>
      </c>
      <c r="R1338" s="24">
        <f t="shared" si="2"/>
        <v>5.714285714</v>
      </c>
      <c r="S1338" s="56">
        <f t="shared" si="230"/>
        <v>10.71428571</v>
      </c>
      <c r="T1338" s="56">
        <f t="shared" si="231"/>
        <v>8.571428571</v>
      </c>
      <c r="U1338" s="56">
        <f t="shared" si="232"/>
        <v>0.8</v>
      </c>
      <c r="V1338" s="48" t="s">
        <v>229</v>
      </c>
      <c r="W1338" s="54">
        <f>VLOOKUP(V1338,'Charged Moves'!B$2:K$119,3,FALSE)</f>
        <v>40</v>
      </c>
      <c r="X1338" s="57" t="str">
        <f>VLOOKUP(V1338,'Charged Moves'!B$2:C$119,2,FALSE)</f>
        <v>Normal</v>
      </c>
      <c r="Y1338" s="54">
        <f>IF(OR(VLOOKUP(V1338,'Charged Moves'!B$2:C$119,2,FALSE)=E1338,VLOOKUP(V1338,'Charged Moves'!B$2:C$119,2,FALSE)=F1338),1,0)</f>
        <v>0</v>
      </c>
      <c r="Z1338" s="54">
        <f>VLOOKUP(V1338,'Charged Moves'!B$2:K$119,10,FALSE)*100</f>
        <v>5</v>
      </c>
      <c r="AA1338" s="54">
        <f>VLOOKUP(V1338,'Charged Moves'!B$2:K$119,6,FALSE)</f>
        <v>1850</v>
      </c>
      <c r="AB1338" s="54">
        <f>VLOOKUP(V1338,'Charged Moves'!B$2:L$119,11,FALSE)</f>
        <v>33</v>
      </c>
      <c r="AC1338" s="62">
        <f t="shared" si="233"/>
        <v>16</v>
      </c>
      <c r="AD1338" s="24">
        <f t="shared" si="3"/>
        <v>8.648648649</v>
      </c>
      <c r="AE1338" s="63">
        <f t="shared" si="4"/>
        <v>3</v>
      </c>
      <c r="AF1338" s="64">
        <f t="shared" si="5"/>
        <v>4200</v>
      </c>
      <c r="AG1338" s="65">
        <f t="shared" si="6"/>
        <v>6.611570248</v>
      </c>
      <c r="AH1338" s="15">
        <f t="shared" si="234"/>
        <v>0.3797570504</v>
      </c>
      <c r="AI1338" s="15">
        <f t="shared" si="235"/>
        <v>0.1496907582</v>
      </c>
      <c r="AJ1338" s="15">
        <f t="shared" si="236"/>
        <v>0.1959510622</v>
      </c>
      <c r="AK1338" s="65">
        <f t="shared" si="7"/>
        <v>2.846975089</v>
      </c>
      <c r="AL1338" s="65">
        <f t="shared" si="8"/>
        <v>166082.6446</v>
      </c>
      <c r="AM1338" s="65">
        <f t="shared" si="9"/>
        <v>71516.01423</v>
      </c>
    </row>
    <row r="1339" ht="14.25" customHeight="1">
      <c r="A1339" s="11">
        <v>850.0</v>
      </c>
      <c r="B1339" s="11">
        <f>VLOOKUP(D1339,'Species Data'!A$2:E$252,2,FALSE)</f>
        <v>111</v>
      </c>
      <c r="C1339" s="11"/>
      <c r="D1339" s="11" t="s">
        <v>308</v>
      </c>
      <c r="E1339" s="132" t="s">
        <v>485</v>
      </c>
      <c r="F1339" s="81" t="s">
        <v>455</v>
      </c>
      <c r="G1339" s="11">
        <f>VLOOKUP(D1339,'Species Data'!A$2:E$252,3,FALSE)</f>
        <v>160</v>
      </c>
      <c r="H1339" s="52">
        <f>VLOOKUP(D1339,'Species Data'!A$2:E$252,4,FALSE)</f>
        <v>140</v>
      </c>
      <c r="I1339" s="52">
        <f>VLOOKUP(D1339,'Species Data'!A$2:E$252,5,FALSE)</f>
        <v>157</v>
      </c>
      <c r="J1339" s="53">
        <f t="shared" si="1"/>
        <v>25120</v>
      </c>
      <c r="K1339" s="48" t="s">
        <v>106</v>
      </c>
      <c r="L1339" s="54">
        <f>VLOOKUP(K1339,'Basic Moves'!B$2:J$60,3,FALSE)</f>
        <v>15</v>
      </c>
      <c r="M1339" s="54" t="str">
        <f>VLOOKUP(K1339,'Basic Moves'!B$2:C$60,2,FALSE)</f>
        <v>Fighting</v>
      </c>
      <c r="N1339" s="54">
        <f>IF(OR(VLOOKUP(K1339,'Basic Moves'!B$2:C$60,2,FALSE)=E1339,VLOOKUP(K1339,'Basic Moves'!B$2:C$60,2,FALSE)=F1339),1,0)</f>
        <v>0</v>
      </c>
      <c r="O1339" s="54">
        <f>VLOOKUP(K1339,'Basic Moves'!B$2:J$60,5,FALSE)</f>
        <v>1300</v>
      </c>
      <c r="P1339" s="54">
        <f>VLOOKUP(K1339,'Basic Moves'!B$2:J$60,9,FALSE)</f>
        <v>10</v>
      </c>
      <c r="Q1339" s="34">
        <f t="shared" si="229"/>
        <v>6</v>
      </c>
      <c r="R1339" s="24">
        <f t="shared" si="2"/>
        <v>4.615384615</v>
      </c>
      <c r="S1339" s="56">
        <f t="shared" si="230"/>
        <v>11.53846154</v>
      </c>
      <c r="T1339" s="56">
        <f t="shared" si="231"/>
        <v>7.692307692</v>
      </c>
      <c r="U1339" s="56">
        <f t="shared" si="232"/>
        <v>0.6666666667</v>
      </c>
      <c r="V1339" s="48" t="s">
        <v>189</v>
      </c>
      <c r="W1339" s="54">
        <f>VLOOKUP(V1339,'Charged Moves'!B$2:K$119,3,FALSE)</f>
        <v>55</v>
      </c>
      <c r="X1339" s="57" t="str">
        <f>VLOOKUP(V1339,'Charged Moves'!B$2:C$119,2,FALSE)</f>
        <v>Normal</v>
      </c>
      <c r="Y1339" s="54">
        <f>IF(OR(VLOOKUP(V1339,'Charged Moves'!B$2:C$119,2,FALSE)=E1339,VLOOKUP(V1339,'Charged Moves'!B$2:C$119,2,FALSE)=F1339),1,0)</f>
        <v>0</v>
      </c>
      <c r="Z1339" s="54">
        <f>VLOOKUP(V1339,'Charged Moves'!B$2:K$119,10,FALSE)*100</f>
        <v>5</v>
      </c>
      <c r="AA1339" s="54">
        <f>VLOOKUP(V1339,'Charged Moves'!B$2:K$119,6,FALSE)</f>
        <v>1700</v>
      </c>
      <c r="AB1339" s="54">
        <f>VLOOKUP(V1339,'Charged Moves'!B$2:L$119,11,FALSE)</f>
        <v>50</v>
      </c>
      <c r="AC1339" s="62">
        <f t="shared" si="233"/>
        <v>22</v>
      </c>
      <c r="AD1339" s="24">
        <f t="shared" si="3"/>
        <v>12.94117647</v>
      </c>
      <c r="AE1339" s="63">
        <f t="shared" si="4"/>
        <v>5</v>
      </c>
      <c r="AF1339" s="64">
        <f t="shared" si="5"/>
        <v>6500</v>
      </c>
      <c r="AG1339" s="65">
        <f t="shared" si="6"/>
        <v>6.341463415</v>
      </c>
      <c r="AH1339" s="15">
        <f t="shared" si="234"/>
        <v>0.3642425856</v>
      </c>
      <c r="AI1339" s="15">
        <f t="shared" si="235"/>
        <v>0.143575343</v>
      </c>
      <c r="AJ1339" s="15">
        <f t="shared" si="236"/>
        <v>0.1771805025</v>
      </c>
      <c r="AK1339" s="65">
        <f t="shared" si="7"/>
        <v>2.574257426</v>
      </c>
      <c r="AL1339" s="65">
        <f t="shared" si="8"/>
        <v>159297.561</v>
      </c>
      <c r="AM1339" s="65">
        <f t="shared" si="9"/>
        <v>64665.34653</v>
      </c>
    </row>
    <row r="1340" ht="14.25" customHeight="1">
      <c r="A1340" s="11">
        <v>849.0</v>
      </c>
      <c r="B1340" s="11">
        <f>VLOOKUP(D1340,'Species Data'!A$2:E$252,2,FALSE)</f>
        <v>111</v>
      </c>
      <c r="C1340" s="11"/>
      <c r="D1340" s="11" t="s">
        <v>308</v>
      </c>
      <c r="E1340" s="132" t="s">
        <v>485</v>
      </c>
      <c r="F1340" s="81" t="s">
        <v>455</v>
      </c>
      <c r="G1340" s="11">
        <f>VLOOKUP(D1340,'Species Data'!A$2:E$252,3,FALSE)</f>
        <v>160</v>
      </c>
      <c r="H1340" s="52">
        <f>VLOOKUP(D1340,'Species Data'!A$2:E$252,4,FALSE)</f>
        <v>140</v>
      </c>
      <c r="I1340" s="52">
        <f>VLOOKUP(D1340,'Species Data'!A$2:E$252,5,FALSE)</f>
        <v>157</v>
      </c>
      <c r="J1340" s="53">
        <f t="shared" si="1"/>
        <v>25120</v>
      </c>
      <c r="K1340" s="48" t="s">
        <v>106</v>
      </c>
      <c r="L1340" s="54">
        <f>VLOOKUP(K1340,'Basic Moves'!B$2:J$60,3,FALSE)</f>
        <v>15</v>
      </c>
      <c r="M1340" s="54" t="str">
        <f>VLOOKUP(K1340,'Basic Moves'!B$2:C$60,2,FALSE)</f>
        <v>Fighting</v>
      </c>
      <c r="N1340" s="54">
        <f>IF(OR(VLOOKUP(K1340,'Basic Moves'!B$2:C$60,2,FALSE)=E1340,VLOOKUP(K1340,'Basic Moves'!B$2:C$60,2,FALSE)=F1340),1,0)</f>
        <v>0</v>
      </c>
      <c r="O1340" s="54">
        <f>VLOOKUP(K1340,'Basic Moves'!B$2:J$60,5,FALSE)</f>
        <v>1300</v>
      </c>
      <c r="P1340" s="54">
        <f>VLOOKUP(K1340,'Basic Moves'!B$2:J$60,9,FALSE)</f>
        <v>10</v>
      </c>
      <c r="Q1340" s="34">
        <f t="shared" si="229"/>
        <v>6</v>
      </c>
      <c r="R1340" s="24">
        <f t="shared" si="2"/>
        <v>4.615384615</v>
      </c>
      <c r="S1340" s="56">
        <f t="shared" si="230"/>
        <v>11.53846154</v>
      </c>
      <c r="T1340" s="56">
        <f t="shared" si="231"/>
        <v>7.692307692</v>
      </c>
      <c r="U1340" s="56">
        <f t="shared" si="232"/>
        <v>0.6666666667</v>
      </c>
      <c r="V1340" s="48" t="s">
        <v>229</v>
      </c>
      <c r="W1340" s="54">
        <f>VLOOKUP(V1340,'Charged Moves'!B$2:K$119,3,FALSE)</f>
        <v>40</v>
      </c>
      <c r="X1340" s="57" t="str">
        <f>VLOOKUP(V1340,'Charged Moves'!B$2:C$119,2,FALSE)</f>
        <v>Normal</v>
      </c>
      <c r="Y1340" s="54">
        <f>IF(OR(VLOOKUP(V1340,'Charged Moves'!B$2:C$119,2,FALSE)=E1340,VLOOKUP(V1340,'Charged Moves'!B$2:C$119,2,FALSE)=F1340),1,0)</f>
        <v>0</v>
      </c>
      <c r="Z1340" s="54">
        <f>VLOOKUP(V1340,'Charged Moves'!B$2:K$119,10,FALSE)*100</f>
        <v>5</v>
      </c>
      <c r="AA1340" s="54">
        <f>VLOOKUP(V1340,'Charged Moves'!B$2:K$119,6,FALSE)</f>
        <v>1850</v>
      </c>
      <c r="AB1340" s="54">
        <f>VLOOKUP(V1340,'Charged Moves'!B$2:L$119,11,FALSE)</f>
        <v>33</v>
      </c>
      <c r="AC1340" s="62">
        <f t="shared" si="233"/>
        <v>16</v>
      </c>
      <c r="AD1340" s="24">
        <f t="shared" si="3"/>
        <v>8.648648649</v>
      </c>
      <c r="AE1340" s="63">
        <f t="shared" si="4"/>
        <v>4</v>
      </c>
      <c r="AF1340" s="64">
        <f t="shared" si="5"/>
        <v>5200</v>
      </c>
      <c r="AG1340" s="65">
        <f t="shared" si="6"/>
        <v>5.673758865</v>
      </c>
      <c r="AH1340" s="15">
        <f t="shared" si="234"/>
        <v>0.3258908021</v>
      </c>
      <c r="AI1340" s="15">
        <f t="shared" si="235"/>
        <v>0.1284580265</v>
      </c>
      <c r="AJ1340" s="15">
        <f t="shared" si="236"/>
        <v>0.1614728694</v>
      </c>
      <c r="AK1340" s="65">
        <f t="shared" si="7"/>
        <v>2.346041056</v>
      </c>
      <c r="AL1340" s="65">
        <f t="shared" si="8"/>
        <v>142524.8227</v>
      </c>
      <c r="AM1340" s="65">
        <f t="shared" si="9"/>
        <v>58932.55132</v>
      </c>
    </row>
    <row r="1341" ht="14.25" customHeight="1">
      <c r="A1341" s="11">
        <v>172.0</v>
      </c>
      <c r="B1341" s="11">
        <f>VLOOKUP(D1341,'Species Data'!A$2:E$252,2,FALSE)</f>
        <v>27</v>
      </c>
      <c r="C1341" s="11"/>
      <c r="D1341" s="11" t="s">
        <v>361</v>
      </c>
      <c r="E1341" s="132" t="s">
        <v>485</v>
      </c>
      <c r="F1341" s="133"/>
      <c r="G1341" s="11">
        <f>VLOOKUP(D1341,'Species Data'!A$2:E$252,3,FALSE)</f>
        <v>100</v>
      </c>
      <c r="H1341" s="52">
        <f>VLOOKUP(D1341,'Species Data'!A$2:E$252,4,FALSE)</f>
        <v>126</v>
      </c>
      <c r="I1341" s="52">
        <f>VLOOKUP(D1341,'Species Data'!A$2:E$252,5,FALSE)</f>
        <v>145</v>
      </c>
      <c r="J1341" s="53">
        <f t="shared" si="1"/>
        <v>14500</v>
      </c>
      <c r="K1341" s="48" t="s">
        <v>136</v>
      </c>
      <c r="L1341" s="54">
        <f>VLOOKUP(K1341,'Basic Moves'!B$2:J$60,3,FALSE)</f>
        <v>5</v>
      </c>
      <c r="M1341" s="54" t="str">
        <f>VLOOKUP(K1341,'Basic Moves'!B$2:C$60,2,FALSE)</f>
        <v>Ground</v>
      </c>
      <c r="N1341" s="54">
        <f>IF(OR(VLOOKUP(K1341,'Basic Moves'!B$2:C$60,2,FALSE)=E1341,VLOOKUP(K1341,'Basic Moves'!B$2:C$60,2,FALSE)=F1341),1,0)</f>
        <v>1</v>
      </c>
      <c r="O1341" s="54">
        <f>VLOOKUP(K1341,'Basic Moves'!B$2:J$60,5,FALSE)</f>
        <v>600</v>
      </c>
      <c r="P1341" s="54">
        <f>VLOOKUP(K1341,'Basic Moves'!B$2:J$60,9,FALSE)</f>
        <v>7</v>
      </c>
      <c r="Q1341" s="34">
        <f t="shared" si="229"/>
        <v>3</v>
      </c>
      <c r="R1341" s="24">
        <f t="shared" si="2"/>
        <v>5</v>
      </c>
      <c r="S1341" s="56">
        <f t="shared" si="230"/>
        <v>8.333333333</v>
      </c>
      <c r="T1341" s="56">
        <f t="shared" si="231"/>
        <v>11.66666667</v>
      </c>
      <c r="U1341" s="56">
        <f t="shared" si="232"/>
        <v>1.4</v>
      </c>
      <c r="V1341" s="48" t="s">
        <v>291</v>
      </c>
      <c r="W1341" s="54">
        <f>VLOOKUP(V1341,'Charged Moves'!B$2:K$119,3,FALSE)</f>
        <v>100</v>
      </c>
      <c r="X1341" s="57" t="str">
        <f>VLOOKUP(V1341,'Charged Moves'!B$2:C$119,2,FALSE)</f>
        <v>Ground</v>
      </c>
      <c r="Y1341" s="54">
        <f>IF(OR(VLOOKUP(V1341,'Charged Moves'!B$2:C$119,2,FALSE)=E1341,VLOOKUP(V1341,'Charged Moves'!B$2:C$119,2,FALSE)=F1341),1,0)</f>
        <v>1</v>
      </c>
      <c r="Z1341" s="54">
        <f>VLOOKUP(V1341,'Charged Moves'!B$2:K$119,10,FALSE)*100</f>
        <v>5</v>
      </c>
      <c r="AA1341" s="54">
        <f>VLOOKUP(V1341,'Charged Moves'!B$2:K$119,6,FALSE)</f>
        <v>4700</v>
      </c>
      <c r="AB1341" s="54">
        <f>VLOOKUP(V1341,'Charged Moves'!B$2:L$119,11,FALSE)</f>
        <v>50</v>
      </c>
      <c r="AC1341" s="62">
        <f t="shared" si="233"/>
        <v>43</v>
      </c>
      <c r="AD1341" s="24">
        <f t="shared" si="3"/>
        <v>9.14893617</v>
      </c>
      <c r="AE1341" s="63">
        <f t="shared" si="4"/>
        <v>8</v>
      </c>
      <c r="AF1341" s="64">
        <f t="shared" si="5"/>
        <v>4800</v>
      </c>
      <c r="AG1341" s="65">
        <f t="shared" si="6"/>
        <v>7.052631579</v>
      </c>
      <c r="AH1341" s="15">
        <f t="shared" si="234"/>
        <v>0.4050908431</v>
      </c>
      <c r="AI1341" s="15">
        <f t="shared" si="235"/>
        <v>0.09217007395</v>
      </c>
      <c r="AJ1341" s="15">
        <f t="shared" si="236"/>
        <v>0.09679533584</v>
      </c>
      <c r="AK1341" s="65">
        <f t="shared" si="7"/>
        <v>2.436363636</v>
      </c>
      <c r="AL1341" s="65">
        <f t="shared" si="8"/>
        <v>102263.1579</v>
      </c>
      <c r="AM1341" s="65">
        <f t="shared" si="9"/>
        <v>35327.27273</v>
      </c>
    </row>
    <row r="1342" ht="14.25" customHeight="1">
      <c r="A1342" s="11">
        <v>174.0</v>
      </c>
      <c r="B1342" s="11">
        <f>VLOOKUP(D1342,'Species Data'!A$2:E$252,2,FALSE)</f>
        <v>27</v>
      </c>
      <c r="C1342" s="11"/>
      <c r="D1342" s="11" t="s">
        <v>361</v>
      </c>
      <c r="E1342" s="132" t="s">
        <v>485</v>
      </c>
      <c r="F1342" s="133"/>
      <c r="G1342" s="11">
        <f>VLOOKUP(D1342,'Species Data'!A$2:E$252,3,FALSE)</f>
        <v>100</v>
      </c>
      <c r="H1342" s="52">
        <f>VLOOKUP(D1342,'Species Data'!A$2:E$252,4,FALSE)</f>
        <v>126</v>
      </c>
      <c r="I1342" s="52">
        <f>VLOOKUP(D1342,'Species Data'!A$2:E$252,5,FALSE)</f>
        <v>145</v>
      </c>
      <c r="J1342" s="53">
        <f t="shared" si="1"/>
        <v>14500</v>
      </c>
      <c r="K1342" s="48" t="s">
        <v>136</v>
      </c>
      <c r="L1342" s="54">
        <f>VLOOKUP(K1342,'Basic Moves'!B$2:J$60,3,FALSE)</f>
        <v>5</v>
      </c>
      <c r="M1342" s="54" t="str">
        <f>VLOOKUP(K1342,'Basic Moves'!B$2:C$60,2,FALSE)</f>
        <v>Ground</v>
      </c>
      <c r="N1342" s="54">
        <f>IF(OR(VLOOKUP(K1342,'Basic Moves'!B$2:C$60,2,FALSE)=E1342,VLOOKUP(K1342,'Basic Moves'!B$2:C$60,2,FALSE)=F1342),1,0)</f>
        <v>1</v>
      </c>
      <c r="O1342" s="54">
        <f>VLOOKUP(K1342,'Basic Moves'!B$2:J$60,5,FALSE)</f>
        <v>600</v>
      </c>
      <c r="P1342" s="54">
        <f>VLOOKUP(K1342,'Basic Moves'!B$2:J$60,9,FALSE)</f>
        <v>7</v>
      </c>
      <c r="Q1342" s="34">
        <f t="shared" si="229"/>
        <v>3</v>
      </c>
      <c r="R1342" s="24">
        <f t="shared" si="2"/>
        <v>5</v>
      </c>
      <c r="S1342" s="56">
        <f t="shared" si="230"/>
        <v>8.333333333</v>
      </c>
      <c r="T1342" s="56">
        <f t="shared" si="231"/>
        <v>11.66666667</v>
      </c>
      <c r="U1342" s="56">
        <f t="shared" si="232"/>
        <v>1.4</v>
      </c>
      <c r="V1342" s="12" t="s">
        <v>365</v>
      </c>
      <c r="W1342" s="54">
        <f>VLOOKUP(V1342,'Charged Moves'!B$2:K$119,3,FALSE)</f>
        <v>80</v>
      </c>
      <c r="X1342" s="57" t="str">
        <f>VLOOKUP(V1342,'Charged Moves'!B$2:C$119,2,FALSE)</f>
        <v>Ground</v>
      </c>
      <c r="Y1342" s="54">
        <f>IF(OR(VLOOKUP(V1342,'Charged Moves'!B$2:C$119,2,FALSE)=E1342,VLOOKUP(V1342,'Charged Moves'!B$2:C$119,2,FALSE)=F1342),1,0)</f>
        <v>1</v>
      </c>
      <c r="Z1342" s="54">
        <f>VLOOKUP(V1342,'Charged Moves'!B$2:K$119,10,FALSE)*100</f>
        <v>5</v>
      </c>
      <c r="AA1342" s="54">
        <f>VLOOKUP(V1342,'Charged Moves'!B$2:K$119,6,FALSE)</f>
        <v>4000</v>
      </c>
      <c r="AB1342" s="54">
        <f>VLOOKUP(V1342,'Charged Moves'!B$2:L$119,11,FALSE)</f>
        <v>50</v>
      </c>
      <c r="AC1342" s="62">
        <f t="shared" si="233"/>
        <v>34</v>
      </c>
      <c r="AD1342" s="24">
        <f t="shared" si="3"/>
        <v>8.5</v>
      </c>
      <c r="AE1342" s="63">
        <f t="shared" si="4"/>
        <v>8</v>
      </c>
      <c r="AF1342" s="64">
        <f t="shared" si="5"/>
        <v>4800</v>
      </c>
      <c r="AG1342" s="65">
        <f t="shared" si="6"/>
        <v>6.590909091</v>
      </c>
      <c r="AH1342" s="15">
        <f t="shared" si="234"/>
        <v>0.3785703096</v>
      </c>
      <c r="AI1342" s="15">
        <f t="shared" si="235"/>
        <v>0.08613587304</v>
      </c>
      <c r="AJ1342" s="15">
        <f t="shared" si="236"/>
        <v>0.08598159984</v>
      </c>
      <c r="AK1342" s="65">
        <f t="shared" si="7"/>
        <v>2.164179104</v>
      </c>
      <c r="AL1342" s="65">
        <f t="shared" si="8"/>
        <v>95568.18182</v>
      </c>
      <c r="AM1342" s="65">
        <f t="shared" si="9"/>
        <v>31380.59701</v>
      </c>
    </row>
    <row r="1343" ht="14.25" customHeight="1">
      <c r="A1343" s="11">
        <v>175.0</v>
      </c>
      <c r="B1343" s="11">
        <f>VLOOKUP(D1343,'Species Data'!A$2:E$252,2,FALSE)</f>
        <v>27</v>
      </c>
      <c r="C1343" s="11"/>
      <c r="D1343" s="11" t="s">
        <v>361</v>
      </c>
      <c r="E1343" s="132" t="s">
        <v>485</v>
      </c>
      <c r="F1343" s="133"/>
      <c r="G1343" s="11">
        <f>VLOOKUP(D1343,'Species Data'!A$2:E$252,3,FALSE)</f>
        <v>100</v>
      </c>
      <c r="H1343" s="52">
        <f>VLOOKUP(D1343,'Species Data'!A$2:E$252,4,FALSE)</f>
        <v>126</v>
      </c>
      <c r="I1343" s="52">
        <f>VLOOKUP(D1343,'Species Data'!A$2:E$252,5,FALSE)</f>
        <v>145</v>
      </c>
      <c r="J1343" s="53">
        <f t="shared" si="1"/>
        <v>14500</v>
      </c>
      <c r="K1343" s="48" t="s">
        <v>317</v>
      </c>
      <c r="L1343" s="54">
        <f>VLOOKUP(K1343,'Basic Moves'!B$2:J$60,3,FALSE)</f>
        <v>6</v>
      </c>
      <c r="M1343" s="54" t="str">
        <f>VLOOKUP(K1343,'Basic Moves'!B$2:C$60,2,FALSE)</f>
        <v>Normal</v>
      </c>
      <c r="N1343" s="54">
        <f>IF(OR(VLOOKUP(K1343,'Basic Moves'!B$2:C$60,2,FALSE)=E1343,VLOOKUP(K1343,'Basic Moves'!B$2:C$60,2,FALSE)=F1343),1,0)</f>
        <v>0</v>
      </c>
      <c r="O1343" s="54">
        <f>VLOOKUP(K1343,'Basic Moves'!B$2:J$60,5,FALSE)</f>
        <v>500</v>
      </c>
      <c r="P1343" s="54">
        <f>VLOOKUP(K1343,'Basic Moves'!B$2:J$60,9,FALSE)</f>
        <v>4</v>
      </c>
      <c r="Q1343" s="34">
        <f t="shared" si="229"/>
        <v>3</v>
      </c>
      <c r="R1343" s="24">
        <f t="shared" si="2"/>
        <v>6</v>
      </c>
      <c r="S1343" s="56">
        <f t="shared" si="230"/>
        <v>12</v>
      </c>
      <c r="T1343" s="56">
        <f t="shared" si="231"/>
        <v>8</v>
      </c>
      <c r="U1343" s="56">
        <f t="shared" si="232"/>
        <v>0.6666666667</v>
      </c>
      <c r="V1343" s="48" t="s">
        <v>291</v>
      </c>
      <c r="W1343" s="54">
        <f>VLOOKUP(V1343,'Charged Moves'!B$2:K$119,3,FALSE)</f>
        <v>100</v>
      </c>
      <c r="X1343" s="57" t="str">
        <f>VLOOKUP(V1343,'Charged Moves'!B$2:C$119,2,FALSE)</f>
        <v>Ground</v>
      </c>
      <c r="Y1343" s="54">
        <f>IF(OR(VLOOKUP(V1343,'Charged Moves'!B$2:C$119,2,FALSE)=E1343,VLOOKUP(V1343,'Charged Moves'!B$2:C$119,2,FALSE)=F1343),1,0)</f>
        <v>1</v>
      </c>
      <c r="Z1343" s="54">
        <f>VLOOKUP(V1343,'Charged Moves'!B$2:K$119,10,FALSE)*100</f>
        <v>5</v>
      </c>
      <c r="AA1343" s="54">
        <f>VLOOKUP(V1343,'Charged Moves'!B$2:K$119,6,FALSE)</f>
        <v>4700</v>
      </c>
      <c r="AB1343" s="54">
        <f>VLOOKUP(V1343,'Charged Moves'!B$2:L$119,11,FALSE)</f>
        <v>50</v>
      </c>
      <c r="AC1343" s="62">
        <f t="shared" si="233"/>
        <v>43</v>
      </c>
      <c r="AD1343" s="24">
        <f t="shared" si="3"/>
        <v>9.14893617</v>
      </c>
      <c r="AE1343" s="63">
        <f t="shared" si="4"/>
        <v>13</v>
      </c>
      <c r="AF1343" s="64">
        <f t="shared" si="5"/>
        <v>6500</v>
      </c>
      <c r="AG1343" s="65">
        <f t="shared" si="6"/>
        <v>7.321428571</v>
      </c>
      <c r="AH1343" s="15">
        <f t="shared" si="234"/>
        <v>0.420530073</v>
      </c>
      <c r="AI1343" s="15">
        <f t="shared" si="235"/>
        <v>0.09568295257</v>
      </c>
      <c r="AJ1343" s="15">
        <f t="shared" si="236"/>
        <v>0.0831074788</v>
      </c>
      <c r="AK1343" s="65">
        <f t="shared" si="7"/>
        <v>2.091836735</v>
      </c>
      <c r="AL1343" s="65">
        <f t="shared" si="8"/>
        <v>106160.7143</v>
      </c>
      <c r="AM1343" s="65">
        <f t="shared" si="9"/>
        <v>30331.63265</v>
      </c>
    </row>
    <row r="1344" ht="14.25" customHeight="1">
      <c r="A1344" s="11">
        <v>173.0</v>
      </c>
      <c r="B1344" s="11">
        <f>VLOOKUP(D1344,'Species Data'!A$2:E$252,2,FALSE)</f>
        <v>27</v>
      </c>
      <c r="C1344" s="11"/>
      <c r="D1344" s="11" t="s">
        <v>361</v>
      </c>
      <c r="E1344" s="132" t="s">
        <v>485</v>
      </c>
      <c r="F1344" s="133"/>
      <c r="G1344" s="11">
        <f>VLOOKUP(D1344,'Species Data'!A$2:E$252,3,FALSE)</f>
        <v>100</v>
      </c>
      <c r="H1344" s="52">
        <f>VLOOKUP(D1344,'Species Data'!A$2:E$252,4,FALSE)</f>
        <v>126</v>
      </c>
      <c r="I1344" s="52">
        <f>VLOOKUP(D1344,'Species Data'!A$2:E$252,5,FALSE)</f>
        <v>145</v>
      </c>
      <c r="J1344" s="53">
        <f t="shared" si="1"/>
        <v>14500</v>
      </c>
      <c r="K1344" s="48" t="s">
        <v>136</v>
      </c>
      <c r="L1344" s="54">
        <f>VLOOKUP(K1344,'Basic Moves'!B$2:J$60,3,FALSE)</f>
        <v>5</v>
      </c>
      <c r="M1344" s="54" t="str">
        <f>VLOOKUP(K1344,'Basic Moves'!B$2:C$60,2,FALSE)</f>
        <v>Ground</v>
      </c>
      <c r="N1344" s="54">
        <f>IF(OR(VLOOKUP(K1344,'Basic Moves'!B$2:C$60,2,FALSE)=E1344,VLOOKUP(K1344,'Basic Moves'!B$2:C$60,2,FALSE)=F1344),1,0)</f>
        <v>1</v>
      </c>
      <c r="O1344" s="54">
        <f>VLOOKUP(K1344,'Basic Moves'!B$2:J$60,5,FALSE)</f>
        <v>600</v>
      </c>
      <c r="P1344" s="54">
        <f>VLOOKUP(K1344,'Basic Moves'!B$2:J$60,9,FALSE)</f>
        <v>7</v>
      </c>
      <c r="Q1344" s="34">
        <f t="shared" si="229"/>
        <v>3</v>
      </c>
      <c r="R1344" s="24">
        <f t="shared" si="2"/>
        <v>5</v>
      </c>
      <c r="S1344" s="56">
        <f t="shared" si="230"/>
        <v>8.333333333</v>
      </c>
      <c r="T1344" s="56">
        <f t="shared" si="231"/>
        <v>11.66666667</v>
      </c>
      <c r="U1344" s="56">
        <f t="shared" si="232"/>
        <v>1.4</v>
      </c>
      <c r="V1344" s="48" t="s">
        <v>140</v>
      </c>
      <c r="W1344" s="54">
        <f>VLOOKUP(V1344,'Charged Moves'!B$2:K$119,3,FALSE)</f>
        <v>80</v>
      </c>
      <c r="X1344" s="57" t="str">
        <f>VLOOKUP(V1344,'Charged Moves'!B$2:C$119,2,FALSE)</f>
        <v>Rock</v>
      </c>
      <c r="Y1344" s="54">
        <f>IF(OR(VLOOKUP(V1344,'Charged Moves'!B$2:C$119,2,FALSE)=E1344,VLOOKUP(V1344,'Charged Moves'!B$2:C$119,2,FALSE)=F1344),1,0)</f>
        <v>0</v>
      </c>
      <c r="Z1344" s="54">
        <f>VLOOKUP(V1344,'Charged Moves'!B$2:K$119,10,FALSE)*100</f>
        <v>5</v>
      </c>
      <c r="AA1344" s="54">
        <f>VLOOKUP(V1344,'Charged Moves'!B$2:K$119,6,FALSE)</f>
        <v>2700</v>
      </c>
      <c r="AB1344" s="54">
        <f>VLOOKUP(V1344,'Charged Moves'!B$2:L$119,11,FALSE)</f>
        <v>50</v>
      </c>
      <c r="AC1344" s="62">
        <f t="shared" si="233"/>
        <v>29</v>
      </c>
      <c r="AD1344" s="24">
        <f t="shared" si="3"/>
        <v>10.74074074</v>
      </c>
      <c r="AE1344" s="63">
        <f t="shared" si="4"/>
        <v>8</v>
      </c>
      <c r="AF1344" s="64">
        <f t="shared" si="5"/>
        <v>4800</v>
      </c>
      <c r="AG1344" s="65">
        <f t="shared" si="6"/>
        <v>7.066666667</v>
      </c>
      <c r="AH1344" s="15">
        <f t="shared" si="234"/>
        <v>0.4058969941</v>
      </c>
      <c r="AI1344" s="15">
        <f t="shared" si="235"/>
        <v>0.09235349698</v>
      </c>
      <c r="AJ1344" s="15">
        <f t="shared" si="236"/>
        <v>0.08257489142</v>
      </c>
      <c r="AK1344" s="65">
        <f t="shared" si="7"/>
        <v>2.078431373</v>
      </c>
      <c r="AL1344" s="65">
        <f t="shared" si="8"/>
        <v>102466.6667</v>
      </c>
      <c r="AM1344" s="65">
        <f t="shared" si="9"/>
        <v>30137.2549</v>
      </c>
    </row>
    <row r="1345" ht="14.25" customHeight="1">
      <c r="A1345" s="11">
        <v>177.0</v>
      </c>
      <c r="B1345" s="11">
        <f>VLOOKUP(D1345,'Species Data'!A$2:E$252,2,FALSE)</f>
        <v>27</v>
      </c>
      <c r="C1345" s="11"/>
      <c r="D1345" s="11" t="s">
        <v>361</v>
      </c>
      <c r="E1345" s="132" t="s">
        <v>485</v>
      </c>
      <c r="F1345" s="133"/>
      <c r="G1345" s="11">
        <f>VLOOKUP(D1345,'Species Data'!A$2:E$252,3,FALSE)</f>
        <v>100</v>
      </c>
      <c r="H1345" s="52">
        <f>VLOOKUP(D1345,'Species Data'!A$2:E$252,4,FALSE)</f>
        <v>126</v>
      </c>
      <c r="I1345" s="52">
        <f>VLOOKUP(D1345,'Species Data'!A$2:E$252,5,FALSE)</f>
        <v>145</v>
      </c>
      <c r="J1345" s="53">
        <f t="shared" si="1"/>
        <v>14500</v>
      </c>
      <c r="K1345" s="48" t="s">
        <v>317</v>
      </c>
      <c r="L1345" s="54">
        <f>VLOOKUP(K1345,'Basic Moves'!B$2:J$60,3,FALSE)</f>
        <v>6</v>
      </c>
      <c r="M1345" s="54" t="str">
        <f>VLOOKUP(K1345,'Basic Moves'!B$2:C$60,2,FALSE)</f>
        <v>Normal</v>
      </c>
      <c r="N1345" s="54">
        <f>IF(OR(VLOOKUP(K1345,'Basic Moves'!B$2:C$60,2,FALSE)=E1345,VLOOKUP(K1345,'Basic Moves'!B$2:C$60,2,FALSE)=F1345),1,0)</f>
        <v>0</v>
      </c>
      <c r="O1345" s="54">
        <f>VLOOKUP(K1345,'Basic Moves'!B$2:J$60,5,FALSE)</f>
        <v>500</v>
      </c>
      <c r="P1345" s="54">
        <f>VLOOKUP(K1345,'Basic Moves'!B$2:J$60,9,FALSE)</f>
        <v>4</v>
      </c>
      <c r="Q1345" s="34">
        <f t="shared" si="229"/>
        <v>3</v>
      </c>
      <c r="R1345" s="24">
        <f t="shared" si="2"/>
        <v>6</v>
      </c>
      <c r="S1345" s="56">
        <f t="shared" si="230"/>
        <v>12</v>
      </c>
      <c r="T1345" s="56">
        <f t="shared" si="231"/>
        <v>8</v>
      </c>
      <c r="U1345" s="56">
        <f t="shared" si="232"/>
        <v>0.6666666667</v>
      </c>
      <c r="V1345" s="12" t="s">
        <v>365</v>
      </c>
      <c r="W1345" s="54">
        <f>VLOOKUP(V1345,'Charged Moves'!B$2:K$119,3,FALSE)</f>
        <v>80</v>
      </c>
      <c r="X1345" s="57" t="str">
        <f>VLOOKUP(V1345,'Charged Moves'!B$2:C$119,2,FALSE)</f>
        <v>Ground</v>
      </c>
      <c r="Y1345" s="54">
        <f>IF(OR(VLOOKUP(V1345,'Charged Moves'!B$2:C$119,2,FALSE)=E1345,VLOOKUP(V1345,'Charged Moves'!B$2:C$119,2,FALSE)=F1345),1,0)</f>
        <v>1</v>
      </c>
      <c r="Z1345" s="54">
        <f>VLOOKUP(V1345,'Charged Moves'!B$2:K$119,10,FALSE)*100</f>
        <v>5</v>
      </c>
      <c r="AA1345" s="54">
        <f>VLOOKUP(V1345,'Charged Moves'!B$2:K$119,6,FALSE)</f>
        <v>4000</v>
      </c>
      <c r="AB1345" s="54">
        <f>VLOOKUP(V1345,'Charged Moves'!B$2:L$119,11,FALSE)</f>
        <v>50</v>
      </c>
      <c r="AC1345" s="62">
        <f t="shared" si="233"/>
        <v>34</v>
      </c>
      <c r="AD1345" s="24">
        <f t="shared" si="3"/>
        <v>8.5</v>
      </c>
      <c r="AE1345" s="63">
        <f t="shared" si="4"/>
        <v>13</v>
      </c>
      <c r="AF1345" s="64">
        <f t="shared" si="5"/>
        <v>6500</v>
      </c>
      <c r="AG1345" s="65">
        <f t="shared" si="6"/>
        <v>6.952380952</v>
      </c>
      <c r="AH1345" s="15">
        <f t="shared" si="234"/>
        <v>0.3993326222</v>
      </c>
      <c r="AI1345" s="15">
        <f t="shared" si="235"/>
        <v>0.09085990943</v>
      </c>
      <c r="AJ1345" s="15">
        <f t="shared" si="236"/>
        <v>0.07533112491</v>
      </c>
      <c r="AK1345" s="65">
        <f t="shared" si="7"/>
        <v>1.896103896</v>
      </c>
      <c r="AL1345" s="65">
        <f t="shared" si="8"/>
        <v>100809.5238</v>
      </c>
      <c r="AM1345" s="65">
        <f t="shared" si="9"/>
        <v>27493.50649</v>
      </c>
    </row>
    <row r="1346" ht="14.25" customHeight="1">
      <c r="A1346" s="32">
        <v>174.0</v>
      </c>
      <c r="B1346" s="32">
        <f>VLOOKUP(D1346,'Species Data'!A$2:E$252,2,FALSE)</f>
        <v>27</v>
      </c>
      <c r="C1346" s="32"/>
      <c r="D1346" s="32" t="s">
        <v>361</v>
      </c>
      <c r="E1346" s="134" t="s">
        <v>485</v>
      </c>
      <c r="F1346" s="135"/>
      <c r="G1346" s="32">
        <f>VLOOKUP(D1346,'Species Data'!A$2:E$252,3,FALSE)</f>
        <v>100</v>
      </c>
      <c r="H1346" s="104">
        <f>VLOOKUP(D1346,'Species Data'!A$2:E$252,4,FALSE)</f>
        <v>126</v>
      </c>
      <c r="I1346" s="104">
        <f>VLOOKUP(D1346,'Species Data'!A$2:E$252,5,FALSE)</f>
        <v>145</v>
      </c>
      <c r="J1346" s="105">
        <f t="shared" si="1"/>
        <v>14500</v>
      </c>
      <c r="K1346" s="36" t="s">
        <v>136</v>
      </c>
      <c r="L1346" s="106">
        <f>VLOOKUP(K1346,'Basic Moves'!B$2:J$60,3,FALSE)</f>
        <v>5</v>
      </c>
      <c r="M1346" s="106" t="str">
        <f>VLOOKUP(K1346,'Basic Moves'!B$2:C$60,2,FALSE)</f>
        <v>Ground</v>
      </c>
      <c r="N1346" s="106">
        <f>IF(OR(VLOOKUP(K1346,'Basic Moves'!B$2:C$60,2,FALSE)=E1346,VLOOKUP(K1346,'Basic Moves'!B$2:C$60,2,FALSE)=F1346),1,0)</f>
        <v>1</v>
      </c>
      <c r="O1346" s="106">
        <f>VLOOKUP(K1346,'Basic Moves'!B$2:J$60,5,FALSE)</f>
        <v>600</v>
      </c>
      <c r="P1346" s="106">
        <f>VLOOKUP(K1346,'Basic Moves'!B$2:J$60,9,FALSE)</f>
        <v>7</v>
      </c>
      <c r="Q1346" s="34">
        <f t="shared" si="229"/>
        <v>3</v>
      </c>
      <c r="R1346" s="24">
        <f t="shared" si="2"/>
        <v>5</v>
      </c>
      <c r="S1346" s="56">
        <f t="shared" si="230"/>
        <v>8.333333333</v>
      </c>
      <c r="T1346" s="56">
        <f t="shared" si="231"/>
        <v>11.66666667</v>
      </c>
      <c r="U1346" s="56">
        <f t="shared" si="232"/>
        <v>1.4</v>
      </c>
      <c r="V1346" s="36" t="s">
        <v>245</v>
      </c>
      <c r="W1346" s="106">
        <f>VLOOKUP(V1346,'Charged Moves'!B$2:K$119,3,FALSE)</f>
        <v>70</v>
      </c>
      <c r="X1346" s="107" t="str">
        <f>VLOOKUP(V1346,'Charged Moves'!B$2:C$119,2,FALSE)</f>
        <v>Rock</v>
      </c>
      <c r="Y1346" s="106">
        <f>IF(OR(VLOOKUP(V1346,'Charged Moves'!B$2:C$119,2,FALSE)=E1346,VLOOKUP(V1346,'Charged Moves'!B$2:C$119,2,FALSE)=F1346),1,0)</f>
        <v>0</v>
      </c>
      <c r="Z1346" s="106">
        <f>VLOOKUP(V1346,'Charged Moves'!B$2:K$119,10,FALSE)*100</f>
        <v>25</v>
      </c>
      <c r="AA1346" s="106">
        <f>VLOOKUP(V1346,'Charged Moves'!B$2:K$119,6,FALSE)</f>
        <v>3200</v>
      </c>
      <c r="AB1346" s="106">
        <f>VLOOKUP(V1346,'Charged Moves'!B$2:L$119,11,FALSE)</f>
        <v>50</v>
      </c>
      <c r="AC1346" s="62">
        <f t="shared" si="233"/>
        <v>25</v>
      </c>
      <c r="AD1346" s="24">
        <f t="shared" si="3"/>
        <v>7.8125</v>
      </c>
      <c r="AE1346" s="63">
        <f t="shared" si="4"/>
        <v>8</v>
      </c>
      <c r="AF1346" s="64">
        <f t="shared" si="5"/>
        <v>4800</v>
      </c>
      <c r="AG1346" s="65">
        <f t="shared" si="6"/>
        <v>6.125</v>
      </c>
      <c r="AH1346" s="15">
        <f t="shared" si="234"/>
        <v>0.351809305</v>
      </c>
      <c r="AI1346" s="15">
        <f t="shared" si="235"/>
        <v>0.08004695788</v>
      </c>
      <c r="AJ1346" s="15">
        <f t="shared" si="236"/>
        <v>0.07487469291</v>
      </c>
      <c r="AK1346" s="65">
        <f t="shared" si="7"/>
        <v>1.884615385</v>
      </c>
      <c r="AL1346" s="65">
        <f t="shared" si="8"/>
        <v>88812.5</v>
      </c>
      <c r="AM1346" s="65">
        <f t="shared" si="9"/>
        <v>27326.92308</v>
      </c>
    </row>
    <row r="1347" ht="14.25" customHeight="1">
      <c r="A1347" s="11">
        <v>176.0</v>
      </c>
      <c r="B1347" s="11">
        <f>VLOOKUP(D1347,'Species Data'!A$2:E$252,2,FALSE)</f>
        <v>27</v>
      </c>
      <c r="C1347" s="11"/>
      <c r="D1347" s="11" t="s">
        <v>361</v>
      </c>
      <c r="E1347" s="132" t="s">
        <v>485</v>
      </c>
      <c r="F1347" s="133"/>
      <c r="G1347" s="11">
        <f>VLOOKUP(D1347,'Species Data'!A$2:E$252,3,FALSE)</f>
        <v>100</v>
      </c>
      <c r="H1347" s="52">
        <f>VLOOKUP(D1347,'Species Data'!A$2:E$252,4,FALSE)</f>
        <v>126</v>
      </c>
      <c r="I1347" s="52">
        <f>VLOOKUP(D1347,'Species Data'!A$2:E$252,5,FALSE)</f>
        <v>145</v>
      </c>
      <c r="J1347" s="53">
        <f t="shared" si="1"/>
        <v>14500</v>
      </c>
      <c r="K1347" s="48" t="s">
        <v>317</v>
      </c>
      <c r="L1347" s="54">
        <f>VLOOKUP(K1347,'Basic Moves'!B$2:J$60,3,FALSE)</f>
        <v>6</v>
      </c>
      <c r="M1347" s="54" t="str">
        <f>VLOOKUP(K1347,'Basic Moves'!B$2:C$60,2,FALSE)</f>
        <v>Normal</v>
      </c>
      <c r="N1347" s="54">
        <f>IF(OR(VLOOKUP(K1347,'Basic Moves'!B$2:C$60,2,FALSE)=E1347,VLOOKUP(K1347,'Basic Moves'!B$2:C$60,2,FALSE)=F1347),1,0)</f>
        <v>0</v>
      </c>
      <c r="O1347" s="54">
        <f>VLOOKUP(K1347,'Basic Moves'!B$2:J$60,5,FALSE)</f>
        <v>500</v>
      </c>
      <c r="P1347" s="54">
        <f>VLOOKUP(K1347,'Basic Moves'!B$2:J$60,9,FALSE)</f>
        <v>4</v>
      </c>
      <c r="Q1347" s="34">
        <f t="shared" si="229"/>
        <v>3</v>
      </c>
      <c r="R1347" s="24">
        <f t="shared" si="2"/>
        <v>6</v>
      </c>
      <c r="S1347" s="56">
        <f t="shared" si="230"/>
        <v>12</v>
      </c>
      <c r="T1347" s="56">
        <f t="shared" si="231"/>
        <v>8</v>
      </c>
      <c r="U1347" s="56">
        <f t="shared" si="232"/>
        <v>0.6666666667</v>
      </c>
      <c r="V1347" s="48" t="s">
        <v>140</v>
      </c>
      <c r="W1347" s="54">
        <f>VLOOKUP(V1347,'Charged Moves'!B$2:K$119,3,FALSE)</f>
        <v>80</v>
      </c>
      <c r="X1347" s="57" t="str">
        <f>VLOOKUP(V1347,'Charged Moves'!B$2:C$119,2,FALSE)</f>
        <v>Rock</v>
      </c>
      <c r="Y1347" s="54">
        <f>IF(OR(VLOOKUP(V1347,'Charged Moves'!B$2:C$119,2,FALSE)=E1347,VLOOKUP(V1347,'Charged Moves'!B$2:C$119,2,FALSE)=F1347),1,0)</f>
        <v>0</v>
      </c>
      <c r="Z1347" s="54">
        <f>VLOOKUP(V1347,'Charged Moves'!B$2:K$119,10,FALSE)*100</f>
        <v>5</v>
      </c>
      <c r="AA1347" s="54">
        <f>VLOOKUP(V1347,'Charged Moves'!B$2:K$119,6,FALSE)</f>
        <v>2700</v>
      </c>
      <c r="AB1347" s="54">
        <f>VLOOKUP(V1347,'Charged Moves'!B$2:L$119,11,FALSE)</f>
        <v>50</v>
      </c>
      <c r="AC1347" s="62">
        <f t="shared" si="233"/>
        <v>29</v>
      </c>
      <c r="AD1347" s="24">
        <f t="shared" si="3"/>
        <v>10.74074074</v>
      </c>
      <c r="AE1347" s="63">
        <f t="shared" si="4"/>
        <v>13</v>
      </c>
      <c r="AF1347" s="64">
        <f t="shared" si="5"/>
        <v>6500</v>
      </c>
      <c r="AG1347" s="65">
        <f t="shared" si="6"/>
        <v>7.391304348</v>
      </c>
      <c r="AH1347" s="15">
        <f t="shared" si="234"/>
        <v>0.4245436156</v>
      </c>
      <c r="AI1347" s="15">
        <f t="shared" si="235"/>
        <v>0.09659615148</v>
      </c>
      <c r="AJ1347" s="15">
        <f t="shared" si="236"/>
        <v>0.07262368722</v>
      </c>
      <c r="AK1347" s="65">
        <f t="shared" si="7"/>
        <v>1.827956989</v>
      </c>
      <c r="AL1347" s="65">
        <f t="shared" si="8"/>
        <v>107173.913</v>
      </c>
      <c r="AM1347" s="65">
        <f t="shared" si="9"/>
        <v>26505.37634</v>
      </c>
    </row>
    <row r="1348" ht="14.25" customHeight="1">
      <c r="A1348" s="32">
        <v>177.0</v>
      </c>
      <c r="B1348" s="32">
        <f>VLOOKUP(D1348,'Species Data'!A$2:E$252,2,FALSE)</f>
        <v>27</v>
      </c>
      <c r="C1348" s="32"/>
      <c r="D1348" s="32" t="s">
        <v>361</v>
      </c>
      <c r="E1348" s="134" t="s">
        <v>485</v>
      </c>
      <c r="F1348" s="135"/>
      <c r="G1348" s="32">
        <f>VLOOKUP(D1348,'Species Data'!A$2:E$252,3,FALSE)</f>
        <v>100</v>
      </c>
      <c r="H1348" s="104">
        <f>VLOOKUP(D1348,'Species Data'!A$2:E$252,4,FALSE)</f>
        <v>126</v>
      </c>
      <c r="I1348" s="104">
        <f>VLOOKUP(D1348,'Species Data'!A$2:E$252,5,FALSE)</f>
        <v>145</v>
      </c>
      <c r="J1348" s="105">
        <f t="shared" si="1"/>
        <v>14500</v>
      </c>
      <c r="K1348" s="36" t="s">
        <v>317</v>
      </c>
      <c r="L1348" s="106">
        <f>VLOOKUP(K1348,'Basic Moves'!B$2:J$60,3,FALSE)</f>
        <v>6</v>
      </c>
      <c r="M1348" s="106" t="str">
        <f>VLOOKUP(K1348,'Basic Moves'!B$2:C$60,2,FALSE)</f>
        <v>Normal</v>
      </c>
      <c r="N1348" s="106">
        <f>IF(OR(VLOOKUP(K1348,'Basic Moves'!B$2:C$60,2,FALSE)=E1348,VLOOKUP(K1348,'Basic Moves'!B$2:C$60,2,FALSE)=F1348),1,0)</f>
        <v>0</v>
      </c>
      <c r="O1348" s="106">
        <f>VLOOKUP(K1348,'Basic Moves'!B$2:J$60,5,FALSE)</f>
        <v>500</v>
      </c>
      <c r="P1348" s="106">
        <f>VLOOKUP(K1348,'Basic Moves'!B$2:J$60,9,FALSE)</f>
        <v>4</v>
      </c>
      <c r="Q1348" s="34">
        <f t="shared" si="229"/>
        <v>3</v>
      </c>
      <c r="R1348" s="24">
        <f t="shared" si="2"/>
        <v>6</v>
      </c>
      <c r="S1348" s="56">
        <f t="shared" si="230"/>
        <v>12</v>
      </c>
      <c r="T1348" s="56">
        <f t="shared" si="231"/>
        <v>8</v>
      </c>
      <c r="U1348" s="56">
        <f t="shared" si="232"/>
        <v>0.6666666667</v>
      </c>
      <c r="V1348" s="36" t="s">
        <v>245</v>
      </c>
      <c r="W1348" s="106">
        <f>VLOOKUP(V1348,'Charged Moves'!B$2:K$119,3,FALSE)</f>
        <v>70</v>
      </c>
      <c r="X1348" s="107" t="str">
        <f>VLOOKUP(V1348,'Charged Moves'!B$2:C$119,2,FALSE)</f>
        <v>Rock</v>
      </c>
      <c r="Y1348" s="106">
        <f>IF(OR(VLOOKUP(V1348,'Charged Moves'!B$2:C$119,2,FALSE)=E1348,VLOOKUP(V1348,'Charged Moves'!B$2:C$119,2,FALSE)=F1348),1,0)</f>
        <v>0</v>
      </c>
      <c r="Z1348" s="106">
        <f>VLOOKUP(V1348,'Charged Moves'!B$2:K$119,10,FALSE)*100</f>
        <v>25</v>
      </c>
      <c r="AA1348" s="106">
        <f>VLOOKUP(V1348,'Charged Moves'!B$2:K$119,6,FALSE)</f>
        <v>3200</v>
      </c>
      <c r="AB1348" s="106">
        <f>VLOOKUP(V1348,'Charged Moves'!B$2:L$119,11,FALSE)</f>
        <v>50</v>
      </c>
      <c r="AC1348" s="62">
        <f t="shared" si="233"/>
        <v>25</v>
      </c>
      <c r="AD1348" s="24">
        <f t="shared" si="3"/>
        <v>7.8125</v>
      </c>
      <c r="AE1348" s="63">
        <f t="shared" si="4"/>
        <v>13</v>
      </c>
      <c r="AF1348" s="64">
        <f t="shared" si="5"/>
        <v>6500</v>
      </c>
      <c r="AG1348" s="65">
        <f t="shared" si="6"/>
        <v>6.597938144</v>
      </c>
      <c r="AH1348" s="15">
        <f t="shared" si="234"/>
        <v>0.3789740462</v>
      </c>
      <c r="AI1348" s="15">
        <f t="shared" si="235"/>
        <v>0.08622773497</v>
      </c>
      <c r="AJ1348" s="15">
        <f t="shared" si="236"/>
        <v>0.06744518432</v>
      </c>
      <c r="AK1348" s="65">
        <f t="shared" si="7"/>
        <v>1.697612732</v>
      </c>
      <c r="AL1348" s="65">
        <f t="shared" si="8"/>
        <v>95670.10309</v>
      </c>
      <c r="AM1348" s="65">
        <f t="shared" si="9"/>
        <v>24615.38462</v>
      </c>
    </row>
    <row r="1349" ht="14.25" customHeight="1">
      <c r="A1349" s="11">
        <v>178.0</v>
      </c>
      <c r="B1349" s="11">
        <f>VLOOKUP(D1349,'Species Data'!A$2:E$252,2,FALSE)</f>
        <v>28</v>
      </c>
      <c r="C1349" s="11"/>
      <c r="D1349" s="11" t="s">
        <v>215</v>
      </c>
      <c r="E1349" s="132" t="s">
        <v>485</v>
      </c>
      <c r="F1349" s="133"/>
      <c r="G1349" s="11">
        <f>VLOOKUP(D1349,'Species Data'!A$2:E$252,3,FALSE)</f>
        <v>150</v>
      </c>
      <c r="H1349" s="52">
        <f>VLOOKUP(D1349,'Species Data'!A$2:E$252,4,FALSE)</f>
        <v>182</v>
      </c>
      <c r="I1349" s="52">
        <f>VLOOKUP(D1349,'Species Data'!A$2:E$252,5,FALSE)</f>
        <v>202</v>
      </c>
      <c r="J1349" s="53">
        <f t="shared" si="1"/>
        <v>30300</v>
      </c>
      <c r="K1349" s="48" t="s">
        <v>166</v>
      </c>
      <c r="L1349" s="54">
        <f>VLOOKUP(K1349,'Basic Moves'!B$2:J$60,3,FALSE)</f>
        <v>8</v>
      </c>
      <c r="M1349" s="54" t="str">
        <f>VLOOKUP(K1349,'Basic Moves'!B$2:C$60,2,FALSE)</f>
        <v>Steel</v>
      </c>
      <c r="N1349" s="54">
        <f>IF(OR(VLOOKUP(K1349,'Basic Moves'!B$2:C$60,2,FALSE)=E1349,VLOOKUP(K1349,'Basic Moves'!B$2:C$60,2,FALSE)=F1349),1,0)</f>
        <v>0</v>
      </c>
      <c r="O1349" s="54">
        <f>VLOOKUP(K1349,'Basic Moves'!B$2:J$60,5,FALSE)</f>
        <v>700</v>
      </c>
      <c r="P1349" s="54">
        <f>VLOOKUP(K1349,'Basic Moves'!B$2:J$60,9,FALSE)</f>
        <v>7</v>
      </c>
      <c r="Q1349" s="34">
        <f t="shared" si="229"/>
        <v>5</v>
      </c>
      <c r="R1349" s="24">
        <f t="shared" si="2"/>
        <v>7.142857143</v>
      </c>
      <c r="S1349" s="56">
        <f t="shared" si="230"/>
        <v>11.42857143</v>
      </c>
      <c r="T1349" s="56">
        <f t="shared" si="231"/>
        <v>10</v>
      </c>
      <c r="U1349" s="56">
        <f t="shared" si="232"/>
        <v>0.875</v>
      </c>
      <c r="V1349" s="48" t="s">
        <v>194</v>
      </c>
      <c r="W1349" s="54">
        <f>VLOOKUP(V1349,'Charged Moves'!B$2:K$119,3,FALSE)</f>
        <v>80</v>
      </c>
      <c r="X1349" s="57" t="str">
        <f>VLOOKUP(V1349,'Charged Moves'!B$2:C$119,2,FALSE)</f>
        <v>Ground</v>
      </c>
      <c r="Y1349" s="54">
        <f>IF(OR(VLOOKUP(V1349,'Charged Moves'!B$2:C$119,2,FALSE)=E1349,VLOOKUP(V1349,'Charged Moves'!B$2:C$119,2,FALSE)=F1349),1,0)</f>
        <v>1</v>
      </c>
      <c r="Z1349" s="54">
        <f>VLOOKUP(V1349,'Charged Moves'!B$2:K$119,10,FALSE)*100</f>
        <v>5</v>
      </c>
      <c r="AA1349" s="54">
        <f>VLOOKUP(V1349,'Charged Moves'!B$2:K$119,6,FALSE)</f>
        <v>3500</v>
      </c>
      <c r="AB1349" s="54">
        <f>VLOOKUP(V1349,'Charged Moves'!B$2:L$119,11,FALSE)</f>
        <v>50</v>
      </c>
      <c r="AC1349" s="62">
        <f t="shared" si="233"/>
        <v>49</v>
      </c>
      <c r="AD1349" s="24">
        <f t="shared" si="3"/>
        <v>14</v>
      </c>
      <c r="AE1349" s="63">
        <f t="shared" si="4"/>
        <v>8</v>
      </c>
      <c r="AF1349" s="64">
        <f t="shared" si="5"/>
        <v>5600</v>
      </c>
      <c r="AG1349" s="65">
        <f t="shared" si="6"/>
        <v>9.78021978</v>
      </c>
      <c r="AH1349" s="15">
        <f t="shared" si="234"/>
        <v>0.5617587467</v>
      </c>
      <c r="AI1349" s="15">
        <f t="shared" si="235"/>
        <v>0.2670926759</v>
      </c>
      <c r="AJ1349" s="15">
        <f t="shared" si="236"/>
        <v>0.2726513574</v>
      </c>
      <c r="AK1349" s="65">
        <f t="shared" si="7"/>
        <v>3.284132841</v>
      </c>
      <c r="AL1349" s="65">
        <f t="shared" si="8"/>
        <v>296340.6593</v>
      </c>
      <c r="AM1349" s="65">
        <f t="shared" si="9"/>
        <v>99509.22509</v>
      </c>
    </row>
    <row r="1350" ht="14.25" customHeight="1">
      <c r="A1350" s="11">
        <v>179.0</v>
      </c>
      <c r="B1350" s="11">
        <f>VLOOKUP(D1350,'Species Data'!A$2:E$252,2,FALSE)</f>
        <v>28</v>
      </c>
      <c r="C1350" s="11"/>
      <c r="D1350" s="11" t="s">
        <v>215</v>
      </c>
      <c r="E1350" s="132" t="s">
        <v>485</v>
      </c>
      <c r="F1350" s="133"/>
      <c r="G1350" s="11">
        <f>VLOOKUP(D1350,'Species Data'!A$2:E$252,3,FALSE)</f>
        <v>150</v>
      </c>
      <c r="H1350" s="52">
        <f>VLOOKUP(D1350,'Species Data'!A$2:E$252,4,FALSE)</f>
        <v>182</v>
      </c>
      <c r="I1350" s="52">
        <f>VLOOKUP(D1350,'Species Data'!A$2:E$252,5,FALSE)</f>
        <v>202</v>
      </c>
      <c r="J1350" s="53">
        <f t="shared" si="1"/>
        <v>30300</v>
      </c>
      <c r="K1350" s="48" t="s">
        <v>166</v>
      </c>
      <c r="L1350" s="54">
        <f>VLOOKUP(K1350,'Basic Moves'!B$2:J$60,3,FALSE)</f>
        <v>8</v>
      </c>
      <c r="M1350" s="54" t="str">
        <f>VLOOKUP(K1350,'Basic Moves'!B$2:C$60,2,FALSE)</f>
        <v>Steel</v>
      </c>
      <c r="N1350" s="54">
        <f>IF(OR(VLOOKUP(K1350,'Basic Moves'!B$2:C$60,2,FALSE)=E1350,VLOOKUP(K1350,'Basic Moves'!B$2:C$60,2,FALSE)=F1350),1,0)</f>
        <v>0</v>
      </c>
      <c r="O1350" s="54">
        <f>VLOOKUP(K1350,'Basic Moves'!B$2:J$60,5,FALSE)</f>
        <v>700</v>
      </c>
      <c r="P1350" s="54">
        <f>VLOOKUP(K1350,'Basic Moves'!B$2:J$60,9,FALSE)</f>
        <v>7</v>
      </c>
      <c r="Q1350" s="34">
        <f t="shared" si="229"/>
        <v>5</v>
      </c>
      <c r="R1350" s="24">
        <f t="shared" si="2"/>
        <v>7.142857143</v>
      </c>
      <c r="S1350" s="56">
        <f t="shared" si="230"/>
        <v>11.42857143</v>
      </c>
      <c r="T1350" s="56">
        <f t="shared" si="231"/>
        <v>10</v>
      </c>
      <c r="U1350" s="56">
        <f t="shared" si="232"/>
        <v>0.875</v>
      </c>
      <c r="V1350" s="48" t="s">
        <v>85</v>
      </c>
      <c r="W1350" s="54">
        <f>VLOOKUP(V1350,'Charged Moves'!B$2:K$119,3,FALSE)</f>
        <v>120</v>
      </c>
      <c r="X1350" s="57" t="str">
        <f>VLOOKUP(V1350,'Charged Moves'!B$2:C$119,2,FALSE)</f>
        <v>Ground</v>
      </c>
      <c r="Y1350" s="54">
        <f>IF(OR(VLOOKUP(V1350,'Charged Moves'!B$2:C$119,2,FALSE)=E1350,VLOOKUP(V1350,'Charged Moves'!B$2:C$119,2,FALSE)=F1350),1,0)</f>
        <v>1</v>
      </c>
      <c r="Z1350" s="54">
        <f>VLOOKUP(V1350,'Charged Moves'!B$2:K$119,10,FALSE)*100</f>
        <v>5</v>
      </c>
      <c r="AA1350" s="54">
        <f>VLOOKUP(V1350,'Charged Moves'!B$2:K$119,6,FALSE)</f>
        <v>3600</v>
      </c>
      <c r="AB1350" s="54">
        <f>VLOOKUP(V1350,'Charged Moves'!B$2:L$119,11,FALSE)</f>
        <v>100</v>
      </c>
      <c r="AC1350" s="62">
        <f t="shared" si="233"/>
        <v>73</v>
      </c>
      <c r="AD1350" s="24">
        <f t="shared" si="3"/>
        <v>20.27777778</v>
      </c>
      <c r="AE1350" s="63">
        <f t="shared" si="4"/>
        <v>15</v>
      </c>
      <c r="AF1350" s="64">
        <f t="shared" si="5"/>
        <v>10500</v>
      </c>
      <c r="AG1350" s="65">
        <f t="shared" si="6"/>
        <v>10.4964539</v>
      </c>
      <c r="AH1350" s="15">
        <f t="shared" si="234"/>
        <v>0.602897984</v>
      </c>
      <c r="AI1350" s="15">
        <f t="shared" si="235"/>
        <v>0.2866526543</v>
      </c>
      <c r="AJ1350" s="15">
        <f t="shared" si="236"/>
        <v>0.2665310059</v>
      </c>
      <c r="AK1350" s="65">
        <f t="shared" si="7"/>
        <v>3.210412148</v>
      </c>
      <c r="AL1350" s="65">
        <f t="shared" si="8"/>
        <v>318042.5532</v>
      </c>
      <c r="AM1350" s="65">
        <f t="shared" si="9"/>
        <v>97275.48807</v>
      </c>
    </row>
    <row r="1351" ht="14.25" customHeight="1">
      <c r="A1351" s="11">
        <v>181.0</v>
      </c>
      <c r="B1351" s="11">
        <f>VLOOKUP(D1351,'Species Data'!A$2:E$252,2,FALSE)</f>
        <v>28</v>
      </c>
      <c r="C1351" s="11"/>
      <c r="D1351" s="11" t="s">
        <v>215</v>
      </c>
      <c r="E1351" s="132" t="s">
        <v>485</v>
      </c>
      <c r="F1351" s="133"/>
      <c r="G1351" s="11">
        <f>VLOOKUP(D1351,'Species Data'!A$2:E$252,3,FALSE)</f>
        <v>150</v>
      </c>
      <c r="H1351" s="52">
        <f>VLOOKUP(D1351,'Species Data'!A$2:E$252,4,FALSE)</f>
        <v>182</v>
      </c>
      <c r="I1351" s="52">
        <f>VLOOKUP(D1351,'Species Data'!A$2:E$252,5,FALSE)</f>
        <v>202</v>
      </c>
      <c r="J1351" s="53">
        <f t="shared" si="1"/>
        <v>30300</v>
      </c>
      <c r="K1351" s="48" t="s">
        <v>136</v>
      </c>
      <c r="L1351" s="54">
        <f>VLOOKUP(K1351,'Basic Moves'!B$2:J$60,3,FALSE)</f>
        <v>5</v>
      </c>
      <c r="M1351" s="54" t="str">
        <f>VLOOKUP(K1351,'Basic Moves'!B$2:C$60,2,FALSE)</f>
        <v>Ground</v>
      </c>
      <c r="N1351" s="54">
        <f>IF(OR(VLOOKUP(K1351,'Basic Moves'!B$2:C$60,2,FALSE)=E1351,VLOOKUP(K1351,'Basic Moves'!B$2:C$60,2,FALSE)=F1351),1,0)</f>
        <v>1</v>
      </c>
      <c r="O1351" s="54">
        <f>VLOOKUP(K1351,'Basic Moves'!B$2:J$60,5,FALSE)</f>
        <v>600</v>
      </c>
      <c r="P1351" s="54">
        <f>VLOOKUP(K1351,'Basic Moves'!B$2:J$60,9,FALSE)</f>
        <v>7</v>
      </c>
      <c r="Q1351" s="34">
        <f t="shared" si="229"/>
        <v>4</v>
      </c>
      <c r="R1351" s="24">
        <f t="shared" si="2"/>
        <v>6.666666667</v>
      </c>
      <c r="S1351" s="56">
        <f t="shared" si="230"/>
        <v>8.333333333</v>
      </c>
      <c r="T1351" s="56">
        <f t="shared" si="231"/>
        <v>11.66666667</v>
      </c>
      <c r="U1351" s="56">
        <f t="shared" si="232"/>
        <v>1.4</v>
      </c>
      <c r="V1351" s="48" t="s">
        <v>194</v>
      </c>
      <c r="W1351" s="54">
        <f>VLOOKUP(V1351,'Charged Moves'!B$2:K$119,3,FALSE)</f>
        <v>80</v>
      </c>
      <c r="X1351" s="57" t="str">
        <f>VLOOKUP(V1351,'Charged Moves'!B$2:C$119,2,FALSE)</f>
        <v>Ground</v>
      </c>
      <c r="Y1351" s="54">
        <f>IF(OR(VLOOKUP(V1351,'Charged Moves'!B$2:C$119,2,FALSE)=E1351,VLOOKUP(V1351,'Charged Moves'!B$2:C$119,2,FALSE)=F1351),1,0)</f>
        <v>1</v>
      </c>
      <c r="Z1351" s="54">
        <f>VLOOKUP(V1351,'Charged Moves'!B$2:K$119,10,FALSE)*100</f>
        <v>5</v>
      </c>
      <c r="AA1351" s="54">
        <f>VLOOKUP(V1351,'Charged Moves'!B$2:K$119,6,FALSE)</f>
        <v>3500</v>
      </c>
      <c r="AB1351" s="54">
        <f>VLOOKUP(V1351,'Charged Moves'!B$2:L$119,11,FALSE)</f>
        <v>50</v>
      </c>
      <c r="AC1351" s="62">
        <f t="shared" si="233"/>
        <v>49</v>
      </c>
      <c r="AD1351" s="24">
        <f t="shared" si="3"/>
        <v>14</v>
      </c>
      <c r="AE1351" s="63">
        <f t="shared" si="4"/>
        <v>8</v>
      </c>
      <c r="AF1351" s="64">
        <f t="shared" si="5"/>
        <v>4800</v>
      </c>
      <c r="AG1351" s="65">
        <f t="shared" si="6"/>
        <v>9.759036145</v>
      </c>
      <c r="AH1351" s="15">
        <f t="shared" si="234"/>
        <v>0.5605419957</v>
      </c>
      <c r="AI1351" s="15">
        <f t="shared" si="235"/>
        <v>0.2665141619</v>
      </c>
      <c r="AJ1351" s="15">
        <f t="shared" si="236"/>
        <v>0.2556914575</v>
      </c>
      <c r="AK1351" s="65">
        <f t="shared" si="7"/>
        <v>3.079847909</v>
      </c>
      <c r="AL1351" s="65">
        <f t="shared" si="8"/>
        <v>295698.7952</v>
      </c>
      <c r="AM1351" s="65">
        <f t="shared" si="9"/>
        <v>93319.39163</v>
      </c>
    </row>
    <row r="1352" ht="14.25" customHeight="1">
      <c r="A1352" s="11">
        <v>182.0</v>
      </c>
      <c r="B1352" s="11">
        <f>VLOOKUP(D1352,'Species Data'!A$2:E$252,2,FALSE)</f>
        <v>28</v>
      </c>
      <c r="C1352" s="11"/>
      <c r="D1352" s="11" t="s">
        <v>215</v>
      </c>
      <c r="E1352" s="132" t="s">
        <v>485</v>
      </c>
      <c r="F1352" s="133"/>
      <c r="G1352" s="11">
        <f>VLOOKUP(D1352,'Species Data'!A$2:E$252,3,FALSE)</f>
        <v>150</v>
      </c>
      <c r="H1352" s="52">
        <f>VLOOKUP(D1352,'Species Data'!A$2:E$252,4,FALSE)</f>
        <v>182</v>
      </c>
      <c r="I1352" s="52">
        <f>VLOOKUP(D1352,'Species Data'!A$2:E$252,5,FALSE)</f>
        <v>202</v>
      </c>
      <c r="J1352" s="53">
        <f t="shared" si="1"/>
        <v>30300</v>
      </c>
      <c r="K1352" s="48" t="s">
        <v>136</v>
      </c>
      <c r="L1352" s="54">
        <f>VLOOKUP(K1352,'Basic Moves'!B$2:J$60,3,FALSE)</f>
        <v>5</v>
      </c>
      <c r="M1352" s="54" t="str">
        <f>VLOOKUP(K1352,'Basic Moves'!B$2:C$60,2,FALSE)</f>
        <v>Ground</v>
      </c>
      <c r="N1352" s="54">
        <f>IF(OR(VLOOKUP(K1352,'Basic Moves'!B$2:C$60,2,FALSE)=E1352,VLOOKUP(K1352,'Basic Moves'!B$2:C$60,2,FALSE)=F1352),1,0)</f>
        <v>1</v>
      </c>
      <c r="O1352" s="54">
        <f>VLOOKUP(K1352,'Basic Moves'!B$2:J$60,5,FALSE)</f>
        <v>600</v>
      </c>
      <c r="P1352" s="54">
        <f>VLOOKUP(K1352,'Basic Moves'!B$2:J$60,9,FALSE)</f>
        <v>7</v>
      </c>
      <c r="Q1352" s="34">
        <f t="shared" si="229"/>
        <v>4</v>
      </c>
      <c r="R1352" s="24">
        <f t="shared" si="2"/>
        <v>6.666666667</v>
      </c>
      <c r="S1352" s="56">
        <f t="shared" si="230"/>
        <v>8.333333333</v>
      </c>
      <c r="T1352" s="56">
        <f t="shared" si="231"/>
        <v>11.66666667</v>
      </c>
      <c r="U1352" s="56">
        <f t="shared" si="232"/>
        <v>1.4</v>
      </c>
      <c r="V1352" s="48" t="s">
        <v>85</v>
      </c>
      <c r="W1352" s="54">
        <f>VLOOKUP(V1352,'Charged Moves'!B$2:K$119,3,FALSE)</f>
        <v>120</v>
      </c>
      <c r="X1352" s="57" t="str">
        <f>VLOOKUP(V1352,'Charged Moves'!B$2:C$119,2,FALSE)</f>
        <v>Ground</v>
      </c>
      <c r="Y1352" s="54">
        <f>IF(OR(VLOOKUP(V1352,'Charged Moves'!B$2:C$119,2,FALSE)=E1352,VLOOKUP(V1352,'Charged Moves'!B$2:C$119,2,FALSE)=F1352),1,0)</f>
        <v>1</v>
      </c>
      <c r="Z1352" s="54">
        <f>VLOOKUP(V1352,'Charged Moves'!B$2:K$119,10,FALSE)*100</f>
        <v>5</v>
      </c>
      <c r="AA1352" s="54">
        <f>VLOOKUP(V1352,'Charged Moves'!B$2:K$119,6,FALSE)</f>
        <v>3600</v>
      </c>
      <c r="AB1352" s="54">
        <f>VLOOKUP(V1352,'Charged Moves'!B$2:L$119,11,FALSE)</f>
        <v>100</v>
      </c>
      <c r="AC1352" s="62">
        <f t="shared" si="233"/>
        <v>73</v>
      </c>
      <c r="AD1352" s="24">
        <f t="shared" si="3"/>
        <v>20.27777778</v>
      </c>
      <c r="AE1352" s="63">
        <f t="shared" si="4"/>
        <v>15</v>
      </c>
      <c r="AF1352" s="64">
        <f t="shared" si="5"/>
        <v>9000</v>
      </c>
      <c r="AG1352" s="65">
        <f t="shared" si="6"/>
        <v>10.55555556</v>
      </c>
      <c r="AH1352" s="15">
        <f t="shared" si="234"/>
        <v>0.6062926798</v>
      </c>
      <c r="AI1352" s="15">
        <f t="shared" si="235"/>
        <v>0.2882666895</v>
      </c>
      <c r="AJ1352" s="15">
        <f t="shared" si="236"/>
        <v>0.2475732573</v>
      </c>
      <c r="AK1352" s="65">
        <f t="shared" si="7"/>
        <v>2.98206278</v>
      </c>
      <c r="AL1352" s="65">
        <f t="shared" si="8"/>
        <v>319833.3333</v>
      </c>
      <c r="AM1352" s="65">
        <f t="shared" si="9"/>
        <v>90356.50224</v>
      </c>
    </row>
    <row r="1353" ht="14.25" customHeight="1">
      <c r="A1353" s="11">
        <v>180.0</v>
      </c>
      <c r="B1353" s="11">
        <f>VLOOKUP(D1353,'Species Data'!A$2:E$252,2,FALSE)</f>
        <v>28</v>
      </c>
      <c r="C1353" s="11"/>
      <c r="D1353" s="11" t="s">
        <v>215</v>
      </c>
      <c r="E1353" s="132" t="s">
        <v>485</v>
      </c>
      <c r="F1353" s="133"/>
      <c r="G1353" s="11">
        <f>VLOOKUP(D1353,'Species Data'!A$2:E$252,3,FALSE)</f>
        <v>150</v>
      </c>
      <c r="H1353" s="52">
        <f>VLOOKUP(D1353,'Species Data'!A$2:E$252,4,FALSE)</f>
        <v>182</v>
      </c>
      <c r="I1353" s="52">
        <f>VLOOKUP(D1353,'Species Data'!A$2:E$252,5,FALSE)</f>
        <v>202</v>
      </c>
      <c r="J1353" s="53">
        <f t="shared" si="1"/>
        <v>30300</v>
      </c>
      <c r="K1353" s="48" t="s">
        <v>166</v>
      </c>
      <c r="L1353" s="54">
        <f>VLOOKUP(K1353,'Basic Moves'!B$2:J$60,3,FALSE)</f>
        <v>8</v>
      </c>
      <c r="M1353" s="54" t="str">
        <f>VLOOKUP(K1353,'Basic Moves'!B$2:C$60,2,FALSE)</f>
        <v>Steel</v>
      </c>
      <c r="N1353" s="54">
        <f>IF(OR(VLOOKUP(K1353,'Basic Moves'!B$2:C$60,2,FALSE)=E1353,VLOOKUP(K1353,'Basic Moves'!B$2:C$60,2,FALSE)=F1353),1,0)</f>
        <v>0</v>
      </c>
      <c r="O1353" s="54">
        <f>VLOOKUP(K1353,'Basic Moves'!B$2:J$60,5,FALSE)</f>
        <v>700</v>
      </c>
      <c r="P1353" s="54">
        <f>VLOOKUP(K1353,'Basic Moves'!B$2:J$60,9,FALSE)</f>
        <v>7</v>
      </c>
      <c r="Q1353" s="34">
        <f t="shared" si="229"/>
        <v>5</v>
      </c>
      <c r="R1353" s="24">
        <f t="shared" si="2"/>
        <v>7.142857143</v>
      </c>
      <c r="S1353" s="56">
        <f t="shared" si="230"/>
        <v>11.42857143</v>
      </c>
      <c r="T1353" s="56">
        <f t="shared" si="231"/>
        <v>10</v>
      </c>
      <c r="U1353" s="56">
        <f t="shared" si="232"/>
        <v>0.875</v>
      </c>
      <c r="V1353" s="48" t="s">
        <v>245</v>
      </c>
      <c r="W1353" s="54">
        <f>VLOOKUP(V1353,'Charged Moves'!B$2:K$119,3,FALSE)</f>
        <v>70</v>
      </c>
      <c r="X1353" s="57" t="str">
        <f>VLOOKUP(V1353,'Charged Moves'!B$2:C$119,2,FALSE)</f>
        <v>Rock</v>
      </c>
      <c r="Y1353" s="54">
        <f>IF(OR(VLOOKUP(V1353,'Charged Moves'!B$2:C$119,2,FALSE)=E1353,VLOOKUP(V1353,'Charged Moves'!B$2:C$119,2,FALSE)=F1353),1,0)</f>
        <v>0</v>
      </c>
      <c r="Z1353" s="54">
        <f>VLOOKUP(V1353,'Charged Moves'!B$2:K$119,10,FALSE)*100</f>
        <v>25</v>
      </c>
      <c r="AA1353" s="54">
        <f>VLOOKUP(V1353,'Charged Moves'!B$2:K$119,6,FALSE)</f>
        <v>3200</v>
      </c>
      <c r="AB1353" s="54">
        <f>VLOOKUP(V1353,'Charged Moves'!B$2:L$119,11,FALSE)</f>
        <v>50</v>
      </c>
      <c r="AC1353" s="62">
        <f t="shared" si="233"/>
        <v>36</v>
      </c>
      <c r="AD1353" s="24">
        <f t="shared" si="3"/>
        <v>11.25</v>
      </c>
      <c r="AE1353" s="63">
        <f t="shared" si="4"/>
        <v>8</v>
      </c>
      <c r="AF1353" s="64">
        <f t="shared" si="5"/>
        <v>5600</v>
      </c>
      <c r="AG1353" s="65">
        <f t="shared" si="6"/>
        <v>8.636363636</v>
      </c>
      <c r="AH1353" s="15">
        <f t="shared" si="234"/>
        <v>0.4960576471</v>
      </c>
      <c r="AI1353" s="15">
        <f t="shared" si="235"/>
        <v>0.2358545641</v>
      </c>
      <c r="AJ1353" s="15">
        <f t="shared" si="236"/>
        <v>0.2354321381</v>
      </c>
      <c r="AK1353" s="65">
        <f t="shared" si="7"/>
        <v>2.835820896</v>
      </c>
      <c r="AL1353" s="65">
        <f t="shared" si="8"/>
        <v>261681.8182</v>
      </c>
      <c r="AM1353" s="65">
        <f t="shared" si="9"/>
        <v>85925.37313</v>
      </c>
    </row>
    <row r="1354" ht="14.25" customHeight="1">
      <c r="A1354" s="11">
        <v>183.0</v>
      </c>
      <c r="B1354" s="11">
        <f>VLOOKUP(D1354,'Species Data'!A$2:E$252,2,FALSE)</f>
        <v>28</v>
      </c>
      <c r="C1354" s="11"/>
      <c r="D1354" s="11" t="s">
        <v>215</v>
      </c>
      <c r="E1354" s="132" t="s">
        <v>485</v>
      </c>
      <c r="F1354" s="133"/>
      <c r="G1354" s="11">
        <f>VLOOKUP(D1354,'Species Data'!A$2:E$252,3,FALSE)</f>
        <v>150</v>
      </c>
      <c r="H1354" s="52">
        <f>VLOOKUP(D1354,'Species Data'!A$2:E$252,4,FALSE)</f>
        <v>182</v>
      </c>
      <c r="I1354" s="52">
        <f>VLOOKUP(D1354,'Species Data'!A$2:E$252,5,FALSE)</f>
        <v>202</v>
      </c>
      <c r="J1354" s="53">
        <f t="shared" si="1"/>
        <v>30300</v>
      </c>
      <c r="K1354" s="48" t="s">
        <v>136</v>
      </c>
      <c r="L1354" s="54">
        <f>VLOOKUP(K1354,'Basic Moves'!B$2:J$60,3,FALSE)</f>
        <v>5</v>
      </c>
      <c r="M1354" s="54" t="str">
        <f>VLOOKUP(K1354,'Basic Moves'!B$2:C$60,2,FALSE)</f>
        <v>Ground</v>
      </c>
      <c r="N1354" s="54">
        <f>IF(OR(VLOOKUP(K1354,'Basic Moves'!B$2:C$60,2,FALSE)=E1354,VLOOKUP(K1354,'Basic Moves'!B$2:C$60,2,FALSE)=F1354),1,0)</f>
        <v>1</v>
      </c>
      <c r="O1354" s="54">
        <f>VLOOKUP(K1354,'Basic Moves'!B$2:J$60,5,FALSE)</f>
        <v>600</v>
      </c>
      <c r="P1354" s="54">
        <f>VLOOKUP(K1354,'Basic Moves'!B$2:J$60,9,FALSE)</f>
        <v>7</v>
      </c>
      <c r="Q1354" s="34">
        <f t="shared" si="229"/>
        <v>4</v>
      </c>
      <c r="R1354" s="24">
        <f t="shared" si="2"/>
        <v>6.666666667</v>
      </c>
      <c r="S1354" s="56">
        <f t="shared" si="230"/>
        <v>8.333333333</v>
      </c>
      <c r="T1354" s="56">
        <f t="shared" si="231"/>
        <v>11.66666667</v>
      </c>
      <c r="U1354" s="56">
        <f t="shared" si="232"/>
        <v>1.4</v>
      </c>
      <c r="V1354" s="48" t="s">
        <v>245</v>
      </c>
      <c r="W1354" s="54">
        <f>VLOOKUP(V1354,'Charged Moves'!B$2:K$119,3,FALSE)</f>
        <v>70</v>
      </c>
      <c r="X1354" s="57" t="str">
        <f>VLOOKUP(V1354,'Charged Moves'!B$2:C$119,2,FALSE)</f>
        <v>Rock</v>
      </c>
      <c r="Y1354" s="54">
        <f>IF(OR(VLOOKUP(V1354,'Charged Moves'!B$2:C$119,2,FALSE)=E1354,VLOOKUP(V1354,'Charged Moves'!B$2:C$119,2,FALSE)=F1354),1,0)</f>
        <v>0</v>
      </c>
      <c r="Z1354" s="54">
        <f>VLOOKUP(V1354,'Charged Moves'!B$2:K$119,10,FALSE)*100</f>
        <v>25</v>
      </c>
      <c r="AA1354" s="54">
        <f>VLOOKUP(V1354,'Charged Moves'!B$2:K$119,6,FALSE)</f>
        <v>3200</v>
      </c>
      <c r="AB1354" s="54">
        <f>VLOOKUP(V1354,'Charged Moves'!B$2:L$119,11,FALSE)</f>
        <v>50</v>
      </c>
      <c r="AC1354" s="62">
        <f t="shared" si="233"/>
        <v>36</v>
      </c>
      <c r="AD1354" s="24">
        <f t="shared" si="3"/>
        <v>11.25</v>
      </c>
      <c r="AE1354" s="63">
        <f t="shared" si="4"/>
        <v>8</v>
      </c>
      <c r="AF1354" s="64">
        <f t="shared" si="5"/>
        <v>4800</v>
      </c>
      <c r="AG1354" s="65">
        <f t="shared" si="6"/>
        <v>8.5</v>
      </c>
      <c r="AH1354" s="15">
        <f t="shared" si="234"/>
        <v>0.488225158</v>
      </c>
      <c r="AI1354" s="15">
        <f t="shared" si="235"/>
        <v>0.2321305447</v>
      </c>
      <c r="AJ1354" s="15">
        <f t="shared" si="236"/>
        <v>0.2171313403</v>
      </c>
      <c r="AK1354" s="65">
        <f t="shared" si="7"/>
        <v>2.615384615</v>
      </c>
      <c r="AL1354" s="65">
        <f t="shared" si="8"/>
        <v>257550</v>
      </c>
      <c r="AM1354" s="65">
        <f t="shared" si="9"/>
        <v>79246.15385</v>
      </c>
    </row>
    <row r="1355" ht="14.25" customHeight="1">
      <c r="A1355" s="11">
        <v>1510.0</v>
      </c>
      <c r="B1355" s="11">
        <f>VLOOKUP(D1355,'Species Data'!A$2:E$252,2,FALSE)</f>
        <v>212</v>
      </c>
      <c r="C1355" s="11"/>
      <c r="D1355" s="20" t="s">
        <v>175</v>
      </c>
      <c r="E1355" s="118" t="s">
        <v>477</v>
      </c>
      <c r="F1355" s="143" t="s">
        <v>478</v>
      </c>
      <c r="G1355" s="11">
        <f>VLOOKUP(D1355,'Species Data'!A$2:E$252,3,FALSE)</f>
        <v>140</v>
      </c>
      <c r="H1355" s="52">
        <f>VLOOKUP(D1355,'Species Data'!A$2:E$252,4,FALSE)</f>
        <v>236</v>
      </c>
      <c r="I1355" s="52">
        <f>VLOOKUP(D1355,'Species Data'!A$2:E$252,5,FALSE)</f>
        <v>191</v>
      </c>
      <c r="J1355" s="53">
        <f t="shared" si="1"/>
        <v>26740</v>
      </c>
      <c r="K1355" s="21" t="s">
        <v>141</v>
      </c>
      <c r="L1355" s="54">
        <f>VLOOKUP(K1355,'Basic Moves'!B$2:J$60,3,FALSE)</f>
        <v>9</v>
      </c>
      <c r="M1355" s="54" t="str">
        <f>VLOOKUP(K1355,'Basic Moves'!B$2:C$60,2,FALSE)</f>
        <v>Steel</v>
      </c>
      <c r="N1355" s="54">
        <f>IF(OR(VLOOKUP(K1355,'Basic Moves'!B$2:C$60,2,FALSE)=E1355,VLOOKUP(K1355,'Basic Moves'!B$2:C$60,2,FALSE)=F1355),1,0)</f>
        <v>1</v>
      </c>
      <c r="O1355" s="54">
        <f>VLOOKUP(K1355,'Basic Moves'!B$2:J$60,5,FALSE)</f>
        <v>900</v>
      </c>
      <c r="P1355" s="54">
        <f>VLOOKUP(K1355,'Basic Moves'!B$2:J$60,9,FALSE)</f>
        <v>10</v>
      </c>
      <c r="Q1355" s="34">
        <f t="shared" si="229"/>
        <v>8</v>
      </c>
      <c r="R1355" s="24">
        <f t="shared" si="2"/>
        <v>8.888888889</v>
      </c>
      <c r="S1355" s="56">
        <f t="shared" si="230"/>
        <v>10</v>
      </c>
      <c r="T1355" s="56">
        <f t="shared" si="231"/>
        <v>11.11111111</v>
      </c>
      <c r="U1355" s="56">
        <f t="shared" si="232"/>
        <v>1.111111111</v>
      </c>
      <c r="V1355" s="21" t="s">
        <v>176</v>
      </c>
      <c r="W1355" s="54">
        <f>VLOOKUP(V1355,'Charged Moves'!B$2:K$119,3,FALSE)</f>
        <v>60</v>
      </c>
      <c r="X1355" s="57" t="str">
        <f>VLOOKUP(V1355,'Charged Moves'!B$2:C$119,2,FALSE)</f>
        <v>Steel</v>
      </c>
      <c r="Y1355" s="54">
        <f>IF(OR(VLOOKUP(V1355,'Charged Moves'!B$2:C$119,2,FALSE)=E1355,VLOOKUP(V1355,'Charged Moves'!B$2:C$119,2,FALSE)=F1355),1,0)</f>
        <v>1</v>
      </c>
      <c r="Z1355" s="54">
        <f>VLOOKUP(V1355,'Charged Moves'!B$2:K$119,10,FALSE)*100</f>
        <v>5</v>
      </c>
      <c r="AA1355" s="54">
        <f>VLOOKUP(V1355,'Charged Moves'!B$2:K$119,6,FALSE)</f>
        <v>1900</v>
      </c>
      <c r="AB1355" s="54">
        <f>VLOOKUP(V1355,'Charged Moves'!B$2:L$119,11,FALSE)</f>
        <v>50</v>
      </c>
      <c r="AC1355" s="62">
        <f t="shared" si="233"/>
        <v>48</v>
      </c>
      <c r="AD1355" s="24">
        <f t="shared" si="3"/>
        <v>25.26315789</v>
      </c>
      <c r="AE1355" s="63">
        <f t="shared" si="4"/>
        <v>5</v>
      </c>
      <c r="AF1355" s="64">
        <f t="shared" si="5"/>
        <v>4500</v>
      </c>
      <c r="AG1355" s="65">
        <f t="shared" si="6"/>
        <v>13.75</v>
      </c>
      <c r="AH1355" s="15">
        <f t="shared" si="234"/>
        <v>0.7897759908</v>
      </c>
      <c r="AI1355" s="15">
        <f t="shared" si="235"/>
        <v>0.3313865192</v>
      </c>
      <c r="AJ1355" s="15">
        <f t="shared" si="236"/>
        <v>0.3504052238</v>
      </c>
      <c r="AK1355" s="65">
        <f t="shared" si="7"/>
        <v>4.782608696</v>
      </c>
      <c r="AL1355" s="65">
        <f t="shared" si="8"/>
        <v>367675</v>
      </c>
      <c r="AM1355" s="65">
        <f t="shared" si="9"/>
        <v>127886.9565</v>
      </c>
    </row>
    <row r="1356" ht="14.25" customHeight="1">
      <c r="A1356" s="11">
        <v>1512.0</v>
      </c>
      <c r="B1356" s="11">
        <f>VLOOKUP(D1356,'Species Data'!A$2:E$252,2,FALSE)</f>
        <v>212</v>
      </c>
      <c r="C1356" s="11"/>
      <c r="D1356" s="20" t="s">
        <v>175</v>
      </c>
      <c r="E1356" s="118" t="s">
        <v>477</v>
      </c>
      <c r="F1356" s="143" t="s">
        <v>478</v>
      </c>
      <c r="G1356" s="11">
        <f>VLOOKUP(D1356,'Species Data'!A$2:E$252,3,FALSE)</f>
        <v>140</v>
      </c>
      <c r="H1356" s="52">
        <f>VLOOKUP(D1356,'Species Data'!A$2:E$252,4,FALSE)</f>
        <v>236</v>
      </c>
      <c r="I1356" s="52">
        <f>VLOOKUP(D1356,'Species Data'!A$2:E$252,5,FALSE)</f>
        <v>191</v>
      </c>
      <c r="J1356" s="53">
        <f t="shared" si="1"/>
        <v>26740</v>
      </c>
      <c r="K1356" s="21" t="s">
        <v>141</v>
      </c>
      <c r="L1356" s="54">
        <f>VLOOKUP(K1356,'Basic Moves'!B$2:J$60,3,FALSE)</f>
        <v>9</v>
      </c>
      <c r="M1356" s="54" t="str">
        <f>VLOOKUP(K1356,'Basic Moves'!B$2:C$60,2,FALSE)</f>
        <v>Steel</v>
      </c>
      <c r="N1356" s="54">
        <f>IF(OR(VLOOKUP(K1356,'Basic Moves'!B$2:C$60,2,FALSE)=E1356,VLOOKUP(K1356,'Basic Moves'!B$2:C$60,2,FALSE)=F1356),1,0)</f>
        <v>1</v>
      </c>
      <c r="O1356" s="54">
        <f>VLOOKUP(K1356,'Basic Moves'!B$2:J$60,5,FALSE)</f>
        <v>900</v>
      </c>
      <c r="P1356" s="54">
        <f>VLOOKUP(K1356,'Basic Moves'!B$2:J$60,9,FALSE)</f>
        <v>10</v>
      </c>
      <c r="Q1356" s="34">
        <f t="shared" si="229"/>
        <v>8</v>
      </c>
      <c r="R1356" s="24">
        <f t="shared" si="2"/>
        <v>8.888888889</v>
      </c>
      <c r="S1356" s="56">
        <f t="shared" si="230"/>
        <v>10</v>
      </c>
      <c r="T1356" s="56">
        <f t="shared" si="231"/>
        <v>11.11111111</v>
      </c>
      <c r="U1356" s="56">
        <f t="shared" si="232"/>
        <v>1.111111111</v>
      </c>
      <c r="V1356" s="21" t="s">
        <v>180</v>
      </c>
      <c r="W1356" s="54">
        <f>VLOOKUP(V1356,'Charged Moves'!B$2:K$119,3,FALSE)</f>
        <v>45</v>
      </c>
      <c r="X1356" s="57" t="str">
        <f>VLOOKUP(V1356,'Charged Moves'!B$2:C$119,2,FALSE)</f>
        <v>Bug</v>
      </c>
      <c r="Y1356" s="54">
        <f>IF(OR(VLOOKUP(V1356,'Charged Moves'!B$2:C$119,2,FALSE)=E1356,VLOOKUP(V1356,'Charged Moves'!B$2:C$119,2,FALSE)=F1356),1,0)</f>
        <v>1</v>
      </c>
      <c r="Z1356" s="54">
        <f>VLOOKUP(V1356,'Charged Moves'!B$2:K$119,10,FALSE)*100</f>
        <v>5</v>
      </c>
      <c r="AA1356" s="54">
        <f>VLOOKUP(V1356,'Charged Moves'!B$2:K$119,6,FALSE)</f>
        <v>1600</v>
      </c>
      <c r="AB1356" s="54">
        <f>VLOOKUP(V1356,'Charged Moves'!B$2:L$119,11,FALSE)</f>
        <v>33</v>
      </c>
      <c r="AC1356" s="62">
        <f t="shared" si="233"/>
        <v>36</v>
      </c>
      <c r="AD1356" s="24">
        <f t="shared" si="3"/>
        <v>22.5</v>
      </c>
      <c r="AE1356" s="63">
        <f t="shared" si="4"/>
        <v>4</v>
      </c>
      <c r="AF1356" s="64">
        <f t="shared" si="5"/>
        <v>3600</v>
      </c>
      <c r="AG1356" s="65">
        <f t="shared" si="6"/>
        <v>13.07692308</v>
      </c>
      <c r="AH1356" s="15">
        <f t="shared" si="234"/>
        <v>0.7511156276</v>
      </c>
      <c r="AI1356" s="15">
        <f t="shared" si="235"/>
        <v>0.3151648015</v>
      </c>
      <c r="AJ1356" s="15">
        <f t="shared" si="236"/>
        <v>0.3277713935</v>
      </c>
      <c r="AK1356" s="65">
        <f t="shared" si="7"/>
        <v>4.473684211</v>
      </c>
      <c r="AL1356" s="65">
        <f t="shared" si="8"/>
        <v>349676.9231</v>
      </c>
      <c r="AM1356" s="65">
        <f t="shared" si="9"/>
        <v>119626.3158</v>
      </c>
    </row>
    <row r="1357" ht="14.25" customHeight="1">
      <c r="A1357" s="11">
        <v>1511.0</v>
      </c>
      <c r="B1357" s="11">
        <f>VLOOKUP(D1357,'Species Data'!A$2:E$252,2,FALSE)</f>
        <v>212</v>
      </c>
      <c r="C1357" s="11"/>
      <c r="D1357" s="20" t="s">
        <v>175</v>
      </c>
      <c r="E1357" s="118" t="s">
        <v>477</v>
      </c>
      <c r="F1357" s="143" t="s">
        <v>478</v>
      </c>
      <c r="G1357" s="11">
        <f>VLOOKUP(D1357,'Species Data'!A$2:E$252,3,FALSE)</f>
        <v>140</v>
      </c>
      <c r="H1357" s="52">
        <f>VLOOKUP(D1357,'Species Data'!A$2:E$252,4,FALSE)</f>
        <v>236</v>
      </c>
      <c r="I1357" s="52">
        <f>VLOOKUP(D1357,'Species Data'!A$2:E$252,5,FALSE)</f>
        <v>191</v>
      </c>
      <c r="J1357" s="53">
        <f t="shared" si="1"/>
        <v>26740</v>
      </c>
      <c r="K1357" s="21" t="s">
        <v>141</v>
      </c>
      <c r="L1357" s="54">
        <f>VLOOKUP(K1357,'Basic Moves'!B$2:J$60,3,FALSE)</f>
        <v>9</v>
      </c>
      <c r="M1357" s="54" t="str">
        <f>VLOOKUP(K1357,'Basic Moves'!B$2:C$60,2,FALSE)</f>
        <v>Steel</v>
      </c>
      <c r="N1357" s="54">
        <f>IF(OR(VLOOKUP(K1357,'Basic Moves'!B$2:C$60,2,FALSE)=E1357,VLOOKUP(K1357,'Basic Moves'!B$2:C$60,2,FALSE)=F1357),1,0)</f>
        <v>1</v>
      </c>
      <c r="O1357" s="54">
        <f>VLOOKUP(K1357,'Basic Moves'!B$2:J$60,5,FALSE)</f>
        <v>900</v>
      </c>
      <c r="P1357" s="54">
        <f>VLOOKUP(K1357,'Basic Moves'!B$2:J$60,9,FALSE)</f>
        <v>10</v>
      </c>
      <c r="Q1357" s="34">
        <f t="shared" si="229"/>
        <v>8</v>
      </c>
      <c r="R1357" s="24">
        <f t="shared" si="2"/>
        <v>8.888888889</v>
      </c>
      <c r="S1357" s="56">
        <f t="shared" si="230"/>
        <v>10</v>
      </c>
      <c r="T1357" s="56">
        <f t="shared" si="231"/>
        <v>11.11111111</v>
      </c>
      <c r="U1357" s="56">
        <f t="shared" si="232"/>
        <v>1.111111111</v>
      </c>
      <c r="V1357" s="21" t="s">
        <v>237</v>
      </c>
      <c r="W1357" s="54">
        <f>VLOOKUP(V1357,'Charged Moves'!B$2:K$119,3,FALSE)</f>
        <v>50</v>
      </c>
      <c r="X1357" s="57" t="str">
        <f>VLOOKUP(V1357,'Charged Moves'!B$2:C$119,2,FALSE)</f>
        <v>Dark</v>
      </c>
      <c r="Y1357" s="54">
        <f>IF(OR(VLOOKUP(V1357,'Charged Moves'!B$2:C$119,2,FALSE)=E1357,VLOOKUP(V1357,'Charged Moves'!B$2:C$119,2,FALSE)=F1357),1,0)</f>
        <v>0</v>
      </c>
      <c r="Z1357" s="54">
        <f>VLOOKUP(V1357,'Charged Moves'!B$2:K$119,10,FALSE)*100</f>
        <v>25</v>
      </c>
      <c r="AA1357" s="54">
        <f>VLOOKUP(V1357,'Charged Moves'!B$2:K$119,6,FALSE)</f>
        <v>2200</v>
      </c>
      <c r="AB1357" s="54">
        <f>VLOOKUP(V1357,'Charged Moves'!B$2:L$119,11,FALSE)</f>
        <v>33</v>
      </c>
      <c r="AC1357" s="62">
        <f t="shared" si="233"/>
        <v>33</v>
      </c>
      <c r="AD1357" s="24">
        <f t="shared" si="3"/>
        <v>15</v>
      </c>
      <c r="AE1357" s="63">
        <f t="shared" si="4"/>
        <v>4</v>
      </c>
      <c r="AF1357" s="64">
        <f t="shared" si="5"/>
        <v>3600</v>
      </c>
      <c r="AG1357" s="65">
        <f t="shared" si="6"/>
        <v>11.20689655</v>
      </c>
      <c r="AH1357" s="15">
        <f t="shared" si="234"/>
        <v>0.6437045693</v>
      </c>
      <c r="AI1357" s="15">
        <f t="shared" si="235"/>
        <v>0.2700955956</v>
      </c>
      <c r="AJ1357" s="15">
        <f t="shared" si="236"/>
        <v>0.301413009</v>
      </c>
      <c r="AK1357" s="65">
        <f t="shared" si="7"/>
        <v>4.113924051</v>
      </c>
      <c r="AL1357" s="65">
        <f t="shared" si="8"/>
        <v>299672.4138</v>
      </c>
      <c r="AM1357" s="65">
        <f t="shared" si="9"/>
        <v>110006.3291</v>
      </c>
    </row>
    <row r="1358" ht="14.25" customHeight="1">
      <c r="A1358" s="11">
        <v>1515.0</v>
      </c>
      <c r="B1358" s="11">
        <f>VLOOKUP(D1358,'Species Data'!A$2:E$252,2,FALSE)</f>
        <v>212</v>
      </c>
      <c r="C1358" s="11"/>
      <c r="D1358" s="20" t="s">
        <v>175</v>
      </c>
      <c r="E1358" s="118" t="s">
        <v>477</v>
      </c>
      <c r="F1358" s="143" t="s">
        <v>478</v>
      </c>
      <c r="G1358" s="11">
        <f>VLOOKUP(D1358,'Species Data'!A$2:E$252,3,FALSE)</f>
        <v>140</v>
      </c>
      <c r="H1358" s="52">
        <f>VLOOKUP(D1358,'Species Data'!A$2:E$252,4,FALSE)</f>
        <v>236</v>
      </c>
      <c r="I1358" s="52">
        <f>VLOOKUP(D1358,'Species Data'!A$2:E$252,5,FALSE)</f>
        <v>191</v>
      </c>
      <c r="J1358" s="53">
        <f t="shared" si="1"/>
        <v>26740</v>
      </c>
      <c r="K1358" s="21" t="s">
        <v>178</v>
      </c>
      <c r="L1358" s="54">
        <f>VLOOKUP(K1358,'Basic Moves'!B$2:J$60,3,FALSE)</f>
        <v>3</v>
      </c>
      <c r="M1358" s="54" t="str">
        <f>VLOOKUP(K1358,'Basic Moves'!B$2:C$60,2,FALSE)</f>
        <v>Bug</v>
      </c>
      <c r="N1358" s="54">
        <f>IF(OR(VLOOKUP(K1358,'Basic Moves'!B$2:C$60,2,FALSE)=E1358,VLOOKUP(K1358,'Basic Moves'!B$2:C$60,2,FALSE)=F1358),1,0)</f>
        <v>1</v>
      </c>
      <c r="O1358" s="54">
        <f>VLOOKUP(K1358,'Basic Moves'!B$2:J$60,5,FALSE)</f>
        <v>400</v>
      </c>
      <c r="P1358" s="54">
        <f>VLOOKUP(K1358,'Basic Moves'!B$2:J$60,9,FALSE)</f>
        <v>6</v>
      </c>
      <c r="Q1358" s="34">
        <f t="shared" si="229"/>
        <v>3</v>
      </c>
      <c r="R1358" s="24">
        <f t="shared" si="2"/>
        <v>7.5</v>
      </c>
      <c r="S1358" s="56">
        <f t="shared" si="230"/>
        <v>7.5</v>
      </c>
      <c r="T1358" s="56">
        <f t="shared" si="231"/>
        <v>15</v>
      </c>
      <c r="U1358" s="56">
        <f t="shared" si="232"/>
        <v>2</v>
      </c>
      <c r="V1358" s="21" t="s">
        <v>180</v>
      </c>
      <c r="W1358" s="54">
        <f>VLOOKUP(V1358,'Charged Moves'!B$2:K$119,3,FALSE)</f>
        <v>45</v>
      </c>
      <c r="X1358" s="57" t="str">
        <f>VLOOKUP(V1358,'Charged Moves'!B$2:C$119,2,FALSE)</f>
        <v>Bug</v>
      </c>
      <c r="Y1358" s="54">
        <f>IF(OR(VLOOKUP(V1358,'Charged Moves'!B$2:C$119,2,FALSE)=E1358,VLOOKUP(V1358,'Charged Moves'!B$2:C$119,2,FALSE)=F1358),1,0)</f>
        <v>1</v>
      </c>
      <c r="Z1358" s="54">
        <f>VLOOKUP(V1358,'Charged Moves'!B$2:K$119,10,FALSE)*100</f>
        <v>5</v>
      </c>
      <c r="AA1358" s="54">
        <f>VLOOKUP(V1358,'Charged Moves'!B$2:K$119,6,FALSE)</f>
        <v>1600</v>
      </c>
      <c r="AB1358" s="54">
        <f>VLOOKUP(V1358,'Charged Moves'!B$2:L$119,11,FALSE)</f>
        <v>33</v>
      </c>
      <c r="AC1358" s="62">
        <f t="shared" si="233"/>
        <v>36</v>
      </c>
      <c r="AD1358" s="24">
        <f t="shared" si="3"/>
        <v>22.5</v>
      </c>
      <c r="AE1358" s="63">
        <f t="shared" si="4"/>
        <v>6</v>
      </c>
      <c r="AF1358" s="64">
        <f t="shared" si="5"/>
        <v>2400</v>
      </c>
      <c r="AG1358" s="65">
        <f t="shared" si="6"/>
        <v>13.5</v>
      </c>
      <c r="AH1358" s="15">
        <f t="shared" si="234"/>
        <v>0.7754164273</v>
      </c>
      <c r="AI1358" s="15">
        <f t="shared" si="235"/>
        <v>0.3253613098</v>
      </c>
      <c r="AJ1358" s="15">
        <f t="shared" si="236"/>
        <v>0.2197996404</v>
      </c>
      <c r="AK1358" s="65">
        <f t="shared" si="7"/>
        <v>3</v>
      </c>
      <c r="AL1358" s="65">
        <f t="shared" si="8"/>
        <v>360990</v>
      </c>
      <c r="AM1358" s="65">
        <f t="shared" si="9"/>
        <v>80220</v>
      </c>
    </row>
    <row r="1359" ht="14.25" customHeight="1">
      <c r="A1359" s="11">
        <v>1513.0</v>
      </c>
      <c r="B1359" s="11">
        <f>VLOOKUP(D1359,'Species Data'!A$2:E$252,2,FALSE)</f>
        <v>212</v>
      </c>
      <c r="C1359" s="11"/>
      <c r="D1359" s="20" t="s">
        <v>175</v>
      </c>
      <c r="E1359" s="118" t="s">
        <v>477</v>
      </c>
      <c r="F1359" s="143" t="s">
        <v>478</v>
      </c>
      <c r="G1359" s="11">
        <f>VLOOKUP(D1359,'Species Data'!A$2:E$252,3,FALSE)</f>
        <v>140</v>
      </c>
      <c r="H1359" s="52">
        <f>VLOOKUP(D1359,'Species Data'!A$2:E$252,4,FALSE)</f>
        <v>236</v>
      </c>
      <c r="I1359" s="52">
        <f>VLOOKUP(D1359,'Species Data'!A$2:E$252,5,FALSE)</f>
        <v>191</v>
      </c>
      <c r="J1359" s="53">
        <f t="shared" si="1"/>
        <v>26740</v>
      </c>
      <c r="K1359" s="21" t="s">
        <v>178</v>
      </c>
      <c r="L1359" s="54">
        <f>VLOOKUP(K1359,'Basic Moves'!B$2:J$60,3,FALSE)</f>
        <v>3</v>
      </c>
      <c r="M1359" s="54" t="str">
        <f>VLOOKUP(K1359,'Basic Moves'!B$2:C$60,2,FALSE)</f>
        <v>Bug</v>
      </c>
      <c r="N1359" s="54">
        <f>IF(OR(VLOOKUP(K1359,'Basic Moves'!B$2:C$60,2,FALSE)=E1359,VLOOKUP(K1359,'Basic Moves'!B$2:C$60,2,FALSE)=F1359),1,0)</f>
        <v>1</v>
      </c>
      <c r="O1359" s="54">
        <f>VLOOKUP(K1359,'Basic Moves'!B$2:J$60,5,FALSE)</f>
        <v>400</v>
      </c>
      <c r="P1359" s="54">
        <f>VLOOKUP(K1359,'Basic Moves'!B$2:J$60,9,FALSE)</f>
        <v>6</v>
      </c>
      <c r="Q1359" s="34">
        <f t="shared" si="229"/>
        <v>3</v>
      </c>
      <c r="R1359" s="24">
        <f t="shared" si="2"/>
        <v>7.5</v>
      </c>
      <c r="S1359" s="56">
        <f t="shared" si="230"/>
        <v>7.5</v>
      </c>
      <c r="T1359" s="56">
        <f t="shared" si="231"/>
        <v>15</v>
      </c>
      <c r="U1359" s="56">
        <f t="shared" si="232"/>
        <v>2</v>
      </c>
      <c r="V1359" s="21" t="s">
        <v>176</v>
      </c>
      <c r="W1359" s="54">
        <f>VLOOKUP(V1359,'Charged Moves'!B$2:K$119,3,FALSE)</f>
        <v>60</v>
      </c>
      <c r="X1359" s="57" t="str">
        <f>VLOOKUP(V1359,'Charged Moves'!B$2:C$119,2,FALSE)</f>
        <v>Steel</v>
      </c>
      <c r="Y1359" s="54">
        <f>IF(OR(VLOOKUP(V1359,'Charged Moves'!B$2:C$119,2,FALSE)=E1359,VLOOKUP(V1359,'Charged Moves'!B$2:C$119,2,FALSE)=F1359),1,0)</f>
        <v>1</v>
      </c>
      <c r="Z1359" s="54">
        <f>VLOOKUP(V1359,'Charged Moves'!B$2:K$119,10,FALSE)*100</f>
        <v>5</v>
      </c>
      <c r="AA1359" s="54">
        <f>VLOOKUP(V1359,'Charged Moves'!B$2:K$119,6,FALSE)</f>
        <v>1900</v>
      </c>
      <c r="AB1359" s="54">
        <f>VLOOKUP(V1359,'Charged Moves'!B$2:L$119,11,FALSE)</f>
        <v>50</v>
      </c>
      <c r="AC1359" s="62">
        <f t="shared" si="233"/>
        <v>48</v>
      </c>
      <c r="AD1359" s="24">
        <f t="shared" si="3"/>
        <v>25.26315789</v>
      </c>
      <c r="AE1359" s="63">
        <f t="shared" si="4"/>
        <v>9</v>
      </c>
      <c r="AF1359" s="64">
        <f t="shared" si="5"/>
        <v>3600</v>
      </c>
      <c r="AG1359" s="65">
        <f t="shared" si="6"/>
        <v>13.63636364</v>
      </c>
      <c r="AH1359" s="15">
        <f t="shared" si="234"/>
        <v>0.7832489165</v>
      </c>
      <c r="AI1359" s="15">
        <f t="shared" si="235"/>
        <v>0.3286477876</v>
      </c>
      <c r="AJ1359" s="15">
        <f t="shared" si="236"/>
        <v>0.2154898435</v>
      </c>
      <c r="AK1359" s="65">
        <f t="shared" si="7"/>
        <v>2.941176471</v>
      </c>
      <c r="AL1359" s="65">
        <f t="shared" si="8"/>
        <v>364636.3636</v>
      </c>
      <c r="AM1359" s="65">
        <f t="shared" si="9"/>
        <v>78647.05882</v>
      </c>
    </row>
    <row r="1360" ht="14.25" customHeight="1">
      <c r="A1360" s="11">
        <v>1514.0</v>
      </c>
      <c r="B1360" s="11">
        <f>VLOOKUP(D1360,'Species Data'!A$2:E$252,2,FALSE)</f>
        <v>212</v>
      </c>
      <c r="C1360" s="11"/>
      <c r="D1360" s="20" t="s">
        <v>175</v>
      </c>
      <c r="E1360" s="118" t="s">
        <v>477</v>
      </c>
      <c r="F1360" s="143" t="s">
        <v>478</v>
      </c>
      <c r="G1360" s="11">
        <f>VLOOKUP(D1360,'Species Data'!A$2:E$252,3,FALSE)</f>
        <v>140</v>
      </c>
      <c r="H1360" s="52">
        <f>VLOOKUP(D1360,'Species Data'!A$2:E$252,4,FALSE)</f>
        <v>236</v>
      </c>
      <c r="I1360" s="52">
        <f>VLOOKUP(D1360,'Species Data'!A$2:E$252,5,FALSE)</f>
        <v>191</v>
      </c>
      <c r="J1360" s="53">
        <f t="shared" si="1"/>
        <v>26740</v>
      </c>
      <c r="K1360" s="21" t="s">
        <v>178</v>
      </c>
      <c r="L1360" s="54">
        <f>VLOOKUP(K1360,'Basic Moves'!B$2:J$60,3,FALSE)</f>
        <v>3</v>
      </c>
      <c r="M1360" s="54" t="str">
        <f>VLOOKUP(K1360,'Basic Moves'!B$2:C$60,2,FALSE)</f>
        <v>Bug</v>
      </c>
      <c r="N1360" s="54">
        <f>IF(OR(VLOOKUP(K1360,'Basic Moves'!B$2:C$60,2,FALSE)=E1360,VLOOKUP(K1360,'Basic Moves'!B$2:C$60,2,FALSE)=F1360),1,0)</f>
        <v>1</v>
      </c>
      <c r="O1360" s="54">
        <f>VLOOKUP(K1360,'Basic Moves'!B$2:J$60,5,FALSE)</f>
        <v>400</v>
      </c>
      <c r="P1360" s="54">
        <f>VLOOKUP(K1360,'Basic Moves'!B$2:J$60,9,FALSE)</f>
        <v>6</v>
      </c>
      <c r="Q1360" s="34">
        <f t="shared" si="229"/>
        <v>3</v>
      </c>
      <c r="R1360" s="24">
        <f t="shared" si="2"/>
        <v>7.5</v>
      </c>
      <c r="S1360" s="56">
        <f t="shared" si="230"/>
        <v>7.5</v>
      </c>
      <c r="T1360" s="56">
        <f t="shared" si="231"/>
        <v>15</v>
      </c>
      <c r="U1360" s="56">
        <f t="shared" si="232"/>
        <v>2</v>
      </c>
      <c r="V1360" s="21" t="s">
        <v>237</v>
      </c>
      <c r="W1360" s="54">
        <f>VLOOKUP(V1360,'Charged Moves'!B$2:K$119,3,FALSE)</f>
        <v>50</v>
      </c>
      <c r="X1360" s="57" t="str">
        <f>VLOOKUP(V1360,'Charged Moves'!B$2:C$119,2,FALSE)</f>
        <v>Dark</v>
      </c>
      <c r="Y1360" s="54">
        <f>IF(OR(VLOOKUP(V1360,'Charged Moves'!B$2:C$119,2,FALSE)=E1360,VLOOKUP(V1360,'Charged Moves'!B$2:C$119,2,FALSE)=F1360),1,0)</f>
        <v>0</v>
      </c>
      <c r="Z1360" s="54">
        <f>VLOOKUP(V1360,'Charged Moves'!B$2:K$119,10,FALSE)*100</f>
        <v>25</v>
      </c>
      <c r="AA1360" s="54">
        <f>VLOOKUP(V1360,'Charged Moves'!B$2:K$119,6,FALSE)</f>
        <v>2200</v>
      </c>
      <c r="AB1360" s="54">
        <f>VLOOKUP(V1360,'Charged Moves'!B$2:L$119,11,FALSE)</f>
        <v>33</v>
      </c>
      <c r="AC1360" s="62">
        <f t="shared" si="233"/>
        <v>33</v>
      </c>
      <c r="AD1360" s="24">
        <f t="shared" si="3"/>
        <v>15</v>
      </c>
      <c r="AE1360" s="63">
        <f t="shared" si="4"/>
        <v>6</v>
      </c>
      <c r="AF1360" s="64">
        <f t="shared" si="5"/>
        <v>2400</v>
      </c>
      <c r="AG1360" s="65">
        <f t="shared" si="6"/>
        <v>11.08695652</v>
      </c>
      <c r="AH1360" s="15">
        <f t="shared" si="234"/>
        <v>0.6368154234</v>
      </c>
      <c r="AI1360" s="15">
        <f t="shared" si="235"/>
        <v>0.2672049404</v>
      </c>
      <c r="AJ1360" s="15">
        <f t="shared" si="236"/>
        <v>0.2008921444</v>
      </c>
      <c r="AK1360" s="65">
        <f t="shared" si="7"/>
        <v>2.741935484</v>
      </c>
      <c r="AL1360" s="65">
        <f t="shared" si="8"/>
        <v>296465.2174</v>
      </c>
      <c r="AM1360" s="65">
        <f t="shared" si="9"/>
        <v>73319.35484</v>
      </c>
    </row>
    <row r="1361" ht="14.25" customHeight="1">
      <c r="A1361" s="11">
        <v>940.0</v>
      </c>
      <c r="B1361" s="11">
        <f>VLOOKUP(D1361,'Species Data'!A$2:E$252,2,FALSE)</f>
        <v>123</v>
      </c>
      <c r="C1361" s="11"/>
      <c r="D1361" s="11" t="s">
        <v>230</v>
      </c>
      <c r="E1361" s="118" t="s">
        <v>477</v>
      </c>
      <c r="F1361" s="67" t="s">
        <v>174</v>
      </c>
      <c r="G1361" s="11">
        <f>VLOOKUP(D1361,'Species Data'!A$2:E$252,3,FALSE)</f>
        <v>140</v>
      </c>
      <c r="H1361" s="52">
        <f>VLOOKUP(D1361,'Species Data'!A$2:E$252,4,FALSE)</f>
        <v>218</v>
      </c>
      <c r="I1361" s="52">
        <f>VLOOKUP(D1361,'Species Data'!A$2:E$252,5,FALSE)</f>
        <v>170</v>
      </c>
      <c r="J1361" s="53">
        <f t="shared" si="1"/>
        <v>23800</v>
      </c>
      <c r="K1361" s="12" t="s">
        <v>151</v>
      </c>
      <c r="L1361" s="54">
        <f>VLOOKUP(K1361,'Basic Moves'!B$2:J$60,3,FALSE)</f>
        <v>14</v>
      </c>
      <c r="M1361" s="54" t="str">
        <f>VLOOKUP(K1361,'Basic Moves'!B$2:C$60,2,FALSE)</f>
        <v>Flying</v>
      </c>
      <c r="N1361" s="54">
        <f>IF(OR(VLOOKUP(K1361,'Basic Moves'!B$2:C$60,2,FALSE)=E1361,VLOOKUP(K1361,'Basic Moves'!B$2:C$60,2,FALSE)=F1361),1,0)</f>
        <v>1</v>
      </c>
      <c r="O1361" s="54">
        <f>VLOOKUP(K1361,'Basic Moves'!B$2:J$60,5,FALSE)</f>
        <v>1200</v>
      </c>
      <c r="P1361" s="54">
        <f>VLOOKUP(K1361,'Basic Moves'!B$2:J$60,9,FALSE)</f>
        <v>10</v>
      </c>
      <c r="Q1361" s="34">
        <f t="shared" si="229"/>
        <v>11</v>
      </c>
      <c r="R1361" s="24">
        <f t="shared" si="2"/>
        <v>9.166666667</v>
      </c>
      <c r="S1361" s="56">
        <f t="shared" si="230"/>
        <v>11.66666667</v>
      </c>
      <c r="T1361" s="56">
        <f t="shared" si="231"/>
        <v>8.333333333</v>
      </c>
      <c r="U1361" s="56">
        <f t="shared" si="232"/>
        <v>0.7142857143</v>
      </c>
      <c r="V1361" s="12" t="s">
        <v>239</v>
      </c>
      <c r="W1361" s="54">
        <f>VLOOKUP(V1361,'Charged Moves'!B$2:K$119,3,FALSE)</f>
        <v>55</v>
      </c>
      <c r="X1361" s="57" t="str">
        <f>VLOOKUP(V1361,'Charged Moves'!B$2:C$119,2,FALSE)</f>
        <v>Flying</v>
      </c>
      <c r="Y1361" s="54">
        <f>IF(OR(VLOOKUP(V1361,'Charged Moves'!B$2:C$119,2,FALSE)=E1361,VLOOKUP(V1361,'Charged Moves'!B$2:C$119,2,FALSE)=F1361),1,0)</f>
        <v>1</v>
      </c>
      <c r="Z1361" s="54">
        <f>VLOOKUP(V1361,'Charged Moves'!B$2:K$119,10,FALSE)*100</f>
        <v>5</v>
      </c>
      <c r="AA1361" s="54">
        <f>VLOOKUP(V1361,'Charged Moves'!B$2:K$119,6,FALSE)</f>
        <v>2400</v>
      </c>
      <c r="AB1361" s="54">
        <f>VLOOKUP(V1361,'Charged Moves'!B$2:L$119,11,FALSE)</f>
        <v>33</v>
      </c>
      <c r="AC1361" s="62">
        <f t="shared" si="233"/>
        <v>40</v>
      </c>
      <c r="AD1361" s="24">
        <f t="shared" si="3"/>
        <v>16.66666667</v>
      </c>
      <c r="AE1361" s="63">
        <f t="shared" si="4"/>
        <v>4</v>
      </c>
      <c r="AF1361" s="64">
        <f t="shared" si="5"/>
        <v>4800</v>
      </c>
      <c r="AG1361" s="65">
        <f t="shared" si="6"/>
        <v>11.66666667</v>
      </c>
      <c r="AH1361" s="15">
        <f t="shared" si="234"/>
        <v>0.6701129619</v>
      </c>
      <c r="AI1361" s="15">
        <f t="shared" si="235"/>
        <v>0.2502617534</v>
      </c>
      <c r="AJ1361" s="15">
        <f t="shared" si="236"/>
        <v>0.3184726313</v>
      </c>
      <c r="AK1361" s="65">
        <f t="shared" si="7"/>
        <v>4.88372093</v>
      </c>
      <c r="AL1361" s="65">
        <f t="shared" si="8"/>
        <v>277666.6667</v>
      </c>
      <c r="AM1361" s="65">
        <f t="shared" si="9"/>
        <v>116232.5581</v>
      </c>
    </row>
    <row r="1362" ht="14.25" customHeight="1">
      <c r="A1362" s="11">
        <v>942.0</v>
      </c>
      <c r="B1362" s="11">
        <f>VLOOKUP(D1362,'Species Data'!A$2:E$252,2,FALSE)</f>
        <v>123</v>
      </c>
      <c r="C1362" s="11"/>
      <c r="D1362" s="11" t="s">
        <v>230</v>
      </c>
      <c r="E1362" s="118" t="s">
        <v>477</v>
      </c>
      <c r="F1362" s="67" t="s">
        <v>174</v>
      </c>
      <c r="G1362" s="11">
        <f>VLOOKUP(D1362,'Species Data'!A$2:E$252,3,FALSE)</f>
        <v>140</v>
      </c>
      <c r="H1362" s="52">
        <f>VLOOKUP(D1362,'Species Data'!A$2:E$252,4,FALSE)</f>
        <v>218</v>
      </c>
      <c r="I1362" s="52">
        <f>VLOOKUP(D1362,'Species Data'!A$2:E$252,5,FALSE)</f>
        <v>170</v>
      </c>
      <c r="J1362" s="53">
        <f t="shared" si="1"/>
        <v>23800</v>
      </c>
      <c r="K1362" s="12" t="s">
        <v>151</v>
      </c>
      <c r="L1362" s="54">
        <f>VLOOKUP(K1362,'Basic Moves'!B$2:J$60,3,FALSE)</f>
        <v>14</v>
      </c>
      <c r="M1362" s="54" t="str">
        <f>VLOOKUP(K1362,'Basic Moves'!B$2:C$60,2,FALSE)</f>
        <v>Flying</v>
      </c>
      <c r="N1362" s="54">
        <f>IF(OR(VLOOKUP(K1362,'Basic Moves'!B$2:C$60,2,FALSE)=E1362,VLOOKUP(K1362,'Basic Moves'!B$2:C$60,2,FALSE)=F1362),1,0)</f>
        <v>1</v>
      </c>
      <c r="O1362" s="54">
        <f>VLOOKUP(K1362,'Basic Moves'!B$2:J$60,5,FALSE)</f>
        <v>1200</v>
      </c>
      <c r="P1362" s="54">
        <f>VLOOKUP(K1362,'Basic Moves'!B$2:J$60,9,FALSE)</f>
        <v>10</v>
      </c>
      <c r="Q1362" s="34">
        <f t="shared" si="229"/>
        <v>11</v>
      </c>
      <c r="R1362" s="24">
        <f t="shared" si="2"/>
        <v>9.166666667</v>
      </c>
      <c r="S1362" s="56">
        <f t="shared" si="230"/>
        <v>11.66666667</v>
      </c>
      <c r="T1362" s="56">
        <f t="shared" si="231"/>
        <v>8.333333333</v>
      </c>
      <c r="U1362" s="56">
        <f t="shared" si="232"/>
        <v>0.7142857143</v>
      </c>
      <c r="V1362" s="48" t="s">
        <v>180</v>
      </c>
      <c r="W1362" s="54">
        <f>VLOOKUP(V1362,'Charged Moves'!B$2:K$119,3,FALSE)</f>
        <v>45</v>
      </c>
      <c r="X1362" s="57" t="str">
        <f>VLOOKUP(V1362,'Charged Moves'!B$2:C$119,2,FALSE)</f>
        <v>Bug</v>
      </c>
      <c r="Y1362" s="54">
        <f>IF(OR(VLOOKUP(V1362,'Charged Moves'!B$2:C$119,2,FALSE)=E1362,VLOOKUP(V1362,'Charged Moves'!B$2:C$119,2,FALSE)=F1362),1,0)</f>
        <v>1</v>
      </c>
      <c r="Z1362" s="54">
        <f>VLOOKUP(V1362,'Charged Moves'!B$2:K$119,10,FALSE)*100</f>
        <v>5</v>
      </c>
      <c r="AA1362" s="54">
        <f>VLOOKUP(V1362,'Charged Moves'!B$2:K$119,6,FALSE)</f>
        <v>1600</v>
      </c>
      <c r="AB1362" s="54">
        <f>VLOOKUP(V1362,'Charged Moves'!B$2:L$119,11,FALSE)</f>
        <v>33</v>
      </c>
      <c r="AC1362" s="62">
        <f t="shared" si="233"/>
        <v>33</v>
      </c>
      <c r="AD1362" s="24">
        <f t="shared" si="3"/>
        <v>20.625</v>
      </c>
      <c r="AE1362" s="63">
        <f t="shared" si="4"/>
        <v>4</v>
      </c>
      <c r="AF1362" s="64">
        <f t="shared" si="5"/>
        <v>4800</v>
      </c>
      <c r="AG1362" s="65">
        <f t="shared" si="6"/>
        <v>12.03125</v>
      </c>
      <c r="AH1362" s="15">
        <f t="shared" si="234"/>
        <v>0.691053992</v>
      </c>
      <c r="AI1362" s="15">
        <f t="shared" si="235"/>
        <v>0.2580824332</v>
      </c>
      <c r="AJ1362" s="15">
        <f t="shared" si="236"/>
        <v>0.3061738914</v>
      </c>
      <c r="AK1362" s="65">
        <f t="shared" si="7"/>
        <v>4.695121951</v>
      </c>
      <c r="AL1362" s="65">
        <f t="shared" si="8"/>
        <v>286343.75</v>
      </c>
      <c r="AM1362" s="65">
        <f t="shared" si="9"/>
        <v>111743.9024</v>
      </c>
    </row>
    <row r="1363" ht="14.25" customHeight="1">
      <c r="A1363" s="11">
        <v>941.0</v>
      </c>
      <c r="B1363" s="11">
        <f>VLOOKUP(D1363,'Species Data'!A$2:E$252,2,FALSE)</f>
        <v>123</v>
      </c>
      <c r="C1363" s="11"/>
      <c r="D1363" s="11" t="s">
        <v>230</v>
      </c>
      <c r="E1363" s="118" t="s">
        <v>477</v>
      </c>
      <c r="F1363" s="67" t="s">
        <v>174</v>
      </c>
      <c r="G1363" s="11">
        <f>VLOOKUP(D1363,'Species Data'!A$2:E$252,3,FALSE)</f>
        <v>140</v>
      </c>
      <c r="H1363" s="52">
        <f>VLOOKUP(D1363,'Species Data'!A$2:E$252,4,FALSE)</f>
        <v>218</v>
      </c>
      <c r="I1363" s="52">
        <f>VLOOKUP(D1363,'Species Data'!A$2:E$252,5,FALSE)</f>
        <v>170</v>
      </c>
      <c r="J1363" s="53">
        <f t="shared" si="1"/>
        <v>23800</v>
      </c>
      <c r="K1363" s="12" t="s">
        <v>151</v>
      </c>
      <c r="L1363" s="54">
        <f>VLOOKUP(K1363,'Basic Moves'!B$2:J$60,3,FALSE)</f>
        <v>14</v>
      </c>
      <c r="M1363" s="54" t="str">
        <f>VLOOKUP(K1363,'Basic Moves'!B$2:C$60,2,FALSE)</f>
        <v>Flying</v>
      </c>
      <c r="N1363" s="54">
        <f>IF(OR(VLOOKUP(K1363,'Basic Moves'!B$2:C$60,2,FALSE)=E1363,VLOOKUP(K1363,'Basic Moves'!B$2:C$60,2,FALSE)=F1363),1,0)</f>
        <v>1</v>
      </c>
      <c r="O1363" s="54">
        <f>VLOOKUP(K1363,'Basic Moves'!B$2:J$60,5,FALSE)</f>
        <v>1200</v>
      </c>
      <c r="P1363" s="54">
        <f>VLOOKUP(K1363,'Basic Moves'!B$2:J$60,9,FALSE)</f>
        <v>10</v>
      </c>
      <c r="Q1363" s="34">
        <f t="shared" si="229"/>
        <v>11</v>
      </c>
      <c r="R1363" s="24">
        <f t="shared" si="2"/>
        <v>9.166666667</v>
      </c>
      <c r="S1363" s="56">
        <f t="shared" si="230"/>
        <v>11.66666667</v>
      </c>
      <c r="T1363" s="56">
        <f t="shared" si="231"/>
        <v>8.333333333</v>
      </c>
      <c r="U1363" s="56">
        <f t="shared" si="232"/>
        <v>0.7142857143</v>
      </c>
      <c r="V1363" s="48" t="s">
        <v>237</v>
      </c>
      <c r="W1363" s="54">
        <f>VLOOKUP(V1363,'Charged Moves'!B$2:K$119,3,FALSE)</f>
        <v>50</v>
      </c>
      <c r="X1363" s="57" t="str">
        <f>VLOOKUP(V1363,'Charged Moves'!B$2:C$119,2,FALSE)</f>
        <v>Dark</v>
      </c>
      <c r="Y1363" s="54">
        <f>IF(OR(VLOOKUP(V1363,'Charged Moves'!B$2:C$119,2,FALSE)=E1363,VLOOKUP(V1363,'Charged Moves'!B$2:C$119,2,FALSE)=F1363),1,0)</f>
        <v>0</v>
      </c>
      <c r="Z1363" s="54">
        <f>VLOOKUP(V1363,'Charged Moves'!B$2:K$119,10,FALSE)*100</f>
        <v>25</v>
      </c>
      <c r="AA1363" s="54">
        <f>VLOOKUP(V1363,'Charged Moves'!B$2:K$119,6,FALSE)</f>
        <v>2200</v>
      </c>
      <c r="AB1363" s="54">
        <f>VLOOKUP(V1363,'Charged Moves'!B$2:L$119,11,FALSE)</f>
        <v>33</v>
      </c>
      <c r="AC1363" s="62">
        <f t="shared" si="233"/>
        <v>31</v>
      </c>
      <c r="AD1363" s="24">
        <f t="shared" si="3"/>
        <v>14.09090909</v>
      </c>
      <c r="AE1363" s="63">
        <f t="shared" si="4"/>
        <v>4</v>
      </c>
      <c r="AF1363" s="64">
        <f t="shared" si="5"/>
        <v>4800</v>
      </c>
      <c r="AG1363" s="65">
        <f t="shared" si="6"/>
        <v>10.71428571</v>
      </c>
      <c r="AH1363" s="15">
        <f t="shared" si="234"/>
        <v>0.615409863</v>
      </c>
      <c r="AI1363" s="15">
        <f t="shared" si="235"/>
        <v>0.2298322225</v>
      </c>
      <c r="AJ1363" s="15">
        <f t="shared" si="236"/>
        <v>0.2876958644</v>
      </c>
      <c r="AK1363" s="65">
        <f t="shared" si="7"/>
        <v>4.411764706</v>
      </c>
      <c r="AL1363" s="65">
        <f t="shared" si="8"/>
        <v>255000</v>
      </c>
      <c r="AM1363" s="65">
        <f t="shared" si="9"/>
        <v>105000</v>
      </c>
    </row>
    <row r="1364" ht="14.25" customHeight="1">
      <c r="A1364" s="11">
        <v>947.0</v>
      </c>
      <c r="B1364" s="32">
        <f>VLOOKUP(D1364,'Species Data'!A$2:E$252,2,FALSE)</f>
        <v>123</v>
      </c>
      <c r="C1364" s="32"/>
      <c r="D1364" s="32" t="s">
        <v>230</v>
      </c>
      <c r="E1364" s="120" t="s">
        <v>477</v>
      </c>
      <c r="F1364" s="114" t="s">
        <v>174</v>
      </c>
      <c r="G1364" s="32">
        <f>VLOOKUP(D1364,'Species Data'!A$2:E$252,3,FALSE)</f>
        <v>140</v>
      </c>
      <c r="H1364" s="104">
        <f>VLOOKUP(D1364,'Species Data'!A$2:E$252,4,FALSE)</f>
        <v>218</v>
      </c>
      <c r="I1364" s="104">
        <f>VLOOKUP(D1364,'Species Data'!A$2:E$252,5,FALSE)</f>
        <v>170</v>
      </c>
      <c r="J1364" s="105">
        <f t="shared" si="1"/>
        <v>23800</v>
      </c>
      <c r="K1364" s="36" t="s">
        <v>25</v>
      </c>
      <c r="L1364" s="106">
        <f>VLOOKUP(K1364,'Basic Moves'!B$2:J$60,3,FALSE)</f>
        <v>11</v>
      </c>
      <c r="M1364" s="106" t="str">
        <f>VLOOKUP(K1364,'Basic Moves'!B$2:C$60,2,FALSE)</f>
        <v>Steel</v>
      </c>
      <c r="N1364" s="106">
        <f>IF(OR(VLOOKUP(K1364,'Basic Moves'!B$2:C$60,2,FALSE)=E1364,VLOOKUP(K1364,'Basic Moves'!B$2:C$60,2,FALSE)=F1364),1,0)</f>
        <v>0</v>
      </c>
      <c r="O1364" s="106">
        <f>VLOOKUP(K1364,'Basic Moves'!B$2:J$60,5,FALSE)</f>
        <v>800</v>
      </c>
      <c r="P1364" s="106">
        <f>VLOOKUP(K1364,'Basic Moves'!B$2:J$60,9,FALSE)</f>
        <v>6</v>
      </c>
      <c r="Q1364" s="34">
        <f t="shared" si="229"/>
        <v>7</v>
      </c>
      <c r="R1364" s="24">
        <f t="shared" si="2"/>
        <v>8.75</v>
      </c>
      <c r="S1364" s="56">
        <f t="shared" si="230"/>
        <v>13.75</v>
      </c>
      <c r="T1364" s="56">
        <f t="shared" si="231"/>
        <v>7.5</v>
      </c>
      <c r="U1364" s="56">
        <f t="shared" si="232"/>
        <v>0.5454545455</v>
      </c>
      <c r="V1364" s="36" t="s">
        <v>231</v>
      </c>
      <c r="W1364" s="106">
        <f>VLOOKUP(V1364,'Charged Moves'!B$2:K$119,3,FALSE)</f>
        <v>90</v>
      </c>
      <c r="X1364" s="107" t="str">
        <f>VLOOKUP(V1364,'Charged Moves'!B$2:C$119,2,FALSE)</f>
        <v>Bug</v>
      </c>
      <c r="Y1364" s="106">
        <f>IF(OR(VLOOKUP(V1364,'Charged Moves'!B$2:C$119,2,FALSE)=E1364,VLOOKUP(V1364,'Charged Moves'!B$2:C$119,2,FALSE)=F1364),1,0)</f>
        <v>1</v>
      </c>
      <c r="Z1364" s="106">
        <f>VLOOKUP(V1364,'Charged Moves'!B$2:K$119,10,FALSE)*100</f>
        <v>5</v>
      </c>
      <c r="AA1364" s="106">
        <f>VLOOKUP(V1364,'Charged Moves'!B$2:K$119,6,FALSE)</f>
        <v>3700</v>
      </c>
      <c r="AB1364" s="106">
        <f>VLOOKUP(V1364,'Charged Moves'!B$2:L$119,11,FALSE)</f>
        <v>50</v>
      </c>
      <c r="AC1364" s="62">
        <f t="shared" si="233"/>
        <v>66</v>
      </c>
      <c r="AD1364" s="24">
        <f t="shared" si="3"/>
        <v>17.83783784</v>
      </c>
      <c r="AE1364" s="63">
        <f t="shared" si="4"/>
        <v>9</v>
      </c>
      <c r="AF1364" s="64">
        <f t="shared" si="5"/>
        <v>7200</v>
      </c>
      <c r="AG1364" s="65">
        <f t="shared" si="6"/>
        <v>11.83486239</v>
      </c>
      <c r="AH1364" s="15">
        <f t="shared" si="234"/>
        <v>0.6797738303</v>
      </c>
      <c r="AI1364" s="15">
        <f t="shared" si="235"/>
        <v>0.253869721</v>
      </c>
      <c r="AJ1364" s="15">
        <f t="shared" si="236"/>
        <v>0.2722403584</v>
      </c>
      <c r="AK1364" s="65">
        <f t="shared" si="7"/>
        <v>4.174757282</v>
      </c>
      <c r="AL1364" s="65">
        <f t="shared" si="8"/>
        <v>281669.7248</v>
      </c>
      <c r="AM1364" s="65">
        <f t="shared" si="9"/>
        <v>99359.2233</v>
      </c>
    </row>
    <row r="1365" ht="14.25" customHeight="1">
      <c r="A1365" s="11">
        <v>949.0</v>
      </c>
      <c r="B1365" s="32">
        <f>VLOOKUP(D1365,'Species Data'!A$2:E$252,2,FALSE)</f>
        <v>123</v>
      </c>
      <c r="C1365" s="32"/>
      <c r="D1365" s="32" t="s">
        <v>230</v>
      </c>
      <c r="E1365" s="120" t="s">
        <v>477</v>
      </c>
      <c r="F1365" s="114" t="s">
        <v>174</v>
      </c>
      <c r="G1365" s="32">
        <f>VLOOKUP(D1365,'Species Data'!A$2:E$252,3,FALSE)</f>
        <v>140</v>
      </c>
      <c r="H1365" s="104">
        <f>VLOOKUP(D1365,'Species Data'!A$2:E$252,4,FALSE)</f>
        <v>218</v>
      </c>
      <c r="I1365" s="104">
        <f>VLOOKUP(D1365,'Species Data'!A$2:E$252,5,FALSE)</f>
        <v>170</v>
      </c>
      <c r="J1365" s="105">
        <f t="shared" si="1"/>
        <v>23800</v>
      </c>
      <c r="K1365" s="36" t="s">
        <v>25</v>
      </c>
      <c r="L1365" s="106">
        <f>VLOOKUP(K1365,'Basic Moves'!B$2:J$60,3,FALSE)</f>
        <v>11</v>
      </c>
      <c r="M1365" s="106" t="str">
        <f>VLOOKUP(K1365,'Basic Moves'!B$2:C$60,2,FALSE)</f>
        <v>Steel</v>
      </c>
      <c r="N1365" s="106">
        <f>IF(OR(VLOOKUP(K1365,'Basic Moves'!B$2:C$60,2,FALSE)=E1365,VLOOKUP(K1365,'Basic Moves'!B$2:C$60,2,FALSE)=F1365),1,0)</f>
        <v>0</v>
      </c>
      <c r="O1365" s="106">
        <f>VLOOKUP(K1365,'Basic Moves'!B$2:J$60,5,FALSE)</f>
        <v>800</v>
      </c>
      <c r="P1365" s="106">
        <f>VLOOKUP(K1365,'Basic Moves'!B$2:J$60,9,FALSE)</f>
        <v>6</v>
      </c>
      <c r="Q1365" s="34">
        <f t="shared" si="229"/>
        <v>7</v>
      </c>
      <c r="R1365" s="24">
        <f t="shared" si="2"/>
        <v>8.75</v>
      </c>
      <c r="S1365" s="56">
        <f t="shared" si="230"/>
        <v>13.75</v>
      </c>
      <c r="T1365" s="56">
        <f t="shared" si="231"/>
        <v>7.5</v>
      </c>
      <c r="U1365" s="56">
        <f t="shared" si="232"/>
        <v>0.5454545455</v>
      </c>
      <c r="V1365" s="36" t="s">
        <v>180</v>
      </c>
      <c r="W1365" s="106">
        <f>VLOOKUP(V1365,'Charged Moves'!B$2:K$119,3,FALSE)</f>
        <v>45</v>
      </c>
      <c r="X1365" s="107" t="str">
        <f>VLOOKUP(V1365,'Charged Moves'!B$2:C$119,2,FALSE)</f>
        <v>Bug</v>
      </c>
      <c r="Y1365" s="106">
        <f>IF(OR(VLOOKUP(V1365,'Charged Moves'!B$2:C$119,2,FALSE)=E1365,VLOOKUP(V1365,'Charged Moves'!B$2:C$119,2,FALSE)=F1365),1,0)</f>
        <v>1</v>
      </c>
      <c r="Z1365" s="106">
        <f>VLOOKUP(V1365,'Charged Moves'!B$2:K$119,10,FALSE)*100</f>
        <v>5</v>
      </c>
      <c r="AA1365" s="106">
        <f>VLOOKUP(V1365,'Charged Moves'!B$2:K$119,6,FALSE)</f>
        <v>1600</v>
      </c>
      <c r="AB1365" s="106">
        <f>VLOOKUP(V1365,'Charged Moves'!B$2:L$119,11,FALSE)</f>
        <v>33</v>
      </c>
      <c r="AC1365" s="62">
        <f t="shared" si="233"/>
        <v>33</v>
      </c>
      <c r="AD1365" s="24">
        <f t="shared" si="3"/>
        <v>20.625</v>
      </c>
      <c r="AE1365" s="63">
        <f t="shared" si="4"/>
        <v>6</v>
      </c>
      <c r="AF1365" s="64">
        <f t="shared" si="5"/>
        <v>4800</v>
      </c>
      <c r="AG1365" s="65">
        <f t="shared" si="6"/>
        <v>11.71875</v>
      </c>
      <c r="AH1365" s="15">
        <f t="shared" si="234"/>
        <v>0.6731045376</v>
      </c>
      <c r="AI1365" s="15">
        <f t="shared" si="235"/>
        <v>0.2513789933</v>
      </c>
      <c r="AJ1365" s="15">
        <f t="shared" si="236"/>
        <v>0.2397465536</v>
      </c>
      <c r="AK1365" s="65">
        <f t="shared" si="7"/>
        <v>3.676470588</v>
      </c>
      <c r="AL1365" s="65">
        <f t="shared" si="8"/>
        <v>278906.25</v>
      </c>
      <c r="AM1365" s="65">
        <f t="shared" si="9"/>
        <v>87500</v>
      </c>
    </row>
    <row r="1366" ht="14.25" customHeight="1">
      <c r="A1366" s="11">
        <v>948.0</v>
      </c>
      <c r="B1366" s="32">
        <f>VLOOKUP(D1366,'Species Data'!A$2:E$252,2,FALSE)</f>
        <v>123</v>
      </c>
      <c r="C1366" s="32"/>
      <c r="D1366" s="32" t="s">
        <v>230</v>
      </c>
      <c r="E1366" s="120" t="s">
        <v>477</v>
      </c>
      <c r="F1366" s="114" t="s">
        <v>174</v>
      </c>
      <c r="G1366" s="32">
        <f>VLOOKUP(D1366,'Species Data'!A$2:E$252,3,FALSE)</f>
        <v>140</v>
      </c>
      <c r="H1366" s="104">
        <f>VLOOKUP(D1366,'Species Data'!A$2:E$252,4,FALSE)</f>
        <v>218</v>
      </c>
      <c r="I1366" s="104">
        <f>VLOOKUP(D1366,'Species Data'!A$2:E$252,5,FALSE)</f>
        <v>170</v>
      </c>
      <c r="J1366" s="105">
        <f t="shared" si="1"/>
        <v>23800</v>
      </c>
      <c r="K1366" s="36" t="s">
        <v>25</v>
      </c>
      <c r="L1366" s="106">
        <f>VLOOKUP(K1366,'Basic Moves'!B$2:J$60,3,FALSE)</f>
        <v>11</v>
      </c>
      <c r="M1366" s="106" t="str">
        <f>VLOOKUP(K1366,'Basic Moves'!B$2:C$60,2,FALSE)</f>
        <v>Steel</v>
      </c>
      <c r="N1366" s="106">
        <f>IF(OR(VLOOKUP(K1366,'Basic Moves'!B$2:C$60,2,FALSE)=E1366,VLOOKUP(K1366,'Basic Moves'!B$2:C$60,2,FALSE)=F1366),1,0)</f>
        <v>0</v>
      </c>
      <c r="O1366" s="106">
        <f>VLOOKUP(K1366,'Basic Moves'!B$2:J$60,5,FALSE)</f>
        <v>800</v>
      </c>
      <c r="P1366" s="106">
        <f>VLOOKUP(K1366,'Basic Moves'!B$2:J$60,9,FALSE)</f>
        <v>6</v>
      </c>
      <c r="Q1366" s="34">
        <f t="shared" si="229"/>
        <v>7</v>
      </c>
      <c r="R1366" s="24">
        <f t="shared" si="2"/>
        <v>8.75</v>
      </c>
      <c r="S1366" s="56">
        <f t="shared" si="230"/>
        <v>13.75</v>
      </c>
      <c r="T1366" s="56">
        <f t="shared" si="231"/>
        <v>7.5</v>
      </c>
      <c r="U1366" s="56">
        <f t="shared" si="232"/>
        <v>0.5454545455</v>
      </c>
      <c r="V1366" s="36" t="s">
        <v>237</v>
      </c>
      <c r="W1366" s="106">
        <f>VLOOKUP(V1366,'Charged Moves'!B$2:K$119,3,FALSE)</f>
        <v>50</v>
      </c>
      <c r="X1366" s="107" t="str">
        <f>VLOOKUP(V1366,'Charged Moves'!B$2:C$119,2,FALSE)</f>
        <v>Dark</v>
      </c>
      <c r="Y1366" s="106">
        <f>IF(OR(VLOOKUP(V1366,'Charged Moves'!B$2:C$119,2,FALSE)=E1366,VLOOKUP(V1366,'Charged Moves'!B$2:C$119,2,FALSE)=F1366),1,0)</f>
        <v>0</v>
      </c>
      <c r="Z1366" s="106">
        <f>VLOOKUP(V1366,'Charged Moves'!B$2:K$119,10,FALSE)*100</f>
        <v>25</v>
      </c>
      <c r="AA1366" s="106">
        <f>VLOOKUP(V1366,'Charged Moves'!B$2:K$119,6,FALSE)</f>
        <v>2200</v>
      </c>
      <c r="AB1366" s="106">
        <f>VLOOKUP(V1366,'Charged Moves'!B$2:L$119,11,FALSE)</f>
        <v>33</v>
      </c>
      <c r="AC1366" s="62">
        <f t="shared" si="233"/>
        <v>31</v>
      </c>
      <c r="AD1366" s="24">
        <f t="shared" si="3"/>
        <v>14.09090909</v>
      </c>
      <c r="AE1366" s="63">
        <f t="shared" si="4"/>
        <v>6</v>
      </c>
      <c r="AF1366" s="64">
        <f t="shared" si="5"/>
        <v>4800</v>
      </c>
      <c r="AG1366" s="65">
        <f t="shared" si="6"/>
        <v>10.42857143</v>
      </c>
      <c r="AH1366" s="15">
        <f t="shared" si="234"/>
        <v>0.5989989333</v>
      </c>
      <c r="AI1366" s="15">
        <f t="shared" si="235"/>
        <v>0.2237033632</v>
      </c>
      <c r="AJ1366" s="15">
        <f t="shared" si="236"/>
        <v>0.2266860747</v>
      </c>
      <c r="AK1366" s="65">
        <f t="shared" si="7"/>
        <v>3.476190476</v>
      </c>
      <c r="AL1366" s="65">
        <f t="shared" si="8"/>
        <v>248200</v>
      </c>
      <c r="AM1366" s="65">
        <f t="shared" si="9"/>
        <v>82733.33333</v>
      </c>
    </row>
    <row r="1367" ht="14.25" customHeight="1">
      <c r="A1367" s="11">
        <v>944.0</v>
      </c>
      <c r="B1367" s="32">
        <f>VLOOKUP(D1367,'Species Data'!A$2:E$252,2,FALSE)</f>
        <v>123</v>
      </c>
      <c r="C1367" s="32"/>
      <c r="D1367" s="32" t="s">
        <v>230</v>
      </c>
      <c r="E1367" s="120" t="s">
        <v>477</v>
      </c>
      <c r="F1367" s="114" t="s">
        <v>174</v>
      </c>
      <c r="G1367" s="32">
        <f>VLOOKUP(D1367,'Species Data'!A$2:E$252,3,FALSE)</f>
        <v>140</v>
      </c>
      <c r="H1367" s="104">
        <f>VLOOKUP(D1367,'Species Data'!A$2:E$252,4,FALSE)</f>
        <v>218</v>
      </c>
      <c r="I1367" s="104">
        <f>VLOOKUP(D1367,'Species Data'!A$2:E$252,5,FALSE)</f>
        <v>170</v>
      </c>
      <c r="J1367" s="105">
        <f t="shared" si="1"/>
        <v>23800</v>
      </c>
      <c r="K1367" s="36" t="s">
        <v>178</v>
      </c>
      <c r="L1367" s="106">
        <f>VLOOKUP(K1367,'Basic Moves'!B$2:J$60,3,FALSE)</f>
        <v>3</v>
      </c>
      <c r="M1367" s="106" t="str">
        <f>VLOOKUP(K1367,'Basic Moves'!B$2:C$60,2,FALSE)</f>
        <v>Bug</v>
      </c>
      <c r="N1367" s="106">
        <f>IF(OR(VLOOKUP(K1367,'Basic Moves'!B$2:C$60,2,FALSE)=E1367,VLOOKUP(K1367,'Basic Moves'!B$2:C$60,2,FALSE)=F1367),1,0)</f>
        <v>1</v>
      </c>
      <c r="O1367" s="106">
        <f>VLOOKUP(K1367,'Basic Moves'!B$2:J$60,5,FALSE)</f>
        <v>400</v>
      </c>
      <c r="P1367" s="106">
        <f>VLOOKUP(K1367,'Basic Moves'!B$2:J$60,9,FALSE)</f>
        <v>6</v>
      </c>
      <c r="Q1367" s="34">
        <f t="shared" si="229"/>
        <v>3</v>
      </c>
      <c r="R1367" s="24">
        <f t="shared" si="2"/>
        <v>7.5</v>
      </c>
      <c r="S1367" s="56">
        <f t="shared" si="230"/>
        <v>7.5</v>
      </c>
      <c r="T1367" s="56">
        <f t="shared" si="231"/>
        <v>15</v>
      </c>
      <c r="U1367" s="56">
        <f t="shared" si="232"/>
        <v>2</v>
      </c>
      <c r="V1367" s="36" t="s">
        <v>231</v>
      </c>
      <c r="W1367" s="106">
        <f>VLOOKUP(V1367,'Charged Moves'!B$2:K$119,3,FALSE)</f>
        <v>90</v>
      </c>
      <c r="X1367" s="107" t="str">
        <f>VLOOKUP(V1367,'Charged Moves'!B$2:C$119,2,FALSE)</f>
        <v>Bug</v>
      </c>
      <c r="Y1367" s="106">
        <f>IF(OR(VLOOKUP(V1367,'Charged Moves'!B$2:C$119,2,FALSE)=E1367,VLOOKUP(V1367,'Charged Moves'!B$2:C$119,2,FALSE)=F1367),1,0)</f>
        <v>1</v>
      </c>
      <c r="Z1367" s="106">
        <f>VLOOKUP(V1367,'Charged Moves'!B$2:K$119,10,FALSE)*100</f>
        <v>5</v>
      </c>
      <c r="AA1367" s="106">
        <f>VLOOKUP(V1367,'Charged Moves'!B$2:K$119,6,FALSE)</f>
        <v>3700</v>
      </c>
      <c r="AB1367" s="106">
        <f>VLOOKUP(V1367,'Charged Moves'!B$2:L$119,11,FALSE)</f>
        <v>50</v>
      </c>
      <c r="AC1367" s="62">
        <f t="shared" si="233"/>
        <v>66</v>
      </c>
      <c r="AD1367" s="24">
        <f t="shared" si="3"/>
        <v>17.83783784</v>
      </c>
      <c r="AE1367" s="63">
        <f t="shared" si="4"/>
        <v>9</v>
      </c>
      <c r="AF1367" s="64">
        <f t="shared" si="5"/>
        <v>3600</v>
      </c>
      <c r="AG1367" s="65">
        <f t="shared" si="6"/>
        <v>12.73972603</v>
      </c>
      <c r="AH1367" s="15">
        <f t="shared" si="234"/>
        <v>0.7317476179</v>
      </c>
      <c r="AI1367" s="15">
        <f t="shared" si="235"/>
        <v>0.2732799577</v>
      </c>
      <c r="AJ1367" s="15">
        <f t="shared" si="236"/>
        <v>0.2221475759</v>
      </c>
      <c r="AK1367" s="65">
        <f t="shared" si="7"/>
        <v>3.406593407</v>
      </c>
      <c r="AL1367" s="65">
        <f t="shared" si="8"/>
        <v>303205.4795</v>
      </c>
      <c r="AM1367" s="65">
        <f t="shared" si="9"/>
        <v>81076.92308</v>
      </c>
    </row>
    <row r="1368" ht="14.25" customHeight="1">
      <c r="A1368" s="11">
        <v>943.0</v>
      </c>
      <c r="B1368" s="11">
        <f>VLOOKUP(D1368,'Species Data'!A$2:E$252,2,FALSE)</f>
        <v>123</v>
      </c>
      <c r="C1368" s="11"/>
      <c r="D1368" s="11" t="s">
        <v>230</v>
      </c>
      <c r="E1368" s="118" t="s">
        <v>477</v>
      </c>
      <c r="F1368" s="67" t="s">
        <v>174</v>
      </c>
      <c r="G1368" s="11">
        <f>VLOOKUP(D1368,'Species Data'!A$2:E$252,3,FALSE)</f>
        <v>140</v>
      </c>
      <c r="H1368" s="52">
        <f>VLOOKUP(D1368,'Species Data'!A$2:E$252,4,FALSE)</f>
        <v>218</v>
      </c>
      <c r="I1368" s="52">
        <f>VLOOKUP(D1368,'Species Data'!A$2:E$252,5,FALSE)</f>
        <v>170</v>
      </c>
      <c r="J1368" s="53">
        <f t="shared" si="1"/>
        <v>23800</v>
      </c>
      <c r="K1368" s="48" t="s">
        <v>178</v>
      </c>
      <c r="L1368" s="54">
        <f>VLOOKUP(K1368,'Basic Moves'!B$2:J$60,3,FALSE)</f>
        <v>3</v>
      </c>
      <c r="M1368" s="54" t="str">
        <f>VLOOKUP(K1368,'Basic Moves'!B$2:C$60,2,FALSE)</f>
        <v>Bug</v>
      </c>
      <c r="N1368" s="54">
        <f>IF(OR(VLOOKUP(K1368,'Basic Moves'!B$2:C$60,2,FALSE)=E1368,VLOOKUP(K1368,'Basic Moves'!B$2:C$60,2,FALSE)=F1368),1,0)</f>
        <v>1</v>
      </c>
      <c r="O1368" s="54">
        <f>VLOOKUP(K1368,'Basic Moves'!B$2:J$60,5,FALSE)</f>
        <v>400</v>
      </c>
      <c r="P1368" s="54">
        <f>VLOOKUP(K1368,'Basic Moves'!B$2:J$60,9,FALSE)</f>
        <v>6</v>
      </c>
      <c r="Q1368" s="34">
        <f t="shared" si="229"/>
        <v>3</v>
      </c>
      <c r="R1368" s="24">
        <f t="shared" si="2"/>
        <v>7.5</v>
      </c>
      <c r="S1368" s="56">
        <f t="shared" si="230"/>
        <v>7.5</v>
      </c>
      <c r="T1368" s="56">
        <f t="shared" si="231"/>
        <v>15</v>
      </c>
      <c r="U1368" s="56">
        <f t="shared" si="232"/>
        <v>2</v>
      </c>
      <c r="V1368" s="12" t="s">
        <v>239</v>
      </c>
      <c r="W1368" s="54">
        <f>VLOOKUP(V1368,'Charged Moves'!B$2:K$119,3,FALSE)</f>
        <v>55</v>
      </c>
      <c r="X1368" s="57" t="str">
        <f>VLOOKUP(V1368,'Charged Moves'!B$2:C$119,2,FALSE)</f>
        <v>Flying</v>
      </c>
      <c r="Y1368" s="54">
        <f>IF(OR(VLOOKUP(V1368,'Charged Moves'!B$2:C$119,2,FALSE)=E1368,VLOOKUP(V1368,'Charged Moves'!B$2:C$119,2,FALSE)=F1368),1,0)</f>
        <v>1</v>
      </c>
      <c r="Z1368" s="54">
        <f>VLOOKUP(V1368,'Charged Moves'!B$2:K$119,10,FALSE)*100</f>
        <v>5</v>
      </c>
      <c r="AA1368" s="54">
        <f>VLOOKUP(V1368,'Charged Moves'!B$2:K$119,6,FALSE)</f>
        <v>2400</v>
      </c>
      <c r="AB1368" s="54">
        <f>VLOOKUP(V1368,'Charged Moves'!B$2:L$119,11,FALSE)</f>
        <v>33</v>
      </c>
      <c r="AC1368" s="62">
        <f t="shared" si="233"/>
        <v>40</v>
      </c>
      <c r="AD1368" s="24">
        <f t="shared" si="3"/>
        <v>16.66666667</v>
      </c>
      <c r="AE1368" s="63">
        <f t="shared" si="4"/>
        <v>6</v>
      </c>
      <c r="AF1368" s="64">
        <f t="shared" si="5"/>
        <v>2400</v>
      </c>
      <c r="AG1368" s="65">
        <f t="shared" si="6"/>
        <v>12.08333333</v>
      </c>
      <c r="AH1368" s="15">
        <f t="shared" si="234"/>
        <v>0.6940455677</v>
      </c>
      <c r="AI1368" s="15">
        <f t="shared" si="235"/>
        <v>0.2591996731</v>
      </c>
      <c r="AJ1368" s="15">
        <f t="shared" si="236"/>
        <v>0.2011830654</v>
      </c>
      <c r="AK1368" s="65">
        <f t="shared" si="7"/>
        <v>3.085106383</v>
      </c>
      <c r="AL1368" s="65">
        <f t="shared" si="8"/>
        <v>287583.3333</v>
      </c>
      <c r="AM1368" s="65">
        <f t="shared" si="9"/>
        <v>73425.53191</v>
      </c>
    </row>
    <row r="1369" ht="14.25" customHeight="1">
      <c r="A1369" s="11">
        <v>946.0</v>
      </c>
      <c r="B1369" s="11">
        <f>VLOOKUP(D1369,'Species Data'!A$2:E$252,2,FALSE)</f>
        <v>123</v>
      </c>
      <c r="C1369" s="11"/>
      <c r="D1369" s="11" t="s">
        <v>230</v>
      </c>
      <c r="E1369" s="118" t="s">
        <v>477</v>
      </c>
      <c r="F1369" s="67" t="s">
        <v>174</v>
      </c>
      <c r="G1369" s="11">
        <f>VLOOKUP(D1369,'Species Data'!A$2:E$252,3,FALSE)</f>
        <v>140</v>
      </c>
      <c r="H1369" s="52">
        <f>VLOOKUP(D1369,'Species Data'!A$2:E$252,4,FALSE)</f>
        <v>218</v>
      </c>
      <c r="I1369" s="52">
        <f>VLOOKUP(D1369,'Species Data'!A$2:E$252,5,FALSE)</f>
        <v>170</v>
      </c>
      <c r="J1369" s="53">
        <f t="shared" si="1"/>
        <v>23800</v>
      </c>
      <c r="K1369" s="48" t="s">
        <v>178</v>
      </c>
      <c r="L1369" s="54">
        <f>VLOOKUP(K1369,'Basic Moves'!B$2:J$60,3,FALSE)</f>
        <v>3</v>
      </c>
      <c r="M1369" s="54" t="str">
        <f>VLOOKUP(K1369,'Basic Moves'!B$2:C$60,2,FALSE)</f>
        <v>Bug</v>
      </c>
      <c r="N1369" s="54">
        <f>IF(OR(VLOOKUP(K1369,'Basic Moves'!B$2:C$60,2,FALSE)=E1369,VLOOKUP(K1369,'Basic Moves'!B$2:C$60,2,FALSE)=F1369),1,0)</f>
        <v>1</v>
      </c>
      <c r="O1369" s="54">
        <f>VLOOKUP(K1369,'Basic Moves'!B$2:J$60,5,FALSE)</f>
        <v>400</v>
      </c>
      <c r="P1369" s="54">
        <f>VLOOKUP(K1369,'Basic Moves'!B$2:J$60,9,FALSE)</f>
        <v>6</v>
      </c>
      <c r="Q1369" s="34">
        <f t="shared" si="229"/>
        <v>3</v>
      </c>
      <c r="R1369" s="24">
        <f t="shared" si="2"/>
        <v>7.5</v>
      </c>
      <c r="S1369" s="56">
        <f t="shared" si="230"/>
        <v>7.5</v>
      </c>
      <c r="T1369" s="56">
        <f t="shared" si="231"/>
        <v>15</v>
      </c>
      <c r="U1369" s="56">
        <f t="shared" si="232"/>
        <v>2</v>
      </c>
      <c r="V1369" s="48" t="s">
        <v>180</v>
      </c>
      <c r="W1369" s="54">
        <f>VLOOKUP(V1369,'Charged Moves'!B$2:K$119,3,FALSE)</f>
        <v>45</v>
      </c>
      <c r="X1369" s="57" t="str">
        <f>VLOOKUP(V1369,'Charged Moves'!B$2:C$119,2,FALSE)</f>
        <v>Bug</v>
      </c>
      <c r="Y1369" s="54">
        <f>IF(OR(VLOOKUP(V1369,'Charged Moves'!B$2:C$119,2,FALSE)=E1369,VLOOKUP(V1369,'Charged Moves'!B$2:C$119,2,FALSE)=F1369),1,0)</f>
        <v>1</v>
      </c>
      <c r="Z1369" s="54">
        <f>VLOOKUP(V1369,'Charged Moves'!B$2:K$119,10,FALSE)*100</f>
        <v>5</v>
      </c>
      <c r="AA1369" s="54">
        <f>VLOOKUP(V1369,'Charged Moves'!B$2:K$119,6,FALSE)</f>
        <v>1600</v>
      </c>
      <c r="AB1369" s="54">
        <f>VLOOKUP(V1369,'Charged Moves'!B$2:L$119,11,FALSE)</f>
        <v>33</v>
      </c>
      <c r="AC1369" s="62">
        <f t="shared" si="233"/>
        <v>33</v>
      </c>
      <c r="AD1369" s="24">
        <f t="shared" si="3"/>
        <v>20.625</v>
      </c>
      <c r="AE1369" s="63">
        <f t="shared" si="4"/>
        <v>6</v>
      </c>
      <c r="AF1369" s="64">
        <f t="shared" si="5"/>
        <v>2400</v>
      </c>
      <c r="AG1369" s="65">
        <f t="shared" si="6"/>
        <v>12.75</v>
      </c>
      <c r="AH1369" s="15">
        <f t="shared" si="234"/>
        <v>0.7323377369</v>
      </c>
      <c r="AI1369" s="15">
        <f t="shared" si="235"/>
        <v>0.2735003447</v>
      </c>
      <c r="AJ1369" s="15">
        <f t="shared" si="236"/>
        <v>0.1847646773</v>
      </c>
      <c r="AK1369" s="65">
        <f t="shared" si="7"/>
        <v>2.833333333</v>
      </c>
      <c r="AL1369" s="65">
        <f t="shared" si="8"/>
        <v>303450</v>
      </c>
      <c r="AM1369" s="65">
        <f t="shared" si="9"/>
        <v>67433.33333</v>
      </c>
    </row>
    <row r="1370" ht="14.25" customHeight="1">
      <c r="A1370" s="11">
        <v>945.0</v>
      </c>
      <c r="B1370" s="11">
        <f>VLOOKUP(D1370,'Species Data'!A$2:E$252,2,FALSE)</f>
        <v>123</v>
      </c>
      <c r="C1370" s="11"/>
      <c r="D1370" s="11" t="s">
        <v>230</v>
      </c>
      <c r="E1370" s="118" t="s">
        <v>477</v>
      </c>
      <c r="F1370" s="67" t="s">
        <v>174</v>
      </c>
      <c r="G1370" s="11">
        <f>VLOOKUP(D1370,'Species Data'!A$2:E$252,3,FALSE)</f>
        <v>140</v>
      </c>
      <c r="H1370" s="52">
        <f>VLOOKUP(D1370,'Species Data'!A$2:E$252,4,FALSE)</f>
        <v>218</v>
      </c>
      <c r="I1370" s="52">
        <f>VLOOKUP(D1370,'Species Data'!A$2:E$252,5,FALSE)</f>
        <v>170</v>
      </c>
      <c r="J1370" s="53">
        <f t="shared" si="1"/>
        <v>23800</v>
      </c>
      <c r="K1370" s="48" t="s">
        <v>178</v>
      </c>
      <c r="L1370" s="54">
        <f>VLOOKUP(K1370,'Basic Moves'!B$2:J$60,3,FALSE)</f>
        <v>3</v>
      </c>
      <c r="M1370" s="54" t="str">
        <f>VLOOKUP(K1370,'Basic Moves'!B$2:C$60,2,FALSE)</f>
        <v>Bug</v>
      </c>
      <c r="N1370" s="54">
        <f>IF(OR(VLOOKUP(K1370,'Basic Moves'!B$2:C$60,2,FALSE)=E1370,VLOOKUP(K1370,'Basic Moves'!B$2:C$60,2,FALSE)=F1370),1,0)</f>
        <v>1</v>
      </c>
      <c r="O1370" s="54">
        <f>VLOOKUP(K1370,'Basic Moves'!B$2:J$60,5,FALSE)</f>
        <v>400</v>
      </c>
      <c r="P1370" s="54">
        <f>VLOOKUP(K1370,'Basic Moves'!B$2:J$60,9,FALSE)</f>
        <v>6</v>
      </c>
      <c r="Q1370" s="34">
        <f t="shared" si="229"/>
        <v>3</v>
      </c>
      <c r="R1370" s="24">
        <f t="shared" si="2"/>
        <v>7.5</v>
      </c>
      <c r="S1370" s="56">
        <f t="shared" si="230"/>
        <v>7.5</v>
      </c>
      <c r="T1370" s="56">
        <f t="shared" si="231"/>
        <v>15</v>
      </c>
      <c r="U1370" s="56">
        <f t="shared" si="232"/>
        <v>2</v>
      </c>
      <c r="V1370" s="48" t="s">
        <v>237</v>
      </c>
      <c r="W1370" s="54">
        <f>VLOOKUP(V1370,'Charged Moves'!B$2:K$119,3,FALSE)</f>
        <v>50</v>
      </c>
      <c r="X1370" s="57" t="str">
        <f>VLOOKUP(V1370,'Charged Moves'!B$2:C$119,2,FALSE)</f>
        <v>Dark</v>
      </c>
      <c r="Y1370" s="54">
        <f>IF(OR(VLOOKUP(V1370,'Charged Moves'!B$2:C$119,2,FALSE)=E1370,VLOOKUP(V1370,'Charged Moves'!B$2:C$119,2,FALSE)=F1370),1,0)</f>
        <v>0</v>
      </c>
      <c r="Z1370" s="54">
        <f>VLOOKUP(V1370,'Charged Moves'!B$2:K$119,10,FALSE)*100</f>
        <v>25</v>
      </c>
      <c r="AA1370" s="54">
        <f>VLOOKUP(V1370,'Charged Moves'!B$2:K$119,6,FALSE)</f>
        <v>2200</v>
      </c>
      <c r="AB1370" s="54">
        <f>VLOOKUP(V1370,'Charged Moves'!B$2:L$119,11,FALSE)</f>
        <v>33</v>
      </c>
      <c r="AC1370" s="62">
        <f t="shared" si="233"/>
        <v>31</v>
      </c>
      <c r="AD1370" s="24">
        <f t="shared" si="3"/>
        <v>14.09090909</v>
      </c>
      <c r="AE1370" s="63">
        <f t="shared" si="4"/>
        <v>6</v>
      </c>
      <c r="AF1370" s="64">
        <f t="shared" si="5"/>
        <v>2400</v>
      </c>
      <c r="AG1370" s="65">
        <f t="shared" si="6"/>
        <v>10.65217391</v>
      </c>
      <c r="AH1370" s="15">
        <f t="shared" si="234"/>
        <v>0.6118422696</v>
      </c>
      <c r="AI1370" s="15">
        <f t="shared" si="235"/>
        <v>0.2284998618</v>
      </c>
      <c r="AJ1370" s="15">
        <f t="shared" si="236"/>
        <v>0.1717925842</v>
      </c>
      <c r="AK1370" s="65">
        <f t="shared" si="7"/>
        <v>2.634408602</v>
      </c>
      <c r="AL1370" s="65">
        <f t="shared" si="8"/>
        <v>253521.7391</v>
      </c>
      <c r="AM1370" s="65">
        <f t="shared" si="9"/>
        <v>62698.92473</v>
      </c>
    </row>
    <row r="1371" ht="14.25" customHeight="1">
      <c r="A1371" s="11">
        <v>895.0</v>
      </c>
      <c r="B1371" s="11">
        <f>VLOOKUP(D1371,'Species Data'!A$2:E$252,2,FALSE)</f>
        <v>117</v>
      </c>
      <c r="C1371" s="11"/>
      <c r="D1371" s="11" t="s">
        <v>265</v>
      </c>
      <c r="E1371" s="115" t="s">
        <v>476</v>
      </c>
      <c r="F1371" s="122"/>
      <c r="G1371" s="11">
        <f>VLOOKUP(D1371,'Species Data'!A$2:E$252,3,FALSE)</f>
        <v>110</v>
      </c>
      <c r="H1371" s="52">
        <f>VLOOKUP(D1371,'Species Data'!A$2:E$252,4,FALSE)</f>
        <v>187</v>
      </c>
      <c r="I1371" s="52">
        <f>VLOOKUP(D1371,'Species Data'!A$2:E$252,5,FALSE)</f>
        <v>182</v>
      </c>
      <c r="J1371" s="53">
        <f t="shared" si="1"/>
        <v>20020</v>
      </c>
      <c r="K1371" s="48" t="s">
        <v>74</v>
      </c>
      <c r="L1371" s="54">
        <f>VLOOKUP(K1371,'Basic Moves'!B$2:J$60,3,FALSE)</f>
        <v>5</v>
      </c>
      <c r="M1371" s="54" t="str">
        <f>VLOOKUP(K1371,'Basic Moves'!B$2:C$60,2,FALSE)</f>
        <v>Water</v>
      </c>
      <c r="N1371" s="54">
        <f>IF(OR(VLOOKUP(K1371,'Basic Moves'!B$2:C$60,2,FALSE)=E1371,VLOOKUP(K1371,'Basic Moves'!B$2:C$60,2,FALSE)=F1371),1,0)</f>
        <v>1</v>
      </c>
      <c r="O1371" s="54">
        <f>VLOOKUP(K1371,'Basic Moves'!B$2:J$60,5,FALSE)</f>
        <v>500</v>
      </c>
      <c r="P1371" s="54">
        <f>VLOOKUP(K1371,'Basic Moves'!B$2:J$60,9,FALSE)</f>
        <v>5</v>
      </c>
      <c r="Q1371" s="34">
        <f t="shared" si="229"/>
        <v>4</v>
      </c>
      <c r="R1371" s="24">
        <f t="shared" si="2"/>
        <v>8</v>
      </c>
      <c r="S1371" s="56">
        <f t="shared" si="230"/>
        <v>10</v>
      </c>
      <c r="T1371" s="56">
        <f t="shared" si="231"/>
        <v>10</v>
      </c>
      <c r="U1371" s="56">
        <f t="shared" si="232"/>
        <v>1</v>
      </c>
      <c r="V1371" s="48" t="s">
        <v>76</v>
      </c>
      <c r="W1371" s="54">
        <f>VLOOKUP(V1371,'Charged Moves'!B$2:K$119,3,FALSE)</f>
        <v>130</v>
      </c>
      <c r="X1371" s="57" t="str">
        <f>VLOOKUP(V1371,'Charged Moves'!B$2:C$119,2,FALSE)</f>
        <v>Water</v>
      </c>
      <c r="Y1371" s="54">
        <f>IF(OR(VLOOKUP(V1371,'Charged Moves'!B$2:C$119,2,FALSE)=E1371,VLOOKUP(V1371,'Charged Moves'!B$2:C$119,2,FALSE)=F1371),1,0)</f>
        <v>1</v>
      </c>
      <c r="Z1371" s="54">
        <f>VLOOKUP(V1371,'Charged Moves'!B$2:K$119,10,FALSE)*100</f>
        <v>5</v>
      </c>
      <c r="AA1371" s="54">
        <f>VLOOKUP(V1371,'Charged Moves'!B$2:K$119,6,FALSE)</f>
        <v>3300</v>
      </c>
      <c r="AB1371" s="54">
        <f>VLOOKUP(V1371,'Charged Moves'!B$2:L$119,11,FALSE)</f>
        <v>100</v>
      </c>
      <c r="AC1371" s="62">
        <f t="shared" si="233"/>
        <v>82</v>
      </c>
      <c r="AD1371" s="24">
        <f t="shared" si="3"/>
        <v>24.84848485</v>
      </c>
      <c r="AE1371" s="63">
        <f t="shared" si="4"/>
        <v>20</v>
      </c>
      <c r="AF1371" s="64">
        <f t="shared" si="5"/>
        <v>10000</v>
      </c>
      <c r="AG1371" s="65">
        <f t="shared" si="6"/>
        <v>12.18045113</v>
      </c>
      <c r="AH1371" s="15">
        <f t="shared" si="234"/>
        <v>0.6996238442</v>
      </c>
      <c r="AI1371" s="15">
        <f t="shared" si="235"/>
        <v>0.2197850677</v>
      </c>
      <c r="AJ1371" s="15">
        <f t="shared" si="236"/>
        <v>0.1606934875</v>
      </c>
      <c r="AK1371" s="65">
        <f t="shared" si="7"/>
        <v>2.929475588</v>
      </c>
      <c r="AL1371" s="65">
        <f t="shared" si="8"/>
        <v>243852.6316</v>
      </c>
      <c r="AM1371" s="65">
        <f t="shared" si="9"/>
        <v>58648.10127</v>
      </c>
    </row>
    <row r="1372" ht="14.25" customHeight="1">
      <c r="A1372" s="11">
        <v>894.0</v>
      </c>
      <c r="B1372" s="11">
        <f>VLOOKUP(D1372,'Species Data'!A$2:E$252,2,FALSE)</f>
        <v>117</v>
      </c>
      <c r="C1372" s="11"/>
      <c r="D1372" s="11" t="s">
        <v>265</v>
      </c>
      <c r="E1372" s="115" t="s">
        <v>476</v>
      </c>
      <c r="F1372" s="122"/>
      <c r="G1372" s="11">
        <f>VLOOKUP(D1372,'Species Data'!A$2:E$252,3,FALSE)</f>
        <v>110</v>
      </c>
      <c r="H1372" s="52">
        <f>VLOOKUP(D1372,'Species Data'!A$2:E$252,4,FALSE)</f>
        <v>187</v>
      </c>
      <c r="I1372" s="52">
        <f>VLOOKUP(D1372,'Species Data'!A$2:E$252,5,FALSE)</f>
        <v>182</v>
      </c>
      <c r="J1372" s="53">
        <f t="shared" si="1"/>
        <v>20020</v>
      </c>
      <c r="K1372" s="48" t="s">
        <v>74</v>
      </c>
      <c r="L1372" s="54">
        <f>VLOOKUP(K1372,'Basic Moves'!B$2:J$60,3,FALSE)</f>
        <v>5</v>
      </c>
      <c r="M1372" s="54" t="str">
        <f>VLOOKUP(K1372,'Basic Moves'!B$2:C$60,2,FALSE)</f>
        <v>Water</v>
      </c>
      <c r="N1372" s="54">
        <f>IF(OR(VLOOKUP(K1372,'Basic Moves'!B$2:C$60,2,FALSE)=E1372,VLOOKUP(K1372,'Basic Moves'!B$2:C$60,2,FALSE)=F1372),1,0)</f>
        <v>1</v>
      </c>
      <c r="O1372" s="54">
        <f>VLOOKUP(K1372,'Basic Moves'!B$2:J$60,5,FALSE)</f>
        <v>500</v>
      </c>
      <c r="P1372" s="54">
        <f>VLOOKUP(K1372,'Basic Moves'!B$2:J$60,9,FALSE)</f>
        <v>5</v>
      </c>
      <c r="Q1372" s="34">
        <f t="shared" si="229"/>
        <v>4</v>
      </c>
      <c r="R1372" s="24">
        <f t="shared" si="2"/>
        <v>8</v>
      </c>
      <c r="S1372" s="56">
        <f t="shared" si="230"/>
        <v>10</v>
      </c>
      <c r="T1372" s="56">
        <f t="shared" si="231"/>
        <v>10</v>
      </c>
      <c r="U1372" s="56">
        <f t="shared" si="232"/>
        <v>1</v>
      </c>
      <c r="V1372" s="48" t="s">
        <v>89</v>
      </c>
      <c r="W1372" s="54">
        <f>VLOOKUP(V1372,'Charged Moves'!B$2:K$119,3,FALSE)</f>
        <v>90</v>
      </c>
      <c r="X1372" s="57" t="str">
        <f>VLOOKUP(V1372,'Charged Moves'!B$2:C$119,2,FALSE)</f>
        <v>Dragon</v>
      </c>
      <c r="Y1372" s="54">
        <f>IF(OR(VLOOKUP(V1372,'Charged Moves'!B$2:C$119,2,FALSE)=E1372,VLOOKUP(V1372,'Charged Moves'!B$2:C$119,2,FALSE)=F1372),1,0)</f>
        <v>0</v>
      </c>
      <c r="Z1372" s="54">
        <f>VLOOKUP(V1372,'Charged Moves'!B$2:K$119,10,FALSE)*100</f>
        <v>5</v>
      </c>
      <c r="AA1372" s="54">
        <f>VLOOKUP(V1372,'Charged Moves'!B$2:K$119,6,FALSE)</f>
        <v>3600</v>
      </c>
      <c r="AB1372" s="54">
        <f>VLOOKUP(V1372,'Charged Moves'!B$2:L$119,11,FALSE)</f>
        <v>50</v>
      </c>
      <c r="AC1372" s="62">
        <f t="shared" si="233"/>
        <v>47</v>
      </c>
      <c r="AD1372" s="24">
        <f t="shared" si="3"/>
        <v>13.05555556</v>
      </c>
      <c r="AE1372" s="63">
        <f t="shared" si="4"/>
        <v>10</v>
      </c>
      <c r="AF1372" s="64">
        <f t="shared" si="5"/>
        <v>5000</v>
      </c>
      <c r="AG1372" s="65">
        <f t="shared" si="6"/>
        <v>10.11627907</v>
      </c>
      <c r="AH1372" s="15">
        <f t="shared" si="234"/>
        <v>0.5810614055</v>
      </c>
      <c r="AI1372" s="15">
        <f t="shared" si="235"/>
        <v>0.1825389764</v>
      </c>
      <c r="AJ1372" s="15">
        <f t="shared" si="236"/>
        <v>0.1559574836</v>
      </c>
      <c r="AK1372" s="65">
        <f t="shared" si="7"/>
        <v>2.843137255</v>
      </c>
      <c r="AL1372" s="65">
        <f t="shared" si="8"/>
        <v>202527.907</v>
      </c>
      <c r="AM1372" s="65">
        <f t="shared" si="9"/>
        <v>56919.60784</v>
      </c>
    </row>
    <row r="1373" ht="14.25" customHeight="1">
      <c r="A1373" s="11">
        <v>893.0</v>
      </c>
      <c r="B1373" s="32">
        <f>VLOOKUP(D1373,'Species Data'!A$2:E$252,2,FALSE)</f>
        <v>117</v>
      </c>
      <c r="C1373" s="32"/>
      <c r="D1373" s="32" t="s">
        <v>265</v>
      </c>
      <c r="E1373" s="130" t="s">
        <v>476</v>
      </c>
      <c r="F1373" s="161"/>
      <c r="G1373" s="32">
        <f>VLOOKUP(D1373,'Species Data'!A$2:E$252,3,FALSE)</f>
        <v>110</v>
      </c>
      <c r="H1373" s="104">
        <f>VLOOKUP(D1373,'Species Data'!A$2:E$252,4,FALSE)</f>
        <v>187</v>
      </c>
      <c r="I1373" s="104">
        <f>VLOOKUP(D1373,'Species Data'!A$2:E$252,5,FALSE)</f>
        <v>182</v>
      </c>
      <c r="J1373" s="105">
        <f t="shared" si="1"/>
        <v>20020</v>
      </c>
      <c r="K1373" s="36" t="s">
        <v>74</v>
      </c>
      <c r="L1373" s="106">
        <f>VLOOKUP(K1373,'Basic Moves'!B$2:J$60,3,FALSE)</f>
        <v>5</v>
      </c>
      <c r="M1373" s="106" t="str">
        <f>VLOOKUP(K1373,'Basic Moves'!B$2:C$60,2,FALSE)</f>
        <v>Water</v>
      </c>
      <c r="N1373" s="106">
        <f>IF(OR(VLOOKUP(K1373,'Basic Moves'!B$2:C$60,2,FALSE)=E1373,VLOOKUP(K1373,'Basic Moves'!B$2:C$60,2,FALSE)=F1373),1,0)</f>
        <v>1</v>
      </c>
      <c r="O1373" s="106">
        <f>VLOOKUP(K1373,'Basic Moves'!B$2:J$60,5,FALSE)</f>
        <v>500</v>
      </c>
      <c r="P1373" s="106">
        <f>VLOOKUP(K1373,'Basic Moves'!B$2:J$60,9,FALSE)</f>
        <v>5</v>
      </c>
      <c r="Q1373" s="34">
        <f t="shared" si="229"/>
        <v>4</v>
      </c>
      <c r="R1373" s="24">
        <f t="shared" si="2"/>
        <v>8</v>
      </c>
      <c r="S1373" s="56">
        <f t="shared" si="230"/>
        <v>10</v>
      </c>
      <c r="T1373" s="56">
        <f t="shared" si="231"/>
        <v>10</v>
      </c>
      <c r="U1373" s="56">
        <f t="shared" si="232"/>
        <v>1</v>
      </c>
      <c r="V1373" s="36" t="s">
        <v>75</v>
      </c>
      <c r="W1373" s="106">
        <f>VLOOKUP(V1373,'Charged Moves'!B$2:K$119,3,FALSE)</f>
        <v>130</v>
      </c>
      <c r="X1373" s="107" t="str">
        <f>VLOOKUP(V1373,'Charged Moves'!B$2:C$119,2,FALSE)</f>
        <v>Ice</v>
      </c>
      <c r="Y1373" s="106">
        <f>IF(OR(VLOOKUP(V1373,'Charged Moves'!B$2:C$119,2,FALSE)=E1373,VLOOKUP(V1373,'Charged Moves'!B$2:C$119,2,FALSE)=F1373),1,0)</f>
        <v>0</v>
      </c>
      <c r="Z1373" s="106">
        <f>VLOOKUP(V1373,'Charged Moves'!B$2:K$119,10,FALSE)*100</f>
        <v>5</v>
      </c>
      <c r="AA1373" s="106">
        <f>VLOOKUP(V1373,'Charged Moves'!B$2:K$119,6,FALSE)</f>
        <v>3100</v>
      </c>
      <c r="AB1373" s="106">
        <f>VLOOKUP(V1373,'Charged Moves'!B$2:L$119,11,FALSE)</f>
        <v>100</v>
      </c>
      <c r="AC1373" s="62">
        <f t="shared" si="233"/>
        <v>68</v>
      </c>
      <c r="AD1373" s="24">
        <f t="shared" si="3"/>
        <v>21.93548387</v>
      </c>
      <c r="AE1373" s="63">
        <f t="shared" si="4"/>
        <v>20</v>
      </c>
      <c r="AF1373" s="64">
        <f t="shared" si="5"/>
        <v>10000</v>
      </c>
      <c r="AG1373" s="65">
        <f t="shared" si="6"/>
        <v>11.29770992</v>
      </c>
      <c r="AH1373" s="15">
        <f t="shared" si="234"/>
        <v>0.6489207308</v>
      </c>
      <c r="AI1373" s="15">
        <f t="shared" si="235"/>
        <v>0.2038568124</v>
      </c>
      <c r="AJ1373" s="15">
        <f t="shared" si="236"/>
        <v>0.1473392686</v>
      </c>
      <c r="AK1373" s="65">
        <f t="shared" si="7"/>
        <v>2.686025408</v>
      </c>
      <c r="AL1373" s="65">
        <f t="shared" si="8"/>
        <v>226180.1527</v>
      </c>
      <c r="AM1373" s="65">
        <f t="shared" si="9"/>
        <v>53774.22868</v>
      </c>
    </row>
    <row r="1374" ht="14.25" customHeight="1">
      <c r="A1374" s="11">
        <v>891.0</v>
      </c>
      <c r="B1374" s="11">
        <f>VLOOKUP(D1374,'Species Data'!A$2:E$252,2,FALSE)</f>
        <v>117</v>
      </c>
      <c r="C1374" s="11"/>
      <c r="D1374" s="11" t="s">
        <v>265</v>
      </c>
      <c r="E1374" s="115" t="s">
        <v>476</v>
      </c>
      <c r="F1374" s="122"/>
      <c r="G1374" s="11">
        <f>VLOOKUP(D1374,'Species Data'!A$2:E$252,3,FALSE)</f>
        <v>110</v>
      </c>
      <c r="H1374" s="52">
        <f>VLOOKUP(D1374,'Species Data'!A$2:E$252,4,FALSE)</f>
        <v>187</v>
      </c>
      <c r="I1374" s="52">
        <f>VLOOKUP(D1374,'Species Data'!A$2:E$252,5,FALSE)</f>
        <v>182</v>
      </c>
      <c r="J1374" s="53">
        <f t="shared" si="1"/>
        <v>20020</v>
      </c>
      <c r="K1374" s="48" t="s">
        <v>83</v>
      </c>
      <c r="L1374" s="54">
        <f>VLOOKUP(K1374,'Basic Moves'!B$2:J$60,3,FALSE)</f>
        <v>6</v>
      </c>
      <c r="M1374" s="54" t="str">
        <f>VLOOKUP(K1374,'Basic Moves'!B$2:C$60,2,FALSE)</f>
        <v>Dragon</v>
      </c>
      <c r="N1374" s="54">
        <f>IF(OR(VLOOKUP(K1374,'Basic Moves'!B$2:C$60,2,FALSE)=E1374,VLOOKUP(K1374,'Basic Moves'!B$2:C$60,2,FALSE)=F1374),1,0)</f>
        <v>0</v>
      </c>
      <c r="O1374" s="54">
        <f>VLOOKUP(K1374,'Basic Moves'!B$2:J$60,5,FALSE)</f>
        <v>500</v>
      </c>
      <c r="P1374" s="54">
        <f>VLOOKUP(K1374,'Basic Moves'!B$2:J$60,9,FALSE)</f>
        <v>4</v>
      </c>
      <c r="Q1374" s="34">
        <f t="shared" si="229"/>
        <v>4</v>
      </c>
      <c r="R1374" s="24">
        <f t="shared" si="2"/>
        <v>8</v>
      </c>
      <c r="S1374" s="56">
        <f t="shared" si="230"/>
        <v>12</v>
      </c>
      <c r="T1374" s="56">
        <f t="shared" si="231"/>
        <v>8</v>
      </c>
      <c r="U1374" s="56">
        <f t="shared" si="232"/>
        <v>0.6666666667</v>
      </c>
      <c r="V1374" s="48" t="s">
        <v>76</v>
      </c>
      <c r="W1374" s="54">
        <f>VLOOKUP(V1374,'Charged Moves'!B$2:K$119,3,FALSE)</f>
        <v>130</v>
      </c>
      <c r="X1374" s="57" t="str">
        <f>VLOOKUP(V1374,'Charged Moves'!B$2:C$119,2,FALSE)</f>
        <v>Water</v>
      </c>
      <c r="Y1374" s="54">
        <f>IF(OR(VLOOKUP(V1374,'Charged Moves'!B$2:C$119,2,FALSE)=E1374,VLOOKUP(V1374,'Charged Moves'!B$2:C$119,2,FALSE)=F1374),1,0)</f>
        <v>1</v>
      </c>
      <c r="Z1374" s="54">
        <f>VLOOKUP(V1374,'Charged Moves'!B$2:K$119,10,FALSE)*100</f>
        <v>5</v>
      </c>
      <c r="AA1374" s="54">
        <f>VLOOKUP(V1374,'Charged Moves'!B$2:K$119,6,FALSE)</f>
        <v>3300</v>
      </c>
      <c r="AB1374" s="54">
        <f>VLOOKUP(V1374,'Charged Moves'!B$2:L$119,11,FALSE)</f>
        <v>100</v>
      </c>
      <c r="AC1374" s="62">
        <f t="shared" si="233"/>
        <v>82</v>
      </c>
      <c r="AD1374" s="24">
        <f t="shared" si="3"/>
        <v>24.84848485</v>
      </c>
      <c r="AE1374" s="63">
        <f t="shared" si="4"/>
        <v>25</v>
      </c>
      <c r="AF1374" s="64">
        <f t="shared" si="5"/>
        <v>12500</v>
      </c>
      <c r="AG1374" s="65">
        <f t="shared" si="6"/>
        <v>11.51898734</v>
      </c>
      <c r="AH1374" s="15">
        <f t="shared" si="234"/>
        <v>0.6616305193</v>
      </c>
      <c r="AI1374" s="15">
        <f t="shared" si="235"/>
        <v>0.2078495605</v>
      </c>
      <c r="AJ1374" s="15">
        <f t="shared" si="236"/>
        <v>0.1472482314</v>
      </c>
      <c r="AK1374" s="65">
        <f t="shared" si="7"/>
        <v>2.684365782</v>
      </c>
      <c r="AL1374" s="65">
        <f t="shared" si="8"/>
        <v>230610.1266</v>
      </c>
      <c r="AM1374" s="65">
        <f t="shared" si="9"/>
        <v>53741.00295</v>
      </c>
    </row>
    <row r="1375" ht="14.25" customHeight="1">
      <c r="A1375" s="11">
        <v>892.0</v>
      </c>
      <c r="B1375" s="11">
        <f>VLOOKUP(D1375,'Species Data'!A$2:E$252,2,FALSE)</f>
        <v>117</v>
      </c>
      <c r="C1375" s="11"/>
      <c r="D1375" s="11" t="s">
        <v>265</v>
      </c>
      <c r="E1375" s="115" t="s">
        <v>476</v>
      </c>
      <c r="F1375" s="122"/>
      <c r="G1375" s="11">
        <f>VLOOKUP(D1375,'Species Data'!A$2:E$252,3,FALSE)</f>
        <v>110</v>
      </c>
      <c r="H1375" s="52">
        <f>VLOOKUP(D1375,'Species Data'!A$2:E$252,4,FALSE)</f>
        <v>187</v>
      </c>
      <c r="I1375" s="52">
        <f>VLOOKUP(D1375,'Species Data'!A$2:E$252,5,FALSE)</f>
        <v>182</v>
      </c>
      <c r="J1375" s="53">
        <f t="shared" si="1"/>
        <v>20020</v>
      </c>
      <c r="K1375" s="48" t="s">
        <v>74</v>
      </c>
      <c r="L1375" s="54">
        <f>VLOOKUP(K1375,'Basic Moves'!B$2:J$60,3,FALSE)</f>
        <v>5</v>
      </c>
      <c r="M1375" s="54" t="str">
        <f>VLOOKUP(K1375,'Basic Moves'!B$2:C$60,2,FALSE)</f>
        <v>Water</v>
      </c>
      <c r="N1375" s="54">
        <f>IF(OR(VLOOKUP(K1375,'Basic Moves'!B$2:C$60,2,FALSE)=E1375,VLOOKUP(K1375,'Basic Moves'!B$2:C$60,2,FALSE)=F1375),1,0)</f>
        <v>1</v>
      </c>
      <c r="O1375" s="54">
        <f>VLOOKUP(K1375,'Basic Moves'!B$2:J$60,5,FALSE)</f>
        <v>500</v>
      </c>
      <c r="P1375" s="54">
        <f>VLOOKUP(K1375,'Basic Moves'!B$2:J$60,9,FALSE)</f>
        <v>5</v>
      </c>
      <c r="Q1375" s="34">
        <f t="shared" si="229"/>
        <v>4</v>
      </c>
      <c r="R1375" s="24">
        <f t="shared" si="2"/>
        <v>8</v>
      </c>
      <c r="S1375" s="56">
        <f t="shared" si="230"/>
        <v>10</v>
      </c>
      <c r="T1375" s="56">
        <f t="shared" si="231"/>
        <v>10</v>
      </c>
      <c r="U1375" s="56">
        <f t="shared" si="232"/>
        <v>1</v>
      </c>
      <c r="V1375" s="12" t="s">
        <v>212</v>
      </c>
      <c r="W1375" s="54">
        <f>VLOOKUP(V1375,'Charged Moves'!B$2:K$119,3,FALSE)</f>
        <v>80</v>
      </c>
      <c r="X1375" s="57" t="str">
        <f>VLOOKUP(V1375,'Charged Moves'!B$2:C$119,2,FALSE)</f>
        <v>Ice</v>
      </c>
      <c r="Y1375" s="54">
        <f>IF(OR(VLOOKUP(V1375,'Charged Moves'!B$2:C$119,2,FALSE)=E1375,VLOOKUP(V1375,'Charged Moves'!B$2:C$119,2,FALSE)=F1375),1,0)</f>
        <v>0</v>
      </c>
      <c r="Z1375" s="54">
        <f>VLOOKUP(V1375,'Charged Moves'!B$2:K$119,10,FALSE)*100</f>
        <v>5</v>
      </c>
      <c r="AA1375" s="54">
        <f>VLOOKUP(V1375,'Charged Moves'!B$2:K$119,6,FALSE)</f>
        <v>3550</v>
      </c>
      <c r="AB1375" s="54">
        <f>VLOOKUP(V1375,'Charged Moves'!B$2:L$119,11,FALSE)</f>
        <v>50</v>
      </c>
      <c r="AC1375" s="62">
        <f t="shared" si="233"/>
        <v>42</v>
      </c>
      <c r="AD1375" s="24">
        <f t="shared" si="3"/>
        <v>11.83098592</v>
      </c>
      <c r="AE1375" s="63">
        <f t="shared" si="4"/>
        <v>10</v>
      </c>
      <c r="AF1375" s="64">
        <f t="shared" si="5"/>
        <v>5000</v>
      </c>
      <c r="AG1375" s="65">
        <f t="shared" si="6"/>
        <v>9.590643275</v>
      </c>
      <c r="AH1375" s="15">
        <f t="shared" si="234"/>
        <v>0.5508698033</v>
      </c>
      <c r="AI1375" s="15">
        <f t="shared" si="235"/>
        <v>0.1730543606</v>
      </c>
      <c r="AJ1375" s="15">
        <f t="shared" si="236"/>
        <v>0.1472349899</v>
      </c>
      <c r="AK1375" s="65">
        <f t="shared" si="7"/>
        <v>2.684124386</v>
      </c>
      <c r="AL1375" s="65">
        <f t="shared" si="8"/>
        <v>192004.6784</v>
      </c>
      <c r="AM1375" s="65">
        <f t="shared" si="9"/>
        <v>53736.17021</v>
      </c>
    </row>
    <row r="1376" ht="14.25" customHeight="1">
      <c r="A1376" s="11">
        <v>890.0</v>
      </c>
      <c r="B1376" s="11">
        <f>VLOOKUP(D1376,'Species Data'!A$2:E$252,2,FALSE)</f>
        <v>117</v>
      </c>
      <c r="C1376" s="11"/>
      <c r="D1376" s="11" t="s">
        <v>265</v>
      </c>
      <c r="E1376" s="115" t="s">
        <v>476</v>
      </c>
      <c r="F1376" s="122"/>
      <c r="G1376" s="11">
        <f>VLOOKUP(D1376,'Species Data'!A$2:E$252,3,FALSE)</f>
        <v>110</v>
      </c>
      <c r="H1376" s="52">
        <f>VLOOKUP(D1376,'Species Data'!A$2:E$252,4,FALSE)</f>
        <v>187</v>
      </c>
      <c r="I1376" s="52">
        <f>VLOOKUP(D1376,'Species Data'!A$2:E$252,5,FALSE)</f>
        <v>182</v>
      </c>
      <c r="J1376" s="53">
        <f t="shared" si="1"/>
        <v>20020</v>
      </c>
      <c r="K1376" s="48" t="s">
        <v>83</v>
      </c>
      <c r="L1376" s="54">
        <f>VLOOKUP(K1376,'Basic Moves'!B$2:J$60,3,FALSE)</f>
        <v>6</v>
      </c>
      <c r="M1376" s="54" t="str">
        <f>VLOOKUP(K1376,'Basic Moves'!B$2:C$60,2,FALSE)</f>
        <v>Dragon</v>
      </c>
      <c r="N1376" s="54">
        <f>IF(OR(VLOOKUP(K1376,'Basic Moves'!B$2:C$60,2,FALSE)=E1376,VLOOKUP(K1376,'Basic Moves'!B$2:C$60,2,FALSE)=F1376),1,0)</f>
        <v>0</v>
      </c>
      <c r="O1376" s="54">
        <f>VLOOKUP(K1376,'Basic Moves'!B$2:J$60,5,FALSE)</f>
        <v>500</v>
      </c>
      <c r="P1376" s="54">
        <f>VLOOKUP(K1376,'Basic Moves'!B$2:J$60,9,FALSE)</f>
        <v>4</v>
      </c>
      <c r="Q1376" s="34">
        <f t="shared" si="229"/>
        <v>4</v>
      </c>
      <c r="R1376" s="24">
        <f t="shared" si="2"/>
        <v>8</v>
      </c>
      <c r="S1376" s="56">
        <f t="shared" si="230"/>
        <v>12</v>
      </c>
      <c r="T1376" s="56">
        <f t="shared" si="231"/>
        <v>8</v>
      </c>
      <c r="U1376" s="56">
        <f t="shared" si="232"/>
        <v>0.6666666667</v>
      </c>
      <c r="V1376" s="48" t="s">
        <v>89</v>
      </c>
      <c r="W1376" s="54">
        <f>VLOOKUP(V1376,'Charged Moves'!B$2:K$119,3,FALSE)</f>
        <v>90</v>
      </c>
      <c r="X1376" s="57" t="str">
        <f>VLOOKUP(V1376,'Charged Moves'!B$2:C$119,2,FALSE)</f>
        <v>Dragon</v>
      </c>
      <c r="Y1376" s="54">
        <f>IF(OR(VLOOKUP(V1376,'Charged Moves'!B$2:C$119,2,FALSE)=E1376,VLOOKUP(V1376,'Charged Moves'!B$2:C$119,2,FALSE)=F1376),1,0)</f>
        <v>0</v>
      </c>
      <c r="Z1376" s="54">
        <f>VLOOKUP(V1376,'Charged Moves'!B$2:K$119,10,FALSE)*100</f>
        <v>5</v>
      </c>
      <c r="AA1376" s="54">
        <f>VLOOKUP(V1376,'Charged Moves'!B$2:K$119,6,FALSE)</f>
        <v>3600</v>
      </c>
      <c r="AB1376" s="54">
        <f>VLOOKUP(V1376,'Charged Moves'!B$2:L$119,11,FALSE)</f>
        <v>50</v>
      </c>
      <c r="AC1376" s="62">
        <f t="shared" si="233"/>
        <v>47</v>
      </c>
      <c r="AD1376" s="24">
        <f t="shared" si="3"/>
        <v>13.05555556</v>
      </c>
      <c r="AE1376" s="63">
        <f t="shared" si="4"/>
        <v>13</v>
      </c>
      <c r="AF1376" s="64">
        <f t="shared" si="5"/>
        <v>6500</v>
      </c>
      <c r="AG1376" s="65">
        <f t="shared" si="6"/>
        <v>9.801980198</v>
      </c>
      <c r="AH1376" s="15">
        <f t="shared" si="234"/>
        <v>0.5630086271</v>
      </c>
      <c r="AI1376" s="15">
        <f t="shared" si="235"/>
        <v>0.1768677415</v>
      </c>
      <c r="AJ1376" s="15">
        <f t="shared" si="236"/>
        <v>0.1425340456</v>
      </c>
      <c r="AK1376" s="65">
        <f t="shared" si="7"/>
        <v>2.598425197</v>
      </c>
      <c r="AL1376" s="65">
        <f t="shared" si="8"/>
        <v>196235.6436</v>
      </c>
      <c r="AM1376" s="65">
        <f t="shared" si="9"/>
        <v>52020.47244</v>
      </c>
    </row>
    <row r="1377" ht="14.25" customHeight="1">
      <c r="A1377" s="11">
        <v>889.0</v>
      </c>
      <c r="B1377" s="32">
        <f>VLOOKUP(D1377,'Species Data'!A$2:E$252,2,FALSE)</f>
        <v>117</v>
      </c>
      <c r="C1377" s="32"/>
      <c r="D1377" s="32" t="s">
        <v>265</v>
      </c>
      <c r="E1377" s="130" t="s">
        <v>476</v>
      </c>
      <c r="F1377" s="161"/>
      <c r="G1377" s="32">
        <f>VLOOKUP(D1377,'Species Data'!A$2:E$252,3,FALSE)</f>
        <v>110</v>
      </c>
      <c r="H1377" s="104">
        <f>VLOOKUP(D1377,'Species Data'!A$2:E$252,4,FALSE)</f>
        <v>187</v>
      </c>
      <c r="I1377" s="104">
        <f>VLOOKUP(D1377,'Species Data'!A$2:E$252,5,FALSE)</f>
        <v>182</v>
      </c>
      <c r="J1377" s="105">
        <f t="shared" si="1"/>
        <v>20020</v>
      </c>
      <c r="K1377" s="36" t="s">
        <v>83</v>
      </c>
      <c r="L1377" s="106">
        <f>VLOOKUP(K1377,'Basic Moves'!B$2:J$60,3,FALSE)</f>
        <v>6</v>
      </c>
      <c r="M1377" s="106" t="str">
        <f>VLOOKUP(K1377,'Basic Moves'!B$2:C$60,2,FALSE)</f>
        <v>Dragon</v>
      </c>
      <c r="N1377" s="106">
        <f>IF(OR(VLOOKUP(K1377,'Basic Moves'!B$2:C$60,2,FALSE)=E1377,VLOOKUP(K1377,'Basic Moves'!B$2:C$60,2,FALSE)=F1377),1,0)</f>
        <v>0</v>
      </c>
      <c r="O1377" s="106">
        <f>VLOOKUP(K1377,'Basic Moves'!B$2:J$60,5,FALSE)</f>
        <v>500</v>
      </c>
      <c r="P1377" s="106">
        <f>VLOOKUP(K1377,'Basic Moves'!B$2:J$60,9,FALSE)</f>
        <v>4</v>
      </c>
      <c r="Q1377" s="34">
        <f t="shared" si="229"/>
        <v>4</v>
      </c>
      <c r="R1377" s="24">
        <f t="shared" si="2"/>
        <v>8</v>
      </c>
      <c r="S1377" s="56">
        <f t="shared" si="230"/>
        <v>12</v>
      </c>
      <c r="T1377" s="56">
        <f t="shared" si="231"/>
        <v>8</v>
      </c>
      <c r="U1377" s="56">
        <f t="shared" si="232"/>
        <v>0.6666666667</v>
      </c>
      <c r="V1377" s="36" t="s">
        <v>75</v>
      </c>
      <c r="W1377" s="106">
        <f>VLOOKUP(V1377,'Charged Moves'!B$2:K$119,3,FALSE)</f>
        <v>130</v>
      </c>
      <c r="X1377" s="107" t="str">
        <f>VLOOKUP(V1377,'Charged Moves'!B$2:C$119,2,FALSE)</f>
        <v>Ice</v>
      </c>
      <c r="Y1377" s="106">
        <f>IF(OR(VLOOKUP(V1377,'Charged Moves'!B$2:C$119,2,FALSE)=E1377,VLOOKUP(V1377,'Charged Moves'!B$2:C$119,2,FALSE)=F1377),1,0)</f>
        <v>0</v>
      </c>
      <c r="Z1377" s="106">
        <f>VLOOKUP(V1377,'Charged Moves'!B$2:K$119,10,FALSE)*100</f>
        <v>5</v>
      </c>
      <c r="AA1377" s="106">
        <f>VLOOKUP(V1377,'Charged Moves'!B$2:K$119,6,FALSE)</f>
        <v>3100</v>
      </c>
      <c r="AB1377" s="106">
        <f>VLOOKUP(V1377,'Charged Moves'!B$2:L$119,11,FALSE)</f>
        <v>100</v>
      </c>
      <c r="AC1377" s="62">
        <f t="shared" si="233"/>
        <v>68</v>
      </c>
      <c r="AD1377" s="24">
        <f t="shared" si="3"/>
        <v>21.93548387</v>
      </c>
      <c r="AE1377" s="63">
        <f t="shared" si="4"/>
        <v>25</v>
      </c>
      <c r="AF1377" s="64">
        <f t="shared" si="5"/>
        <v>12500</v>
      </c>
      <c r="AG1377" s="65">
        <f t="shared" si="6"/>
        <v>10.76923077</v>
      </c>
      <c r="AH1377" s="15">
        <f t="shared" si="234"/>
        <v>0.618565811</v>
      </c>
      <c r="AI1377" s="15">
        <f t="shared" si="235"/>
        <v>0.1943208908</v>
      </c>
      <c r="AJ1377" s="15">
        <f t="shared" si="236"/>
        <v>0.1363235788</v>
      </c>
      <c r="AK1377" s="65">
        <f t="shared" si="7"/>
        <v>2.485207101</v>
      </c>
      <c r="AL1377" s="65">
        <f t="shared" si="8"/>
        <v>215600</v>
      </c>
      <c r="AM1377" s="65">
        <f t="shared" si="9"/>
        <v>49753.84615</v>
      </c>
    </row>
    <row r="1378" ht="14.25" customHeight="1">
      <c r="A1378" s="11">
        <v>888.0</v>
      </c>
      <c r="B1378" s="11">
        <f>VLOOKUP(D1378,'Species Data'!A$2:E$252,2,FALSE)</f>
        <v>117</v>
      </c>
      <c r="C1378" s="11"/>
      <c r="D1378" s="11" t="s">
        <v>265</v>
      </c>
      <c r="E1378" s="115" t="s">
        <v>476</v>
      </c>
      <c r="F1378" s="122"/>
      <c r="G1378" s="11">
        <f>VLOOKUP(D1378,'Species Data'!A$2:E$252,3,FALSE)</f>
        <v>110</v>
      </c>
      <c r="H1378" s="52">
        <f>VLOOKUP(D1378,'Species Data'!A$2:E$252,4,FALSE)</f>
        <v>187</v>
      </c>
      <c r="I1378" s="52">
        <f>VLOOKUP(D1378,'Species Data'!A$2:E$252,5,FALSE)</f>
        <v>182</v>
      </c>
      <c r="J1378" s="53">
        <f t="shared" si="1"/>
        <v>20020</v>
      </c>
      <c r="K1378" s="12" t="s">
        <v>83</v>
      </c>
      <c r="L1378" s="54">
        <f>VLOOKUP(K1378,'Basic Moves'!B$2:J$60,3,FALSE)</f>
        <v>6</v>
      </c>
      <c r="M1378" s="54" t="str">
        <f>VLOOKUP(K1378,'Basic Moves'!B$2:C$60,2,FALSE)</f>
        <v>Dragon</v>
      </c>
      <c r="N1378" s="54">
        <f>IF(OR(VLOOKUP(K1378,'Basic Moves'!B$2:C$60,2,FALSE)=E1378,VLOOKUP(K1378,'Basic Moves'!B$2:C$60,2,FALSE)=F1378),1,0)</f>
        <v>0</v>
      </c>
      <c r="O1378" s="54">
        <f>VLOOKUP(K1378,'Basic Moves'!B$2:J$60,5,FALSE)</f>
        <v>500</v>
      </c>
      <c r="P1378" s="54">
        <f>VLOOKUP(K1378,'Basic Moves'!B$2:J$60,9,FALSE)</f>
        <v>4</v>
      </c>
      <c r="Q1378" s="34">
        <f t="shared" si="229"/>
        <v>4</v>
      </c>
      <c r="R1378" s="24">
        <f t="shared" si="2"/>
        <v>8</v>
      </c>
      <c r="S1378" s="56">
        <f t="shared" si="230"/>
        <v>12</v>
      </c>
      <c r="T1378" s="56">
        <f t="shared" si="231"/>
        <v>8</v>
      </c>
      <c r="U1378" s="56">
        <f t="shared" si="232"/>
        <v>0.6666666667</v>
      </c>
      <c r="V1378" s="12" t="s">
        <v>212</v>
      </c>
      <c r="W1378" s="54">
        <f>VLOOKUP(V1378,'Charged Moves'!B$2:K$119,3,FALSE)</f>
        <v>80</v>
      </c>
      <c r="X1378" s="57" t="str">
        <f>VLOOKUP(V1378,'Charged Moves'!B$2:C$119,2,FALSE)</f>
        <v>Ice</v>
      </c>
      <c r="Y1378" s="54">
        <f>IF(OR(VLOOKUP(V1378,'Charged Moves'!B$2:C$119,2,FALSE)=E1378,VLOOKUP(V1378,'Charged Moves'!B$2:C$119,2,FALSE)=F1378),1,0)</f>
        <v>0</v>
      </c>
      <c r="Z1378" s="54">
        <f>VLOOKUP(V1378,'Charged Moves'!B$2:K$119,10,FALSE)*100</f>
        <v>5</v>
      </c>
      <c r="AA1378" s="54">
        <f>VLOOKUP(V1378,'Charged Moves'!B$2:K$119,6,FALSE)</f>
        <v>3550</v>
      </c>
      <c r="AB1378" s="54">
        <f>VLOOKUP(V1378,'Charged Moves'!B$2:L$119,11,FALSE)</f>
        <v>50</v>
      </c>
      <c r="AC1378" s="62">
        <f t="shared" si="233"/>
        <v>42</v>
      </c>
      <c r="AD1378" s="24">
        <f t="shared" si="3"/>
        <v>11.83098592</v>
      </c>
      <c r="AE1378" s="63">
        <f t="shared" si="4"/>
        <v>13</v>
      </c>
      <c r="AF1378" s="64">
        <f t="shared" si="5"/>
        <v>6500</v>
      </c>
      <c r="AG1378" s="65">
        <f t="shared" si="6"/>
        <v>9.353233831</v>
      </c>
      <c r="AH1378" s="15">
        <f t="shared" si="234"/>
        <v>0.5372334193</v>
      </c>
      <c r="AI1378" s="15">
        <f t="shared" si="235"/>
        <v>0.168770525</v>
      </c>
      <c r="AJ1378" s="15">
        <f t="shared" si="236"/>
        <v>0.1355131952</v>
      </c>
      <c r="AK1378" s="65">
        <f t="shared" si="7"/>
        <v>2.47043364</v>
      </c>
      <c r="AL1378" s="65">
        <f t="shared" si="8"/>
        <v>187251.7413</v>
      </c>
      <c r="AM1378" s="65">
        <f t="shared" si="9"/>
        <v>49458.08147</v>
      </c>
    </row>
    <row r="1379" ht="14.25" customHeight="1">
      <c r="A1379" s="11">
        <v>903.0</v>
      </c>
      <c r="B1379" s="11">
        <f>VLOOKUP(D1379,'Species Data'!A$2:E$252,2,FALSE)</f>
        <v>119</v>
      </c>
      <c r="C1379" s="11"/>
      <c r="D1379" s="11" t="s">
        <v>285</v>
      </c>
      <c r="E1379" s="115" t="s">
        <v>476</v>
      </c>
      <c r="F1379" s="122"/>
      <c r="G1379" s="11">
        <f>VLOOKUP(D1379,'Species Data'!A$2:E$252,3,FALSE)</f>
        <v>160</v>
      </c>
      <c r="H1379" s="52">
        <f>VLOOKUP(D1379,'Species Data'!A$2:E$252,4,FALSE)</f>
        <v>175</v>
      </c>
      <c r="I1379" s="52">
        <f>VLOOKUP(D1379,'Species Data'!A$2:E$252,5,FALSE)</f>
        <v>154</v>
      </c>
      <c r="J1379" s="53">
        <f t="shared" si="1"/>
        <v>24640</v>
      </c>
      <c r="K1379" s="12" t="s">
        <v>296</v>
      </c>
      <c r="L1379" s="54">
        <f>VLOOKUP(K1379,'Basic Moves'!B$2:J$60,3,FALSE)</f>
        <v>10</v>
      </c>
      <c r="M1379" s="54" t="str">
        <f>VLOOKUP(K1379,'Basic Moves'!B$2:C$60,2,FALSE)</f>
        <v>Flying</v>
      </c>
      <c r="N1379" s="54">
        <f>IF(OR(VLOOKUP(K1379,'Basic Moves'!B$2:C$60,2,FALSE)=E1379,VLOOKUP(K1379,'Basic Moves'!B$2:C$60,2,FALSE)=F1379),1,0)</f>
        <v>0</v>
      </c>
      <c r="O1379" s="54">
        <f>VLOOKUP(K1379,'Basic Moves'!B$2:J$60,5,FALSE)</f>
        <v>1000</v>
      </c>
      <c r="P1379" s="54">
        <f>VLOOKUP(K1379,'Basic Moves'!B$2:J$60,9,FALSE)</f>
        <v>10</v>
      </c>
      <c r="Q1379" s="34">
        <f t="shared" si="229"/>
        <v>5</v>
      </c>
      <c r="R1379" s="24">
        <f t="shared" si="2"/>
        <v>5</v>
      </c>
      <c r="S1379" s="56">
        <f t="shared" si="230"/>
        <v>10</v>
      </c>
      <c r="T1379" s="56">
        <f t="shared" si="231"/>
        <v>10</v>
      </c>
      <c r="U1379" s="56">
        <f t="shared" si="232"/>
        <v>1</v>
      </c>
      <c r="V1379" s="12" t="s">
        <v>88</v>
      </c>
      <c r="W1379" s="54">
        <f>VLOOKUP(V1379,'Charged Moves'!B$2:K$119,3,FALSE)</f>
        <v>90</v>
      </c>
      <c r="X1379" s="57" t="str">
        <f>VLOOKUP(V1379,'Charged Moves'!B$2:C$119,2,FALSE)</f>
        <v>Ice</v>
      </c>
      <c r="Y1379" s="54">
        <f>IF(OR(VLOOKUP(V1379,'Charged Moves'!B$2:C$119,2,FALSE)=E1379,VLOOKUP(V1379,'Charged Moves'!B$2:C$119,2,FALSE)=F1379),1,0)</f>
        <v>0</v>
      </c>
      <c r="Z1379" s="54">
        <f>VLOOKUP(V1379,'Charged Moves'!B$2:K$119,10,FALSE)*100</f>
        <v>5</v>
      </c>
      <c r="AA1379" s="54">
        <f>VLOOKUP(V1379,'Charged Moves'!B$2:K$119,6,FALSE)</f>
        <v>3300</v>
      </c>
      <c r="AB1379" s="54">
        <f>VLOOKUP(V1379,'Charged Moves'!B$2:L$119,11,FALSE)</f>
        <v>50</v>
      </c>
      <c r="AC1379" s="62">
        <f t="shared" si="233"/>
        <v>44</v>
      </c>
      <c r="AD1379" s="24">
        <f t="shared" si="3"/>
        <v>13.33333333</v>
      </c>
      <c r="AE1379" s="63">
        <f t="shared" si="4"/>
        <v>5</v>
      </c>
      <c r="AF1379" s="64">
        <f t="shared" si="5"/>
        <v>5000</v>
      </c>
      <c r="AG1379" s="65">
        <f t="shared" si="6"/>
        <v>8.313253012</v>
      </c>
      <c r="AH1379" s="15">
        <f t="shared" si="234"/>
        <v>0.4774987371</v>
      </c>
      <c r="AI1379" s="15">
        <f t="shared" si="235"/>
        <v>0.1846215693</v>
      </c>
      <c r="AJ1379" s="15">
        <f t="shared" si="236"/>
        <v>0.2294764254</v>
      </c>
      <c r="AK1379" s="65">
        <f t="shared" si="7"/>
        <v>3.399014778</v>
      </c>
      <c r="AL1379" s="65">
        <f t="shared" si="8"/>
        <v>204838.5542</v>
      </c>
      <c r="AM1379" s="65">
        <f t="shared" si="9"/>
        <v>83751.72414</v>
      </c>
    </row>
    <row r="1380" ht="14.25" customHeight="1">
      <c r="A1380" s="11">
        <v>906.0</v>
      </c>
      <c r="B1380" s="11">
        <f>VLOOKUP(D1380,'Species Data'!A$2:E$252,2,FALSE)</f>
        <v>119</v>
      </c>
      <c r="C1380" s="11"/>
      <c r="D1380" s="11" t="s">
        <v>285</v>
      </c>
      <c r="E1380" s="115" t="s">
        <v>476</v>
      </c>
      <c r="F1380" s="122"/>
      <c r="G1380" s="11">
        <f>VLOOKUP(D1380,'Species Data'!A$2:E$252,3,FALSE)</f>
        <v>160</v>
      </c>
      <c r="H1380" s="52">
        <f>VLOOKUP(D1380,'Species Data'!A$2:E$252,4,FALSE)</f>
        <v>175</v>
      </c>
      <c r="I1380" s="52">
        <f>VLOOKUP(D1380,'Species Data'!A$2:E$252,5,FALSE)</f>
        <v>154</v>
      </c>
      <c r="J1380" s="53">
        <f t="shared" si="1"/>
        <v>24640</v>
      </c>
      <c r="K1380" s="12" t="s">
        <v>296</v>
      </c>
      <c r="L1380" s="54">
        <f>VLOOKUP(K1380,'Basic Moves'!B$2:J$60,3,FALSE)</f>
        <v>10</v>
      </c>
      <c r="M1380" s="54" t="str">
        <f>VLOOKUP(K1380,'Basic Moves'!B$2:C$60,2,FALSE)</f>
        <v>Flying</v>
      </c>
      <c r="N1380" s="54">
        <f>IF(OR(VLOOKUP(K1380,'Basic Moves'!B$2:C$60,2,FALSE)=E1380,VLOOKUP(K1380,'Basic Moves'!B$2:C$60,2,FALSE)=F1380),1,0)</f>
        <v>0</v>
      </c>
      <c r="O1380" s="54">
        <f>VLOOKUP(K1380,'Basic Moves'!B$2:J$60,5,FALSE)</f>
        <v>1000</v>
      </c>
      <c r="P1380" s="54">
        <f>VLOOKUP(K1380,'Basic Moves'!B$2:J$60,9,FALSE)</f>
        <v>10</v>
      </c>
      <c r="Q1380" s="34">
        <f t="shared" si="229"/>
        <v>5</v>
      </c>
      <c r="R1380" s="24">
        <f t="shared" si="2"/>
        <v>5</v>
      </c>
      <c r="S1380" s="56">
        <f t="shared" si="230"/>
        <v>10</v>
      </c>
      <c r="T1380" s="56">
        <f t="shared" si="231"/>
        <v>10</v>
      </c>
      <c r="U1380" s="56">
        <f t="shared" si="232"/>
        <v>1</v>
      </c>
      <c r="V1380" s="12" t="s">
        <v>107</v>
      </c>
      <c r="W1380" s="54">
        <f>VLOOKUP(V1380,'Charged Moves'!B$2:K$119,3,FALSE)</f>
        <v>70</v>
      </c>
      <c r="X1380" s="57" t="str">
        <f>VLOOKUP(V1380,'Charged Moves'!B$2:C$119,2,FALSE)</f>
        <v>Water</v>
      </c>
      <c r="Y1380" s="54">
        <f>IF(OR(VLOOKUP(V1380,'Charged Moves'!B$2:C$119,2,FALSE)=E1380,VLOOKUP(V1380,'Charged Moves'!B$2:C$119,2,FALSE)=F1380),1,0)</f>
        <v>1</v>
      </c>
      <c r="Z1380" s="54">
        <f>VLOOKUP(V1380,'Charged Moves'!B$2:K$119,10,FALSE)*100</f>
        <v>5</v>
      </c>
      <c r="AA1380" s="54">
        <f>VLOOKUP(V1380,'Charged Moves'!B$2:K$119,6,FALSE)</f>
        <v>3200</v>
      </c>
      <c r="AB1380" s="54">
        <f>VLOOKUP(V1380,'Charged Moves'!B$2:L$119,11,FALSE)</f>
        <v>50</v>
      </c>
      <c r="AC1380" s="62">
        <f t="shared" si="233"/>
        <v>41</v>
      </c>
      <c r="AD1380" s="24">
        <f t="shared" si="3"/>
        <v>12.8125</v>
      </c>
      <c r="AE1380" s="63">
        <f t="shared" si="4"/>
        <v>5</v>
      </c>
      <c r="AF1380" s="64">
        <f t="shared" si="5"/>
        <v>5000</v>
      </c>
      <c r="AG1380" s="65">
        <f t="shared" si="6"/>
        <v>8.048780488</v>
      </c>
      <c r="AH1380" s="15">
        <f t="shared" si="234"/>
        <v>0.4623078971</v>
      </c>
      <c r="AI1380" s="15">
        <f t="shared" si="235"/>
        <v>0.1787481365</v>
      </c>
      <c r="AJ1380" s="15">
        <f t="shared" si="236"/>
        <v>0.2205858192</v>
      </c>
      <c r="AK1380" s="65">
        <f t="shared" si="7"/>
        <v>3.267326733</v>
      </c>
      <c r="AL1380" s="65">
        <f t="shared" si="8"/>
        <v>198321.9512</v>
      </c>
      <c r="AM1380" s="65">
        <f t="shared" si="9"/>
        <v>80506.93069</v>
      </c>
    </row>
    <row r="1381" ht="14.25" customHeight="1">
      <c r="A1381" s="11">
        <v>902.0</v>
      </c>
      <c r="B1381" s="32">
        <f>VLOOKUP(D1381,'Species Data'!A$2:E$252,2,FALSE)</f>
        <v>119</v>
      </c>
      <c r="C1381" s="32"/>
      <c r="D1381" s="32" t="s">
        <v>285</v>
      </c>
      <c r="E1381" s="130" t="s">
        <v>476</v>
      </c>
      <c r="F1381" s="161"/>
      <c r="G1381" s="32">
        <f>VLOOKUP(D1381,'Species Data'!A$2:E$252,3,FALSE)</f>
        <v>160</v>
      </c>
      <c r="H1381" s="104">
        <f>VLOOKUP(D1381,'Species Data'!A$2:E$252,4,FALSE)</f>
        <v>175</v>
      </c>
      <c r="I1381" s="104">
        <f>VLOOKUP(D1381,'Species Data'!A$2:E$252,5,FALSE)</f>
        <v>154</v>
      </c>
      <c r="J1381" s="105">
        <f t="shared" si="1"/>
        <v>24640</v>
      </c>
      <c r="K1381" s="36" t="s">
        <v>296</v>
      </c>
      <c r="L1381" s="106">
        <f>VLOOKUP(K1381,'Basic Moves'!B$2:J$60,3,FALSE)</f>
        <v>10</v>
      </c>
      <c r="M1381" s="106" t="str">
        <f>VLOOKUP(K1381,'Basic Moves'!B$2:C$60,2,FALSE)</f>
        <v>Flying</v>
      </c>
      <c r="N1381" s="106">
        <f>IF(OR(VLOOKUP(K1381,'Basic Moves'!B$2:C$60,2,FALSE)=E1381,VLOOKUP(K1381,'Basic Moves'!B$2:C$60,2,FALSE)=F1381),1,0)</f>
        <v>0</v>
      </c>
      <c r="O1381" s="106">
        <f>VLOOKUP(K1381,'Basic Moves'!B$2:J$60,5,FALSE)</f>
        <v>1000</v>
      </c>
      <c r="P1381" s="106">
        <f>VLOOKUP(K1381,'Basic Moves'!B$2:J$60,9,FALSE)</f>
        <v>10</v>
      </c>
      <c r="Q1381" s="34">
        <f t="shared" si="229"/>
        <v>5</v>
      </c>
      <c r="R1381" s="24">
        <f t="shared" si="2"/>
        <v>5</v>
      </c>
      <c r="S1381" s="56">
        <f t="shared" si="230"/>
        <v>10</v>
      </c>
      <c r="T1381" s="56">
        <f t="shared" si="231"/>
        <v>10</v>
      </c>
      <c r="U1381" s="56">
        <f t="shared" si="232"/>
        <v>1</v>
      </c>
      <c r="V1381" s="36" t="s">
        <v>257</v>
      </c>
      <c r="W1381" s="106">
        <f>VLOOKUP(V1381,'Charged Moves'!B$2:K$119,3,FALSE)</f>
        <v>80</v>
      </c>
      <c r="X1381" s="107" t="str">
        <f>VLOOKUP(V1381,'Charged Moves'!B$2:C$119,2,FALSE)</f>
        <v>Ground</v>
      </c>
      <c r="Y1381" s="106">
        <f>IF(OR(VLOOKUP(V1381,'Charged Moves'!B$2:C$119,2,FALSE)=E1381,VLOOKUP(V1381,'Charged Moves'!B$2:C$119,2,FALSE)=F1381),1,0)</f>
        <v>0</v>
      </c>
      <c r="Z1381" s="106">
        <f>VLOOKUP(V1381,'Charged Moves'!B$2:K$119,10,FALSE)*100</f>
        <v>25</v>
      </c>
      <c r="AA1381" s="106">
        <f>VLOOKUP(V1381,'Charged Moves'!B$2:K$119,6,FALSE)</f>
        <v>2800</v>
      </c>
      <c r="AB1381" s="106">
        <f>VLOOKUP(V1381,'Charged Moves'!B$2:L$119,11,FALSE)</f>
        <v>50</v>
      </c>
      <c r="AC1381" s="62">
        <f t="shared" si="233"/>
        <v>39</v>
      </c>
      <c r="AD1381" s="24">
        <f t="shared" si="3"/>
        <v>13.92857143</v>
      </c>
      <c r="AE1381" s="63">
        <f t="shared" si="4"/>
        <v>5</v>
      </c>
      <c r="AF1381" s="64">
        <f t="shared" si="5"/>
        <v>5000</v>
      </c>
      <c r="AG1381" s="65">
        <f t="shared" si="6"/>
        <v>8.205128205</v>
      </c>
      <c r="AH1381" s="15">
        <f t="shared" si="234"/>
        <v>0.4712882369</v>
      </c>
      <c r="AI1381" s="15">
        <f t="shared" si="235"/>
        <v>0.1822203226</v>
      </c>
      <c r="AJ1381" s="15">
        <f t="shared" si="236"/>
        <v>0.2182226408</v>
      </c>
      <c r="AK1381" s="65">
        <f t="shared" si="7"/>
        <v>3.232323232</v>
      </c>
      <c r="AL1381" s="65">
        <f t="shared" si="8"/>
        <v>202174.359</v>
      </c>
      <c r="AM1381" s="65">
        <f t="shared" si="9"/>
        <v>79644.44444</v>
      </c>
    </row>
    <row r="1382" ht="14.25" customHeight="1">
      <c r="A1382" s="11">
        <v>908.0</v>
      </c>
      <c r="B1382" s="11">
        <f>VLOOKUP(D1382,'Species Data'!A$2:E$252,2,FALSE)</f>
        <v>119</v>
      </c>
      <c r="C1382" s="11"/>
      <c r="D1382" s="11" t="s">
        <v>285</v>
      </c>
      <c r="E1382" s="115" t="s">
        <v>476</v>
      </c>
      <c r="F1382" s="122"/>
      <c r="G1382" s="11">
        <f>VLOOKUP(D1382,'Species Data'!A$2:E$252,3,FALSE)</f>
        <v>160</v>
      </c>
      <c r="H1382" s="52">
        <f>VLOOKUP(D1382,'Species Data'!A$2:E$252,4,FALSE)</f>
        <v>175</v>
      </c>
      <c r="I1382" s="52">
        <f>VLOOKUP(D1382,'Species Data'!A$2:E$252,5,FALSE)</f>
        <v>154</v>
      </c>
      <c r="J1382" s="53">
        <f t="shared" si="1"/>
        <v>24640</v>
      </c>
      <c r="K1382" s="48" t="s">
        <v>111</v>
      </c>
      <c r="L1382" s="54">
        <f>VLOOKUP(K1382,'Basic Moves'!B$2:J$60,3,FALSE)</f>
        <v>10</v>
      </c>
      <c r="M1382" s="54" t="str">
        <f>VLOOKUP(K1382,'Basic Moves'!B$2:C$60,2,FALSE)</f>
        <v>Poison</v>
      </c>
      <c r="N1382" s="54">
        <f>IF(OR(VLOOKUP(K1382,'Basic Moves'!B$2:C$60,2,FALSE)=E1382,VLOOKUP(K1382,'Basic Moves'!B$2:C$60,2,FALSE)=F1382),1,0)</f>
        <v>0</v>
      </c>
      <c r="O1382" s="54">
        <f>VLOOKUP(K1382,'Basic Moves'!B$2:J$60,5,FALSE)</f>
        <v>800</v>
      </c>
      <c r="P1382" s="54">
        <f>VLOOKUP(K1382,'Basic Moves'!B$2:J$60,9,FALSE)</f>
        <v>7</v>
      </c>
      <c r="Q1382" s="34">
        <f t="shared" si="229"/>
        <v>5</v>
      </c>
      <c r="R1382" s="24">
        <f t="shared" si="2"/>
        <v>6.25</v>
      </c>
      <c r="S1382" s="56">
        <f t="shared" si="230"/>
        <v>12.5</v>
      </c>
      <c r="T1382" s="56">
        <f t="shared" si="231"/>
        <v>8.75</v>
      </c>
      <c r="U1382" s="56">
        <f t="shared" si="232"/>
        <v>0.7</v>
      </c>
      <c r="V1382" s="12" t="s">
        <v>88</v>
      </c>
      <c r="W1382" s="54">
        <f>VLOOKUP(V1382,'Charged Moves'!B$2:K$119,3,FALSE)</f>
        <v>90</v>
      </c>
      <c r="X1382" s="57" t="str">
        <f>VLOOKUP(V1382,'Charged Moves'!B$2:C$119,2,FALSE)</f>
        <v>Ice</v>
      </c>
      <c r="Y1382" s="54">
        <f>IF(OR(VLOOKUP(V1382,'Charged Moves'!B$2:C$119,2,FALSE)=E1382,VLOOKUP(V1382,'Charged Moves'!B$2:C$119,2,FALSE)=F1382),1,0)</f>
        <v>0</v>
      </c>
      <c r="Z1382" s="54">
        <f>VLOOKUP(V1382,'Charged Moves'!B$2:K$119,10,FALSE)*100</f>
        <v>5</v>
      </c>
      <c r="AA1382" s="54">
        <f>VLOOKUP(V1382,'Charged Moves'!B$2:K$119,6,FALSE)</f>
        <v>3300</v>
      </c>
      <c r="AB1382" s="54">
        <f>VLOOKUP(V1382,'Charged Moves'!B$2:L$119,11,FALSE)</f>
        <v>50</v>
      </c>
      <c r="AC1382" s="62">
        <f t="shared" si="233"/>
        <v>44</v>
      </c>
      <c r="AD1382" s="24">
        <f t="shared" si="3"/>
        <v>13.33333333</v>
      </c>
      <c r="AE1382" s="63">
        <f t="shared" si="4"/>
        <v>8</v>
      </c>
      <c r="AF1382" s="64">
        <f t="shared" si="5"/>
        <v>6400</v>
      </c>
      <c r="AG1382" s="65">
        <f t="shared" si="6"/>
        <v>8.659793814</v>
      </c>
      <c r="AH1382" s="15">
        <f t="shared" si="234"/>
        <v>0.4974034356</v>
      </c>
      <c r="AI1382" s="15">
        <f t="shared" si="235"/>
        <v>0.1923175827</v>
      </c>
      <c r="AJ1382" s="15">
        <f t="shared" si="236"/>
        <v>0.2047314397</v>
      </c>
      <c r="AK1382" s="65">
        <f t="shared" si="7"/>
        <v>3.032490975</v>
      </c>
      <c r="AL1382" s="65">
        <f t="shared" si="8"/>
        <v>213377.3196</v>
      </c>
      <c r="AM1382" s="65">
        <f t="shared" si="9"/>
        <v>74720.57762</v>
      </c>
    </row>
    <row r="1383" ht="14.25" customHeight="1">
      <c r="A1383" s="11">
        <v>911.0</v>
      </c>
      <c r="B1383" s="11">
        <f>VLOOKUP(D1383,'Species Data'!A$2:E$252,2,FALSE)</f>
        <v>119</v>
      </c>
      <c r="C1383" s="11"/>
      <c r="D1383" s="11" t="s">
        <v>285</v>
      </c>
      <c r="E1383" s="115" t="s">
        <v>476</v>
      </c>
      <c r="F1383" s="122"/>
      <c r="G1383" s="11">
        <f>VLOOKUP(D1383,'Species Data'!A$2:E$252,3,FALSE)</f>
        <v>160</v>
      </c>
      <c r="H1383" s="52">
        <f>VLOOKUP(D1383,'Species Data'!A$2:E$252,4,FALSE)</f>
        <v>175</v>
      </c>
      <c r="I1383" s="52">
        <f>VLOOKUP(D1383,'Species Data'!A$2:E$252,5,FALSE)</f>
        <v>154</v>
      </c>
      <c r="J1383" s="53">
        <f t="shared" si="1"/>
        <v>24640</v>
      </c>
      <c r="K1383" s="48" t="s">
        <v>111</v>
      </c>
      <c r="L1383" s="54">
        <f>VLOOKUP(K1383,'Basic Moves'!B$2:J$60,3,FALSE)</f>
        <v>10</v>
      </c>
      <c r="M1383" s="54" t="str">
        <f>VLOOKUP(K1383,'Basic Moves'!B$2:C$60,2,FALSE)</f>
        <v>Poison</v>
      </c>
      <c r="N1383" s="54">
        <f>IF(OR(VLOOKUP(K1383,'Basic Moves'!B$2:C$60,2,FALSE)=E1383,VLOOKUP(K1383,'Basic Moves'!B$2:C$60,2,FALSE)=F1383),1,0)</f>
        <v>0</v>
      </c>
      <c r="O1383" s="54">
        <f>VLOOKUP(K1383,'Basic Moves'!B$2:J$60,5,FALSE)</f>
        <v>800</v>
      </c>
      <c r="P1383" s="54">
        <f>VLOOKUP(K1383,'Basic Moves'!B$2:J$60,9,FALSE)</f>
        <v>7</v>
      </c>
      <c r="Q1383" s="34">
        <f t="shared" si="229"/>
        <v>5</v>
      </c>
      <c r="R1383" s="24">
        <f t="shared" si="2"/>
        <v>6.25</v>
      </c>
      <c r="S1383" s="56">
        <f t="shared" si="230"/>
        <v>12.5</v>
      </c>
      <c r="T1383" s="56">
        <f t="shared" si="231"/>
        <v>8.75</v>
      </c>
      <c r="U1383" s="56">
        <f t="shared" si="232"/>
        <v>0.7</v>
      </c>
      <c r="V1383" s="12" t="s">
        <v>107</v>
      </c>
      <c r="W1383" s="54">
        <f>VLOOKUP(V1383,'Charged Moves'!B$2:K$119,3,FALSE)</f>
        <v>70</v>
      </c>
      <c r="X1383" s="57" t="str">
        <f>VLOOKUP(V1383,'Charged Moves'!B$2:C$119,2,FALSE)</f>
        <v>Water</v>
      </c>
      <c r="Y1383" s="54">
        <f>IF(OR(VLOOKUP(V1383,'Charged Moves'!B$2:C$119,2,FALSE)=E1383,VLOOKUP(V1383,'Charged Moves'!B$2:C$119,2,FALSE)=F1383),1,0)</f>
        <v>1</v>
      </c>
      <c r="Z1383" s="54">
        <f>VLOOKUP(V1383,'Charged Moves'!B$2:K$119,10,FALSE)*100</f>
        <v>5</v>
      </c>
      <c r="AA1383" s="54">
        <f>VLOOKUP(V1383,'Charged Moves'!B$2:K$119,6,FALSE)</f>
        <v>3200</v>
      </c>
      <c r="AB1383" s="54">
        <f>VLOOKUP(V1383,'Charged Moves'!B$2:L$119,11,FALSE)</f>
        <v>50</v>
      </c>
      <c r="AC1383" s="62">
        <f t="shared" si="233"/>
        <v>41</v>
      </c>
      <c r="AD1383" s="24">
        <f t="shared" si="3"/>
        <v>12.8125</v>
      </c>
      <c r="AE1383" s="63">
        <f t="shared" si="4"/>
        <v>8</v>
      </c>
      <c r="AF1383" s="64">
        <f t="shared" si="5"/>
        <v>6400</v>
      </c>
      <c r="AG1383" s="65">
        <f t="shared" si="6"/>
        <v>8.4375</v>
      </c>
      <c r="AH1383" s="15">
        <f t="shared" si="234"/>
        <v>0.4846352671</v>
      </c>
      <c r="AI1383" s="15">
        <f t="shared" si="235"/>
        <v>0.187380859</v>
      </c>
      <c r="AJ1383" s="15">
        <f t="shared" si="236"/>
        <v>0.1981348909</v>
      </c>
      <c r="AK1383" s="65">
        <f t="shared" si="7"/>
        <v>2.934782609</v>
      </c>
      <c r="AL1383" s="65">
        <f t="shared" si="8"/>
        <v>207900</v>
      </c>
      <c r="AM1383" s="65">
        <f t="shared" si="9"/>
        <v>72313.04348</v>
      </c>
    </row>
    <row r="1384" ht="14.25" customHeight="1">
      <c r="A1384" s="11">
        <v>907.0</v>
      </c>
      <c r="B1384" s="32">
        <f>VLOOKUP(D1384,'Species Data'!A$2:E$252,2,FALSE)</f>
        <v>119</v>
      </c>
      <c r="C1384" s="32"/>
      <c r="D1384" s="32" t="s">
        <v>285</v>
      </c>
      <c r="E1384" s="130" t="s">
        <v>476</v>
      </c>
      <c r="F1384" s="161"/>
      <c r="G1384" s="32">
        <f>VLOOKUP(D1384,'Species Data'!A$2:E$252,3,FALSE)</f>
        <v>160</v>
      </c>
      <c r="H1384" s="104">
        <f>VLOOKUP(D1384,'Species Data'!A$2:E$252,4,FALSE)</f>
        <v>175</v>
      </c>
      <c r="I1384" s="104">
        <f>VLOOKUP(D1384,'Species Data'!A$2:E$252,5,FALSE)</f>
        <v>154</v>
      </c>
      <c r="J1384" s="105">
        <f t="shared" si="1"/>
        <v>24640</v>
      </c>
      <c r="K1384" s="36" t="s">
        <v>111</v>
      </c>
      <c r="L1384" s="106">
        <f>VLOOKUP(K1384,'Basic Moves'!B$2:J$60,3,FALSE)</f>
        <v>10</v>
      </c>
      <c r="M1384" s="106" t="str">
        <f>VLOOKUP(K1384,'Basic Moves'!B$2:C$60,2,FALSE)</f>
        <v>Poison</v>
      </c>
      <c r="N1384" s="106">
        <f>IF(OR(VLOOKUP(K1384,'Basic Moves'!B$2:C$60,2,FALSE)=E1384,VLOOKUP(K1384,'Basic Moves'!B$2:C$60,2,FALSE)=F1384),1,0)</f>
        <v>0</v>
      </c>
      <c r="O1384" s="106">
        <f>VLOOKUP(K1384,'Basic Moves'!B$2:J$60,5,FALSE)</f>
        <v>800</v>
      </c>
      <c r="P1384" s="106">
        <f>VLOOKUP(K1384,'Basic Moves'!B$2:J$60,9,FALSE)</f>
        <v>7</v>
      </c>
      <c r="Q1384" s="34">
        <f t="shared" si="229"/>
        <v>5</v>
      </c>
      <c r="R1384" s="24">
        <f t="shared" si="2"/>
        <v>6.25</v>
      </c>
      <c r="S1384" s="56">
        <f t="shared" si="230"/>
        <v>12.5</v>
      </c>
      <c r="T1384" s="56">
        <f t="shared" si="231"/>
        <v>8.75</v>
      </c>
      <c r="U1384" s="56">
        <f t="shared" si="232"/>
        <v>0.7</v>
      </c>
      <c r="V1384" s="36" t="s">
        <v>257</v>
      </c>
      <c r="W1384" s="106">
        <f>VLOOKUP(V1384,'Charged Moves'!B$2:K$119,3,FALSE)</f>
        <v>80</v>
      </c>
      <c r="X1384" s="107" t="str">
        <f>VLOOKUP(V1384,'Charged Moves'!B$2:C$119,2,FALSE)</f>
        <v>Ground</v>
      </c>
      <c r="Y1384" s="106">
        <f>IF(OR(VLOOKUP(V1384,'Charged Moves'!B$2:C$119,2,FALSE)=E1384,VLOOKUP(V1384,'Charged Moves'!B$2:C$119,2,FALSE)=F1384),1,0)</f>
        <v>0</v>
      </c>
      <c r="Z1384" s="106">
        <f>VLOOKUP(V1384,'Charged Moves'!B$2:K$119,10,FALSE)*100</f>
        <v>25</v>
      </c>
      <c r="AA1384" s="106">
        <f>VLOOKUP(V1384,'Charged Moves'!B$2:K$119,6,FALSE)</f>
        <v>2800</v>
      </c>
      <c r="AB1384" s="106">
        <f>VLOOKUP(V1384,'Charged Moves'!B$2:L$119,11,FALSE)</f>
        <v>50</v>
      </c>
      <c r="AC1384" s="62">
        <f t="shared" si="233"/>
        <v>39</v>
      </c>
      <c r="AD1384" s="24">
        <f t="shared" si="3"/>
        <v>13.92857143</v>
      </c>
      <c r="AE1384" s="63">
        <f t="shared" si="4"/>
        <v>8</v>
      </c>
      <c r="AF1384" s="64">
        <f t="shared" si="5"/>
        <v>6400</v>
      </c>
      <c r="AG1384" s="65">
        <f t="shared" si="6"/>
        <v>8.586956522</v>
      </c>
      <c r="AH1384" s="15">
        <f t="shared" si="234"/>
        <v>0.4932197887</v>
      </c>
      <c r="AI1384" s="15">
        <f t="shared" si="235"/>
        <v>0.1907000047</v>
      </c>
      <c r="AJ1384" s="15">
        <f t="shared" si="236"/>
        <v>0.1960844754</v>
      </c>
      <c r="AK1384" s="65">
        <f t="shared" si="7"/>
        <v>2.904411765</v>
      </c>
      <c r="AL1384" s="65">
        <f t="shared" si="8"/>
        <v>211582.6087</v>
      </c>
      <c r="AM1384" s="65">
        <f t="shared" si="9"/>
        <v>71564.70588</v>
      </c>
    </row>
    <row r="1385" ht="14.25" customHeight="1">
      <c r="A1385" s="11">
        <v>904.0</v>
      </c>
      <c r="B1385" s="32">
        <f>VLOOKUP(D1385,'Species Data'!A$2:E$252,2,FALSE)</f>
        <v>119</v>
      </c>
      <c r="C1385" s="32"/>
      <c r="D1385" s="32" t="s">
        <v>285</v>
      </c>
      <c r="E1385" s="130" t="s">
        <v>476</v>
      </c>
      <c r="F1385" s="161"/>
      <c r="G1385" s="32">
        <f>VLOOKUP(D1385,'Species Data'!A$2:E$252,3,FALSE)</f>
        <v>160</v>
      </c>
      <c r="H1385" s="104">
        <f>VLOOKUP(D1385,'Species Data'!A$2:E$252,4,FALSE)</f>
        <v>175</v>
      </c>
      <c r="I1385" s="104">
        <f>VLOOKUP(D1385,'Species Data'!A$2:E$252,5,FALSE)</f>
        <v>154</v>
      </c>
      <c r="J1385" s="105">
        <f t="shared" si="1"/>
        <v>24640</v>
      </c>
      <c r="K1385" s="36" t="s">
        <v>296</v>
      </c>
      <c r="L1385" s="106">
        <f>VLOOKUP(K1385,'Basic Moves'!B$2:J$60,3,FALSE)</f>
        <v>10</v>
      </c>
      <c r="M1385" s="106" t="str">
        <f>VLOOKUP(K1385,'Basic Moves'!B$2:C$60,2,FALSE)</f>
        <v>Flying</v>
      </c>
      <c r="N1385" s="106">
        <f>IF(OR(VLOOKUP(K1385,'Basic Moves'!B$2:C$60,2,FALSE)=E1385,VLOOKUP(K1385,'Basic Moves'!B$2:C$60,2,FALSE)=F1385),1,0)</f>
        <v>0</v>
      </c>
      <c r="O1385" s="106">
        <f>VLOOKUP(K1385,'Basic Moves'!B$2:J$60,5,FALSE)</f>
        <v>1000</v>
      </c>
      <c r="P1385" s="106">
        <f>VLOOKUP(K1385,'Basic Moves'!B$2:J$60,9,FALSE)</f>
        <v>10</v>
      </c>
      <c r="Q1385" s="34">
        <f t="shared" si="229"/>
        <v>5</v>
      </c>
      <c r="R1385" s="24">
        <f t="shared" si="2"/>
        <v>5</v>
      </c>
      <c r="S1385" s="56">
        <f t="shared" si="230"/>
        <v>10</v>
      </c>
      <c r="T1385" s="56">
        <f t="shared" si="231"/>
        <v>10</v>
      </c>
      <c r="U1385" s="56">
        <f t="shared" si="232"/>
        <v>1</v>
      </c>
      <c r="V1385" s="36" t="s">
        <v>232</v>
      </c>
      <c r="W1385" s="106">
        <f>VLOOKUP(V1385,'Charged Moves'!B$2:K$119,3,FALSE)</f>
        <v>60</v>
      </c>
      <c r="X1385" s="107" t="str">
        <f>VLOOKUP(V1385,'Charged Moves'!B$2:C$119,2,FALSE)</f>
        <v>Ice</v>
      </c>
      <c r="Y1385" s="106">
        <f>IF(OR(VLOOKUP(V1385,'Charged Moves'!B$2:C$119,2,FALSE)=E1385,VLOOKUP(V1385,'Charged Moves'!B$2:C$119,2,FALSE)=F1385),1,0)</f>
        <v>0</v>
      </c>
      <c r="Z1385" s="106">
        <f>VLOOKUP(V1385,'Charged Moves'!B$2:K$119,10,FALSE)*100</f>
        <v>5</v>
      </c>
      <c r="AA1385" s="106">
        <f>VLOOKUP(V1385,'Charged Moves'!B$2:K$119,6,FALSE)</f>
        <v>3300</v>
      </c>
      <c r="AB1385" s="106">
        <f>VLOOKUP(V1385,'Charged Moves'!B$2:L$119,11,FALSE)</f>
        <v>33</v>
      </c>
      <c r="AC1385" s="62">
        <f t="shared" si="233"/>
        <v>30</v>
      </c>
      <c r="AD1385" s="24">
        <f t="shared" si="3"/>
        <v>9.090909091</v>
      </c>
      <c r="AE1385" s="63">
        <f t="shared" si="4"/>
        <v>4</v>
      </c>
      <c r="AF1385" s="64">
        <f t="shared" si="5"/>
        <v>4000</v>
      </c>
      <c r="AG1385" s="65">
        <f t="shared" si="6"/>
        <v>6.849315068</v>
      </c>
      <c r="AH1385" s="15">
        <f t="shared" si="234"/>
        <v>0.3934126978</v>
      </c>
      <c r="AI1385" s="15">
        <f t="shared" si="235"/>
        <v>0.1521102864</v>
      </c>
      <c r="AJ1385" s="15">
        <f t="shared" si="236"/>
        <v>0.1951232067</v>
      </c>
      <c r="AK1385" s="65">
        <f t="shared" si="7"/>
        <v>2.89017341</v>
      </c>
      <c r="AL1385" s="65">
        <f t="shared" si="8"/>
        <v>168767.1233</v>
      </c>
      <c r="AM1385" s="65">
        <f t="shared" si="9"/>
        <v>71213.87283</v>
      </c>
    </row>
    <row r="1386" ht="14.25" customHeight="1">
      <c r="A1386" s="11">
        <v>909.0</v>
      </c>
      <c r="B1386" s="32">
        <f>VLOOKUP(D1386,'Species Data'!A$2:E$252,2,FALSE)</f>
        <v>119</v>
      </c>
      <c r="C1386" s="32"/>
      <c r="D1386" s="32" t="s">
        <v>285</v>
      </c>
      <c r="E1386" s="130" t="s">
        <v>476</v>
      </c>
      <c r="F1386" s="161"/>
      <c r="G1386" s="32">
        <f>VLOOKUP(D1386,'Species Data'!A$2:E$252,3,FALSE)</f>
        <v>160</v>
      </c>
      <c r="H1386" s="104">
        <f>VLOOKUP(D1386,'Species Data'!A$2:E$252,4,FALSE)</f>
        <v>175</v>
      </c>
      <c r="I1386" s="104">
        <f>VLOOKUP(D1386,'Species Data'!A$2:E$252,5,FALSE)</f>
        <v>154</v>
      </c>
      <c r="J1386" s="105">
        <f t="shared" si="1"/>
        <v>24640</v>
      </c>
      <c r="K1386" s="36" t="s">
        <v>111</v>
      </c>
      <c r="L1386" s="106">
        <f>VLOOKUP(K1386,'Basic Moves'!B$2:J$60,3,FALSE)</f>
        <v>10</v>
      </c>
      <c r="M1386" s="106" t="str">
        <f>VLOOKUP(K1386,'Basic Moves'!B$2:C$60,2,FALSE)</f>
        <v>Poison</v>
      </c>
      <c r="N1386" s="106">
        <f>IF(OR(VLOOKUP(K1386,'Basic Moves'!B$2:C$60,2,FALSE)=E1386,VLOOKUP(K1386,'Basic Moves'!B$2:C$60,2,FALSE)=F1386),1,0)</f>
        <v>0</v>
      </c>
      <c r="O1386" s="106">
        <f>VLOOKUP(K1386,'Basic Moves'!B$2:J$60,5,FALSE)</f>
        <v>800</v>
      </c>
      <c r="P1386" s="106">
        <f>VLOOKUP(K1386,'Basic Moves'!B$2:J$60,9,FALSE)</f>
        <v>7</v>
      </c>
      <c r="Q1386" s="34">
        <f t="shared" si="229"/>
        <v>5</v>
      </c>
      <c r="R1386" s="24">
        <f t="shared" si="2"/>
        <v>6.25</v>
      </c>
      <c r="S1386" s="56">
        <f t="shared" si="230"/>
        <v>12.5</v>
      </c>
      <c r="T1386" s="56">
        <f t="shared" si="231"/>
        <v>8.75</v>
      </c>
      <c r="U1386" s="56">
        <f t="shared" si="232"/>
        <v>0.7</v>
      </c>
      <c r="V1386" s="36" t="s">
        <v>232</v>
      </c>
      <c r="W1386" s="106">
        <f>VLOOKUP(V1386,'Charged Moves'!B$2:K$119,3,FALSE)</f>
        <v>60</v>
      </c>
      <c r="X1386" s="107" t="str">
        <f>VLOOKUP(V1386,'Charged Moves'!B$2:C$119,2,FALSE)</f>
        <v>Ice</v>
      </c>
      <c r="Y1386" s="106">
        <f>IF(OR(VLOOKUP(V1386,'Charged Moves'!B$2:C$119,2,FALSE)=E1386,VLOOKUP(V1386,'Charged Moves'!B$2:C$119,2,FALSE)=F1386),1,0)</f>
        <v>0</v>
      </c>
      <c r="Z1386" s="106">
        <f>VLOOKUP(V1386,'Charged Moves'!B$2:K$119,10,FALSE)*100</f>
        <v>5</v>
      </c>
      <c r="AA1386" s="106">
        <f>VLOOKUP(V1386,'Charged Moves'!B$2:K$119,6,FALSE)</f>
        <v>3300</v>
      </c>
      <c r="AB1386" s="106">
        <f>VLOOKUP(V1386,'Charged Moves'!B$2:L$119,11,FALSE)</f>
        <v>33</v>
      </c>
      <c r="AC1386" s="62">
        <f t="shared" si="233"/>
        <v>30</v>
      </c>
      <c r="AD1386" s="24">
        <f t="shared" si="3"/>
        <v>9.090909091</v>
      </c>
      <c r="AE1386" s="63">
        <f t="shared" si="4"/>
        <v>5</v>
      </c>
      <c r="AF1386" s="64">
        <f t="shared" si="5"/>
        <v>4000</v>
      </c>
      <c r="AG1386" s="65">
        <f t="shared" si="6"/>
        <v>7.534246575</v>
      </c>
      <c r="AH1386" s="15">
        <f t="shared" si="234"/>
        <v>0.4327539676</v>
      </c>
      <c r="AI1386" s="15">
        <f t="shared" si="235"/>
        <v>0.167321315</v>
      </c>
      <c r="AJ1386" s="15">
        <f t="shared" si="236"/>
        <v>0.1923935038</v>
      </c>
      <c r="AK1386" s="65">
        <f t="shared" si="7"/>
        <v>2.849740933</v>
      </c>
      <c r="AL1386" s="65">
        <f t="shared" si="8"/>
        <v>185643.8356</v>
      </c>
      <c r="AM1386" s="65">
        <f t="shared" si="9"/>
        <v>70217.61658</v>
      </c>
    </row>
    <row r="1387" ht="14.25" customHeight="1">
      <c r="A1387" s="11">
        <v>905.0</v>
      </c>
      <c r="B1387" s="11">
        <f>VLOOKUP(D1387,'Species Data'!A$2:E$252,2,FALSE)</f>
        <v>119</v>
      </c>
      <c r="C1387" s="11"/>
      <c r="D1387" s="11" t="s">
        <v>285</v>
      </c>
      <c r="E1387" s="115" t="s">
        <v>476</v>
      </c>
      <c r="F1387" s="122"/>
      <c r="G1387" s="11">
        <f>VLOOKUP(D1387,'Species Data'!A$2:E$252,3,FALSE)</f>
        <v>160</v>
      </c>
      <c r="H1387" s="52">
        <f>VLOOKUP(D1387,'Species Data'!A$2:E$252,4,FALSE)</f>
        <v>175</v>
      </c>
      <c r="I1387" s="52">
        <f>VLOOKUP(D1387,'Species Data'!A$2:E$252,5,FALSE)</f>
        <v>154</v>
      </c>
      <c r="J1387" s="53">
        <f t="shared" si="1"/>
        <v>24640</v>
      </c>
      <c r="K1387" s="48" t="s">
        <v>296</v>
      </c>
      <c r="L1387" s="54">
        <f>VLOOKUP(K1387,'Basic Moves'!B$2:J$60,3,FALSE)</f>
        <v>10</v>
      </c>
      <c r="M1387" s="54" t="str">
        <f>VLOOKUP(K1387,'Basic Moves'!B$2:C$60,2,FALSE)</f>
        <v>Flying</v>
      </c>
      <c r="N1387" s="54">
        <f>IF(OR(VLOOKUP(K1387,'Basic Moves'!B$2:C$60,2,FALSE)=E1387,VLOOKUP(K1387,'Basic Moves'!B$2:C$60,2,FALSE)=F1387),1,0)</f>
        <v>0</v>
      </c>
      <c r="O1387" s="54">
        <f>VLOOKUP(K1387,'Basic Moves'!B$2:J$60,5,FALSE)</f>
        <v>1000</v>
      </c>
      <c r="P1387" s="54">
        <f>VLOOKUP(K1387,'Basic Moves'!B$2:J$60,9,FALSE)</f>
        <v>10</v>
      </c>
      <c r="Q1387" s="34">
        <f t="shared" si="229"/>
        <v>5</v>
      </c>
      <c r="R1387" s="24">
        <f t="shared" si="2"/>
        <v>5</v>
      </c>
      <c r="S1387" s="56">
        <f t="shared" si="230"/>
        <v>10</v>
      </c>
      <c r="T1387" s="56">
        <f t="shared" si="231"/>
        <v>10</v>
      </c>
      <c r="U1387" s="56">
        <f t="shared" si="232"/>
        <v>1</v>
      </c>
      <c r="V1387" s="48" t="s">
        <v>113</v>
      </c>
      <c r="W1387" s="54">
        <f>VLOOKUP(V1387,'Charged Moves'!B$2:K$119,3,FALSE)</f>
        <v>90</v>
      </c>
      <c r="X1387" s="57" t="str">
        <f>VLOOKUP(V1387,'Charged Moves'!B$2:C$119,2,FALSE)</f>
        <v>Bug</v>
      </c>
      <c r="Y1387" s="54">
        <f>IF(OR(VLOOKUP(V1387,'Charged Moves'!B$2:C$119,2,FALSE)=E1387,VLOOKUP(V1387,'Charged Moves'!B$2:C$119,2,FALSE)=F1387),1,0)</f>
        <v>0</v>
      </c>
      <c r="Z1387" s="54">
        <f>VLOOKUP(V1387,'Charged Moves'!B$2:K$119,10,FALSE)*100</f>
        <v>5</v>
      </c>
      <c r="AA1387" s="54">
        <f>VLOOKUP(V1387,'Charged Moves'!B$2:K$119,6,FALSE)</f>
        <v>2200</v>
      </c>
      <c r="AB1387" s="54">
        <f>VLOOKUP(V1387,'Charged Moves'!B$2:L$119,11,FALSE)</f>
        <v>100</v>
      </c>
      <c r="AC1387" s="62">
        <f t="shared" si="233"/>
        <v>44</v>
      </c>
      <c r="AD1387" s="24">
        <f t="shared" si="3"/>
        <v>20</v>
      </c>
      <c r="AE1387" s="63">
        <f t="shared" si="4"/>
        <v>10</v>
      </c>
      <c r="AF1387" s="64">
        <f t="shared" si="5"/>
        <v>10000</v>
      </c>
      <c r="AG1387" s="65">
        <f t="shared" si="6"/>
        <v>7.704918033</v>
      </c>
      <c r="AH1387" s="15">
        <f t="shared" si="234"/>
        <v>0.4425570381</v>
      </c>
      <c r="AI1387" s="15">
        <f t="shared" si="235"/>
        <v>0.1711116041</v>
      </c>
      <c r="AJ1387" s="15">
        <f t="shared" si="236"/>
        <v>0.1855610285</v>
      </c>
      <c r="AK1387" s="65">
        <f t="shared" si="7"/>
        <v>2.748538012</v>
      </c>
      <c r="AL1387" s="65">
        <f t="shared" si="8"/>
        <v>189849.1803</v>
      </c>
      <c r="AM1387" s="65">
        <f t="shared" si="9"/>
        <v>67723.97661</v>
      </c>
    </row>
    <row r="1388" ht="14.25" customHeight="1">
      <c r="A1388" s="11">
        <v>910.0</v>
      </c>
      <c r="B1388" s="11">
        <f>VLOOKUP(D1388,'Species Data'!A$2:E$252,2,FALSE)</f>
        <v>119</v>
      </c>
      <c r="C1388" s="11"/>
      <c r="D1388" s="11" t="s">
        <v>285</v>
      </c>
      <c r="E1388" s="115" t="s">
        <v>476</v>
      </c>
      <c r="F1388" s="122"/>
      <c r="G1388" s="11">
        <f>VLOOKUP(D1388,'Species Data'!A$2:E$252,3,FALSE)</f>
        <v>160</v>
      </c>
      <c r="H1388" s="52">
        <f>VLOOKUP(D1388,'Species Data'!A$2:E$252,4,FALSE)</f>
        <v>175</v>
      </c>
      <c r="I1388" s="52">
        <f>VLOOKUP(D1388,'Species Data'!A$2:E$252,5,FALSE)</f>
        <v>154</v>
      </c>
      <c r="J1388" s="53">
        <f t="shared" si="1"/>
        <v>24640</v>
      </c>
      <c r="K1388" s="48" t="s">
        <v>111</v>
      </c>
      <c r="L1388" s="54">
        <f>VLOOKUP(K1388,'Basic Moves'!B$2:J$60,3,FALSE)</f>
        <v>10</v>
      </c>
      <c r="M1388" s="54" t="str">
        <f>VLOOKUP(K1388,'Basic Moves'!B$2:C$60,2,FALSE)</f>
        <v>Poison</v>
      </c>
      <c r="N1388" s="54">
        <f>IF(OR(VLOOKUP(K1388,'Basic Moves'!B$2:C$60,2,FALSE)=E1388,VLOOKUP(K1388,'Basic Moves'!B$2:C$60,2,FALSE)=F1388),1,0)</f>
        <v>0</v>
      </c>
      <c r="O1388" s="54">
        <f>VLOOKUP(K1388,'Basic Moves'!B$2:J$60,5,FALSE)</f>
        <v>800</v>
      </c>
      <c r="P1388" s="54">
        <f>VLOOKUP(K1388,'Basic Moves'!B$2:J$60,9,FALSE)</f>
        <v>7</v>
      </c>
      <c r="Q1388" s="34">
        <f t="shared" si="229"/>
        <v>5</v>
      </c>
      <c r="R1388" s="24">
        <f t="shared" si="2"/>
        <v>6.25</v>
      </c>
      <c r="S1388" s="56">
        <f t="shared" si="230"/>
        <v>12.5</v>
      </c>
      <c r="T1388" s="56">
        <f t="shared" si="231"/>
        <v>8.75</v>
      </c>
      <c r="U1388" s="56">
        <f t="shared" si="232"/>
        <v>0.7</v>
      </c>
      <c r="V1388" s="48" t="s">
        <v>113</v>
      </c>
      <c r="W1388" s="54">
        <f>VLOOKUP(V1388,'Charged Moves'!B$2:K$119,3,FALSE)</f>
        <v>90</v>
      </c>
      <c r="X1388" s="57" t="str">
        <f>VLOOKUP(V1388,'Charged Moves'!B$2:C$119,2,FALSE)</f>
        <v>Bug</v>
      </c>
      <c r="Y1388" s="54">
        <f>IF(OR(VLOOKUP(V1388,'Charged Moves'!B$2:C$119,2,FALSE)=E1388,VLOOKUP(V1388,'Charged Moves'!B$2:C$119,2,FALSE)=F1388),1,0)</f>
        <v>0</v>
      </c>
      <c r="Z1388" s="54">
        <f>VLOOKUP(V1388,'Charged Moves'!B$2:K$119,10,FALSE)*100</f>
        <v>5</v>
      </c>
      <c r="AA1388" s="54">
        <f>VLOOKUP(V1388,'Charged Moves'!B$2:K$119,6,FALSE)</f>
        <v>2200</v>
      </c>
      <c r="AB1388" s="54">
        <f>VLOOKUP(V1388,'Charged Moves'!B$2:L$119,11,FALSE)</f>
        <v>100</v>
      </c>
      <c r="AC1388" s="62">
        <f t="shared" si="233"/>
        <v>44</v>
      </c>
      <c r="AD1388" s="24">
        <f t="shared" si="3"/>
        <v>20</v>
      </c>
      <c r="AE1388" s="63">
        <f t="shared" si="4"/>
        <v>15</v>
      </c>
      <c r="AF1388" s="64">
        <f t="shared" si="5"/>
        <v>12000</v>
      </c>
      <c r="AG1388" s="65">
        <f t="shared" si="6"/>
        <v>8.38028169</v>
      </c>
      <c r="AH1388" s="15">
        <f t="shared" si="234"/>
        <v>0.4813487473</v>
      </c>
      <c r="AI1388" s="15">
        <f t="shared" si="235"/>
        <v>0.186110149</v>
      </c>
      <c r="AJ1388" s="15">
        <f t="shared" si="236"/>
        <v>0.1738961669</v>
      </c>
      <c r="AK1388" s="65">
        <f t="shared" si="7"/>
        <v>2.575757576</v>
      </c>
      <c r="AL1388" s="65">
        <f t="shared" si="8"/>
        <v>206490.1408</v>
      </c>
      <c r="AM1388" s="65">
        <f t="shared" si="9"/>
        <v>63466.66667</v>
      </c>
    </row>
    <row r="1389" ht="14.25" customHeight="1">
      <c r="A1389" s="11">
        <v>620.0</v>
      </c>
      <c r="B1389" s="11">
        <f>VLOOKUP(D1389,'Species Data'!A$2:E$252,2,FALSE)</f>
        <v>86</v>
      </c>
      <c r="C1389" s="11"/>
      <c r="D1389" s="11" t="s">
        <v>374</v>
      </c>
      <c r="E1389" s="115" t="s">
        <v>476</v>
      </c>
      <c r="F1389" s="122"/>
      <c r="G1389" s="11">
        <f>VLOOKUP(D1389,'Species Data'!A$2:E$252,3,FALSE)</f>
        <v>130</v>
      </c>
      <c r="H1389" s="52">
        <f>VLOOKUP(D1389,'Species Data'!A$2:E$252,4,FALSE)</f>
        <v>85</v>
      </c>
      <c r="I1389" s="52">
        <f>VLOOKUP(D1389,'Species Data'!A$2:E$252,5,FALSE)</f>
        <v>128</v>
      </c>
      <c r="J1389" s="53">
        <f t="shared" si="1"/>
        <v>16640</v>
      </c>
      <c r="K1389" s="48" t="s">
        <v>97</v>
      </c>
      <c r="L1389" s="54">
        <f>VLOOKUP(K1389,'Basic Moves'!B$2:J$60,3,FALSE)</f>
        <v>12</v>
      </c>
      <c r="M1389" s="54" t="str">
        <f>VLOOKUP(K1389,'Basic Moves'!B$2:C$60,2,FALSE)</f>
        <v>Ice</v>
      </c>
      <c r="N1389" s="54">
        <f>IF(OR(VLOOKUP(K1389,'Basic Moves'!B$2:C$60,2,FALSE)=E1389,VLOOKUP(K1389,'Basic Moves'!B$2:C$60,2,FALSE)=F1389),1,0)</f>
        <v>0</v>
      </c>
      <c r="O1389" s="54">
        <f>VLOOKUP(K1389,'Basic Moves'!B$2:J$60,5,FALSE)</f>
        <v>1200</v>
      </c>
      <c r="P1389" s="54">
        <f>VLOOKUP(K1389,'Basic Moves'!B$2:J$60,9,FALSE)</f>
        <v>12</v>
      </c>
      <c r="Q1389" s="34">
        <f t="shared" si="229"/>
        <v>3</v>
      </c>
      <c r="R1389" s="24">
        <f t="shared" si="2"/>
        <v>2.5</v>
      </c>
      <c r="S1389" s="56">
        <f t="shared" si="230"/>
        <v>10</v>
      </c>
      <c r="T1389" s="56">
        <f t="shared" si="231"/>
        <v>10</v>
      </c>
      <c r="U1389" s="56">
        <f t="shared" si="232"/>
        <v>1</v>
      </c>
      <c r="V1389" s="48" t="s">
        <v>101</v>
      </c>
      <c r="W1389" s="54">
        <f>VLOOKUP(V1389,'Charged Moves'!B$2:K$119,3,FALSE)</f>
        <v>50</v>
      </c>
      <c r="X1389" s="57" t="str">
        <f>VLOOKUP(V1389,'Charged Moves'!B$2:C$119,2,FALSE)</f>
        <v>Water</v>
      </c>
      <c r="Y1389" s="54">
        <f>IF(OR(VLOOKUP(V1389,'Charged Moves'!B$2:C$119,2,FALSE)=E1389,VLOOKUP(V1389,'Charged Moves'!B$2:C$119,2,FALSE)=F1389),1,0)</f>
        <v>1</v>
      </c>
      <c r="Z1389" s="54">
        <f>VLOOKUP(V1389,'Charged Moves'!B$2:K$119,10,FALSE)*100</f>
        <v>5</v>
      </c>
      <c r="AA1389" s="54">
        <f>VLOOKUP(V1389,'Charged Moves'!B$2:K$119,6,FALSE)</f>
        <v>1900</v>
      </c>
      <c r="AB1389" s="54">
        <f>VLOOKUP(V1389,'Charged Moves'!B$2:L$119,11,FALSE)</f>
        <v>33</v>
      </c>
      <c r="AC1389" s="62">
        <f t="shared" si="233"/>
        <v>15</v>
      </c>
      <c r="AD1389" s="24">
        <f t="shared" si="3"/>
        <v>7.894736842</v>
      </c>
      <c r="AE1389" s="63">
        <f t="shared" si="4"/>
        <v>3</v>
      </c>
      <c r="AF1389" s="64">
        <f t="shared" si="5"/>
        <v>3600</v>
      </c>
      <c r="AG1389" s="65">
        <f t="shared" si="6"/>
        <v>4.363636364</v>
      </c>
      <c r="AH1389" s="15">
        <f t="shared" si="234"/>
        <v>0.2506396533</v>
      </c>
      <c r="AI1389" s="15">
        <f t="shared" si="235"/>
        <v>0.06544441809</v>
      </c>
      <c r="AJ1389" s="15">
        <f t="shared" si="236"/>
        <v>0.08105412374</v>
      </c>
      <c r="AK1389" s="65">
        <f t="shared" si="7"/>
        <v>1.777777778</v>
      </c>
      <c r="AL1389" s="65">
        <f t="shared" si="8"/>
        <v>72610.90909</v>
      </c>
      <c r="AM1389" s="65">
        <f t="shared" si="9"/>
        <v>29582.22222</v>
      </c>
    </row>
    <row r="1390" ht="14.25" customHeight="1">
      <c r="A1390" s="11">
        <v>622.0</v>
      </c>
      <c r="B1390" s="11">
        <f>VLOOKUP(D1390,'Species Data'!A$2:E$252,2,FALSE)</f>
        <v>86</v>
      </c>
      <c r="C1390" s="11"/>
      <c r="D1390" s="11" t="s">
        <v>374</v>
      </c>
      <c r="E1390" s="115" t="s">
        <v>476</v>
      </c>
      <c r="F1390" s="122"/>
      <c r="G1390" s="11">
        <f>VLOOKUP(D1390,'Species Data'!A$2:E$252,3,FALSE)</f>
        <v>130</v>
      </c>
      <c r="H1390" s="52">
        <f>VLOOKUP(D1390,'Species Data'!A$2:E$252,4,FALSE)</f>
        <v>85</v>
      </c>
      <c r="I1390" s="52">
        <f>VLOOKUP(D1390,'Species Data'!A$2:E$252,5,FALSE)</f>
        <v>128</v>
      </c>
      <c r="J1390" s="53">
        <f t="shared" si="1"/>
        <v>16640</v>
      </c>
      <c r="K1390" s="48" t="s">
        <v>97</v>
      </c>
      <c r="L1390" s="54">
        <f>VLOOKUP(K1390,'Basic Moves'!B$2:J$60,3,FALSE)</f>
        <v>12</v>
      </c>
      <c r="M1390" s="54" t="str">
        <f>VLOOKUP(K1390,'Basic Moves'!B$2:C$60,2,FALSE)</f>
        <v>Ice</v>
      </c>
      <c r="N1390" s="54">
        <f>IF(OR(VLOOKUP(K1390,'Basic Moves'!B$2:C$60,2,FALSE)=E1390,VLOOKUP(K1390,'Basic Moves'!B$2:C$60,2,FALSE)=F1390),1,0)</f>
        <v>0</v>
      </c>
      <c r="O1390" s="54">
        <f>VLOOKUP(K1390,'Basic Moves'!B$2:J$60,5,FALSE)</f>
        <v>1200</v>
      </c>
      <c r="P1390" s="54">
        <f>VLOOKUP(K1390,'Basic Moves'!B$2:J$60,9,FALSE)</f>
        <v>12</v>
      </c>
      <c r="Q1390" s="34">
        <f t="shared" si="229"/>
        <v>3</v>
      </c>
      <c r="R1390" s="24">
        <f t="shared" si="2"/>
        <v>2.5</v>
      </c>
      <c r="S1390" s="56">
        <f t="shared" si="230"/>
        <v>10</v>
      </c>
      <c r="T1390" s="56">
        <f t="shared" si="231"/>
        <v>10</v>
      </c>
      <c r="U1390" s="56">
        <f t="shared" si="232"/>
        <v>1</v>
      </c>
      <c r="V1390" s="48" t="s">
        <v>232</v>
      </c>
      <c r="W1390" s="54">
        <f>VLOOKUP(V1390,'Charged Moves'!B$2:K$119,3,FALSE)</f>
        <v>60</v>
      </c>
      <c r="X1390" s="57" t="str">
        <f>VLOOKUP(V1390,'Charged Moves'!B$2:C$119,2,FALSE)</f>
        <v>Ice</v>
      </c>
      <c r="Y1390" s="54">
        <f>IF(OR(VLOOKUP(V1390,'Charged Moves'!B$2:C$119,2,FALSE)=E1390,VLOOKUP(V1390,'Charged Moves'!B$2:C$119,2,FALSE)=F1390),1,0)</f>
        <v>0</v>
      </c>
      <c r="Z1390" s="54">
        <f>VLOOKUP(V1390,'Charged Moves'!B$2:K$119,10,FALSE)*100</f>
        <v>5</v>
      </c>
      <c r="AA1390" s="54">
        <f>VLOOKUP(V1390,'Charged Moves'!B$2:K$119,6,FALSE)</f>
        <v>3300</v>
      </c>
      <c r="AB1390" s="54">
        <f>VLOOKUP(V1390,'Charged Moves'!B$2:L$119,11,FALSE)</f>
        <v>33</v>
      </c>
      <c r="AC1390" s="62">
        <f t="shared" si="233"/>
        <v>15</v>
      </c>
      <c r="AD1390" s="24">
        <f t="shared" si="3"/>
        <v>4.545454545</v>
      </c>
      <c r="AE1390" s="63">
        <f t="shared" si="4"/>
        <v>3</v>
      </c>
      <c r="AF1390" s="64">
        <f t="shared" si="5"/>
        <v>3600</v>
      </c>
      <c r="AG1390" s="65">
        <f t="shared" si="6"/>
        <v>3.47826087</v>
      </c>
      <c r="AH1390" s="15">
        <f t="shared" si="234"/>
        <v>0.1997852309</v>
      </c>
      <c r="AI1390" s="15">
        <f t="shared" si="235"/>
        <v>0.05216584051</v>
      </c>
      <c r="AJ1390" s="15">
        <f t="shared" si="236"/>
        <v>0.07343830003</v>
      </c>
      <c r="AK1390" s="65">
        <f t="shared" si="7"/>
        <v>1.610738255</v>
      </c>
      <c r="AL1390" s="65">
        <f t="shared" si="8"/>
        <v>57878.26087</v>
      </c>
      <c r="AM1390" s="65">
        <f t="shared" si="9"/>
        <v>26802.68456</v>
      </c>
    </row>
    <row r="1391" ht="14.25" customHeight="1">
      <c r="A1391" s="11">
        <v>621.0</v>
      </c>
      <c r="B1391" s="11">
        <f>VLOOKUP(D1391,'Species Data'!A$2:E$252,2,FALSE)</f>
        <v>86</v>
      </c>
      <c r="C1391" s="11"/>
      <c r="D1391" s="11" t="s">
        <v>374</v>
      </c>
      <c r="E1391" s="115" t="s">
        <v>476</v>
      </c>
      <c r="F1391" s="122"/>
      <c r="G1391" s="11">
        <f>VLOOKUP(D1391,'Species Data'!A$2:E$252,3,FALSE)</f>
        <v>130</v>
      </c>
      <c r="H1391" s="52">
        <f>VLOOKUP(D1391,'Species Data'!A$2:E$252,4,FALSE)</f>
        <v>85</v>
      </c>
      <c r="I1391" s="52">
        <f>VLOOKUP(D1391,'Species Data'!A$2:E$252,5,FALSE)</f>
        <v>128</v>
      </c>
      <c r="J1391" s="53">
        <f t="shared" si="1"/>
        <v>16640</v>
      </c>
      <c r="K1391" s="48" t="s">
        <v>97</v>
      </c>
      <c r="L1391" s="54">
        <f>VLOOKUP(K1391,'Basic Moves'!B$2:J$60,3,FALSE)</f>
        <v>12</v>
      </c>
      <c r="M1391" s="54" t="str">
        <f>VLOOKUP(K1391,'Basic Moves'!B$2:C$60,2,FALSE)</f>
        <v>Ice</v>
      </c>
      <c r="N1391" s="54">
        <f>IF(OR(VLOOKUP(K1391,'Basic Moves'!B$2:C$60,2,FALSE)=E1391,VLOOKUP(K1391,'Basic Moves'!B$2:C$60,2,FALSE)=F1391),1,0)</f>
        <v>0</v>
      </c>
      <c r="O1391" s="54">
        <f>VLOOKUP(K1391,'Basic Moves'!B$2:J$60,5,FALSE)</f>
        <v>1200</v>
      </c>
      <c r="P1391" s="54">
        <f>VLOOKUP(K1391,'Basic Moves'!B$2:J$60,9,FALSE)</f>
        <v>12</v>
      </c>
      <c r="Q1391" s="34">
        <f t="shared" si="229"/>
        <v>3</v>
      </c>
      <c r="R1391" s="24">
        <f t="shared" si="2"/>
        <v>2.5</v>
      </c>
      <c r="S1391" s="56">
        <f t="shared" si="230"/>
        <v>10</v>
      </c>
      <c r="T1391" s="56">
        <f t="shared" si="231"/>
        <v>10</v>
      </c>
      <c r="U1391" s="56">
        <f t="shared" si="232"/>
        <v>1</v>
      </c>
      <c r="V1391" s="12" t="s">
        <v>212</v>
      </c>
      <c r="W1391" s="54">
        <f>VLOOKUP(V1391,'Charged Moves'!B$2:K$119,3,FALSE)</f>
        <v>80</v>
      </c>
      <c r="X1391" s="57" t="str">
        <f>VLOOKUP(V1391,'Charged Moves'!B$2:C$119,2,FALSE)</f>
        <v>Ice</v>
      </c>
      <c r="Y1391" s="54">
        <f>IF(OR(VLOOKUP(V1391,'Charged Moves'!B$2:C$119,2,FALSE)=E1391,VLOOKUP(V1391,'Charged Moves'!B$2:C$119,2,FALSE)=F1391),1,0)</f>
        <v>0</v>
      </c>
      <c r="Z1391" s="54">
        <f>VLOOKUP(V1391,'Charged Moves'!B$2:K$119,10,FALSE)*100</f>
        <v>5</v>
      </c>
      <c r="AA1391" s="54">
        <f>VLOOKUP(V1391,'Charged Moves'!B$2:K$119,6,FALSE)</f>
        <v>3550</v>
      </c>
      <c r="AB1391" s="54">
        <f>VLOOKUP(V1391,'Charged Moves'!B$2:L$119,11,FALSE)</f>
        <v>50</v>
      </c>
      <c r="AC1391" s="62">
        <f t="shared" si="233"/>
        <v>19</v>
      </c>
      <c r="AD1391" s="24">
        <f t="shared" si="3"/>
        <v>5.352112676</v>
      </c>
      <c r="AE1391" s="63">
        <f t="shared" si="4"/>
        <v>5</v>
      </c>
      <c r="AF1391" s="64">
        <f t="shared" si="5"/>
        <v>6000</v>
      </c>
      <c r="AG1391" s="65">
        <f t="shared" si="6"/>
        <v>3.560209424</v>
      </c>
      <c r="AH1391" s="15">
        <f t="shared" si="234"/>
        <v>0.2044922128</v>
      </c>
      <c r="AI1391" s="15">
        <f t="shared" si="235"/>
        <v>0.05339487863</v>
      </c>
      <c r="AJ1391" s="15">
        <f t="shared" si="236"/>
        <v>0.07193318406</v>
      </c>
      <c r="AK1391" s="65">
        <f t="shared" si="7"/>
        <v>1.577726218</v>
      </c>
      <c r="AL1391" s="65">
        <f t="shared" si="8"/>
        <v>59241.88482</v>
      </c>
      <c r="AM1391" s="65">
        <f t="shared" si="9"/>
        <v>26253.36427</v>
      </c>
    </row>
    <row r="1392" ht="14.25" customHeight="1">
      <c r="A1392" s="11">
        <v>619.0</v>
      </c>
      <c r="B1392" s="32">
        <f>VLOOKUP(D1392,'Species Data'!A$2:E$252,2,FALSE)</f>
        <v>86</v>
      </c>
      <c r="C1392" s="32"/>
      <c r="D1392" s="32" t="s">
        <v>374</v>
      </c>
      <c r="E1392" s="130" t="s">
        <v>476</v>
      </c>
      <c r="F1392" s="161"/>
      <c r="G1392" s="32">
        <f>VLOOKUP(D1392,'Species Data'!A$2:E$252,3,FALSE)</f>
        <v>130</v>
      </c>
      <c r="H1392" s="104">
        <f>VLOOKUP(D1392,'Species Data'!A$2:E$252,4,FALSE)</f>
        <v>85</v>
      </c>
      <c r="I1392" s="104">
        <f>VLOOKUP(D1392,'Species Data'!A$2:E$252,5,FALSE)</f>
        <v>128</v>
      </c>
      <c r="J1392" s="105">
        <f t="shared" si="1"/>
        <v>16640</v>
      </c>
      <c r="K1392" s="36" t="s">
        <v>97</v>
      </c>
      <c r="L1392" s="106">
        <f>VLOOKUP(K1392,'Basic Moves'!B$2:J$60,3,FALSE)</f>
        <v>12</v>
      </c>
      <c r="M1392" s="106" t="str">
        <f>VLOOKUP(K1392,'Basic Moves'!B$2:C$60,2,FALSE)</f>
        <v>Ice</v>
      </c>
      <c r="N1392" s="106">
        <f>IF(OR(VLOOKUP(K1392,'Basic Moves'!B$2:C$60,2,FALSE)=E1392,VLOOKUP(K1392,'Basic Moves'!B$2:C$60,2,FALSE)=F1392),1,0)</f>
        <v>0</v>
      </c>
      <c r="O1392" s="106">
        <f>VLOOKUP(K1392,'Basic Moves'!B$2:J$60,5,FALSE)</f>
        <v>1200</v>
      </c>
      <c r="P1392" s="106">
        <f>VLOOKUP(K1392,'Basic Moves'!B$2:J$60,9,FALSE)</f>
        <v>12</v>
      </c>
      <c r="Q1392" s="34">
        <f t="shared" si="229"/>
        <v>3</v>
      </c>
      <c r="R1392" s="24">
        <f t="shared" si="2"/>
        <v>2.5</v>
      </c>
      <c r="S1392" s="56">
        <f t="shared" si="230"/>
        <v>10</v>
      </c>
      <c r="T1392" s="56">
        <f t="shared" si="231"/>
        <v>10</v>
      </c>
      <c r="U1392" s="56">
        <f t="shared" si="232"/>
        <v>1</v>
      </c>
      <c r="V1392" s="36" t="s">
        <v>284</v>
      </c>
      <c r="W1392" s="106">
        <f>VLOOKUP(V1392,'Charged Moves'!B$2:K$119,3,FALSE)</f>
        <v>45</v>
      </c>
      <c r="X1392" s="107" t="str">
        <f>VLOOKUP(V1392,'Charged Moves'!B$2:C$119,2,FALSE)</f>
        <v>Water</v>
      </c>
      <c r="Y1392" s="106">
        <f>IF(OR(VLOOKUP(V1392,'Charged Moves'!B$2:C$119,2,FALSE)=E1392,VLOOKUP(V1392,'Charged Moves'!B$2:C$119,2,FALSE)=F1392),1,0)</f>
        <v>1</v>
      </c>
      <c r="Z1392" s="106">
        <f>VLOOKUP(V1392,'Charged Moves'!B$2:K$119,10,FALSE)*100</f>
        <v>5</v>
      </c>
      <c r="AA1392" s="106">
        <f>VLOOKUP(V1392,'Charged Moves'!B$2:K$119,6,FALSE)</f>
        <v>2600</v>
      </c>
      <c r="AB1392" s="106">
        <f>VLOOKUP(V1392,'Charged Moves'!B$2:L$119,11,FALSE)</f>
        <v>33</v>
      </c>
      <c r="AC1392" s="62">
        <f t="shared" si="233"/>
        <v>13</v>
      </c>
      <c r="AD1392" s="24">
        <f t="shared" si="3"/>
        <v>5</v>
      </c>
      <c r="AE1392" s="63">
        <f t="shared" si="4"/>
        <v>3</v>
      </c>
      <c r="AF1392" s="64">
        <f t="shared" si="5"/>
        <v>3600</v>
      </c>
      <c r="AG1392" s="65">
        <f t="shared" si="6"/>
        <v>3.548387097</v>
      </c>
      <c r="AH1392" s="15">
        <f t="shared" si="234"/>
        <v>0.2038131589</v>
      </c>
      <c r="AI1392" s="15">
        <f t="shared" si="235"/>
        <v>0.05321757116</v>
      </c>
      <c r="AJ1392" s="15">
        <f t="shared" si="236"/>
        <v>0.07063695642</v>
      </c>
      <c r="AK1392" s="65">
        <f t="shared" si="7"/>
        <v>1.549295775</v>
      </c>
      <c r="AL1392" s="65">
        <f t="shared" si="8"/>
        <v>59045.16129</v>
      </c>
      <c r="AM1392" s="65">
        <f t="shared" si="9"/>
        <v>25780.28169</v>
      </c>
    </row>
    <row r="1393" ht="14.25" customHeight="1">
      <c r="A1393" s="11">
        <v>624.0</v>
      </c>
      <c r="B1393" s="11">
        <f>VLOOKUP(D1393,'Species Data'!A$2:E$252,2,FALSE)</f>
        <v>86</v>
      </c>
      <c r="C1393" s="11"/>
      <c r="D1393" s="11" t="s">
        <v>374</v>
      </c>
      <c r="E1393" s="115" t="s">
        <v>476</v>
      </c>
      <c r="F1393" s="122"/>
      <c r="G1393" s="11">
        <f>VLOOKUP(D1393,'Species Data'!A$2:E$252,3,FALSE)</f>
        <v>130</v>
      </c>
      <c r="H1393" s="52">
        <f>VLOOKUP(D1393,'Species Data'!A$2:E$252,4,FALSE)</f>
        <v>85</v>
      </c>
      <c r="I1393" s="52">
        <f>VLOOKUP(D1393,'Species Data'!A$2:E$252,5,FALSE)</f>
        <v>128</v>
      </c>
      <c r="J1393" s="53">
        <f t="shared" si="1"/>
        <v>16640</v>
      </c>
      <c r="K1393" s="12" t="s">
        <v>58</v>
      </c>
      <c r="L1393" s="54">
        <f>VLOOKUP(K1393,'Basic Moves'!B$2:J$60,3,FALSE)</f>
        <v>5</v>
      </c>
      <c r="M1393" s="54" t="str">
        <f>VLOOKUP(K1393,'Basic Moves'!B$2:C$60,2,FALSE)</f>
        <v>Ghost</v>
      </c>
      <c r="N1393" s="54">
        <f>IF(OR(VLOOKUP(K1393,'Basic Moves'!B$2:C$60,2,FALSE)=E1393,VLOOKUP(K1393,'Basic Moves'!B$2:C$60,2,FALSE)=F1393),1,0)</f>
        <v>0</v>
      </c>
      <c r="O1393" s="54">
        <f>VLOOKUP(K1393,'Basic Moves'!B$2:J$60,5,FALSE)</f>
        <v>500</v>
      </c>
      <c r="P1393" s="54">
        <f>VLOOKUP(K1393,'Basic Moves'!B$2:J$60,9,FALSE)</f>
        <v>6</v>
      </c>
      <c r="Q1393" s="34">
        <f t="shared" si="229"/>
        <v>2</v>
      </c>
      <c r="R1393" s="24">
        <f t="shared" si="2"/>
        <v>4</v>
      </c>
      <c r="S1393" s="56">
        <f t="shared" si="230"/>
        <v>10</v>
      </c>
      <c r="T1393" s="56">
        <f t="shared" si="231"/>
        <v>12</v>
      </c>
      <c r="U1393" s="56">
        <f t="shared" si="232"/>
        <v>1.2</v>
      </c>
      <c r="V1393" s="48" t="s">
        <v>101</v>
      </c>
      <c r="W1393" s="54">
        <f>VLOOKUP(V1393,'Charged Moves'!B$2:K$119,3,FALSE)</f>
        <v>50</v>
      </c>
      <c r="X1393" s="57" t="str">
        <f>VLOOKUP(V1393,'Charged Moves'!B$2:C$119,2,FALSE)</f>
        <v>Water</v>
      </c>
      <c r="Y1393" s="54">
        <f>IF(OR(VLOOKUP(V1393,'Charged Moves'!B$2:C$119,2,FALSE)=E1393,VLOOKUP(V1393,'Charged Moves'!B$2:C$119,2,FALSE)=F1393),1,0)</f>
        <v>1</v>
      </c>
      <c r="Z1393" s="54">
        <f>VLOOKUP(V1393,'Charged Moves'!B$2:K$119,10,FALSE)*100</f>
        <v>5</v>
      </c>
      <c r="AA1393" s="54">
        <f>VLOOKUP(V1393,'Charged Moves'!B$2:K$119,6,FALSE)</f>
        <v>1900</v>
      </c>
      <c r="AB1393" s="54">
        <f>VLOOKUP(V1393,'Charged Moves'!B$2:L$119,11,FALSE)</f>
        <v>33</v>
      </c>
      <c r="AC1393" s="62">
        <f t="shared" si="233"/>
        <v>15</v>
      </c>
      <c r="AD1393" s="24">
        <f t="shared" si="3"/>
        <v>7.894736842</v>
      </c>
      <c r="AE1393" s="63">
        <f t="shared" si="4"/>
        <v>6</v>
      </c>
      <c r="AF1393" s="64">
        <f t="shared" si="5"/>
        <v>3000</v>
      </c>
      <c r="AG1393" s="65">
        <f t="shared" si="6"/>
        <v>5.510204082</v>
      </c>
      <c r="AH1393" s="15">
        <f t="shared" si="234"/>
        <v>0.316496501</v>
      </c>
      <c r="AI1393" s="15">
        <f t="shared" si="235"/>
        <v>0.08264027284</v>
      </c>
      <c r="AJ1393" s="15">
        <f t="shared" si="236"/>
        <v>0.065132778</v>
      </c>
      <c r="AK1393" s="65">
        <f t="shared" si="7"/>
        <v>1.428571429</v>
      </c>
      <c r="AL1393" s="65">
        <f t="shared" si="8"/>
        <v>91689.79592</v>
      </c>
      <c r="AM1393" s="65">
        <f t="shared" si="9"/>
        <v>23771.42857</v>
      </c>
    </row>
    <row r="1394" ht="14.25" customHeight="1">
      <c r="A1394" s="11">
        <v>628.0</v>
      </c>
      <c r="B1394" s="32">
        <f>VLOOKUP(D1394,'Species Data'!A$2:E$252,2,FALSE)</f>
        <v>86</v>
      </c>
      <c r="C1394" s="32"/>
      <c r="D1394" s="32" t="s">
        <v>374</v>
      </c>
      <c r="E1394" s="130" t="s">
        <v>476</v>
      </c>
      <c r="F1394" s="161"/>
      <c r="G1394" s="32">
        <f>VLOOKUP(D1394,'Species Data'!A$2:E$252,3,FALSE)</f>
        <v>130</v>
      </c>
      <c r="H1394" s="104">
        <f>VLOOKUP(D1394,'Species Data'!A$2:E$252,4,FALSE)</f>
        <v>85</v>
      </c>
      <c r="I1394" s="104">
        <f>VLOOKUP(D1394,'Species Data'!A$2:E$252,5,FALSE)</f>
        <v>128</v>
      </c>
      <c r="J1394" s="105">
        <f t="shared" si="1"/>
        <v>16640</v>
      </c>
      <c r="K1394" s="36" t="s">
        <v>74</v>
      </c>
      <c r="L1394" s="106">
        <f>VLOOKUP(K1394,'Basic Moves'!B$2:J$60,3,FALSE)</f>
        <v>5</v>
      </c>
      <c r="M1394" s="54" t="str">
        <f>VLOOKUP(K1394,'Basic Moves'!B$2:C$60,2,FALSE)</f>
        <v>Water</v>
      </c>
      <c r="N1394" s="106">
        <f>IF(OR(VLOOKUP(K1394,'Basic Moves'!B$2:C$60,2,FALSE)=E1394,VLOOKUP(K1394,'Basic Moves'!B$2:C$60,2,FALSE)=F1394),1,0)</f>
        <v>1</v>
      </c>
      <c r="O1394" s="106">
        <f>VLOOKUP(K1394,'Basic Moves'!B$2:J$60,5,FALSE)</f>
        <v>500</v>
      </c>
      <c r="P1394" s="54">
        <f>VLOOKUP(K1394,'Basic Moves'!B$2:J$60,9,FALSE)</f>
        <v>5</v>
      </c>
      <c r="Q1394" s="34">
        <f t="shared" si="229"/>
        <v>2</v>
      </c>
      <c r="R1394" s="24">
        <f t="shared" si="2"/>
        <v>4</v>
      </c>
      <c r="S1394" s="56">
        <f t="shared" si="230"/>
        <v>10</v>
      </c>
      <c r="T1394" s="56">
        <f t="shared" si="231"/>
        <v>10</v>
      </c>
      <c r="U1394" s="56">
        <f t="shared" si="232"/>
        <v>1</v>
      </c>
      <c r="V1394" s="36" t="s">
        <v>101</v>
      </c>
      <c r="W1394" s="106">
        <f>VLOOKUP(V1394,'Charged Moves'!B$2:K$119,3,FALSE)</f>
        <v>50</v>
      </c>
      <c r="X1394" s="57" t="str">
        <f>VLOOKUP(V1394,'Charged Moves'!B$2:C$119,2,FALSE)</f>
        <v>Water</v>
      </c>
      <c r="Y1394" s="106">
        <f>IF(OR(VLOOKUP(V1394,'Charged Moves'!B$2:C$119,2,FALSE)=E1394,VLOOKUP(V1394,'Charged Moves'!B$2:C$119,2,FALSE)=F1394),1,0)</f>
        <v>1</v>
      </c>
      <c r="Z1394" s="54">
        <f>VLOOKUP(V1394,'Charged Moves'!B$2:K$119,10,FALSE)*100</f>
        <v>5</v>
      </c>
      <c r="AA1394" s="106">
        <f>VLOOKUP(V1394,'Charged Moves'!B$2:K$119,6,FALSE)</f>
        <v>1900</v>
      </c>
      <c r="AB1394" s="54">
        <f>VLOOKUP(V1394,'Charged Moves'!B$2:L$119,11,FALSE)</f>
        <v>33</v>
      </c>
      <c r="AC1394" s="62">
        <f t="shared" si="233"/>
        <v>15</v>
      </c>
      <c r="AD1394" s="24">
        <f t="shared" si="3"/>
        <v>7.894736842</v>
      </c>
      <c r="AE1394" s="63">
        <f t="shared" si="4"/>
        <v>7</v>
      </c>
      <c r="AF1394" s="64">
        <f t="shared" si="5"/>
        <v>3500</v>
      </c>
      <c r="AG1394" s="65">
        <f t="shared" si="6"/>
        <v>5.37037037</v>
      </c>
      <c r="AH1394" s="15">
        <f t="shared" si="234"/>
        <v>0.3084646967</v>
      </c>
      <c r="AI1394" s="15">
        <f t="shared" si="235"/>
        <v>0.08054309171</v>
      </c>
      <c r="AJ1394" s="15">
        <f t="shared" si="236"/>
        <v>0.06178483147</v>
      </c>
      <c r="AK1394" s="65">
        <f t="shared" si="7"/>
        <v>1.355140187</v>
      </c>
      <c r="AL1394" s="65">
        <f t="shared" si="8"/>
        <v>89362.96296</v>
      </c>
      <c r="AM1394" s="65">
        <f t="shared" si="9"/>
        <v>22549.53271</v>
      </c>
    </row>
    <row r="1395" ht="14.25" customHeight="1">
      <c r="A1395" s="11">
        <v>626.0</v>
      </c>
      <c r="B1395" s="11">
        <f>VLOOKUP(D1395,'Species Data'!A$2:E$252,2,FALSE)</f>
        <v>86</v>
      </c>
      <c r="C1395" s="11"/>
      <c r="D1395" s="11" t="s">
        <v>374</v>
      </c>
      <c r="E1395" s="115" t="s">
        <v>476</v>
      </c>
      <c r="F1395" s="122"/>
      <c r="G1395" s="11">
        <f>VLOOKUP(D1395,'Species Data'!A$2:E$252,3,FALSE)</f>
        <v>130</v>
      </c>
      <c r="H1395" s="52">
        <f>VLOOKUP(D1395,'Species Data'!A$2:E$252,4,FALSE)</f>
        <v>85</v>
      </c>
      <c r="I1395" s="52">
        <f>VLOOKUP(D1395,'Species Data'!A$2:E$252,5,FALSE)</f>
        <v>128</v>
      </c>
      <c r="J1395" s="53">
        <f t="shared" si="1"/>
        <v>16640</v>
      </c>
      <c r="K1395" s="12" t="s">
        <v>58</v>
      </c>
      <c r="L1395" s="54">
        <f>VLOOKUP(K1395,'Basic Moves'!B$2:J$60,3,FALSE)</f>
        <v>5</v>
      </c>
      <c r="M1395" s="54" t="str">
        <f>VLOOKUP(K1395,'Basic Moves'!B$2:C$60,2,FALSE)</f>
        <v>Ghost</v>
      </c>
      <c r="N1395" s="54">
        <f>IF(OR(VLOOKUP(K1395,'Basic Moves'!B$2:C$60,2,FALSE)=E1395,VLOOKUP(K1395,'Basic Moves'!B$2:C$60,2,FALSE)=F1395),1,0)</f>
        <v>0</v>
      </c>
      <c r="O1395" s="54">
        <f>VLOOKUP(K1395,'Basic Moves'!B$2:J$60,5,FALSE)</f>
        <v>500</v>
      </c>
      <c r="P1395" s="54">
        <f>VLOOKUP(K1395,'Basic Moves'!B$2:J$60,9,FALSE)</f>
        <v>6</v>
      </c>
      <c r="Q1395" s="34">
        <f t="shared" si="229"/>
        <v>2</v>
      </c>
      <c r="R1395" s="24">
        <f t="shared" si="2"/>
        <v>4</v>
      </c>
      <c r="S1395" s="56">
        <f t="shared" si="230"/>
        <v>10</v>
      </c>
      <c r="T1395" s="56">
        <f t="shared" si="231"/>
        <v>12</v>
      </c>
      <c r="U1395" s="56">
        <f t="shared" si="232"/>
        <v>1.2</v>
      </c>
      <c r="V1395" s="48" t="s">
        <v>232</v>
      </c>
      <c r="W1395" s="54">
        <f>VLOOKUP(V1395,'Charged Moves'!B$2:K$119,3,FALSE)</f>
        <v>60</v>
      </c>
      <c r="X1395" s="57" t="str">
        <f>VLOOKUP(V1395,'Charged Moves'!B$2:C$119,2,FALSE)</f>
        <v>Ice</v>
      </c>
      <c r="Y1395" s="54">
        <f>IF(OR(VLOOKUP(V1395,'Charged Moves'!B$2:C$119,2,FALSE)=E1395,VLOOKUP(V1395,'Charged Moves'!B$2:C$119,2,FALSE)=F1395),1,0)</f>
        <v>0</v>
      </c>
      <c r="Z1395" s="54">
        <f>VLOOKUP(V1395,'Charged Moves'!B$2:K$119,10,FALSE)*100</f>
        <v>5</v>
      </c>
      <c r="AA1395" s="54">
        <f>VLOOKUP(V1395,'Charged Moves'!B$2:K$119,6,FALSE)</f>
        <v>3300</v>
      </c>
      <c r="AB1395" s="54">
        <f>VLOOKUP(V1395,'Charged Moves'!B$2:L$119,11,FALSE)</f>
        <v>33</v>
      </c>
      <c r="AC1395" s="62">
        <f t="shared" si="233"/>
        <v>15</v>
      </c>
      <c r="AD1395" s="24">
        <f t="shared" si="3"/>
        <v>4.545454545</v>
      </c>
      <c r="AE1395" s="63">
        <f t="shared" si="4"/>
        <v>6</v>
      </c>
      <c r="AF1395" s="64">
        <f t="shared" si="5"/>
        <v>3000</v>
      </c>
      <c r="AG1395" s="65">
        <f t="shared" si="6"/>
        <v>4.285714286</v>
      </c>
      <c r="AH1395" s="15">
        <f t="shared" si="234"/>
        <v>0.2461639452</v>
      </c>
      <c r="AI1395" s="15">
        <f t="shared" si="235"/>
        <v>0.06427576777</v>
      </c>
      <c r="AJ1395" s="15">
        <f t="shared" si="236"/>
        <v>0.06064086228</v>
      </c>
      <c r="AK1395" s="65">
        <f t="shared" si="7"/>
        <v>1.330049261</v>
      </c>
      <c r="AL1395" s="65">
        <f t="shared" si="8"/>
        <v>71314.28571</v>
      </c>
      <c r="AM1395" s="65">
        <f t="shared" si="9"/>
        <v>22132.0197</v>
      </c>
    </row>
    <row r="1396" ht="14.25" customHeight="1">
      <c r="A1396" s="11">
        <v>625.0</v>
      </c>
      <c r="B1396" s="11">
        <f>VLOOKUP(D1396,'Species Data'!A$2:E$252,2,FALSE)</f>
        <v>86</v>
      </c>
      <c r="C1396" s="11"/>
      <c r="D1396" s="11" t="s">
        <v>374</v>
      </c>
      <c r="E1396" s="115" t="s">
        <v>476</v>
      </c>
      <c r="F1396" s="122"/>
      <c r="G1396" s="11">
        <f>VLOOKUP(D1396,'Species Data'!A$2:E$252,3,FALSE)</f>
        <v>130</v>
      </c>
      <c r="H1396" s="52">
        <f>VLOOKUP(D1396,'Species Data'!A$2:E$252,4,FALSE)</f>
        <v>85</v>
      </c>
      <c r="I1396" s="52">
        <f>VLOOKUP(D1396,'Species Data'!A$2:E$252,5,FALSE)</f>
        <v>128</v>
      </c>
      <c r="J1396" s="53">
        <f t="shared" si="1"/>
        <v>16640</v>
      </c>
      <c r="K1396" s="12" t="s">
        <v>58</v>
      </c>
      <c r="L1396" s="54">
        <f>VLOOKUP(K1396,'Basic Moves'!B$2:J$60,3,FALSE)</f>
        <v>5</v>
      </c>
      <c r="M1396" s="54" t="str">
        <f>VLOOKUP(K1396,'Basic Moves'!B$2:C$60,2,FALSE)</f>
        <v>Ghost</v>
      </c>
      <c r="N1396" s="54">
        <f>IF(OR(VLOOKUP(K1396,'Basic Moves'!B$2:C$60,2,FALSE)=E1396,VLOOKUP(K1396,'Basic Moves'!B$2:C$60,2,FALSE)=F1396),1,0)</f>
        <v>0</v>
      </c>
      <c r="O1396" s="54">
        <f>VLOOKUP(K1396,'Basic Moves'!B$2:J$60,5,FALSE)</f>
        <v>500</v>
      </c>
      <c r="P1396" s="54">
        <f>VLOOKUP(K1396,'Basic Moves'!B$2:J$60,9,FALSE)</f>
        <v>6</v>
      </c>
      <c r="Q1396" s="34">
        <f t="shared" si="229"/>
        <v>2</v>
      </c>
      <c r="R1396" s="24">
        <f t="shared" si="2"/>
        <v>4</v>
      </c>
      <c r="S1396" s="56">
        <f t="shared" si="230"/>
        <v>10</v>
      </c>
      <c r="T1396" s="56">
        <f t="shared" si="231"/>
        <v>12</v>
      </c>
      <c r="U1396" s="56">
        <f t="shared" si="232"/>
        <v>1.2</v>
      </c>
      <c r="V1396" s="12" t="s">
        <v>212</v>
      </c>
      <c r="W1396" s="54">
        <f>VLOOKUP(V1396,'Charged Moves'!B$2:K$119,3,FALSE)</f>
        <v>80</v>
      </c>
      <c r="X1396" s="57" t="str">
        <f>VLOOKUP(V1396,'Charged Moves'!B$2:C$119,2,FALSE)</f>
        <v>Ice</v>
      </c>
      <c r="Y1396" s="54">
        <f>IF(OR(VLOOKUP(V1396,'Charged Moves'!B$2:C$119,2,FALSE)=E1396,VLOOKUP(V1396,'Charged Moves'!B$2:C$119,2,FALSE)=F1396),1,0)</f>
        <v>0</v>
      </c>
      <c r="Z1396" s="54">
        <f>VLOOKUP(V1396,'Charged Moves'!B$2:K$119,10,FALSE)*100</f>
        <v>5</v>
      </c>
      <c r="AA1396" s="54">
        <f>VLOOKUP(V1396,'Charged Moves'!B$2:K$119,6,FALSE)</f>
        <v>3550</v>
      </c>
      <c r="AB1396" s="54">
        <f>VLOOKUP(V1396,'Charged Moves'!B$2:L$119,11,FALSE)</f>
        <v>50</v>
      </c>
      <c r="AC1396" s="62">
        <f t="shared" si="233"/>
        <v>19</v>
      </c>
      <c r="AD1396" s="24">
        <f t="shared" si="3"/>
        <v>5.352112676</v>
      </c>
      <c r="AE1396" s="63">
        <f t="shared" si="4"/>
        <v>9</v>
      </c>
      <c r="AF1396" s="64">
        <f t="shared" si="5"/>
        <v>4500</v>
      </c>
      <c r="AG1396" s="65">
        <f t="shared" si="6"/>
        <v>4.596273292</v>
      </c>
      <c r="AH1396" s="15">
        <f t="shared" si="234"/>
        <v>0.2640019122</v>
      </c>
      <c r="AI1396" s="15">
        <f t="shared" si="235"/>
        <v>0.0689334321</v>
      </c>
      <c r="AJ1396" s="15">
        <f t="shared" si="236"/>
        <v>0.06014042603</v>
      </c>
      <c r="AK1396" s="65">
        <f t="shared" si="7"/>
        <v>1.319073084</v>
      </c>
      <c r="AL1396" s="65">
        <f t="shared" si="8"/>
        <v>76481.98758</v>
      </c>
      <c r="AM1396" s="65">
        <f t="shared" si="9"/>
        <v>21949.37611</v>
      </c>
    </row>
    <row r="1397" ht="14.25" customHeight="1">
      <c r="A1397" s="11">
        <v>623.0</v>
      </c>
      <c r="B1397" s="32">
        <f>VLOOKUP(D1397,'Species Data'!A$2:E$252,2,FALSE)</f>
        <v>86</v>
      </c>
      <c r="C1397" s="32"/>
      <c r="D1397" s="32" t="s">
        <v>374</v>
      </c>
      <c r="E1397" s="130" t="s">
        <v>476</v>
      </c>
      <c r="F1397" s="161"/>
      <c r="G1397" s="32">
        <f>VLOOKUP(D1397,'Species Data'!A$2:E$252,3,FALSE)</f>
        <v>130</v>
      </c>
      <c r="H1397" s="104">
        <f>VLOOKUP(D1397,'Species Data'!A$2:E$252,4,FALSE)</f>
        <v>85</v>
      </c>
      <c r="I1397" s="104">
        <f>VLOOKUP(D1397,'Species Data'!A$2:E$252,5,FALSE)</f>
        <v>128</v>
      </c>
      <c r="J1397" s="105">
        <f t="shared" si="1"/>
        <v>16640</v>
      </c>
      <c r="K1397" s="70" t="s">
        <v>58</v>
      </c>
      <c r="L1397" s="106">
        <f>VLOOKUP(K1397,'Basic Moves'!B$2:J$60,3,FALSE)</f>
        <v>5</v>
      </c>
      <c r="M1397" s="106" t="str">
        <f>VLOOKUP(K1397,'Basic Moves'!B$2:C$60,2,FALSE)</f>
        <v>Ghost</v>
      </c>
      <c r="N1397" s="106">
        <f>IF(OR(VLOOKUP(K1397,'Basic Moves'!B$2:C$60,2,FALSE)=E1397,VLOOKUP(K1397,'Basic Moves'!B$2:C$60,2,FALSE)=F1397),1,0)</f>
        <v>0</v>
      </c>
      <c r="O1397" s="106">
        <f>VLOOKUP(K1397,'Basic Moves'!B$2:J$60,5,FALSE)</f>
        <v>500</v>
      </c>
      <c r="P1397" s="106">
        <f>VLOOKUP(K1397,'Basic Moves'!B$2:J$60,9,FALSE)</f>
        <v>6</v>
      </c>
      <c r="Q1397" s="34">
        <f t="shared" si="229"/>
        <v>2</v>
      </c>
      <c r="R1397" s="24">
        <f t="shared" si="2"/>
        <v>4</v>
      </c>
      <c r="S1397" s="56">
        <f t="shared" si="230"/>
        <v>10</v>
      </c>
      <c r="T1397" s="56">
        <f t="shared" si="231"/>
        <v>12</v>
      </c>
      <c r="U1397" s="56">
        <f t="shared" si="232"/>
        <v>1.2</v>
      </c>
      <c r="V1397" s="36" t="s">
        <v>284</v>
      </c>
      <c r="W1397" s="106">
        <f>VLOOKUP(V1397,'Charged Moves'!B$2:K$119,3,FALSE)</f>
        <v>45</v>
      </c>
      <c r="X1397" s="107" t="str">
        <f>VLOOKUP(V1397,'Charged Moves'!B$2:C$119,2,FALSE)</f>
        <v>Water</v>
      </c>
      <c r="Y1397" s="106">
        <f>IF(OR(VLOOKUP(V1397,'Charged Moves'!B$2:C$119,2,FALSE)=E1397,VLOOKUP(V1397,'Charged Moves'!B$2:C$119,2,FALSE)=F1397),1,0)</f>
        <v>1</v>
      </c>
      <c r="Z1397" s="106">
        <f>VLOOKUP(V1397,'Charged Moves'!B$2:K$119,10,FALSE)*100</f>
        <v>5</v>
      </c>
      <c r="AA1397" s="106">
        <f>VLOOKUP(V1397,'Charged Moves'!B$2:K$119,6,FALSE)</f>
        <v>2600</v>
      </c>
      <c r="AB1397" s="106">
        <f>VLOOKUP(V1397,'Charged Moves'!B$2:L$119,11,FALSE)</f>
        <v>33</v>
      </c>
      <c r="AC1397" s="62">
        <f t="shared" si="233"/>
        <v>13</v>
      </c>
      <c r="AD1397" s="24">
        <f t="shared" si="3"/>
        <v>5</v>
      </c>
      <c r="AE1397" s="63">
        <f t="shared" si="4"/>
        <v>6</v>
      </c>
      <c r="AF1397" s="64">
        <f t="shared" si="5"/>
        <v>3000</v>
      </c>
      <c r="AG1397" s="65">
        <f t="shared" si="6"/>
        <v>4.464285714</v>
      </c>
      <c r="AH1397" s="15">
        <f t="shared" si="234"/>
        <v>0.2564207762</v>
      </c>
      <c r="AI1397" s="15">
        <f t="shared" si="235"/>
        <v>0.06695392476</v>
      </c>
      <c r="AJ1397" s="15">
        <f t="shared" si="236"/>
        <v>0.05815426607</v>
      </c>
      <c r="AK1397" s="65">
        <f t="shared" si="7"/>
        <v>1.275510204</v>
      </c>
      <c r="AL1397" s="65">
        <f t="shared" si="8"/>
        <v>74285.71429</v>
      </c>
      <c r="AM1397" s="65">
        <f t="shared" si="9"/>
        <v>21224.4898</v>
      </c>
    </row>
    <row r="1398" ht="14.25" customHeight="1">
      <c r="A1398" s="11">
        <v>629.0</v>
      </c>
      <c r="B1398" s="32">
        <f>VLOOKUP(D1398,'Species Data'!A$2:E$252,2,FALSE)</f>
        <v>86</v>
      </c>
      <c r="C1398" s="32"/>
      <c r="D1398" s="32" t="s">
        <v>374</v>
      </c>
      <c r="E1398" s="130" t="s">
        <v>476</v>
      </c>
      <c r="F1398" s="161"/>
      <c r="G1398" s="32">
        <f>VLOOKUP(D1398,'Species Data'!A$2:E$252,3,FALSE)</f>
        <v>130</v>
      </c>
      <c r="H1398" s="104">
        <f>VLOOKUP(D1398,'Species Data'!A$2:E$252,4,FALSE)</f>
        <v>85</v>
      </c>
      <c r="I1398" s="104">
        <f>VLOOKUP(D1398,'Species Data'!A$2:E$252,5,FALSE)</f>
        <v>128</v>
      </c>
      <c r="J1398" s="105">
        <f t="shared" si="1"/>
        <v>16640</v>
      </c>
      <c r="K1398" s="36" t="s">
        <v>74</v>
      </c>
      <c r="L1398" s="106">
        <f>VLOOKUP(K1398,'Basic Moves'!B$2:J$60,3,FALSE)</f>
        <v>5</v>
      </c>
      <c r="M1398" s="54" t="str">
        <f>VLOOKUP(K1398,'Basic Moves'!B$2:C$60,2,FALSE)</f>
        <v>Water</v>
      </c>
      <c r="N1398" s="106">
        <f>IF(OR(VLOOKUP(K1398,'Basic Moves'!B$2:C$60,2,FALSE)=E1398,VLOOKUP(K1398,'Basic Moves'!B$2:C$60,2,FALSE)=F1398),1,0)</f>
        <v>1</v>
      </c>
      <c r="O1398" s="106">
        <f>VLOOKUP(K1398,'Basic Moves'!B$2:J$60,5,FALSE)</f>
        <v>500</v>
      </c>
      <c r="P1398" s="54">
        <f>VLOOKUP(K1398,'Basic Moves'!B$2:J$60,9,FALSE)</f>
        <v>5</v>
      </c>
      <c r="Q1398" s="34">
        <f t="shared" si="229"/>
        <v>2</v>
      </c>
      <c r="R1398" s="24">
        <f t="shared" si="2"/>
        <v>4</v>
      </c>
      <c r="S1398" s="56">
        <f t="shared" si="230"/>
        <v>10</v>
      </c>
      <c r="T1398" s="56">
        <f t="shared" si="231"/>
        <v>10</v>
      </c>
      <c r="U1398" s="56">
        <f t="shared" si="232"/>
        <v>1</v>
      </c>
      <c r="V1398" s="36" t="s">
        <v>232</v>
      </c>
      <c r="W1398" s="106">
        <f>VLOOKUP(V1398,'Charged Moves'!B$2:K$119,3,FALSE)</f>
        <v>60</v>
      </c>
      <c r="X1398" s="57" t="str">
        <f>VLOOKUP(V1398,'Charged Moves'!B$2:C$119,2,FALSE)</f>
        <v>Ice</v>
      </c>
      <c r="Y1398" s="106">
        <f>IF(OR(VLOOKUP(V1398,'Charged Moves'!B$2:C$119,2,FALSE)=E1398,VLOOKUP(V1398,'Charged Moves'!B$2:C$119,2,FALSE)=F1398),1,0)</f>
        <v>0</v>
      </c>
      <c r="Z1398" s="54">
        <f>VLOOKUP(V1398,'Charged Moves'!B$2:K$119,10,FALSE)*100</f>
        <v>5</v>
      </c>
      <c r="AA1398" s="106">
        <f>VLOOKUP(V1398,'Charged Moves'!B$2:K$119,6,FALSE)</f>
        <v>3300</v>
      </c>
      <c r="AB1398" s="54">
        <f>VLOOKUP(V1398,'Charged Moves'!B$2:L$119,11,FALSE)</f>
        <v>33</v>
      </c>
      <c r="AC1398" s="62">
        <f t="shared" si="233"/>
        <v>15</v>
      </c>
      <c r="AD1398" s="24">
        <f t="shared" si="3"/>
        <v>4.545454545</v>
      </c>
      <c r="AE1398" s="63">
        <f t="shared" si="4"/>
        <v>7</v>
      </c>
      <c r="AF1398" s="64">
        <f t="shared" si="5"/>
        <v>3500</v>
      </c>
      <c r="AG1398" s="65">
        <f t="shared" si="6"/>
        <v>4.264705882</v>
      </c>
      <c r="AH1398" s="15">
        <f t="shared" si="234"/>
        <v>0.2449572592</v>
      </c>
      <c r="AI1398" s="15">
        <f t="shared" si="235"/>
        <v>0.06396069047</v>
      </c>
      <c r="AJ1398" s="15">
        <f t="shared" si="236"/>
        <v>0.05799102603</v>
      </c>
      <c r="AK1398" s="65">
        <f t="shared" si="7"/>
        <v>1.271929825</v>
      </c>
      <c r="AL1398" s="65">
        <f t="shared" si="8"/>
        <v>70964.70588</v>
      </c>
      <c r="AM1398" s="65">
        <f t="shared" si="9"/>
        <v>21164.91228</v>
      </c>
    </row>
    <row r="1399" ht="14.25" customHeight="1">
      <c r="A1399" s="11">
        <v>627.0</v>
      </c>
      <c r="B1399" s="32">
        <f>VLOOKUP(D1399,'Species Data'!A$2:E$252,2,FALSE)</f>
        <v>86</v>
      </c>
      <c r="C1399" s="32"/>
      <c r="D1399" s="32" t="s">
        <v>374</v>
      </c>
      <c r="E1399" s="130" t="s">
        <v>476</v>
      </c>
      <c r="F1399" s="161"/>
      <c r="G1399" s="32">
        <f>VLOOKUP(D1399,'Species Data'!A$2:E$252,3,FALSE)</f>
        <v>130</v>
      </c>
      <c r="H1399" s="104">
        <f>VLOOKUP(D1399,'Species Data'!A$2:E$252,4,FALSE)</f>
        <v>85</v>
      </c>
      <c r="I1399" s="104">
        <f>VLOOKUP(D1399,'Species Data'!A$2:E$252,5,FALSE)</f>
        <v>128</v>
      </c>
      <c r="J1399" s="105">
        <f t="shared" si="1"/>
        <v>16640</v>
      </c>
      <c r="K1399" s="36" t="s">
        <v>74</v>
      </c>
      <c r="L1399" s="106">
        <f>VLOOKUP(K1399,'Basic Moves'!B$2:J$60,3,FALSE)</f>
        <v>5</v>
      </c>
      <c r="M1399" s="54" t="str">
        <f>VLOOKUP(K1399,'Basic Moves'!B$2:C$60,2,FALSE)</f>
        <v>Water</v>
      </c>
      <c r="N1399" s="106">
        <f>IF(OR(VLOOKUP(K1399,'Basic Moves'!B$2:C$60,2,FALSE)=E1399,VLOOKUP(K1399,'Basic Moves'!B$2:C$60,2,FALSE)=F1399),1,0)</f>
        <v>1</v>
      </c>
      <c r="O1399" s="106">
        <f>VLOOKUP(K1399,'Basic Moves'!B$2:J$60,5,FALSE)</f>
        <v>500</v>
      </c>
      <c r="P1399" s="54">
        <f>VLOOKUP(K1399,'Basic Moves'!B$2:J$60,9,FALSE)</f>
        <v>5</v>
      </c>
      <c r="Q1399" s="34">
        <f t="shared" si="229"/>
        <v>2</v>
      </c>
      <c r="R1399" s="24">
        <f t="shared" si="2"/>
        <v>4</v>
      </c>
      <c r="S1399" s="56">
        <f t="shared" si="230"/>
        <v>10</v>
      </c>
      <c r="T1399" s="56">
        <f t="shared" si="231"/>
        <v>10</v>
      </c>
      <c r="U1399" s="56">
        <f t="shared" si="232"/>
        <v>1</v>
      </c>
      <c r="V1399" s="36" t="s">
        <v>284</v>
      </c>
      <c r="W1399" s="106">
        <f>VLOOKUP(V1399,'Charged Moves'!B$2:K$119,3,FALSE)</f>
        <v>45</v>
      </c>
      <c r="X1399" s="57" t="str">
        <f>VLOOKUP(V1399,'Charged Moves'!B$2:C$119,2,FALSE)</f>
        <v>Water</v>
      </c>
      <c r="Y1399" s="106">
        <f>IF(OR(VLOOKUP(V1399,'Charged Moves'!B$2:C$119,2,FALSE)=E1399,VLOOKUP(V1399,'Charged Moves'!B$2:C$119,2,FALSE)=F1399),1,0)</f>
        <v>1</v>
      </c>
      <c r="Z1399" s="54">
        <f>VLOOKUP(V1399,'Charged Moves'!B$2:K$119,10,FALSE)*100</f>
        <v>5</v>
      </c>
      <c r="AA1399" s="106">
        <f>VLOOKUP(V1399,'Charged Moves'!B$2:K$119,6,FALSE)</f>
        <v>2600</v>
      </c>
      <c r="AB1399" s="54">
        <f>VLOOKUP(V1399,'Charged Moves'!B$2:L$119,11,FALSE)</f>
        <v>33</v>
      </c>
      <c r="AC1399" s="62">
        <f t="shared" si="233"/>
        <v>13</v>
      </c>
      <c r="AD1399" s="24">
        <f t="shared" si="3"/>
        <v>5</v>
      </c>
      <c r="AE1399" s="63">
        <f t="shared" si="4"/>
        <v>7</v>
      </c>
      <c r="AF1399" s="64">
        <f t="shared" si="5"/>
        <v>3500</v>
      </c>
      <c r="AG1399" s="65">
        <f t="shared" si="6"/>
        <v>4.426229508</v>
      </c>
      <c r="AH1399" s="15">
        <f t="shared" si="234"/>
        <v>0.2542348942</v>
      </c>
      <c r="AI1399" s="15">
        <f t="shared" si="235"/>
        <v>0.06638316999</v>
      </c>
      <c r="AJ1399" s="15">
        <f t="shared" si="236"/>
        <v>0.05570178752</v>
      </c>
      <c r="AK1399" s="65">
        <f t="shared" si="7"/>
        <v>1.221719457</v>
      </c>
      <c r="AL1399" s="65">
        <f t="shared" si="8"/>
        <v>73652.45902</v>
      </c>
      <c r="AM1399" s="65">
        <f t="shared" si="9"/>
        <v>20329.41176</v>
      </c>
    </row>
    <row r="1400" ht="14.25" customHeight="1">
      <c r="A1400" s="11">
        <v>1211.0</v>
      </c>
      <c r="B1400" s="11">
        <f>VLOOKUP(D1400,'Species Data'!A$2:E$252,2,FALSE)</f>
        <v>161</v>
      </c>
      <c r="C1400" s="11"/>
      <c r="D1400" s="47" t="s">
        <v>440</v>
      </c>
      <c r="E1400" s="98" t="s">
        <v>481</v>
      </c>
      <c r="F1400" s="98"/>
      <c r="G1400" s="11">
        <f>VLOOKUP(D1400,'Species Data'!A$2:E$252,3,FALSE)</f>
        <v>70</v>
      </c>
      <c r="H1400" s="52">
        <f>VLOOKUP(D1400,'Species Data'!A$2:E$252,4,FALSE)</f>
        <v>79</v>
      </c>
      <c r="I1400" s="52">
        <f>VLOOKUP(D1400,'Species Data'!A$2:E$252,5,FALSE)</f>
        <v>77</v>
      </c>
      <c r="J1400" s="53">
        <f t="shared" si="1"/>
        <v>5390</v>
      </c>
      <c r="K1400" s="21" t="s">
        <v>246</v>
      </c>
      <c r="L1400" s="54">
        <f>VLOOKUP(K1400,'Basic Moves'!B$2:J$60,3,FALSE)</f>
        <v>8</v>
      </c>
      <c r="M1400" s="54" t="str">
        <f>VLOOKUP(K1400,'Basic Moves'!B$2:C$60,2,FALSE)</f>
        <v>Normal</v>
      </c>
      <c r="N1400" s="54">
        <f>IF(OR(VLOOKUP(K1400,'Basic Moves'!B$2:C$60,2,FALSE)=E1400,VLOOKUP(K1400,'Basic Moves'!B$2:C$60,2,FALSE)=F1400),1,0)</f>
        <v>1</v>
      </c>
      <c r="O1400" s="54">
        <f>VLOOKUP(K1400,'Basic Moves'!B$2:J$60,5,FALSE)</f>
        <v>800</v>
      </c>
      <c r="P1400" s="54">
        <f>VLOOKUP(K1400,'Basic Moves'!B$2:J$60,9,FALSE)</f>
        <v>10</v>
      </c>
      <c r="Q1400" s="34">
        <f t="shared" si="229"/>
        <v>3</v>
      </c>
      <c r="R1400" s="24">
        <f t="shared" si="2"/>
        <v>3.75</v>
      </c>
      <c r="S1400" s="56">
        <f t="shared" si="230"/>
        <v>10</v>
      </c>
      <c r="T1400" s="56">
        <f t="shared" si="231"/>
        <v>12.5</v>
      </c>
      <c r="U1400" s="56">
        <f t="shared" si="232"/>
        <v>1.25</v>
      </c>
      <c r="V1400" s="21" t="s">
        <v>207</v>
      </c>
      <c r="W1400" s="54">
        <f>VLOOKUP(V1400,'Charged Moves'!B$2:K$119,3,FALSE)</f>
        <v>90</v>
      </c>
      <c r="X1400" s="57" t="str">
        <f>VLOOKUP(V1400,'Charged Moves'!B$2:C$119,2,FALSE)</f>
        <v>Grass</v>
      </c>
      <c r="Y1400" s="54">
        <f>IF(OR(VLOOKUP(V1400,'Charged Moves'!B$2:C$119,2,FALSE)=E1400,VLOOKUP(V1400,'Charged Moves'!B$2:C$119,2,FALSE)=F1400),1,0)</f>
        <v>0</v>
      </c>
      <c r="Z1400" s="54">
        <f>VLOOKUP(V1400,'Charged Moves'!B$2:K$119,10,FALSE)*100</f>
        <v>5</v>
      </c>
      <c r="AA1400" s="54">
        <f>VLOOKUP(V1400,'Charged Moves'!B$2:K$119,6,FALSE)</f>
        <v>2600</v>
      </c>
      <c r="AB1400" s="54">
        <f>VLOOKUP(V1400,'Charged Moves'!B$2:L$119,11,FALSE)</f>
        <v>50</v>
      </c>
      <c r="AC1400" s="62">
        <f t="shared" si="233"/>
        <v>20</v>
      </c>
      <c r="AD1400" s="24">
        <f t="shared" si="3"/>
        <v>7.692307692</v>
      </c>
      <c r="AE1400" s="63">
        <f t="shared" si="4"/>
        <v>5</v>
      </c>
      <c r="AF1400" s="64">
        <f t="shared" si="5"/>
        <v>4000</v>
      </c>
      <c r="AG1400" s="65">
        <f t="shared" si="6"/>
        <v>5.303030303</v>
      </c>
      <c r="AH1400" s="15">
        <f t="shared" si="234"/>
        <v>0.3045968009</v>
      </c>
      <c r="AI1400" s="15">
        <f t="shared" si="235"/>
        <v>0.02576223932</v>
      </c>
      <c r="AJ1400" s="15">
        <f t="shared" si="236"/>
        <v>0.02778997686</v>
      </c>
      <c r="AK1400" s="65">
        <f t="shared" si="7"/>
        <v>1.88172043</v>
      </c>
      <c r="AL1400" s="65">
        <f t="shared" si="8"/>
        <v>28583.33333</v>
      </c>
      <c r="AM1400" s="65">
        <f t="shared" si="9"/>
        <v>10142.47312</v>
      </c>
    </row>
    <row r="1401" ht="14.25" customHeight="1">
      <c r="A1401" s="11">
        <v>1210.0</v>
      </c>
      <c r="B1401" s="11">
        <f>VLOOKUP(D1401,'Species Data'!A$2:E$252,2,FALSE)</f>
        <v>161</v>
      </c>
      <c r="C1401" s="11"/>
      <c r="D1401" s="47" t="s">
        <v>440</v>
      </c>
      <c r="E1401" s="98" t="s">
        <v>481</v>
      </c>
      <c r="F1401" s="98"/>
      <c r="G1401" s="11">
        <f>VLOOKUP(D1401,'Species Data'!A$2:E$252,3,FALSE)</f>
        <v>70</v>
      </c>
      <c r="H1401" s="52">
        <f>VLOOKUP(D1401,'Species Data'!A$2:E$252,4,FALSE)</f>
        <v>79</v>
      </c>
      <c r="I1401" s="52">
        <f>VLOOKUP(D1401,'Species Data'!A$2:E$252,5,FALSE)</f>
        <v>77</v>
      </c>
      <c r="J1401" s="53">
        <f t="shared" si="1"/>
        <v>5390</v>
      </c>
      <c r="K1401" s="21" t="s">
        <v>246</v>
      </c>
      <c r="L1401" s="54">
        <f>VLOOKUP(K1401,'Basic Moves'!B$2:J$60,3,FALSE)</f>
        <v>8</v>
      </c>
      <c r="M1401" s="54" t="str">
        <f>VLOOKUP(K1401,'Basic Moves'!B$2:C$60,2,FALSE)</f>
        <v>Normal</v>
      </c>
      <c r="N1401" s="54">
        <f>IF(OR(VLOOKUP(K1401,'Basic Moves'!B$2:C$60,2,FALSE)=E1401,VLOOKUP(K1401,'Basic Moves'!B$2:C$60,2,FALSE)=F1401),1,0)</f>
        <v>1</v>
      </c>
      <c r="O1401" s="54">
        <f>VLOOKUP(K1401,'Basic Moves'!B$2:J$60,5,FALSE)</f>
        <v>800</v>
      </c>
      <c r="P1401" s="54">
        <f>VLOOKUP(K1401,'Basic Moves'!B$2:J$60,9,FALSE)</f>
        <v>10</v>
      </c>
      <c r="Q1401" s="34">
        <f t="shared" si="229"/>
        <v>3</v>
      </c>
      <c r="R1401" s="24">
        <f t="shared" si="2"/>
        <v>3.75</v>
      </c>
      <c r="S1401" s="56">
        <f t="shared" si="230"/>
        <v>10</v>
      </c>
      <c r="T1401" s="56">
        <f t="shared" si="231"/>
        <v>12.5</v>
      </c>
      <c r="U1401" s="56">
        <f t="shared" si="232"/>
        <v>1.25</v>
      </c>
      <c r="V1401" s="21" t="s">
        <v>291</v>
      </c>
      <c r="W1401" s="54">
        <f>VLOOKUP(V1401,'Charged Moves'!B$2:K$119,3,FALSE)</f>
        <v>100</v>
      </c>
      <c r="X1401" s="57" t="str">
        <f>VLOOKUP(V1401,'Charged Moves'!B$2:C$119,2,FALSE)</f>
        <v>Ground</v>
      </c>
      <c r="Y1401" s="54">
        <f>IF(OR(VLOOKUP(V1401,'Charged Moves'!B$2:C$119,2,FALSE)=E1401,VLOOKUP(V1401,'Charged Moves'!B$2:C$119,2,FALSE)=F1401),1,0)</f>
        <v>0</v>
      </c>
      <c r="Z1401" s="54">
        <f>VLOOKUP(V1401,'Charged Moves'!B$2:K$119,10,FALSE)*100</f>
        <v>5</v>
      </c>
      <c r="AA1401" s="54">
        <f>VLOOKUP(V1401,'Charged Moves'!B$2:K$119,6,FALSE)</f>
        <v>4700</v>
      </c>
      <c r="AB1401" s="54">
        <f>VLOOKUP(V1401,'Charged Moves'!B$2:L$119,11,FALSE)</f>
        <v>50</v>
      </c>
      <c r="AC1401" s="62">
        <f t="shared" si="233"/>
        <v>22</v>
      </c>
      <c r="AD1401" s="24">
        <f t="shared" si="3"/>
        <v>4.680851064</v>
      </c>
      <c r="AE1401" s="63">
        <f t="shared" si="4"/>
        <v>5</v>
      </c>
      <c r="AF1401" s="64">
        <f t="shared" si="5"/>
        <v>4000</v>
      </c>
      <c r="AG1401" s="65">
        <f t="shared" si="6"/>
        <v>4.252873563</v>
      </c>
      <c r="AH1401" s="15">
        <f t="shared" si="234"/>
        <v>0.2442776314</v>
      </c>
      <c r="AI1401" s="15">
        <f t="shared" si="235"/>
        <v>0.02066055449</v>
      </c>
      <c r="AJ1401" s="15">
        <f t="shared" si="236"/>
        <v>0.02639760121</v>
      </c>
      <c r="AK1401" s="65">
        <f t="shared" si="7"/>
        <v>1.787439614</v>
      </c>
      <c r="AL1401" s="65">
        <f t="shared" si="8"/>
        <v>22922.98851</v>
      </c>
      <c r="AM1401" s="65">
        <f t="shared" si="9"/>
        <v>9634.299517</v>
      </c>
    </row>
    <row r="1402" ht="14.25" customHeight="1">
      <c r="A1402" s="11">
        <v>1209.0</v>
      </c>
      <c r="B1402" s="11">
        <f>VLOOKUP(D1402,'Species Data'!A$2:E$252,2,FALSE)</f>
        <v>161</v>
      </c>
      <c r="C1402" s="11"/>
      <c r="D1402" s="47" t="s">
        <v>440</v>
      </c>
      <c r="E1402" s="98" t="s">
        <v>481</v>
      </c>
      <c r="F1402" s="98"/>
      <c r="G1402" s="11">
        <f>VLOOKUP(D1402,'Species Data'!A$2:E$252,3,FALSE)</f>
        <v>70</v>
      </c>
      <c r="H1402" s="52">
        <f>VLOOKUP(D1402,'Species Data'!A$2:E$252,4,FALSE)</f>
        <v>79</v>
      </c>
      <c r="I1402" s="52">
        <f>VLOOKUP(D1402,'Species Data'!A$2:E$252,5,FALSE)</f>
        <v>77</v>
      </c>
      <c r="J1402" s="53">
        <f t="shared" si="1"/>
        <v>5390</v>
      </c>
      <c r="K1402" s="21" t="s">
        <v>246</v>
      </c>
      <c r="L1402" s="54">
        <f>VLOOKUP(K1402,'Basic Moves'!B$2:J$60,3,FALSE)</f>
        <v>8</v>
      </c>
      <c r="M1402" s="54" t="str">
        <f>VLOOKUP(K1402,'Basic Moves'!B$2:C$60,2,FALSE)</f>
        <v>Normal</v>
      </c>
      <c r="N1402" s="54">
        <f>IF(OR(VLOOKUP(K1402,'Basic Moves'!B$2:C$60,2,FALSE)=E1402,VLOOKUP(K1402,'Basic Moves'!B$2:C$60,2,FALSE)=F1402),1,0)</f>
        <v>1</v>
      </c>
      <c r="O1402" s="54">
        <f>VLOOKUP(K1402,'Basic Moves'!B$2:J$60,5,FALSE)</f>
        <v>800</v>
      </c>
      <c r="P1402" s="54">
        <f>VLOOKUP(K1402,'Basic Moves'!B$2:J$60,9,FALSE)</f>
        <v>10</v>
      </c>
      <c r="Q1402" s="34">
        <f t="shared" si="229"/>
        <v>3</v>
      </c>
      <c r="R1402" s="24">
        <f t="shared" si="2"/>
        <v>3.75</v>
      </c>
      <c r="S1402" s="56">
        <f t="shared" si="230"/>
        <v>10</v>
      </c>
      <c r="T1402" s="56">
        <f t="shared" si="231"/>
        <v>12.5</v>
      </c>
      <c r="U1402" s="56">
        <f t="shared" si="232"/>
        <v>1.25</v>
      </c>
      <c r="V1402" s="21" t="s">
        <v>236</v>
      </c>
      <c r="W1402" s="54">
        <f>VLOOKUP(V1402,'Charged Moves'!B$2:K$119,3,FALSE)</f>
        <v>40</v>
      </c>
      <c r="X1402" s="57" t="str">
        <f>VLOOKUP(V1402,'Charged Moves'!B$2:C$119,2,FALSE)</f>
        <v>Fighting</v>
      </c>
      <c r="Y1402" s="54">
        <f>IF(OR(VLOOKUP(V1402,'Charged Moves'!B$2:C$119,2,FALSE)=E1402,VLOOKUP(V1402,'Charged Moves'!B$2:C$119,2,FALSE)=F1402),1,0)</f>
        <v>0</v>
      </c>
      <c r="Z1402" s="54">
        <f>VLOOKUP(V1402,'Charged Moves'!B$2:K$119,10,FALSE)*100</f>
        <v>25</v>
      </c>
      <c r="AA1402" s="54">
        <f>VLOOKUP(V1402,'Charged Moves'!B$2:K$119,6,FALSE)</f>
        <v>1600</v>
      </c>
      <c r="AB1402" s="54">
        <f>VLOOKUP(V1402,'Charged Moves'!B$2:L$119,11,FALSE)</f>
        <v>33</v>
      </c>
      <c r="AC1402" s="62">
        <f t="shared" si="233"/>
        <v>9</v>
      </c>
      <c r="AD1402" s="24">
        <f t="shared" si="3"/>
        <v>5.625</v>
      </c>
      <c r="AE1402" s="63">
        <f t="shared" si="4"/>
        <v>4</v>
      </c>
      <c r="AF1402" s="64">
        <f t="shared" si="5"/>
        <v>3200</v>
      </c>
      <c r="AG1402" s="65">
        <f t="shared" si="6"/>
        <v>4.375</v>
      </c>
      <c r="AH1402" s="15">
        <f t="shared" si="234"/>
        <v>0.2512923607</v>
      </c>
      <c r="AI1402" s="15">
        <f t="shared" si="235"/>
        <v>0.02125384744</v>
      </c>
      <c r="AJ1402" s="15">
        <f t="shared" si="236"/>
        <v>0.02095514472</v>
      </c>
      <c r="AK1402" s="65">
        <f t="shared" si="7"/>
        <v>1.418918919</v>
      </c>
      <c r="AL1402" s="65">
        <f t="shared" si="8"/>
        <v>23581.25</v>
      </c>
      <c r="AM1402" s="65">
        <f t="shared" si="9"/>
        <v>7647.972973</v>
      </c>
    </row>
    <row r="1403" ht="14.25" customHeight="1">
      <c r="A1403" s="11">
        <v>1214.0</v>
      </c>
      <c r="B1403" s="11">
        <f>VLOOKUP(D1403,'Species Data'!A$2:E$252,2,FALSE)</f>
        <v>161</v>
      </c>
      <c r="C1403" s="11"/>
      <c r="D1403" s="47" t="s">
        <v>440</v>
      </c>
      <c r="E1403" s="98" t="s">
        <v>481</v>
      </c>
      <c r="F1403" s="98"/>
      <c r="G1403" s="11">
        <f>VLOOKUP(D1403,'Species Data'!A$2:E$252,3,FALSE)</f>
        <v>70</v>
      </c>
      <c r="H1403" s="52">
        <f>VLOOKUP(D1403,'Species Data'!A$2:E$252,4,FALSE)</f>
        <v>79</v>
      </c>
      <c r="I1403" s="52">
        <f>VLOOKUP(D1403,'Species Data'!A$2:E$252,5,FALSE)</f>
        <v>77</v>
      </c>
      <c r="J1403" s="53">
        <f t="shared" si="1"/>
        <v>5390</v>
      </c>
      <c r="K1403" s="21" t="s">
        <v>317</v>
      </c>
      <c r="L1403" s="54">
        <f>VLOOKUP(K1403,'Basic Moves'!B$2:J$60,3,FALSE)</f>
        <v>6</v>
      </c>
      <c r="M1403" s="54" t="str">
        <f>VLOOKUP(K1403,'Basic Moves'!B$2:C$60,2,FALSE)</f>
        <v>Normal</v>
      </c>
      <c r="N1403" s="54">
        <f>IF(OR(VLOOKUP(K1403,'Basic Moves'!B$2:C$60,2,FALSE)=E1403,VLOOKUP(K1403,'Basic Moves'!B$2:C$60,2,FALSE)=F1403),1,0)</f>
        <v>1</v>
      </c>
      <c r="O1403" s="54">
        <f>VLOOKUP(K1403,'Basic Moves'!B$2:J$60,5,FALSE)</f>
        <v>500</v>
      </c>
      <c r="P1403" s="54">
        <f>VLOOKUP(K1403,'Basic Moves'!B$2:J$60,9,FALSE)</f>
        <v>4</v>
      </c>
      <c r="Q1403" s="34">
        <f t="shared" si="229"/>
        <v>2</v>
      </c>
      <c r="R1403" s="24">
        <f t="shared" si="2"/>
        <v>4</v>
      </c>
      <c r="S1403" s="56">
        <f t="shared" si="230"/>
        <v>12</v>
      </c>
      <c r="T1403" s="56">
        <f t="shared" si="231"/>
        <v>8</v>
      </c>
      <c r="U1403" s="56">
        <f t="shared" si="232"/>
        <v>0.6666666667</v>
      </c>
      <c r="V1403" s="21" t="s">
        <v>207</v>
      </c>
      <c r="W1403" s="54">
        <f>VLOOKUP(V1403,'Charged Moves'!B$2:K$119,3,FALSE)</f>
        <v>90</v>
      </c>
      <c r="X1403" s="57" t="str">
        <f>VLOOKUP(V1403,'Charged Moves'!B$2:C$119,2,FALSE)</f>
        <v>Grass</v>
      </c>
      <c r="Y1403" s="54">
        <f>IF(OR(VLOOKUP(V1403,'Charged Moves'!B$2:C$119,2,FALSE)=E1403,VLOOKUP(V1403,'Charged Moves'!B$2:C$119,2,FALSE)=F1403),1,0)</f>
        <v>0</v>
      </c>
      <c r="Z1403" s="54">
        <f>VLOOKUP(V1403,'Charged Moves'!B$2:K$119,10,FALSE)*100</f>
        <v>5</v>
      </c>
      <c r="AA1403" s="54">
        <f>VLOOKUP(V1403,'Charged Moves'!B$2:K$119,6,FALSE)</f>
        <v>2600</v>
      </c>
      <c r="AB1403" s="54">
        <f>VLOOKUP(V1403,'Charged Moves'!B$2:L$119,11,FALSE)</f>
        <v>50</v>
      </c>
      <c r="AC1403" s="62">
        <f t="shared" si="233"/>
        <v>20</v>
      </c>
      <c r="AD1403" s="24">
        <f t="shared" si="3"/>
        <v>7.692307692</v>
      </c>
      <c r="AE1403" s="63">
        <f t="shared" si="4"/>
        <v>13</v>
      </c>
      <c r="AF1403" s="64">
        <f t="shared" si="5"/>
        <v>6500</v>
      </c>
      <c r="AG1403" s="65">
        <f t="shared" si="6"/>
        <v>5.054945055</v>
      </c>
      <c r="AH1403" s="15">
        <f t="shared" si="234"/>
        <v>0.2903472174</v>
      </c>
      <c r="AI1403" s="15">
        <f t="shared" si="235"/>
        <v>0.02455703566</v>
      </c>
      <c r="AJ1403" s="15">
        <f t="shared" si="236"/>
        <v>0.01831120847</v>
      </c>
      <c r="AK1403" s="65">
        <f t="shared" si="7"/>
        <v>1.239892183</v>
      </c>
      <c r="AL1403" s="65">
        <f t="shared" si="8"/>
        <v>27246.15385</v>
      </c>
      <c r="AM1403" s="65">
        <f t="shared" si="9"/>
        <v>6683.018868</v>
      </c>
    </row>
    <row r="1404" ht="14.25" customHeight="1">
      <c r="A1404" s="11">
        <v>1213.0</v>
      </c>
      <c r="B1404" s="11">
        <f>VLOOKUP(D1404,'Species Data'!A$2:E$252,2,FALSE)</f>
        <v>161</v>
      </c>
      <c r="C1404" s="11"/>
      <c r="D1404" s="47" t="s">
        <v>440</v>
      </c>
      <c r="E1404" s="98" t="s">
        <v>481</v>
      </c>
      <c r="F1404" s="98"/>
      <c r="G1404" s="11">
        <f>VLOOKUP(D1404,'Species Data'!A$2:E$252,3,FALSE)</f>
        <v>70</v>
      </c>
      <c r="H1404" s="52">
        <f>VLOOKUP(D1404,'Species Data'!A$2:E$252,4,FALSE)</f>
        <v>79</v>
      </c>
      <c r="I1404" s="52">
        <f>VLOOKUP(D1404,'Species Data'!A$2:E$252,5,FALSE)</f>
        <v>77</v>
      </c>
      <c r="J1404" s="53">
        <f t="shared" si="1"/>
        <v>5390</v>
      </c>
      <c r="K1404" s="21" t="s">
        <v>317</v>
      </c>
      <c r="L1404" s="54">
        <f>VLOOKUP(K1404,'Basic Moves'!B$2:J$60,3,FALSE)</f>
        <v>6</v>
      </c>
      <c r="M1404" s="54" t="str">
        <f>VLOOKUP(K1404,'Basic Moves'!B$2:C$60,2,FALSE)</f>
        <v>Normal</v>
      </c>
      <c r="N1404" s="54">
        <f>IF(OR(VLOOKUP(K1404,'Basic Moves'!B$2:C$60,2,FALSE)=E1404,VLOOKUP(K1404,'Basic Moves'!B$2:C$60,2,FALSE)=F1404),1,0)</f>
        <v>1</v>
      </c>
      <c r="O1404" s="54">
        <f>VLOOKUP(K1404,'Basic Moves'!B$2:J$60,5,FALSE)</f>
        <v>500</v>
      </c>
      <c r="P1404" s="54">
        <f>VLOOKUP(K1404,'Basic Moves'!B$2:J$60,9,FALSE)</f>
        <v>4</v>
      </c>
      <c r="Q1404" s="34">
        <f t="shared" si="229"/>
        <v>2</v>
      </c>
      <c r="R1404" s="24">
        <f t="shared" si="2"/>
        <v>4</v>
      </c>
      <c r="S1404" s="56">
        <f t="shared" si="230"/>
        <v>12</v>
      </c>
      <c r="T1404" s="56">
        <f t="shared" si="231"/>
        <v>8</v>
      </c>
      <c r="U1404" s="56">
        <f t="shared" si="232"/>
        <v>0.6666666667</v>
      </c>
      <c r="V1404" s="21" t="s">
        <v>291</v>
      </c>
      <c r="W1404" s="54">
        <f>VLOOKUP(V1404,'Charged Moves'!B$2:K$119,3,FALSE)</f>
        <v>100</v>
      </c>
      <c r="X1404" s="57" t="str">
        <f>VLOOKUP(V1404,'Charged Moves'!B$2:C$119,2,FALSE)</f>
        <v>Ground</v>
      </c>
      <c r="Y1404" s="54">
        <f>IF(OR(VLOOKUP(V1404,'Charged Moves'!B$2:C$119,2,FALSE)=E1404,VLOOKUP(V1404,'Charged Moves'!B$2:C$119,2,FALSE)=F1404),1,0)</f>
        <v>0</v>
      </c>
      <c r="Z1404" s="54">
        <f>VLOOKUP(V1404,'Charged Moves'!B$2:K$119,10,FALSE)*100</f>
        <v>5</v>
      </c>
      <c r="AA1404" s="54">
        <f>VLOOKUP(V1404,'Charged Moves'!B$2:K$119,6,FALSE)</f>
        <v>4700</v>
      </c>
      <c r="AB1404" s="54">
        <f>VLOOKUP(V1404,'Charged Moves'!B$2:L$119,11,FALSE)</f>
        <v>50</v>
      </c>
      <c r="AC1404" s="62">
        <f t="shared" si="233"/>
        <v>22</v>
      </c>
      <c r="AD1404" s="24">
        <f t="shared" si="3"/>
        <v>4.680851064</v>
      </c>
      <c r="AE1404" s="63">
        <f t="shared" si="4"/>
        <v>13</v>
      </c>
      <c r="AF1404" s="64">
        <f t="shared" si="5"/>
        <v>6500</v>
      </c>
      <c r="AG1404" s="65">
        <f t="shared" si="6"/>
        <v>4.285714286</v>
      </c>
      <c r="AH1404" s="15">
        <f t="shared" si="234"/>
        <v>0.2461639452</v>
      </c>
      <c r="AI1404" s="15">
        <f t="shared" si="235"/>
        <v>0.02082009545</v>
      </c>
      <c r="AJ1404" s="15">
        <f t="shared" si="236"/>
        <v>0.01808374005</v>
      </c>
      <c r="AK1404" s="65">
        <f t="shared" si="7"/>
        <v>1.224489796</v>
      </c>
      <c r="AL1404" s="65">
        <f t="shared" si="8"/>
        <v>23100</v>
      </c>
      <c r="AM1404" s="65">
        <f t="shared" si="9"/>
        <v>6600</v>
      </c>
    </row>
    <row r="1405" ht="14.25" customHeight="1">
      <c r="A1405" s="11">
        <v>1212.0</v>
      </c>
      <c r="B1405" s="11">
        <f>VLOOKUP(D1405,'Species Data'!A$2:E$252,2,FALSE)</f>
        <v>161</v>
      </c>
      <c r="C1405" s="11"/>
      <c r="D1405" s="47" t="s">
        <v>440</v>
      </c>
      <c r="E1405" s="98" t="s">
        <v>481</v>
      </c>
      <c r="F1405" s="98"/>
      <c r="G1405" s="11">
        <f>VLOOKUP(D1405,'Species Data'!A$2:E$252,3,FALSE)</f>
        <v>70</v>
      </c>
      <c r="H1405" s="52">
        <f>VLOOKUP(D1405,'Species Data'!A$2:E$252,4,FALSE)</f>
        <v>79</v>
      </c>
      <c r="I1405" s="52">
        <f>VLOOKUP(D1405,'Species Data'!A$2:E$252,5,FALSE)</f>
        <v>77</v>
      </c>
      <c r="J1405" s="53">
        <f t="shared" si="1"/>
        <v>5390</v>
      </c>
      <c r="K1405" s="21" t="s">
        <v>317</v>
      </c>
      <c r="L1405" s="54">
        <f>VLOOKUP(K1405,'Basic Moves'!B$2:J$60,3,FALSE)</f>
        <v>6</v>
      </c>
      <c r="M1405" s="54" t="str">
        <f>VLOOKUP(K1405,'Basic Moves'!B$2:C$60,2,FALSE)</f>
        <v>Normal</v>
      </c>
      <c r="N1405" s="54">
        <f>IF(OR(VLOOKUP(K1405,'Basic Moves'!B$2:C$60,2,FALSE)=E1405,VLOOKUP(K1405,'Basic Moves'!B$2:C$60,2,FALSE)=F1405),1,0)</f>
        <v>1</v>
      </c>
      <c r="O1405" s="54">
        <f>VLOOKUP(K1405,'Basic Moves'!B$2:J$60,5,FALSE)</f>
        <v>500</v>
      </c>
      <c r="P1405" s="54">
        <f>VLOOKUP(K1405,'Basic Moves'!B$2:J$60,9,FALSE)</f>
        <v>4</v>
      </c>
      <c r="Q1405" s="34">
        <f t="shared" si="229"/>
        <v>2</v>
      </c>
      <c r="R1405" s="24">
        <f t="shared" si="2"/>
        <v>4</v>
      </c>
      <c r="S1405" s="56">
        <f t="shared" si="230"/>
        <v>12</v>
      </c>
      <c r="T1405" s="56">
        <f t="shared" si="231"/>
        <v>8</v>
      </c>
      <c r="U1405" s="56">
        <f t="shared" si="232"/>
        <v>0.6666666667</v>
      </c>
      <c r="V1405" s="21" t="s">
        <v>236</v>
      </c>
      <c r="W1405" s="54">
        <f>VLOOKUP(V1405,'Charged Moves'!B$2:K$119,3,FALSE)</f>
        <v>40</v>
      </c>
      <c r="X1405" s="57" t="str">
        <f>VLOOKUP(V1405,'Charged Moves'!B$2:C$119,2,FALSE)</f>
        <v>Fighting</v>
      </c>
      <c r="Y1405" s="54">
        <f>IF(OR(VLOOKUP(V1405,'Charged Moves'!B$2:C$119,2,FALSE)=E1405,VLOOKUP(V1405,'Charged Moves'!B$2:C$119,2,FALSE)=F1405),1,0)</f>
        <v>0</v>
      </c>
      <c r="Z1405" s="54">
        <f>VLOOKUP(V1405,'Charged Moves'!B$2:K$119,10,FALSE)*100</f>
        <v>25</v>
      </c>
      <c r="AA1405" s="54">
        <f>VLOOKUP(V1405,'Charged Moves'!B$2:K$119,6,FALSE)</f>
        <v>1600</v>
      </c>
      <c r="AB1405" s="54">
        <f>VLOOKUP(V1405,'Charged Moves'!B$2:L$119,11,FALSE)</f>
        <v>33</v>
      </c>
      <c r="AC1405" s="62">
        <f t="shared" si="233"/>
        <v>9</v>
      </c>
      <c r="AD1405" s="24">
        <f t="shared" si="3"/>
        <v>5.625</v>
      </c>
      <c r="AE1405" s="63">
        <f t="shared" si="4"/>
        <v>9</v>
      </c>
      <c r="AF1405" s="64">
        <f t="shared" si="5"/>
        <v>4500</v>
      </c>
      <c r="AG1405" s="65">
        <f t="shared" si="6"/>
        <v>4.426229508</v>
      </c>
      <c r="AH1405" s="15">
        <f t="shared" si="234"/>
        <v>0.2542348942</v>
      </c>
      <c r="AI1405" s="15">
        <f t="shared" si="235"/>
        <v>0.02150272153</v>
      </c>
      <c r="AJ1405" s="15">
        <f t="shared" si="236"/>
        <v>0.01527764245</v>
      </c>
      <c r="AK1405" s="65">
        <f t="shared" si="7"/>
        <v>1.034482759</v>
      </c>
      <c r="AL1405" s="65">
        <f t="shared" si="8"/>
        <v>23857.37705</v>
      </c>
      <c r="AM1405" s="65">
        <f t="shared" si="9"/>
        <v>5575.862069</v>
      </c>
    </row>
    <row r="1406" ht="14.25" customHeight="1">
      <c r="A1406" s="11">
        <v>664.0</v>
      </c>
      <c r="B1406" s="11">
        <f>VLOOKUP(D1406,'Species Data'!A$2:E$252,2,FALSE)</f>
        <v>90</v>
      </c>
      <c r="C1406" s="11"/>
      <c r="D1406" s="11" t="s">
        <v>403</v>
      </c>
      <c r="E1406" s="115" t="s">
        <v>476</v>
      </c>
      <c r="F1406" s="122"/>
      <c r="G1406" s="11">
        <f>VLOOKUP(D1406,'Species Data'!A$2:E$252,3,FALSE)</f>
        <v>60</v>
      </c>
      <c r="H1406" s="52">
        <f>VLOOKUP(D1406,'Species Data'!A$2:E$252,4,FALSE)</f>
        <v>116</v>
      </c>
      <c r="I1406" s="52">
        <f>VLOOKUP(D1406,'Species Data'!A$2:E$252,5,FALSE)</f>
        <v>168</v>
      </c>
      <c r="J1406" s="53">
        <f t="shared" si="1"/>
        <v>10080</v>
      </c>
      <c r="K1406" s="48" t="s">
        <v>97</v>
      </c>
      <c r="L1406" s="54">
        <f>VLOOKUP(K1406,'Basic Moves'!B$2:J$60,3,FALSE)</f>
        <v>12</v>
      </c>
      <c r="M1406" s="54" t="str">
        <f>VLOOKUP(K1406,'Basic Moves'!B$2:C$60,2,FALSE)</f>
        <v>Ice</v>
      </c>
      <c r="N1406" s="54">
        <f>IF(OR(VLOOKUP(K1406,'Basic Moves'!B$2:C$60,2,FALSE)=E1406,VLOOKUP(K1406,'Basic Moves'!B$2:C$60,2,FALSE)=F1406),1,0)</f>
        <v>0</v>
      </c>
      <c r="O1406" s="54">
        <f>VLOOKUP(K1406,'Basic Moves'!B$2:J$60,5,FALSE)</f>
        <v>1200</v>
      </c>
      <c r="P1406" s="54">
        <f>VLOOKUP(K1406,'Basic Moves'!B$2:J$60,9,FALSE)</f>
        <v>12</v>
      </c>
      <c r="Q1406" s="34">
        <f t="shared" si="229"/>
        <v>4</v>
      </c>
      <c r="R1406" s="24">
        <f t="shared" si="2"/>
        <v>3.333333333</v>
      </c>
      <c r="S1406" s="56">
        <f t="shared" si="230"/>
        <v>10</v>
      </c>
      <c r="T1406" s="56">
        <f t="shared" si="231"/>
        <v>10</v>
      </c>
      <c r="U1406" s="56">
        <f t="shared" si="232"/>
        <v>1</v>
      </c>
      <c r="V1406" s="48" t="s">
        <v>107</v>
      </c>
      <c r="W1406" s="54">
        <f>VLOOKUP(V1406,'Charged Moves'!B$2:K$119,3,FALSE)</f>
        <v>70</v>
      </c>
      <c r="X1406" s="57" t="str">
        <f>VLOOKUP(V1406,'Charged Moves'!B$2:C$119,2,FALSE)</f>
        <v>Water</v>
      </c>
      <c r="Y1406" s="54">
        <f>IF(OR(VLOOKUP(V1406,'Charged Moves'!B$2:C$119,2,FALSE)=E1406,VLOOKUP(V1406,'Charged Moves'!B$2:C$119,2,FALSE)=F1406),1,0)</f>
        <v>1</v>
      </c>
      <c r="Z1406" s="54">
        <f>VLOOKUP(V1406,'Charged Moves'!B$2:K$119,10,FALSE)*100</f>
        <v>5</v>
      </c>
      <c r="AA1406" s="54">
        <f>VLOOKUP(V1406,'Charged Moves'!B$2:K$119,6,FALSE)</f>
        <v>3200</v>
      </c>
      <c r="AB1406" s="54">
        <f>VLOOKUP(V1406,'Charged Moves'!B$2:L$119,11,FALSE)</f>
        <v>50</v>
      </c>
      <c r="AC1406" s="62">
        <f t="shared" si="233"/>
        <v>28</v>
      </c>
      <c r="AD1406" s="24">
        <f t="shared" si="3"/>
        <v>8.75</v>
      </c>
      <c r="AE1406" s="63">
        <f t="shared" si="4"/>
        <v>5</v>
      </c>
      <c r="AF1406" s="64">
        <f t="shared" si="5"/>
        <v>6000</v>
      </c>
      <c r="AG1406" s="65">
        <f t="shared" si="6"/>
        <v>5.217391304</v>
      </c>
      <c r="AH1406" s="15">
        <f t="shared" si="234"/>
        <v>0.2996778463</v>
      </c>
      <c r="AI1406" s="15">
        <f t="shared" si="235"/>
        <v>0.04740069161</v>
      </c>
      <c r="AJ1406" s="15">
        <f t="shared" si="236"/>
        <v>0.06253313882</v>
      </c>
      <c r="AK1406" s="65">
        <f t="shared" si="7"/>
        <v>2.264150943</v>
      </c>
      <c r="AL1406" s="65">
        <f t="shared" si="8"/>
        <v>52591.30435</v>
      </c>
      <c r="AM1406" s="65">
        <f t="shared" si="9"/>
        <v>22822.64151</v>
      </c>
    </row>
    <row r="1407" ht="14.25" customHeight="1">
      <c r="A1407" s="11">
        <v>662.0</v>
      </c>
      <c r="B1407" s="11">
        <f>VLOOKUP(D1407,'Species Data'!A$2:E$252,2,FALSE)</f>
        <v>90</v>
      </c>
      <c r="C1407" s="11"/>
      <c r="D1407" s="11" t="s">
        <v>403</v>
      </c>
      <c r="E1407" s="115" t="s">
        <v>476</v>
      </c>
      <c r="F1407" s="122"/>
      <c r="G1407" s="11">
        <f>VLOOKUP(D1407,'Species Data'!A$2:E$252,3,FALSE)</f>
        <v>60</v>
      </c>
      <c r="H1407" s="52">
        <f>VLOOKUP(D1407,'Species Data'!A$2:E$252,4,FALSE)</f>
        <v>116</v>
      </c>
      <c r="I1407" s="52">
        <f>VLOOKUP(D1407,'Species Data'!A$2:E$252,5,FALSE)</f>
        <v>168</v>
      </c>
      <c r="J1407" s="53">
        <f t="shared" si="1"/>
        <v>10080</v>
      </c>
      <c r="K1407" s="48" t="s">
        <v>97</v>
      </c>
      <c r="L1407" s="54">
        <f>VLOOKUP(K1407,'Basic Moves'!B$2:J$60,3,FALSE)</f>
        <v>12</v>
      </c>
      <c r="M1407" s="54" t="str">
        <f>VLOOKUP(K1407,'Basic Moves'!B$2:C$60,2,FALSE)</f>
        <v>Ice</v>
      </c>
      <c r="N1407" s="54">
        <f>IF(OR(VLOOKUP(K1407,'Basic Moves'!B$2:C$60,2,FALSE)=E1407,VLOOKUP(K1407,'Basic Moves'!B$2:C$60,2,FALSE)=F1407),1,0)</f>
        <v>0</v>
      </c>
      <c r="O1407" s="54">
        <f>VLOOKUP(K1407,'Basic Moves'!B$2:J$60,5,FALSE)</f>
        <v>1200</v>
      </c>
      <c r="P1407" s="54">
        <f>VLOOKUP(K1407,'Basic Moves'!B$2:J$60,9,FALSE)</f>
        <v>12</v>
      </c>
      <c r="Q1407" s="34">
        <f t="shared" si="229"/>
        <v>4</v>
      </c>
      <c r="R1407" s="24">
        <f t="shared" si="2"/>
        <v>3.333333333</v>
      </c>
      <c r="S1407" s="56">
        <f t="shared" si="230"/>
        <v>10</v>
      </c>
      <c r="T1407" s="56">
        <f t="shared" si="231"/>
        <v>10</v>
      </c>
      <c r="U1407" s="56">
        <f t="shared" si="232"/>
        <v>1</v>
      </c>
      <c r="V1407" s="48" t="s">
        <v>258</v>
      </c>
      <c r="W1407" s="54">
        <f>VLOOKUP(V1407,'Charged Moves'!B$2:K$119,3,FALSE)</f>
        <v>45</v>
      </c>
      <c r="X1407" s="57" t="str">
        <f>VLOOKUP(V1407,'Charged Moves'!B$2:C$119,2,FALSE)</f>
        <v>Water</v>
      </c>
      <c r="Y1407" s="54">
        <f>IF(OR(VLOOKUP(V1407,'Charged Moves'!B$2:C$119,2,FALSE)=E1407,VLOOKUP(V1407,'Charged Moves'!B$2:C$119,2,FALSE)=F1407),1,0)</f>
        <v>1</v>
      </c>
      <c r="Z1407" s="54">
        <f>VLOOKUP(V1407,'Charged Moves'!B$2:K$119,10,FALSE)*100</f>
        <v>5</v>
      </c>
      <c r="AA1407" s="54">
        <f>VLOOKUP(V1407,'Charged Moves'!B$2:K$119,6,FALSE)</f>
        <v>1900</v>
      </c>
      <c r="AB1407" s="54">
        <f>VLOOKUP(V1407,'Charged Moves'!B$2:L$119,11,FALSE)</f>
        <v>33</v>
      </c>
      <c r="AC1407" s="62">
        <f t="shared" si="233"/>
        <v>18</v>
      </c>
      <c r="AD1407" s="24">
        <f t="shared" si="3"/>
        <v>9.473684211</v>
      </c>
      <c r="AE1407" s="63">
        <f t="shared" si="4"/>
        <v>3</v>
      </c>
      <c r="AF1407" s="64">
        <f t="shared" si="5"/>
        <v>3600</v>
      </c>
      <c r="AG1407" s="65">
        <f t="shared" si="6"/>
        <v>5.454545455</v>
      </c>
      <c r="AH1407" s="15">
        <f t="shared" si="234"/>
        <v>0.3132995666</v>
      </c>
      <c r="AI1407" s="15">
        <f t="shared" si="235"/>
        <v>0.0495552685</v>
      </c>
      <c r="AJ1407" s="15">
        <f t="shared" si="236"/>
        <v>0.06137511773</v>
      </c>
      <c r="AK1407" s="65">
        <f t="shared" si="7"/>
        <v>2.222222222</v>
      </c>
      <c r="AL1407" s="65">
        <f t="shared" si="8"/>
        <v>54981.81818</v>
      </c>
      <c r="AM1407" s="65">
        <f t="shared" si="9"/>
        <v>22400</v>
      </c>
    </row>
    <row r="1408" ht="14.25" customHeight="1">
      <c r="A1408" s="11">
        <v>663.0</v>
      </c>
      <c r="B1408" s="11">
        <f>VLOOKUP(D1408,'Species Data'!A$2:E$252,2,FALSE)</f>
        <v>90</v>
      </c>
      <c r="C1408" s="11"/>
      <c r="D1408" s="11" t="s">
        <v>403</v>
      </c>
      <c r="E1408" s="115" t="s">
        <v>476</v>
      </c>
      <c r="F1408" s="122"/>
      <c r="G1408" s="11">
        <f>VLOOKUP(D1408,'Species Data'!A$2:E$252,3,FALSE)</f>
        <v>60</v>
      </c>
      <c r="H1408" s="52">
        <f>VLOOKUP(D1408,'Species Data'!A$2:E$252,4,FALSE)</f>
        <v>116</v>
      </c>
      <c r="I1408" s="52">
        <f>VLOOKUP(D1408,'Species Data'!A$2:E$252,5,FALSE)</f>
        <v>168</v>
      </c>
      <c r="J1408" s="53">
        <f t="shared" si="1"/>
        <v>10080</v>
      </c>
      <c r="K1408" s="48" t="s">
        <v>97</v>
      </c>
      <c r="L1408" s="54">
        <f>VLOOKUP(K1408,'Basic Moves'!B$2:J$60,3,FALSE)</f>
        <v>12</v>
      </c>
      <c r="M1408" s="54" t="str">
        <f>VLOOKUP(K1408,'Basic Moves'!B$2:C$60,2,FALSE)</f>
        <v>Ice</v>
      </c>
      <c r="N1408" s="54">
        <f>IF(OR(VLOOKUP(K1408,'Basic Moves'!B$2:C$60,2,FALSE)=E1408,VLOOKUP(K1408,'Basic Moves'!B$2:C$60,2,FALSE)=F1408),1,0)</f>
        <v>0</v>
      </c>
      <c r="O1408" s="54">
        <f>VLOOKUP(K1408,'Basic Moves'!B$2:J$60,5,FALSE)</f>
        <v>1200</v>
      </c>
      <c r="P1408" s="54">
        <f>VLOOKUP(K1408,'Basic Moves'!B$2:J$60,9,FALSE)</f>
        <v>12</v>
      </c>
      <c r="Q1408" s="34">
        <f t="shared" si="229"/>
        <v>4</v>
      </c>
      <c r="R1408" s="24">
        <f t="shared" si="2"/>
        <v>3.333333333</v>
      </c>
      <c r="S1408" s="56">
        <f t="shared" si="230"/>
        <v>10</v>
      </c>
      <c r="T1408" s="56">
        <f t="shared" si="231"/>
        <v>10</v>
      </c>
      <c r="U1408" s="56">
        <f t="shared" si="232"/>
        <v>1</v>
      </c>
      <c r="V1408" s="48" t="s">
        <v>232</v>
      </c>
      <c r="W1408" s="54">
        <f>VLOOKUP(V1408,'Charged Moves'!B$2:K$119,3,FALSE)</f>
        <v>60</v>
      </c>
      <c r="X1408" s="57" t="str">
        <f>VLOOKUP(V1408,'Charged Moves'!B$2:C$119,2,FALSE)</f>
        <v>Ice</v>
      </c>
      <c r="Y1408" s="54">
        <f>IF(OR(VLOOKUP(V1408,'Charged Moves'!B$2:C$119,2,FALSE)=E1408,VLOOKUP(V1408,'Charged Moves'!B$2:C$119,2,FALSE)=F1408),1,0)</f>
        <v>0</v>
      </c>
      <c r="Z1408" s="54">
        <f>VLOOKUP(V1408,'Charged Moves'!B$2:K$119,10,FALSE)*100</f>
        <v>5</v>
      </c>
      <c r="AA1408" s="54">
        <f>VLOOKUP(V1408,'Charged Moves'!B$2:K$119,6,FALSE)</f>
        <v>3300</v>
      </c>
      <c r="AB1408" s="54">
        <f>VLOOKUP(V1408,'Charged Moves'!B$2:L$119,11,FALSE)</f>
        <v>33</v>
      </c>
      <c r="AC1408" s="62">
        <f t="shared" si="233"/>
        <v>20</v>
      </c>
      <c r="AD1408" s="24">
        <f t="shared" si="3"/>
        <v>6.060606061</v>
      </c>
      <c r="AE1408" s="63">
        <f t="shared" si="4"/>
        <v>3</v>
      </c>
      <c r="AF1408" s="64">
        <f t="shared" si="5"/>
        <v>3600</v>
      </c>
      <c r="AG1408" s="65">
        <f t="shared" si="6"/>
        <v>4.637681159</v>
      </c>
      <c r="AH1408" s="15">
        <f t="shared" si="234"/>
        <v>0.2663803078</v>
      </c>
      <c r="AI1408" s="15">
        <f t="shared" si="235"/>
        <v>0.0421339481</v>
      </c>
      <c r="AJ1408" s="15">
        <f t="shared" si="236"/>
        <v>0.05931555002</v>
      </c>
      <c r="AK1408" s="65">
        <f t="shared" si="7"/>
        <v>2.147651007</v>
      </c>
      <c r="AL1408" s="65">
        <f t="shared" si="8"/>
        <v>46747.82609</v>
      </c>
      <c r="AM1408" s="65">
        <f t="shared" si="9"/>
        <v>21648.32215</v>
      </c>
    </row>
    <row r="1409" ht="14.25" customHeight="1">
      <c r="A1409" s="11">
        <v>667.0</v>
      </c>
      <c r="B1409" s="11">
        <f>VLOOKUP(D1409,'Species Data'!A$2:E$252,2,FALSE)</f>
        <v>90</v>
      </c>
      <c r="C1409" s="11"/>
      <c r="D1409" s="11" t="s">
        <v>403</v>
      </c>
      <c r="E1409" s="115" t="s">
        <v>476</v>
      </c>
      <c r="F1409" s="122"/>
      <c r="G1409" s="11">
        <f>VLOOKUP(D1409,'Species Data'!A$2:E$252,3,FALSE)</f>
        <v>60</v>
      </c>
      <c r="H1409" s="52">
        <f>VLOOKUP(D1409,'Species Data'!A$2:E$252,4,FALSE)</f>
        <v>116</v>
      </c>
      <c r="I1409" s="52">
        <f>VLOOKUP(D1409,'Species Data'!A$2:E$252,5,FALSE)</f>
        <v>168</v>
      </c>
      <c r="J1409" s="53">
        <f t="shared" si="1"/>
        <v>10080</v>
      </c>
      <c r="K1409" s="48" t="s">
        <v>139</v>
      </c>
      <c r="L1409" s="54">
        <f>VLOOKUP(K1409,'Basic Moves'!B$2:J$60,3,FALSE)</f>
        <v>5</v>
      </c>
      <c r="M1409" s="54" t="str">
        <f>VLOOKUP(K1409,'Basic Moves'!B$2:C$60,2,FALSE)</f>
        <v>Normal</v>
      </c>
      <c r="N1409" s="54">
        <f>IF(OR(VLOOKUP(K1409,'Basic Moves'!B$2:C$60,2,FALSE)=E1409,VLOOKUP(K1409,'Basic Moves'!B$2:C$60,2,FALSE)=F1409),1,0)</f>
        <v>0</v>
      </c>
      <c r="O1409" s="54">
        <f>VLOOKUP(K1409,'Basic Moves'!B$2:J$60,5,FALSE)</f>
        <v>500</v>
      </c>
      <c r="P1409" s="54">
        <f>VLOOKUP(K1409,'Basic Moves'!B$2:J$60,9,FALSE)</f>
        <v>5</v>
      </c>
      <c r="Q1409" s="34">
        <f t="shared" si="229"/>
        <v>2</v>
      </c>
      <c r="R1409" s="24">
        <f t="shared" si="2"/>
        <v>4</v>
      </c>
      <c r="S1409" s="56">
        <f t="shared" si="230"/>
        <v>10</v>
      </c>
      <c r="T1409" s="56">
        <f t="shared" si="231"/>
        <v>10</v>
      </c>
      <c r="U1409" s="56">
        <f t="shared" si="232"/>
        <v>1</v>
      </c>
      <c r="V1409" s="48" t="s">
        <v>107</v>
      </c>
      <c r="W1409" s="54">
        <f>VLOOKUP(V1409,'Charged Moves'!B$2:K$119,3,FALSE)</f>
        <v>70</v>
      </c>
      <c r="X1409" s="57" t="str">
        <f>VLOOKUP(V1409,'Charged Moves'!B$2:C$119,2,FALSE)</f>
        <v>Water</v>
      </c>
      <c r="Y1409" s="54">
        <f>IF(OR(VLOOKUP(V1409,'Charged Moves'!B$2:C$119,2,FALSE)=E1409,VLOOKUP(V1409,'Charged Moves'!B$2:C$119,2,FALSE)=F1409),1,0)</f>
        <v>1</v>
      </c>
      <c r="Z1409" s="54">
        <f>VLOOKUP(V1409,'Charged Moves'!B$2:K$119,10,FALSE)*100</f>
        <v>5</v>
      </c>
      <c r="AA1409" s="54">
        <f>VLOOKUP(V1409,'Charged Moves'!B$2:K$119,6,FALSE)</f>
        <v>3200</v>
      </c>
      <c r="AB1409" s="54">
        <f>VLOOKUP(V1409,'Charged Moves'!B$2:L$119,11,FALSE)</f>
        <v>50</v>
      </c>
      <c r="AC1409" s="62">
        <f t="shared" si="233"/>
        <v>28</v>
      </c>
      <c r="AD1409" s="24">
        <f t="shared" si="3"/>
        <v>8.75</v>
      </c>
      <c r="AE1409" s="63">
        <f t="shared" si="4"/>
        <v>10</v>
      </c>
      <c r="AF1409" s="64">
        <f t="shared" si="5"/>
        <v>5000</v>
      </c>
      <c r="AG1409" s="65">
        <f t="shared" si="6"/>
        <v>5.853658537</v>
      </c>
      <c r="AH1409" s="15">
        <f t="shared" si="234"/>
        <v>0.3362239251</v>
      </c>
      <c r="AI1409" s="15">
        <f t="shared" si="235"/>
        <v>0.05318126376</v>
      </c>
      <c r="AJ1409" s="15">
        <f t="shared" si="236"/>
        <v>0.0438974352</v>
      </c>
      <c r="AK1409" s="65">
        <f t="shared" si="7"/>
        <v>1.589403974</v>
      </c>
      <c r="AL1409" s="65">
        <f t="shared" si="8"/>
        <v>59004.87805</v>
      </c>
      <c r="AM1409" s="65">
        <f t="shared" si="9"/>
        <v>16021.19205</v>
      </c>
    </row>
    <row r="1410" ht="14.25" customHeight="1">
      <c r="A1410" s="11">
        <v>665.0</v>
      </c>
      <c r="B1410" s="11">
        <f>VLOOKUP(D1410,'Species Data'!A$2:E$252,2,FALSE)</f>
        <v>90</v>
      </c>
      <c r="C1410" s="11"/>
      <c r="D1410" s="11" t="s">
        <v>403</v>
      </c>
      <c r="E1410" s="115" t="s">
        <v>476</v>
      </c>
      <c r="F1410" s="122"/>
      <c r="G1410" s="11">
        <f>VLOOKUP(D1410,'Species Data'!A$2:E$252,3,FALSE)</f>
        <v>60</v>
      </c>
      <c r="H1410" s="52">
        <f>VLOOKUP(D1410,'Species Data'!A$2:E$252,4,FALSE)</f>
        <v>116</v>
      </c>
      <c r="I1410" s="52">
        <f>VLOOKUP(D1410,'Species Data'!A$2:E$252,5,FALSE)</f>
        <v>168</v>
      </c>
      <c r="J1410" s="53">
        <f t="shared" si="1"/>
        <v>10080</v>
      </c>
      <c r="K1410" s="48" t="s">
        <v>139</v>
      </c>
      <c r="L1410" s="54">
        <f>VLOOKUP(K1410,'Basic Moves'!B$2:J$60,3,FALSE)</f>
        <v>5</v>
      </c>
      <c r="M1410" s="54" t="str">
        <f>VLOOKUP(K1410,'Basic Moves'!B$2:C$60,2,FALSE)</f>
        <v>Normal</v>
      </c>
      <c r="N1410" s="54">
        <f>IF(OR(VLOOKUP(K1410,'Basic Moves'!B$2:C$60,2,FALSE)=E1410,VLOOKUP(K1410,'Basic Moves'!B$2:C$60,2,FALSE)=F1410),1,0)</f>
        <v>0</v>
      </c>
      <c r="O1410" s="54">
        <f>VLOOKUP(K1410,'Basic Moves'!B$2:J$60,5,FALSE)</f>
        <v>500</v>
      </c>
      <c r="P1410" s="54">
        <f>VLOOKUP(K1410,'Basic Moves'!B$2:J$60,9,FALSE)</f>
        <v>5</v>
      </c>
      <c r="Q1410" s="34">
        <f t="shared" si="229"/>
        <v>2</v>
      </c>
      <c r="R1410" s="24">
        <f t="shared" si="2"/>
        <v>4</v>
      </c>
      <c r="S1410" s="56">
        <f t="shared" si="230"/>
        <v>10</v>
      </c>
      <c r="T1410" s="56">
        <f t="shared" si="231"/>
        <v>10</v>
      </c>
      <c r="U1410" s="56">
        <f t="shared" si="232"/>
        <v>1</v>
      </c>
      <c r="V1410" s="48" t="s">
        <v>258</v>
      </c>
      <c r="W1410" s="54">
        <f>VLOOKUP(V1410,'Charged Moves'!B$2:K$119,3,FALSE)</f>
        <v>45</v>
      </c>
      <c r="X1410" s="57" t="str">
        <f>VLOOKUP(V1410,'Charged Moves'!B$2:C$119,2,FALSE)</f>
        <v>Water</v>
      </c>
      <c r="Y1410" s="54">
        <f>IF(OR(VLOOKUP(V1410,'Charged Moves'!B$2:C$119,2,FALSE)=E1410,VLOOKUP(V1410,'Charged Moves'!B$2:C$119,2,FALSE)=F1410),1,0)</f>
        <v>1</v>
      </c>
      <c r="Z1410" s="54">
        <f>VLOOKUP(V1410,'Charged Moves'!B$2:K$119,10,FALSE)*100</f>
        <v>5</v>
      </c>
      <c r="AA1410" s="54">
        <f>VLOOKUP(V1410,'Charged Moves'!B$2:K$119,6,FALSE)</f>
        <v>1900</v>
      </c>
      <c r="AB1410" s="54">
        <f>VLOOKUP(V1410,'Charged Moves'!B$2:L$119,11,FALSE)</f>
        <v>33</v>
      </c>
      <c r="AC1410" s="62">
        <f t="shared" si="233"/>
        <v>18</v>
      </c>
      <c r="AD1410" s="24">
        <f t="shared" si="3"/>
        <v>9.473684211</v>
      </c>
      <c r="AE1410" s="63">
        <f t="shared" si="4"/>
        <v>7</v>
      </c>
      <c r="AF1410" s="64">
        <f t="shared" si="5"/>
        <v>3500</v>
      </c>
      <c r="AG1410" s="65">
        <f t="shared" si="6"/>
        <v>5.925925926</v>
      </c>
      <c r="AH1410" s="15">
        <f t="shared" si="234"/>
        <v>0.3403748378</v>
      </c>
      <c r="AI1410" s="15">
        <f t="shared" si="235"/>
        <v>0.05383782257</v>
      </c>
      <c r="AJ1410" s="15">
        <f t="shared" si="236"/>
        <v>0.04129914464</v>
      </c>
      <c r="AK1410" s="65">
        <f t="shared" si="7"/>
        <v>1.495327103</v>
      </c>
      <c r="AL1410" s="65">
        <f t="shared" si="8"/>
        <v>59733.33333</v>
      </c>
      <c r="AM1410" s="65">
        <f t="shared" si="9"/>
        <v>15072.8972</v>
      </c>
    </row>
    <row r="1411" ht="14.25" customHeight="1">
      <c r="A1411" s="11">
        <v>666.0</v>
      </c>
      <c r="B1411" s="11">
        <f>VLOOKUP(D1411,'Species Data'!A$2:E$252,2,FALSE)</f>
        <v>90</v>
      </c>
      <c r="C1411" s="11"/>
      <c r="D1411" s="11" t="s">
        <v>403</v>
      </c>
      <c r="E1411" s="115" t="s">
        <v>476</v>
      </c>
      <c r="F1411" s="122"/>
      <c r="G1411" s="11">
        <f>VLOOKUP(D1411,'Species Data'!A$2:E$252,3,FALSE)</f>
        <v>60</v>
      </c>
      <c r="H1411" s="52">
        <f>VLOOKUP(D1411,'Species Data'!A$2:E$252,4,FALSE)</f>
        <v>116</v>
      </c>
      <c r="I1411" s="52">
        <f>VLOOKUP(D1411,'Species Data'!A$2:E$252,5,FALSE)</f>
        <v>168</v>
      </c>
      <c r="J1411" s="53">
        <f t="shared" si="1"/>
        <v>10080</v>
      </c>
      <c r="K1411" s="48" t="s">
        <v>139</v>
      </c>
      <c r="L1411" s="54">
        <f>VLOOKUP(K1411,'Basic Moves'!B$2:J$60,3,FALSE)</f>
        <v>5</v>
      </c>
      <c r="M1411" s="54" t="str">
        <f>VLOOKUP(K1411,'Basic Moves'!B$2:C$60,2,FALSE)</f>
        <v>Normal</v>
      </c>
      <c r="N1411" s="54">
        <f>IF(OR(VLOOKUP(K1411,'Basic Moves'!B$2:C$60,2,FALSE)=E1411,VLOOKUP(K1411,'Basic Moves'!B$2:C$60,2,FALSE)=F1411),1,0)</f>
        <v>0</v>
      </c>
      <c r="O1411" s="54">
        <f>VLOOKUP(K1411,'Basic Moves'!B$2:J$60,5,FALSE)</f>
        <v>500</v>
      </c>
      <c r="P1411" s="54">
        <f>VLOOKUP(K1411,'Basic Moves'!B$2:J$60,9,FALSE)</f>
        <v>5</v>
      </c>
      <c r="Q1411" s="34">
        <f t="shared" si="229"/>
        <v>2</v>
      </c>
      <c r="R1411" s="24">
        <f t="shared" si="2"/>
        <v>4</v>
      </c>
      <c r="S1411" s="56">
        <f t="shared" si="230"/>
        <v>10</v>
      </c>
      <c r="T1411" s="56">
        <f t="shared" si="231"/>
        <v>10</v>
      </c>
      <c r="U1411" s="56">
        <f t="shared" si="232"/>
        <v>1</v>
      </c>
      <c r="V1411" s="48" t="s">
        <v>232</v>
      </c>
      <c r="W1411" s="54">
        <f>VLOOKUP(V1411,'Charged Moves'!B$2:K$119,3,FALSE)</f>
        <v>60</v>
      </c>
      <c r="X1411" s="57" t="str">
        <f>VLOOKUP(V1411,'Charged Moves'!B$2:C$119,2,FALSE)</f>
        <v>Ice</v>
      </c>
      <c r="Y1411" s="54">
        <f>IF(OR(VLOOKUP(V1411,'Charged Moves'!B$2:C$119,2,FALSE)=E1411,VLOOKUP(V1411,'Charged Moves'!B$2:C$119,2,FALSE)=F1411),1,0)</f>
        <v>0</v>
      </c>
      <c r="Z1411" s="54">
        <f>VLOOKUP(V1411,'Charged Moves'!B$2:K$119,10,FALSE)*100</f>
        <v>5</v>
      </c>
      <c r="AA1411" s="54">
        <f>VLOOKUP(V1411,'Charged Moves'!B$2:K$119,6,FALSE)</f>
        <v>3300</v>
      </c>
      <c r="AB1411" s="54">
        <f>VLOOKUP(V1411,'Charged Moves'!B$2:L$119,11,FALSE)</f>
        <v>33</v>
      </c>
      <c r="AC1411" s="62">
        <f t="shared" si="233"/>
        <v>20</v>
      </c>
      <c r="AD1411" s="24">
        <f t="shared" si="3"/>
        <v>6.060606061</v>
      </c>
      <c r="AE1411" s="63">
        <f t="shared" si="4"/>
        <v>7</v>
      </c>
      <c r="AF1411" s="64">
        <f t="shared" si="5"/>
        <v>3500</v>
      </c>
      <c r="AG1411" s="65">
        <f t="shared" si="6"/>
        <v>5</v>
      </c>
      <c r="AH1411" s="15">
        <f t="shared" si="234"/>
        <v>0.2871912694</v>
      </c>
      <c r="AI1411" s="15">
        <f t="shared" si="235"/>
        <v>0.0454256628</v>
      </c>
      <c r="AJ1411" s="15">
        <f t="shared" si="236"/>
        <v>0.04118593427</v>
      </c>
      <c r="AK1411" s="65">
        <f t="shared" si="7"/>
        <v>1.49122807</v>
      </c>
      <c r="AL1411" s="65">
        <f t="shared" si="8"/>
        <v>50400</v>
      </c>
      <c r="AM1411" s="65">
        <f t="shared" si="9"/>
        <v>15031.57895</v>
      </c>
    </row>
    <row r="1412" ht="14.25" customHeight="1">
      <c r="A1412" s="11">
        <v>1521.0</v>
      </c>
      <c r="B1412" s="11">
        <f>VLOOKUP(D1412,'Species Data'!A$2:E$252,2,FALSE)</f>
        <v>213</v>
      </c>
      <c r="C1412" s="11"/>
      <c r="D1412" s="20" t="s">
        <v>445</v>
      </c>
      <c r="E1412" s="118" t="s">
        <v>477</v>
      </c>
      <c r="F1412" s="81" t="s">
        <v>455</v>
      </c>
      <c r="G1412" s="11">
        <f>VLOOKUP(D1412,'Species Data'!A$2:E$252,3,FALSE)</f>
        <v>40</v>
      </c>
      <c r="H1412" s="52">
        <f>VLOOKUP(D1412,'Species Data'!A$2:E$252,4,FALSE)</f>
        <v>17</v>
      </c>
      <c r="I1412" s="52">
        <f>VLOOKUP(D1412,'Species Data'!A$2:E$252,5,FALSE)</f>
        <v>396</v>
      </c>
      <c r="J1412" s="53">
        <f t="shared" si="1"/>
        <v>15840</v>
      </c>
      <c r="K1412" s="21" t="s">
        <v>160</v>
      </c>
      <c r="L1412" s="54">
        <f>VLOOKUP(K1412,'Basic Moves'!B$2:J$60,3,FALSE)</f>
        <v>15</v>
      </c>
      <c r="M1412" s="54" t="str">
        <f>VLOOKUP(K1412,'Basic Moves'!B$2:C$60,2,FALSE)</f>
        <v>Bug</v>
      </c>
      <c r="N1412" s="54">
        <f>IF(OR(VLOOKUP(K1412,'Basic Moves'!B$2:C$60,2,FALSE)=E1412,VLOOKUP(K1412,'Basic Moves'!B$2:C$60,2,FALSE)=F1412),1,0)</f>
        <v>1</v>
      </c>
      <c r="O1412" s="54">
        <f>VLOOKUP(K1412,'Basic Moves'!B$2:J$60,5,FALSE)</f>
        <v>1500</v>
      </c>
      <c r="P1412" s="54">
        <f>VLOOKUP(K1412,'Basic Moves'!B$2:J$60,9,FALSE)</f>
        <v>15</v>
      </c>
      <c r="Q1412" s="34">
        <f t="shared" si="229"/>
        <v>1</v>
      </c>
      <c r="R1412" s="24">
        <f t="shared" si="2"/>
        <v>0.6666666667</v>
      </c>
      <c r="S1412" s="56">
        <f t="shared" si="230"/>
        <v>10</v>
      </c>
      <c r="T1412" s="56">
        <f t="shared" si="231"/>
        <v>10</v>
      </c>
      <c r="U1412" s="56">
        <f t="shared" si="232"/>
        <v>1</v>
      </c>
      <c r="V1412" s="21" t="s">
        <v>61</v>
      </c>
      <c r="W1412" s="54">
        <f>VLOOKUP(V1412,'Charged Moves'!B$2:K$119,3,FALSE)</f>
        <v>100</v>
      </c>
      <c r="X1412" s="57" t="str">
        <f>VLOOKUP(V1412,'Charged Moves'!B$2:C$119,2,FALSE)</f>
        <v>Rock</v>
      </c>
      <c r="Y1412" s="54">
        <f>IF(OR(VLOOKUP(V1412,'Charged Moves'!B$2:C$119,2,FALSE)=E1412,VLOOKUP(V1412,'Charged Moves'!B$2:C$119,2,FALSE)=F1412),1,0)</f>
        <v>1</v>
      </c>
      <c r="Z1412" s="54">
        <f>VLOOKUP(V1412,'Charged Moves'!B$2:K$119,10,FALSE)*100</f>
        <v>50</v>
      </c>
      <c r="AA1412" s="54">
        <f>VLOOKUP(V1412,'Charged Moves'!B$2:K$119,6,FALSE)</f>
        <v>2300</v>
      </c>
      <c r="AB1412" s="54">
        <f>VLOOKUP(V1412,'Charged Moves'!B$2:L$119,11,FALSE)</f>
        <v>100</v>
      </c>
      <c r="AC1412" s="62">
        <f t="shared" si="233"/>
        <v>6</v>
      </c>
      <c r="AD1412" s="24">
        <f t="shared" si="3"/>
        <v>2.608695652</v>
      </c>
      <c r="AE1412" s="63">
        <f t="shared" si="4"/>
        <v>7</v>
      </c>
      <c r="AF1412" s="64">
        <f t="shared" si="5"/>
        <v>10500</v>
      </c>
      <c r="AG1412" s="65">
        <f t="shared" si="6"/>
        <v>1.015625</v>
      </c>
      <c r="AH1412" s="15">
        <f t="shared" si="234"/>
        <v>0.05833572659</v>
      </c>
      <c r="AI1412" s="15">
        <f t="shared" si="235"/>
        <v>0.01449970933</v>
      </c>
      <c r="AJ1412" s="15">
        <f t="shared" si="236"/>
        <v>0.01959071838</v>
      </c>
      <c r="AK1412" s="65">
        <f t="shared" si="7"/>
        <v>0.4513888889</v>
      </c>
      <c r="AL1412" s="65">
        <f t="shared" si="8"/>
        <v>16087.5</v>
      </c>
      <c r="AM1412" s="65">
        <f t="shared" si="9"/>
        <v>7150</v>
      </c>
    </row>
    <row r="1413" ht="14.25" customHeight="1">
      <c r="A1413" s="11">
        <v>1518.0</v>
      </c>
      <c r="B1413" s="11">
        <f>VLOOKUP(D1413,'Species Data'!A$2:E$252,2,FALSE)</f>
        <v>213</v>
      </c>
      <c r="C1413" s="11"/>
      <c r="D1413" s="20" t="s">
        <v>445</v>
      </c>
      <c r="E1413" s="118" t="s">
        <v>477</v>
      </c>
      <c r="F1413" s="81" t="s">
        <v>455</v>
      </c>
      <c r="G1413" s="11">
        <f>VLOOKUP(D1413,'Species Data'!A$2:E$252,3,FALSE)</f>
        <v>40</v>
      </c>
      <c r="H1413" s="52">
        <f>VLOOKUP(D1413,'Species Data'!A$2:E$252,4,FALSE)</f>
        <v>17</v>
      </c>
      <c r="I1413" s="52">
        <f>VLOOKUP(D1413,'Species Data'!A$2:E$252,5,FALSE)</f>
        <v>396</v>
      </c>
      <c r="J1413" s="53">
        <f t="shared" si="1"/>
        <v>15840</v>
      </c>
      <c r="K1413" s="21" t="s">
        <v>117</v>
      </c>
      <c r="L1413" s="54">
        <f>VLOOKUP(K1413,'Basic Moves'!B$2:J$60,3,FALSE)</f>
        <v>12</v>
      </c>
      <c r="M1413" s="54" t="str">
        <f>VLOOKUP(K1413,'Basic Moves'!B$2:C$60,2,FALSE)</f>
        <v>Rock</v>
      </c>
      <c r="N1413" s="54">
        <f>IF(OR(VLOOKUP(K1413,'Basic Moves'!B$2:C$60,2,FALSE)=E1413,VLOOKUP(K1413,'Basic Moves'!B$2:C$60,2,FALSE)=F1413),1,0)</f>
        <v>1</v>
      </c>
      <c r="O1413" s="54">
        <f>VLOOKUP(K1413,'Basic Moves'!B$2:J$60,5,FALSE)</f>
        <v>900</v>
      </c>
      <c r="P1413" s="54">
        <f>VLOOKUP(K1413,'Basic Moves'!B$2:J$60,9,FALSE)</f>
        <v>7</v>
      </c>
      <c r="Q1413" s="34">
        <f t="shared" si="229"/>
        <v>1</v>
      </c>
      <c r="R1413" s="24">
        <f t="shared" si="2"/>
        <v>1.111111111</v>
      </c>
      <c r="S1413" s="56">
        <f t="shared" si="230"/>
        <v>13.33333333</v>
      </c>
      <c r="T1413" s="56">
        <f t="shared" si="231"/>
        <v>7.777777778</v>
      </c>
      <c r="U1413" s="56">
        <f t="shared" si="232"/>
        <v>0.5833333333</v>
      </c>
      <c r="V1413" s="21" t="s">
        <v>61</v>
      </c>
      <c r="W1413" s="54">
        <f>VLOOKUP(V1413,'Charged Moves'!B$2:K$119,3,FALSE)</f>
        <v>100</v>
      </c>
      <c r="X1413" s="57" t="str">
        <f>VLOOKUP(V1413,'Charged Moves'!B$2:C$119,2,FALSE)</f>
        <v>Rock</v>
      </c>
      <c r="Y1413" s="54">
        <f>IF(OR(VLOOKUP(V1413,'Charged Moves'!B$2:C$119,2,FALSE)=E1413,VLOOKUP(V1413,'Charged Moves'!B$2:C$119,2,FALSE)=F1413),1,0)</f>
        <v>1</v>
      </c>
      <c r="Z1413" s="54">
        <f>VLOOKUP(V1413,'Charged Moves'!B$2:K$119,10,FALSE)*100</f>
        <v>50</v>
      </c>
      <c r="AA1413" s="54">
        <f>VLOOKUP(V1413,'Charged Moves'!B$2:K$119,6,FALSE)</f>
        <v>2300</v>
      </c>
      <c r="AB1413" s="54">
        <f>VLOOKUP(V1413,'Charged Moves'!B$2:L$119,11,FALSE)</f>
        <v>100</v>
      </c>
      <c r="AC1413" s="62">
        <f t="shared" si="233"/>
        <v>6</v>
      </c>
      <c r="AD1413" s="24">
        <f t="shared" si="3"/>
        <v>2.608695652</v>
      </c>
      <c r="AE1413" s="63">
        <f t="shared" si="4"/>
        <v>15</v>
      </c>
      <c r="AF1413" s="64">
        <f t="shared" si="5"/>
        <v>13500</v>
      </c>
      <c r="AG1413" s="65">
        <f t="shared" si="6"/>
        <v>1.329113924</v>
      </c>
      <c r="AH1413" s="15">
        <f t="shared" si="234"/>
        <v>0.076341983</v>
      </c>
      <c r="AI1413" s="15">
        <f t="shared" si="235"/>
        <v>0.01897527686</v>
      </c>
      <c r="AJ1413" s="15">
        <f t="shared" si="236"/>
        <v>0.01906737444</v>
      </c>
      <c r="AK1413" s="65">
        <f t="shared" si="7"/>
        <v>0.4393305439</v>
      </c>
      <c r="AL1413" s="65">
        <f t="shared" si="8"/>
        <v>21053.16456</v>
      </c>
      <c r="AM1413" s="65">
        <f t="shared" si="9"/>
        <v>6958.995816</v>
      </c>
    </row>
    <row r="1414" ht="14.25" customHeight="1">
      <c r="A1414" s="11">
        <v>1517.0</v>
      </c>
      <c r="B1414" s="11">
        <f>VLOOKUP(D1414,'Species Data'!A$2:E$252,2,FALSE)</f>
        <v>213</v>
      </c>
      <c r="C1414" s="11"/>
      <c r="D1414" s="20" t="s">
        <v>445</v>
      </c>
      <c r="E1414" s="118" t="s">
        <v>477</v>
      </c>
      <c r="F1414" s="81" t="s">
        <v>455</v>
      </c>
      <c r="G1414" s="11">
        <f>VLOOKUP(D1414,'Species Data'!A$2:E$252,3,FALSE)</f>
        <v>40</v>
      </c>
      <c r="H1414" s="52">
        <f>VLOOKUP(D1414,'Species Data'!A$2:E$252,4,FALSE)</f>
        <v>17</v>
      </c>
      <c r="I1414" s="52">
        <f>VLOOKUP(D1414,'Species Data'!A$2:E$252,5,FALSE)</f>
        <v>396</v>
      </c>
      <c r="J1414" s="53">
        <f t="shared" si="1"/>
        <v>15840</v>
      </c>
      <c r="K1414" s="21" t="s">
        <v>117</v>
      </c>
      <c r="L1414" s="54">
        <f>VLOOKUP(K1414,'Basic Moves'!B$2:J$60,3,FALSE)</f>
        <v>12</v>
      </c>
      <c r="M1414" s="54" t="str">
        <f>VLOOKUP(K1414,'Basic Moves'!B$2:C$60,2,FALSE)</f>
        <v>Rock</v>
      </c>
      <c r="N1414" s="54">
        <f>IF(OR(VLOOKUP(K1414,'Basic Moves'!B$2:C$60,2,FALSE)=E1414,VLOOKUP(K1414,'Basic Moves'!B$2:C$60,2,FALSE)=F1414),1,0)</f>
        <v>1</v>
      </c>
      <c r="O1414" s="54">
        <f>VLOOKUP(K1414,'Basic Moves'!B$2:J$60,5,FALSE)</f>
        <v>900</v>
      </c>
      <c r="P1414" s="54">
        <f>VLOOKUP(K1414,'Basic Moves'!B$2:J$60,9,FALSE)</f>
        <v>7</v>
      </c>
      <c r="Q1414" s="34">
        <f t="shared" si="229"/>
        <v>1</v>
      </c>
      <c r="R1414" s="24">
        <f t="shared" si="2"/>
        <v>1.111111111</v>
      </c>
      <c r="S1414" s="56">
        <f t="shared" si="230"/>
        <v>13.33333333</v>
      </c>
      <c r="T1414" s="56">
        <f t="shared" si="231"/>
        <v>7.777777778</v>
      </c>
      <c r="U1414" s="56">
        <f t="shared" si="232"/>
        <v>0.5833333333</v>
      </c>
      <c r="V1414" s="21" t="s">
        <v>126</v>
      </c>
      <c r="W1414" s="54">
        <f>VLOOKUP(V1414,'Charged Moves'!B$2:K$119,3,FALSE)</f>
        <v>50</v>
      </c>
      <c r="X1414" s="57" t="str">
        <f>VLOOKUP(V1414,'Charged Moves'!B$2:C$119,2,FALSE)</f>
        <v>Rock</v>
      </c>
      <c r="Y1414" s="54">
        <f>IF(OR(VLOOKUP(V1414,'Charged Moves'!B$2:C$119,2,FALSE)=E1414,VLOOKUP(V1414,'Charged Moves'!B$2:C$119,2,FALSE)=F1414),1,0)</f>
        <v>1</v>
      </c>
      <c r="Z1414" s="54">
        <f>VLOOKUP(V1414,'Charged Moves'!B$2:K$119,10,FALSE)*100</f>
        <v>5</v>
      </c>
      <c r="AA1414" s="54">
        <f>VLOOKUP(V1414,'Charged Moves'!B$2:K$119,6,FALSE)</f>
        <v>2100</v>
      </c>
      <c r="AB1414" s="54">
        <f>VLOOKUP(V1414,'Charged Moves'!B$2:L$119,11,FALSE)</f>
        <v>33</v>
      </c>
      <c r="AC1414" s="62">
        <f t="shared" si="233"/>
        <v>3</v>
      </c>
      <c r="AD1414" s="24">
        <f t="shared" si="3"/>
        <v>1.428571429</v>
      </c>
      <c r="AE1414" s="63">
        <f t="shared" si="4"/>
        <v>5</v>
      </c>
      <c r="AF1414" s="64">
        <f t="shared" si="5"/>
        <v>4500</v>
      </c>
      <c r="AG1414" s="65">
        <f t="shared" si="6"/>
        <v>1.212121212</v>
      </c>
      <c r="AH1414" s="15">
        <f t="shared" si="234"/>
        <v>0.06962212591</v>
      </c>
      <c r="AI1414" s="15">
        <f t="shared" si="235"/>
        <v>0.0173050144</v>
      </c>
      <c r="AJ1414" s="15">
        <f t="shared" si="236"/>
        <v>0.0186670865</v>
      </c>
      <c r="AK1414" s="65">
        <f t="shared" si="7"/>
        <v>0.4301075269</v>
      </c>
      <c r="AL1414" s="65">
        <f t="shared" si="8"/>
        <v>19200</v>
      </c>
      <c r="AM1414" s="65">
        <f t="shared" si="9"/>
        <v>6812.903226</v>
      </c>
    </row>
    <row r="1415" ht="14.25" customHeight="1">
      <c r="A1415" s="11">
        <v>1516.0</v>
      </c>
      <c r="B1415" s="11">
        <f>VLOOKUP(D1415,'Species Data'!A$2:E$252,2,FALSE)</f>
        <v>213</v>
      </c>
      <c r="C1415" s="11"/>
      <c r="D1415" s="20" t="s">
        <v>445</v>
      </c>
      <c r="E1415" s="118" t="s">
        <v>477</v>
      </c>
      <c r="F1415" s="81" t="s">
        <v>455</v>
      </c>
      <c r="G1415" s="11">
        <f>VLOOKUP(D1415,'Species Data'!A$2:E$252,3,FALSE)</f>
        <v>40</v>
      </c>
      <c r="H1415" s="52">
        <f>VLOOKUP(D1415,'Species Data'!A$2:E$252,4,FALSE)</f>
        <v>17</v>
      </c>
      <c r="I1415" s="52">
        <f>VLOOKUP(D1415,'Species Data'!A$2:E$252,5,FALSE)</f>
        <v>396</v>
      </c>
      <c r="J1415" s="53">
        <f t="shared" si="1"/>
        <v>15840</v>
      </c>
      <c r="K1415" s="21" t="s">
        <v>117</v>
      </c>
      <c r="L1415" s="54">
        <f>VLOOKUP(K1415,'Basic Moves'!B$2:J$60,3,FALSE)</f>
        <v>12</v>
      </c>
      <c r="M1415" s="54" t="str">
        <f>VLOOKUP(K1415,'Basic Moves'!B$2:C$60,2,FALSE)</f>
        <v>Rock</v>
      </c>
      <c r="N1415" s="54">
        <f>IF(OR(VLOOKUP(K1415,'Basic Moves'!B$2:C$60,2,FALSE)=E1415,VLOOKUP(K1415,'Basic Moves'!B$2:C$60,2,FALSE)=F1415),1,0)</f>
        <v>1</v>
      </c>
      <c r="O1415" s="54">
        <f>VLOOKUP(K1415,'Basic Moves'!B$2:J$60,5,FALSE)</f>
        <v>900</v>
      </c>
      <c r="P1415" s="54">
        <f>VLOOKUP(K1415,'Basic Moves'!B$2:J$60,9,FALSE)</f>
        <v>7</v>
      </c>
      <c r="Q1415" s="34">
        <f t="shared" si="229"/>
        <v>1</v>
      </c>
      <c r="R1415" s="24">
        <f t="shared" si="2"/>
        <v>1.111111111</v>
      </c>
      <c r="S1415" s="56">
        <f t="shared" si="230"/>
        <v>13.33333333</v>
      </c>
      <c r="T1415" s="56">
        <f t="shared" si="231"/>
        <v>7.777777778</v>
      </c>
      <c r="U1415" s="56">
        <f t="shared" si="232"/>
        <v>0.5833333333</v>
      </c>
      <c r="V1415" s="21" t="s">
        <v>221</v>
      </c>
      <c r="W1415" s="54">
        <f>VLOOKUP(V1415,'Charged Moves'!B$2:K$119,3,FALSE)</f>
        <v>80</v>
      </c>
      <c r="X1415" s="57" t="str">
        <f>VLOOKUP(V1415,'Charged Moves'!B$2:C$119,2,FALSE)</f>
        <v>Steel</v>
      </c>
      <c r="Y1415" s="54">
        <f>IF(OR(VLOOKUP(V1415,'Charged Moves'!B$2:C$119,2,FALSE)=E1415,VLOOKUP(V1415,'Charged Moves'!B$2:C$119,2,FALSE)=F1415),1,0)</f>
        <v>0</v>
      </c>
      <c r="Z1415" s="54">
        <f>VLOOKUP(V1415,'Charged Moves'!B$2:K$119,10,FALSE)*100</f>
        <v>5</v>
      </c>
      <c r="AA1415" s="54">
        <f>VLOOKUP(V1415,'Charged Moves'!B$2:K$119,6,FALSE)</f>
        <v>3300</v>
      </c>
      <c r="AB1415" s="54">
        <f>VLOOKUP(V1415,'Charged Moves'!B$2:L$119,11,FALSE)</f>
        <v>50</v>
      </c>
      <c r="AC1415" s="62">
        <f t="shared" si="233"/>
        <v>4</v>
      </c>
      <c r="AD1415" s="24">
        <f t="shared" si="3"/>
        <v>1.212121212</v>
      </c>
      <c r="AE1415" s="63">
        <f t="shared" si="4"/>
        <v>8</v>
      </c>
      <c r="AF1415" s="64">
        <f t="shared" si="5"/>
        <v>7200</v>
      </c>
      <c r="AG1415" s="65">
        <f t="shared" si="6"/>
        <v>1.142857143</v>
      </c>
      <c r="AH1415" s="15">
        <f t="shared" si="234"/>
        <v>0.06564371872</v>
      </c>
      <c r="AI1415" s="15">
        <f t="shared" si="235"/>
        <v>0.01631615643</v>
      </c>
      <c r="AJ1415" s="15">
        <f t="shared" si="236"/>
        <v>0.0182740952</v>
      </c>
      <c r="AK1415" s="65">
        <f t="shared" si="7"/>
        <v>0.4210526316</v>
      </c>
      <c r="AL1415" s="65">
        <f t="shared" si="8"/>
        <v>18102.85714</v>
      </c>
      <c r="AM1415" s="65">
        <f t="shared" si="9"/>
        <v>6669.473684</v>
      </c>
    </row>
    <row r="1416" ht="14.25" customHeight="1">
      <c r="A1416" s="11">
        <v>1519.0</v>
      </c>
      <c r="B1416" s="11">
        <f>VLOOKUP(D1416,'Species Data'!A$2:E$252,2,FALSE)</f>
        <v>213</v>
      </c>
      <c r="C1416" s="11"/>
      <c r="D1416" s="20" t="s">
        <v>445</v>
      </c>
      <c r="E1416" s="118" t="s">
        <v>477</v>
      </c>
      <c r="F1416" s="81" t="s">
        <v>455</v>
      </c>
      <c r="G1416" s="11">
        <f>VLOOKUP(D1416,'Species Data'!A$2:E$252,3,FALSE)</f>
        <v>40</v>
      </c>
      <c r="H1416" s="52">
        <f>VLOOKUP(D1416,'Species Data'!A$2:E$252,4,FALSE)</f>
        <v>17</v>
      </c>
      <c r="I1416" s="52">
        <f>VLOOKUP(D1416,'Species Data'!A$2:E$252,5,FALSE)</f>
        <v>396</v>
      </c>
      <c r="J1416" s="53">
        <f t="shared" si="1"/>
        <v>15840</v>
      </c>
      <c r="K1416" s="21" t="s">
        <v>160</v>
      </c>
      <c r="L1416" s="54">
        <f>VLOOKUP(K1416,'Basic Moves'!B$2:J$60,3,FALSE)</f>
        <v>15</v>
      </c>
      <c r="M1416" s="54" t="str">
        <f>VLOOKUP(K1416,'Basic Moves'!B$2:C$60,2,FALSE)</f>
        <v>Bug</v>
      </c>
      <c r="N1416" s="54">
        <f>IF(OR(VLOOKUP(K1416,'Basic Moves'!B$2:C$60,2,FALSE)=E1416,VLOOKUP(K1416,'Basic Moves'!B$2:C$60,2,FALSE)=F1416),1,0)</f>
        <v>1</v>
      </c>
      <c r="O1416" s="54">
        <f>VLOOKUP(K1416,'Basic Moves'!B$2:J$60,5,FALSE)</f>
        <v>1500</v>
      </c>
      <c r="P1416" s="54">
        <f>VLOOKUP(K1416,'Basic Moves'!B$2:J$60,9,FALSE)</f>
        <v>15</v>
      </c>
      <c r="Q1416" s="34">
        <f t="shared" si="229"/>
        <v>1</v>
      </c>
      <c r="R1416" s="24">
        <f t="shared" si="2"/>
        <v>0.6666666667</v>
      </c>
      <c r="S1416" s="56">
        <f t="shared" si="230"/>
        <v>10</v>
      </c>
      <c r="T1416" s="56">
        <f t="shared" si="231"/>
        <v>10</v>
      </c>
      <c r="U1416" s="56">
        <f t="shared" si="232"/>
        <v>1</v>
      </c>
      <c r="V1416" s="21" t="s">
        <v>221</v>
      </c>
      <c r="W1416" s="54">
        <f>VLOOKUP(V1416,'Charged Moves'!B$2:K$119,3,FALSE)</f>
        <v>80</v>
      </c>
      <c r="X1416" s="57" t="str">
        <f>VLOOKUP(V1416,'Charged Moves'!B$2:C$119,2,FALSE)</f>
        <v>Steel</v>
      </c>
      <c r="Y1416" s="54">
        <f>IF(OR(VLOOKUP(V1416,'Charged Moves'!B$2:C$119,2,FALSE)=E1416,VLOOKUP(V1416,'Charged Moves'!B$2:C$119,2,FALSE)=F1416),1,0)</f>
        <v>0</v>
      </c>
      <c r="Z1416" s="54">
        <f>VLOOKUP(V1416,'Charged Moves'!B$2:K$119,10,FALSE)*100</f>
        <v>5</v>
      </c>
      <c r="AA1416" s="54">
        <f>VLOOKUP(V1416,'Charged Moves'!B$2:K$119,6,FALSE)</f>
        <v>3300</v>
      </c>
      <c r="AB1416" s="54">
        <f>VLOOKUP(V1416,'Charged Moves'!B$2:L$119,11,FALSE)</f>
        <v>50</v>
      </c>
      <c r="AC1416" s="62">
        <f t="shared" si="233"/>
        <v>4</v>
      </c>
      <c r="AD1416" s="24">
        <f t="shared" si="3"/>
        <v>1.212121212</v>
      </c>
      <c r="AE1416" s="63">
        <f t="shared" si="4"/>
        <v>4</v>
      </c>
      <c r="AF1416" s="64">
        <f t="shared" si="5"/>
        <v>6000</v>
      </c>
      <c r="AG1416" s="65">
        <f t="shared" si="6"/>
        <v>0.8602150538</v>
      </c>
      <c r="AH1416" s="15">
        <f t="shared" si="234"/>
        <v>0.04940925065</v>
      </c>
      <c r="AI1416" s="15">
        <f t="shared" si="235"/>
        <v>0.01228097796</v>
      </c>
      <c r="AJ1416" s="15">
        <f t="shared" si="236"/>
        <v>0.01799004191</v>
      </c>
      <c r="AK1416" s="65">
        <f t="shared" si="7"/>
        <v>0.414507772</v>
      </c>
      <c r="AL1416" s="65">
        <f t="shared" si="8"/>
        <v>13625.80645</v>
      </c>
      <c r="AM1416" s="65">
        <f t="shared" si="9"/>
        <v>6565.803109</v>
      </c>
    </row>
    <row r="1417" ht="14.25" customHeight="1">
      <c r="A1417" s="11">
        <v>1520.0</v>
      </c>
      <c r="B1417" s="11">
        <f>VLOOKUP(D1417,'Species Data'!A$2:E$252,2,FALSE)</f>
        <v>213</v>
      </c>
      <c r="C1417" s="11"/>
      <c r="D1417" s="20" t="s">
        <v>445</v>
      </c>
      <c r="E1417" s="118" t="s">
        <v>477</v>
      </c>
      <c r="F1417" s="81" t="s">
        <v>455</v>
      </c>
      <c r="G1417" s="11">
        <f>VLOOKUP(D1417,'Species Data'!A$2:E$252,3,FALSE)</f>
        <v>40</v>
      </c>
      <c r="H1417" s="52">
        <f>VLOOKUP(D1417,'Species Data'!A$2:E$252,4,FALSE)</f>
        <v>17</v>
      </c>
      <c r="I1417" s="52">
        <f>VLOOKUP(D1417,'Species Data'!A$2:E$252,5,FALSE)</f>
        <v>396</v>
      </c>
      <c r="J1417" s="53">
        <f t="shared" si="1"/>
        <v>15840</v>
      </c>
      <c r="K1417" s="21" t="s">
        <v>160</v>
      </c>
      <c r="L1417" s="54">
        <f>VLOOKUP(K1417,'Basic Moves'!B$2:J$60,3,FALSE)</f>
        <v>15</v>
      </c>
      <c r="M1417" s="54" t="str">
        <f>VLOOKUP(K1417,'Basic Moves'!B$2:C$60,2,FALSE)</f>
        <v>Bug</v>
      </c>
      <c r="N1417" s="54">
        <f>IF(OR(VLOOKUP(K1417,'Basic Moves'!B$2:C$60,2,FALSE)=E1417,VLOOKUP(K1417,'Basic Moves'!B$2:C$60,2,FALSE)=F1417),1,0)</f>
        <v>1</v>
      </c>
      <c r="O1417" s="54">
        <f>VLOOKUP(K1417,'Basic Moves'!B$2:J$60,5,FALSE)</f>
        <v>1500</v>
      </c>
      <c r="P1417" s="54">
        <f>VLOOKUP(K1417,'Basic Moves'!B$2:J$60,9,FALSE)</f>
        <v>15</v>
      </c>
      <c r="Q1417" s="34">
        <f t="shared" si="229"/>
        <v>1</v>
      </c>
      <c r="R1417" s="24">
        <f t="shared" si="2"/>
        <v>0.6666666667</v>
      </c>
      <c r="S1417" s="56">
        <f t="shared" si="230"/>
        <v>10</v>
      </c>
      <c r="T1417" s="56">
        <f t="shared" si="231"/>
        <v>10</v>
      </c>
      <c r="U1417" s="56">
        <f t="shared" si="232"/>
        <v>1</v>
      </c>
      <c r="V1417" s="21" t="s">
        <v>126</v>
      </c>
      <c r="W1417" s="54">
        <f>VLOOKUP(V1417,'Charged Moves'!B$2:K$119,3,FALSE)</f>
        <v>50</v>
      </c>
      <c r="X1417" s="57" t="str">
        <f>VLOOKUP(V1417,'Charged Moves'!B$2:C$119,2,FALSE)</f>
        <v>Rock</v>
      </c>
      <c r="Y1417" s="54">
        <f>IF(OR(VLOOKUP(V1417,'Charged Moves'!B$2:C$119,2,FALSE)=E1417,VLOOKUP(V1417,'Charged Moves'!B$2:C$119,2,FALSE)=F1417),1,0)</f>
        <v>1</v>
      </c>
      <c r="Z1417" s="54">
        <f>VLOOKUP(V1417,'Charged Moves'!B$2:K$119,10,FALSE)*100</f>
        <v>5</v>
      </c>
      <c r="AA1417" s="54">
        <f>VLOOKUP(V1417,'Charged Moves'!B$2:K$119,6,FALSE)</f>
        <v>2100</v>
      </c>
      <c r="AB1417" s="54">
        <f>VLOOKUP(V1417,'Charged Moves'!B$2:L$119,11,FALSE)</f>
        <v>33</v>
      </c>
      <c r="AC1417" s="62">
        <f t="shared" si="233"/>
        <v>3</v>
      </c>
      <c r="AD1417" s="24">
        <f t="shared" si="3"/>
        <v>1.428571429</v>
      </c>
      <c r="AE1417" s="63">
        <f t="shared" si="4"/>
        <v>3</v>
      </c>
      <c r="AF1417" s="64">
        <f t="shared" si="5"/>
        <v>4500</v>
      </c>
      <c r="AG1417" s="65">
        <f t="shared" si="6"/>
        <v>0.9090909091</v>
      </c>
      <c r="AH1417" s="15">
        <f t="shared" si="234"/>
        <v>0.05221659443</v>
      </c>
      <c r="AI1417" s="15">
        <f t="shared" si="235"/>
        <v>0.0129787608</v>
      </c>
      <c r="AJ1417" s="15">
        <f t="shared" si="236"/>
        <v>0.01783601758</v>
      </c>
      <c r="AK1417" s="65">
        <f t="shared" si="7"/>
        <v>0.4109589041</v>
      </c>
      <c r="AL1417" s="65">
        <f t="shared" si="8"/>
        <v>14400</v>
      </c>
      <c r="AM1417" s="65">
        <f t="shared" si="9"/>
        <v>6509.589041</v>
      </c>
    </row>
    <row r="1418" ht="14.25" customHeight="1">
      <c r="A1418" s="11">
        <v>1602.0</v>
      </c>
      <c r="B1418" s="11">
        <f>VLOOKUP(D1418,'Species Data'!A$2:E$252,2,FALSE)</f>
        <v>227</v>
      </c>
      <c r="C1418" s="11"/>
      <c r="D1418" s="20" t="s">
        <v>211</v>
      </c>
      <c r="E1418" s="143" t="s">
        <v>478</v>
      </c>
      <c r="F1418" s="67" t="s">
        <v>174</v>
      </c>
      <c r="G1418" s="11">
        <f>VLOOKUP(D1418,'Species Data'!A$2:E$252,3,FALSE)</f>
        <v>130</v>
      </c>
      <c r="H1418" s="52">
        <f>VLOOKUP(D1418,'Species Data'!A$2:E$252,4,FALSE)</f>
        <v>148</v>
      </c>
      <c r="I1418" s="52">
        <f>VLOOKUP(D1418,'Species Data'!A$2:E$252,5,FALSE)</f>
        <v>260</v>
      </c>
      <c r="J1418" s="53">
        <f t="shared" si="1"/>
        <v>33800</v>
      </c>
      <c r="K1418" s="21" t="s">
        <v>151</v>
      </c>
      <c r="L1418" s="54">
        <f>VLOOKUP(K1418,'Basic Moves'!B$2:J$60,3,FALSE)</f>
        <v>14</v>
      </c>
      <c r="M1418" s="54" t="str">
        <f>VLOOKUP(K1418,'Basic Moves'!B$2:C$60,2,FALSE)</f>
        <v>Flying</v>
      </c>
      <c r="N1418" s="54">
        <f>IF(OR(VLOOKUP(K1418,'Basic Moves'!B$2:C$60,2,FALSE)=E1418,VLOOKUP(K1418,'Basic Moves'!B$2:C$60,2,FALSE)=F1418),1,0)</f>
        <v>1</v>
      </c>
      <c r="O1418" s="54">
        <f>VLOOKUP(K1418,'Basic Moves'!B$2:J$60,5,FALSE)</f>
        <v>1200</v>
      </c>
      <c r="P1418" s="54">
        <f>VLOOKUP(K1418,'Basic Moves'!B$2:J$60,9,FALSE)</f>
        <v>10</v>
      </c>
      <c r="Q1418" s="34">
        <f t="shared" si="229"/>
        <v>7</v>
      </c>
      <c r="R1418" s="24">
        <f t="shared" si="2"/>
        <v>5.833333333</v>
      </c>
      <c r="S1418" s="56">
        <f t="shared" si="230"/>
        <v>11.66666667</v>
      </c>
      <c r="T1418" s="56">
        <f t="shared" si="231"/>
        <v>8.333333333</v>
      </c>
      <c r="U1418" s="56">
        <f t="shared" si="232"/>
        <v>0.7142857143</v>
      </c>
      <c r="V1418" s="21" t="s">
        <v>87</v>
      </c>
      <c r="W1418" s="54">
        <f>VLOOKUP(V1418,'Charged Moves'!B$2:K$119,3,FALSE)</f>
        <v>70</v>
      </c>
      <c r="X1418" s="57" t="str">
        <f>VLOOKUP(V1418,'Charged Moves'!B$2:C$119,2,FALSE)</f>
        <v>Flying</v>
      </c>
      <c r="Y1418" s="54">
        <f>IF(OR(VLOOKUP(V1418,'Charged Moves'!B$2:C$119,2,FALSE)=E1418,VLOOKUP(V1418,'Charged Moves'!B$2:C$119,2,FALSE)=F1418),1,0)</f>
        <v>1</v>
      </c>
      <c r="Z1418" s="54">
        <f>VLOOKUP(V1418,'Charged Moves'!B$2:K$119,10,FALSE)*100</f>
        <v>5</v>
      </c>
      <c r="AA1418" s="54">
        <f>VLOOKUP(V1418,'Charged Moves'!B$2:K$119,6,FALSE)</f>
        <v>2000</v>
      </c>
      <c r="AB1418" s="54">
        <f>VLOOKUP(V1418,'Charged Moves'!B$2:L$119,11,FALSE)</f>
        <v>50</v>
      </c>
      <c r="AC1418" s="62">
        <f t="shared" si="233"/>
        <v>35</v>
      </c>
      <c r="AD1418" s="24">
        <f t="shared" si="3"/>
        <v>17.5</v>
      </c>
      <c r="AE1418" s="63">
        <f t="shared" si="4"/>
        <v>5</v>
      </c>
      <c r="AF1418" s="64">
        <f t="shared" si="5"/>
        <v>6000</v>
      </c>
      <c r="AG1418" s="65">
        <f t="shared" si="6"/>
        <v>8.75</v>
      </c>
      <c r="AH1418" s="15">
        <f t="shared" si="234"/>
        <v>0.5025847214</v>
      </c>
      <c r="AI1418" s="15">
        <f t="shared" si="235"/>
        <v>0.2665603129</v>
      </c>
      <c r="AJ1418" s="15">
        <f t="shared" si="236"/>
        <v>0.3241373405</v>
      </c>
      <c r="AK1418" s="65">
        <f t="shared" si="7"/>
        <v>3.5</v>
      </c>
      <c r="AL1418" s="65">
        <f t="shared" si="8"/>
        <v>295750</v>
      </c>
      <c r="AM1418" s="65">
        <f t="shared" si="9"/>
        <v>118300</v>
      </c>
    </row>
    <row r="1419" ht="14.25" customHeight="1">
      <c r="A1419" s="11">
        <v>1601.0</v>
      </c>
      <c r="B1419" s="11">
        <f>VLOOKUP(D1419,'Species Data'!A$2:E$252,2,FALSE)</f>
        <v>227</v>
      </c>
      <c r="C1419" s="11"/>
      <c r="D1419" s="20" t="s">
        <v>211</v>
      </c>
      <c r="E1419" s="143" t="s">
        <v>478</v>
      </c>
      <c r="F1419" s="67" t="s">
        <v>174</v>
      </c>
      <c r="G1419" s="11">
        <f>VLOOKUP(D1419,'Species Data'!A$2:E$252,3,FALSE)</f>
        <v>130</v>
      </c>
      <c r="H1419" s="52">
        <f>VLOOKUP(D1419,'Species Data'!A$2:E$252,4,FALSE)</f>
        <v>148</v>
      </c>
      <c r="I1419" s="52">
        <f>VLOOKUP(D1419,'Species Data'!A$2:E$252,5,FALSE)</f>
        <v>260</v>
      </c>
      <c r="J1419" s="53">
        <f t="shared" si="1"/>
        <v>33800</v>
      </c>
      <c r="K1419" s="21" t="s">
        <v>151</v>
      </c>
      <c r="L1419" s="54">
        <f>VLOOKUP(K1419,'Basic Moves'!B$2:J$60,3,FALSE)</f>
        <v>14</v>
      </c>
      <c r="M1419" s="54" t="str">
        <f>VLOOKUP(K1419,'Basic Moves'!B$2:C$60,2,FALSE)</f>
        <v>Flying</v>
      </c>
      <c r="N1419" s="54">
        <f>IF(OR(VLOOKUP(K1419,'Basic Moves'!B$2:C$60,2,FALSE)=E1419,VLOOKUP(K1419,'Basic Moves'!B$2:C$60,2,FALSE)=F1419),1,0)</f>
        <v>1</v>
      </c>
      <c r="O1419" s="54">
        <f>VLOOKUP(K1419,'Basic Moves'!B$2:J$60,5,FALSE)</f>
        <v>1200</v>
      </c>
      <c r="P1419" s="54">
        <f>VLOOKUP(K1419,'Basic Moves'!B$2:J$60,9,FALSE)</f>
        <v>10</v>
      </c>
      <c r="Q1419" s="34">
        <f t="shared" si="229"/>
        <v>7</v>
      </c>
      <c r="R1419" s="24">
        <f t="shared" si="2"/>
        <v>5.833333333</v>
      </c>
      <c r="S1419" s="56">
        <f t="shared" si="230"/>
        <v>11.66666667</v>
      </c>
      <c r="T1419" s="56">
        <f t="shared" si="231"/>
        <v>8.333333333</v>
      </c>
      <c r="U1419" s="56">
        <f t="shared" si="232"/>
        <v>0.7142857143</v>
      </c>
      <c r="V1419" s="21" t="s">
        <v>220</v>
      </c>
      <c r="W1419" s="54">
        <f>VLOOKUP(V1419,'Charged Moves'!B$2:K$119,3,FALSE)</f>
        <v>100</v>
      </c>
      <c r="X1419" s="57" t="str">
        <f>VLOOKUP(V1419,'Charged Moves'!B$2:C$119,2,FALSE)</f>
        <v>Steel</v>
      </c>
      <c r="Y1419" s="54">
        <f>IF(OR(VLOOKUP(V1419,'Charged Moves'!B$2:C$119,2,FALSE)=E1419,VLOOKUP(V1419,'Charged Moves'!B$2:C$119,2,FALSE)=F1419),1,0)</f>
        <v>1</v>
      </c>
      <c r="Z1419" s="54">
        <f>VLOOKUP(V1419,'Charged Moves'!B$2:K$119,10,FALSE)*100</f>
        <v>5</v>
      </c>
      <c r="AA1419" s="54">
        <f>VLOOKUP(V1419,'Charged Moves'!B$2:K$119,6,FALSE)</f>
        <v>2700</v>
      </c>
      <c r="AB1419" s="54">
        <f>VLOOKUP(V1419,'Charged Moves'!B$2:L$119,11,FALSE)</f>
        <v>100</v>
      </c>
      <c r="AC1419" s="62">
        <f t="shared" si="233"/>
        <v>50</v>
      </c>
      <c r="AD1419" s="24">
        <f t="shared" si="3"/>
        <v>18.51851852</v>
      </c>
      <c r="AE1419" s="63">
        <f t="shared" si="4"/>
        <v>10</v>
      </c>
      <c r="AF1419" s="64">
        <f t="shared" si="5"/>
        <v>12000</v>
      </c>
      <c r="AG1419" s="65">
        <f t="shared" si="6"/>
        <v>8.163265306</v>
      </c>
      <c r="AH1419" s="15">
        <f t="shared" si="234"/>
        <v>0.4688837051</v>
      </c>
      <c r="AI1419" s="15">
        <f t="shared" si="235"/>
        <v>0.2486860062</v>
      </c>
      <c r="AJ1419" s="15">
        <f t="shared" si="236"/>
        <v>0.3028141757</v>
      </c>
      <c r="AK1419" s="65">
        <f t="shared" si="7"/>
        <v>3.269754768</v>
      </c>
      <c r="AL1419" s="65">
        <f t="shared" si="8"/>
        <v>275918.3673</v>
      </c>
      <c r="AM1419" s="65">
        <f t="shared" si="9"/>
        <v>110517.7112</v>
      </c>
    </row>
    <row r="1420" ht="14.25" customHeight="1">
      <c r="A1420" s="11">
        <v>1600.0</v>
      </c>
      <c r="B1420" s="11">
        <f>VLOOKUP(D1420,'Species Data'!A$2:E$252,2,FALSE)</f>
        <v>227</v>
      </c>
      <c r="C1420" s="11"/>
      <c r="D1420" s="20" t="s">
        <v>211</v>
      </c>
      <c r="E1420" s="143" t="s">
        <v>478</v>
      </c>
      <c r="F1420" s="67" t="s">
        <v>174</v>
      </c>
      <c r="G1420" s="11">
        <f>VLOOKUP(D1420,'Species Data'!A$2:E$252,3,FALSE)</f>
        <v>130</v>
      </c>
      <c r="H1420" s="52">
        <f>VLOOKUP(D1420,'Species Data'!A$2:E$252,4,FALSE)</f>
        <v>148</v>
      </c>
      <c r="I1420" s="52">
        <f>VLOOKUP(D1420,'Species Data'!A$2:E$252,5,FALSE)</f>
        <v>260</v>
      </c>
      <c r="J1420" s="53">
        <f t="shared" si="1"/>
        <v>33800</v>
      </c>
      <c r="K1420" s="21" t="s">
        <v>151</v>
      </c>
      <c r="L1420" s="54">
        <f>VLOOKUP(K1420,'Basic Moves'!B$2:J$60,3,FALSE)</f>
        <v>14</v>
      </c>
      <c r="M1420" s="54" t="str">
        <f>VLOOKUP(K1420,'Basic Moves'!B$2:C$60,2,FALSE)</f>
        <v>Flying</v>
      </c>
      <c r="N1420" s="54">
        <f>IF(OR(VLOOKUP(K1420,'Basic Moves'!B$2:C$60,2,FALSE)=E1420,VLOOKUP(K1420,'Basic Moves'!B$2:C$60,2,FALSE)=F1420),1,0)</f>
        <v>1</v>
      </c>
      <c r="O1420" s="54">
        <f>VLOOKUP(K1420,'Basic Moves'!B$2:J$60,5,FALSE)</f>
        <v>1200</v>
      </c>
      <c r="P1420" s="54">
        <f>VLOOKUP(K1420,'Basic Moves'!B$2:J$60,9,FALSE)</f>
        <v>10</v>
      </c>
      <c r="Q1420" s="34">
        <f t="shared" si="229"/>
        <v>7</v>
      </c>
      <c r="R1420" s="24">
        <f t="shared" si="2"/>
        <v>5.833333333</v>
      </c>
      <c r="S1420" s="56">
        <f t="shared" si="230"/>
        <v>11.66666667</v>
      </c>
      <c r="T1420" s="56">
        <f t="shared" si="231"/>
        <v>8.333333333</v>
      </c>
      <c r="U1420" s="56">
        <f t="shared" si="232"/>
        <v>0.7142857143</v>
      </c>
      <c r="V1420" s="21" t="s">
        <v>43</v>
      </c>
      <c r="W1420" s="54">
        <f>VLOOKUP(V1420,'Charged Moves'!B$2:K$119,3,FALSE)</f>
        <v>90</v>
      </c>
      <c r="X1420" s="57" t="str">
        <f>VLOOKUP(V1420,'Charged Moves'!B$2:C$119,2,FALSE)</f>
        <v>Flying</v>
      </c>
      <c r="Y1420" s="54">
        <f>IF(OR(VLOOKUP(V1420,'Charged Moves'!B$2:C$119,2,FALSE)=E1420,VLOOKUP(V1420,'Charged Moves'!B$2:C$119,2,FALSE)=F1420),1,0)</f>
        <v>1</v>
      </c>
      <c r="Z1420" s="54">
        <f>VLOOKUP(V1420,'Charged Moves'!B$2:K$119,10,FALSE)*100</f>
        <v>5</v>
      </c>
      <c r="AA1420" s="54">
        <f>VLOOKUP(V1420,'Charged Moves'!B$2:K$119,6,FALSE)</f>
        <v>2000</v>
      </c>
      <c r="AB1420" s="54">
        <f>VLOOKUP(V1420,'Charged Moves'!B$2:L$119,11,FALSE)</f>
        <v>100</v>
      </c>
      <c r="AC1420" s="62">
        <f t="shared" si="233"/>
        <v>45</v>
      </c>
      <c r="AD1420" s="24">
        <f t="shared" si="3"/>
        <v>22.5</v>
      </c>
      <c r="AE1420" s="63">
        <f t="shared" si="4"/>
        <v>10</v>
      </c>
      <c r="AF1420" s="64">
        <f t="shared" si="5"/>
        <v>12000</v>
      </c>
      <c r="AG1420" s="65">
        <f t="shared" si="6"/>
        <v>8.214285714</v>
      </c>
      <c r="AH1420" s="15">
        <f t="shared" si="234"/>
        <v>0.4718142283</v>
      </c>
      <c r="AI1420" s="15">
        <f t="shared" si="235"/>
        <v>0.2502402938</v>
      </c>
      <c r="AJ1420" s="15">
        <f t="shared" si="236"/>
        <v>0.2958396362</v>
      </c>
      <c r="AK1420" s="65">
        <f t="shared" si="7"/>
        <v>3.194444444</v>
      </c>
      <c r="AL1420" s="65">
        <f t="shared" si="8"/>
        <v>277642.8571</v>
      </c>
      <c r="AM1420" s="65">
        <f t="shared" si="9"/>
        <v>107972.2222</v>
      </c>
    </row>
    <row r="1421" ht="14.25" customHeight="1">
      <c r="A1421" s="11">
        <v>1605.0</v>
      </c>
      <c r="B1421" s="11">
        <f>VLOOKUP(D1421,'Species Data'!A$2:E$252,2,FALSE)</f>
        <v>227</v>
      </c>
      <c r="C1421" s="11"/>
      <c r="D1421" s="20" t="s">
        <v>211</v>
      </c>
      <c r="E1421" s="143" t="s">
        <v>478</v>
      </c>
      <c r="F1421" s="67" t="s">
        <v>174</v>
      </c>
      <c r="G1421" s="11">
        <f>VLOOKUP(D1421,'Species Data'!A$2:E$252,3,FALSE)</f>
        <v>130</v>
      </c>
      <c r="H1421" s="52">
        <f>VLOOKUP(D1421,'Species Data'!A$2:E$252,4,FALSE)</f>
        <v>148</v>
      </c>
      <c r="I1421" s="52">
        <f>VLOOKUP(D1421,'Species Data'!A$2:E$252,5,FALSE)</f>
        <v>260</v>
      </c>
      <c r="J1421" s="53">
        <f t="shared" si="1"/>
        <v>33800</v>
      </c>
      <c r="K1421" s="21" t="s">
        <v>25</v>
      </c>
      <c r="L1421" s="54">
        <f>VLOOKUP(K1421,'Basic Moves'!B$2:J$60,3,FALSE)</f>
        <v>11</v>
      </c>
      <c r="M1421" s="54" t="str">
        <f>VLOOKUP(K1421,'Basic Moves'!B$2:C$60,2,FALSE)</f>
        <v>Steel</v>
      </c>
      <c r="N1421" s="54">
        <f>IF(OR(VLOOKUP(K1421,'Basic Moves'!B$2:C$60,2,FALSE)=E1421,VLOOKUP(K1421,'Basic Moves'!B$2:C$60,2,FALSE)=F1421),1,0)</f>
        <v>1</v>
      </c>
      <c r="O1421" s="54">
        <f>VLOOKUP(K1421,'Basic Moves'!B$2:J$60,5,FALSE)</f>
        <v>800</v>
      </c>
      <c r="P1421" s="54">
        <f>VLOOKUP(K1421,'Basic Moves'!B$2:J$60,9,FALSE)</f>
        <v>6</v>
      </c>
      <c r="Q1421" s="34">
        <f t="shared" si="229"/>
        <v>6</v>
      </c>
      <c r="R1421" s="24">
        <f t="shared" si="2"/>
        <v>7.5</v>
      </c>
      <c r="S1421" s="56">
        <f t="shared" si="230"/>
        <v>13.75</v>
      </c>
      <c r="T1421" s="56">
        <f t="shared" si="231"/>
        <v>7.5</v>
      </c>
      <c r="U1421" s="56">
        <f t="shared" si="232"/>
        <v>0.5454545455</v>
      </c>
      <c r="V1421" s="21" t="s">
        <v>87</v>
      </c>
      <c r="W1421" s="54">
        <f>VLOOKUP(V1421,'Charged Moves'!B$2:K$119,3,FALSE)</f>
        <v>70</v>
      </c>
      <c r="X1421" s="57" t="str">
        <f>VLOOKUP(V1421,'Charged Moves'!B$2:C$119,2,FALSE)</f>
        <v>Flying</v>
      </c>
      <c r="Y1421" s="54">
        <f>IF(OR(VLOOKUP(V1421,'Charged Moves'!B$2:C$119,2,FALSE)=E1421,VLOOKUP(V1421,'Charged Moves'!B$2:C$119,2,FALSE)=F1421),1,0)</f>
        <v>1</v>
      </c>
      <c r="Z1421" s="54">
        <f>VLOOKUP(V1421,'Charged Moves'!B$2:K$119,10,FALSE)*100</f>
        <v>5</v>
      </c>
      <c r="AA1421" s="54">
        <f>VLOOKUP(V1421,'Charged Moves'!B$2:K$119,6,FALSE)</f>
        <v>2000</v>
      </c>
      <c r="AB1421" s="54">
        <f>VLOOKUP(V1421,'Charged Moves'!B$2:L$119,11,FALSE)</f>
        <v>50</v>
      </c>
      <c r="AC1421" s="62">
        <f t="shared" si="233"/>
        <v>35</v>
      </c>
      <c r="AD1421" s="24">
        <f t="shared" si="3"/>
        <v>17.5</v>
      </c>
      <c r="AE1421" s="63">
        <f t="shared" si="4"/>
        <v>9</v>
      </c>
      <c r="AF1421" s="64">
        <f t="shared" si="5"/>
        <v>7200</v>
      </c>
      <c r="AG1421" s="65">
        <f t="shared" si="6"/>
        <v>9.673913043</v>
      </c>
      <c r="AH1421" s="15">
        <f t="shared" si="234"/>
        <v>0.5556526734</v>
      </c>
      <c r="AI1421" s="15">
        <f t="shared" si="235"/>
        <v>0.2947064329</v>
      </c>
      <c r="AJ1421" s="15">
        <f t="shared" si="236"/>
        <v>0.2822722437</v>
      </c>
      <c r="AK1421" s="65">
        <f t="shared" si="7"/>
        <v>3.047945205</v>
      </c>
      <c r="AL1421" s="65">
        <f t="shared" si="8"/>
        <v>326978.2609</v>
      </c>
      <c r="AM1421" s="65">
        <f t="shared" si="9"/>
        <v>103020.5479</v>
      </c>
    </row>
    <row r="1422" ht="14.25" customHeight="1">
      <c r="A1422" s="11">
        <v>1604.0</v>
      </c>
      <c r="B1422" s="11">
        <f>VLOOKUP(D1422,'Species Data'!A$2:E$252,2,FALSE)</f>
        <v>227</v>
      </c>
      <c r="C1422" s="11"/>
      <c r="D1422" s="20" t="s">
        <v>211</v>
      </c>
      <c r="E1422" s="143" t="s">
        <v>478</v>
      </c>
      <c r="F1422" s="67" t="s">
        <v>174</v>
      </c>
      <c r="G1422" s="11">
        <f>VLOOKUP(D1422,'Species Data'!A$2:E$252,3,FALSE)</f>
        <v>130</v>
      </c>
      <c r="H1422" s="52">
        <f>VLOOKUP(D1422,'Species Data'!A$2:E$252,4,FALSE)</f>
        <v>148</v>
      </c>
      <c r="I1422" s="52">
        <f>VLOOKUP(D1422,'Species Data'!A$2:E$252,5,FALSE)</f>
        <v>260</v>
      </c>
      <c r="J1422" s="53">
        <f t="shared" si="1"/>
        <v>33800</v>
      </c>
      <c r="K1422" s="21" t="s">
        <v>25</v>
      </c>
      <c r="L1422" s="54">
        <f>VLOOKUP(K1422,'Basic Moves'!B$2:J$60,3,FALSE)</f>
        <v>11</v>
      </c>
      <c r="M1422" s="54" t="str">
        <f>VLOOKUP(K1422,'Basic Moves'!B$2:C$60,2,FALSE)</f>
        <v>Steel</v>
      </c>
      <c r="N1422" s="54">
        <f>IF(OR(VLOOKUP(K1422,'Basic Moves'!B$2:C$60,2,FALSE)=E1422,VLOOKUP(K1422,'Basic Moves'!B$2:C$60,2,FALSE)=F1422),1,0)</f>
        <v>1</v>
      </c>
      <c r="O1422" s="54">
        <f>VLOOKUP(K1422,'Basic Moves'!B$2:J$60,5,FALSE)</f>
        <v>800</v>
      </c>
      <c r="P1422" s="54">
        <f>VLOOKUP(K1422,'Basic Moves'!B$2:J$60,9,FALSE)</f>
        <v>6</v>
      </c>
      <c r="Q1422" s="34">
        <f t="shared" si="229"/>
        <v>6</v>
      </c>
      <c r="R1422" s="24">
        <f t="shared" si="2"/>
        <v>7.5</v>
      </c>
      <c r="S1422" s="56">
        <f t="shared" si="230"/>
        <v>13.75</v>
      </c>
      <c r="T1422" s="56">
        <f t="shared" si="231"/>
        <v>7.5</v>
      </c>
      <c r="U1422" s="56">
        <f t="shared" si="232"/>
        <v>0.5454545455</v>
      </c>
      <c r="V1422" s="21" t="s">
        <v>220</v>
      </c>
      <c r="W1422" s="54">
        <f>VLOOKUP(V1422,'Charged Moves'!B$2:K$119,3,FALSE)</f>
        <v>100</v>
      </c>
      <c r="X1422" s="57" t="str">
        <f>VLOOKUP(V1422,'Charged Moves'!B$2:C$119,2,FALSE)</f>
        <v>Steel</v>
      </c>
      <c r="Y1422" s="54">
        <f>IF(OR(VLOOKUP(V1422,'Charged Moves'!B$2:C$119,2,FALSE)=E1422,VLOOKUP(V1422,'Charged Moves'!B$2:C$119,2,FALSE)=F1422),1,0)</f>
        <v>1</v>
      </c>
      <c r="Z1422" s="54">
        <f>VLOOKUP(V1422,'Charged Moves'!B$2:K$119,10,FALSE)*100</f>
        <v>5</v>
      </c>
      <c r="AA1422" s="54">
        <f>VLOOKUP(V1422,'Charged Moves'!B$2:K$119,6,FALSE)</f>
        <v>2700</v>
      </c>
      <c r="AB1422" s="54">
        <f>VLOOKUP(V1422,'Charged Moves'!B$2:L$119,11,FALSE)</f>
        <v>100</v>
      </c>
      <c r="AC1422" s="62">
        <f t="shared" si="233"/>
        <v>50</v>
      </c>
      <c r="AD1422" s="24">
        <f t="shared" si="3"/>
        <v>18.51851852</v>
      </c>
      <c r="AE1422" s="63">
        <f t="shared" si="4"/>
        <v>17</v>
      </c>
      <c r="AF1422" s="64">
        <f t="shared" si="5"/>
        <v>13600</v>
      </c>
      <c r="AG1422" s="65">
        <f t="shared" si="6"/>
        <v>9.325153374</v>
      </c>
      <c r="AH1422" s="15">
        <f t="shared" si="234"/>
        <v>0.535620527</v>
      </c>
      <c r="AI1422" s="15">
        <f t="shared" si="235"/>
        <v>0.2840818059</v>
      </c>
      <c r="AJ1422" s="15">
        <f t="shared" si="236"/>
        <v>0.2691552896</v>
      </c>
      <c r="AK1422" s="65">
        <f t="shared" si="7"/>
        <v>2.906309751</v>
      </c>
      <c r="AL1422" s="65">
        <f t="shared" si="8"/>
        <v>315190.184</v>
      </c>
      <c r="AM1422" s="65">
        <f t="shared" si="9"/>
        <v>98233.2696</v>
      </c>
    </row>
    <row r="1423" ht="14.25" customHeight="1">
      <c r="A1423" s="11">
        <v>1603.0</v>
      </c>
      <c r="B1423" s="11">
        <f>VLOOKUP(D1423,'Species Data'!A$2:E$252,2,FALSE)</f>
        <v>227</v>
      </c>
      <c r="C1423" s="11"/>
      <c r="D1423" s="20" t="s">
        <v>211</v>
      </c>
      <c r="E1423" s="143" t="s">
        <v>478</v>
      </c>
      <c r="F1423" s="67" t="s">
        <v>174</v>
      </c>
      <c r="G1423" s="11">
        <f>VLOOKUP(D1423,'Species Data'!A$2:E$252,3,FALSE)</f>
        <v>130</v>
      </c>
      <c r="H1423" s="52">
        <f>VLOOKUP(D1423,'Species Data'!A$2:E$252,4,FALSE)</f>
        <v>148</v>
      </c>
      <c r="I1423" s="52">
        <f>VLOOKUP(D1423,'Species Data'!A$2:E$252,5,FALSE)</f>
        <v>260</v>
      </c>
      <c r="J1423" s="53">
        <f t="shared" si="1"/>
        <v>33800</v>
      </c>
      <c r="K1423" s="21" t="s">
        <v>25</v>
      </c>
      <c r="L1423" s="54">
        <f>VLOOKUP(K1423,'Basic Moves'!B$2:J$60,3,FALSE)</f>
        <v>11</v>
      </c>
      <c r="M1423" s="54" t="str">
        <f>VLOOKUP(K1423,'Basic Moves'!B$2:C$60,2,FALSE)</f>
        <v>Steel</v>
      </c>
      <c r="N1423" s="54">
        <f>IF(OR(VLOOKUP(K1423,'Basic Moves'!B$2:C$60,2,FALSE)=E1423,VLOOKUP(K1423,'Basic Moves'!B$2:C$60,2,FALSE)=F1423),1,0)</f>
        <v>1</v>
      </c>
      <c r="O1423" s="54">
        <f>VLOOKUP(K1423,'Basic Moves'!B$2:J$60,5,FALSE)</f>
        <v>800</v>
      </c>
      <c r="P1423" s="54">
        <f>VLOOKUP(K1423,'Basic Moves'!B$2:J$60,9,FALSE)</f>
        <v>6</v>
      </c>
      <c r="Q1423" s="34">
        <f t="shared" si="229"/>
        <v>6</v>
      </c>
      <c r="R1423" s="24">
        <f t="shared" si="2"/>
        <v>7.5</v>
      </c>
      <c r="S1423" s="56">
        <f t="shared" si="230"/>
        <v>13.75</v>
      </c>
      <c r="T1423" s="56">
        <f t="shared" si="231"/>
        <v>7.5</v>
      </c>
      <c r="U1423" s="56">
        <f t="shared" si="232"/>
        <v>0.5454545455</v>
      </c>
      <c r="V1423" s="21" t="s">
        <v>43</v>
      </c>
      <c r="W1423" s="54">
        <f>VLOOKUP(V1423,'Charged Moves'!B$2:K$119,3,FALSE)</f>
        <v>90</v>
      </c>
      <c r="X1423" s="57" t="str">
        <f>VLOOKUP(V1423,'Charged Moves'!B$2:C$119,2,FALSE)</f>
        <v>Flying</v>
      </c>
      <c r="Y1423" s="54">
        <f>IF(OR(VLOOKUP(V1423,'Charged Moves'!B$2:C$119,2,FALSE)=E1423,VLOOKUP(V1423,'Charged Moves'!B$2:C$119,2,FALSE)=F1423),1,0)</f>
        <v>1</v>
      </c>
      <c r="Z1423" s="54">
        <f>VLOOKUP(V1423,'Charged Moves'!B$2:K$119,10,FALSE)*100</f>
        <v>5</v>
      </c>
      <c r="AA1423" s="54">
        <f>VLOOKUP(V1423,'Charged Moves'!B$2:K$119,6,FALSE)</f>
        <v>2000</v>
      </c>
      <c r="AB1423" s="54">
        <f>VLOOKUP(V1423,'Charged Moves'!B$2:L$119,11,FALSE)</f>
        <v>100</v>
      </c>
      <c r="AC1423" s="62">
        <f t="shared" si="233"/>
        <v>45</v>
      </c>
      <c r="AD1423" s="24">
        <f t="shared" si="3"/>
        <v>22.5</v>
      </c>
      <c r="AE1423" s="63">
        <f t="shared" si="4"/>
        <v>17</v>
      </c>
      <c r="AF1423" s="64">
        <f t="shared" si="5"/>
        <v>13600</v>
      </c>
      <c r="AG1423" s="65">
        <f t="shared" si="6"/>
        <v>9.423076923</v>
      </c>
      <c r="AH1423" s="15">
        <f t="shared" si="234"/>
        <v>0.5412450846</v>
      </c>
      <c r="AI1423" s="15">
        <f t="shared" si="235"/>
        <v>0.2870649524</v>
      </c>
      <c r="AJ1423" s="15">
        <f t="shared" si="236"/>
        <v>0.263832719</v>
      </c>
      <c r="AK1423" s="65">
        <f t="shared" si="7"/>
        <v>2.848837209</v>
      </c>
      <c r="AL1423" s="65">
        <f t="shared" si="8"/>
        <v>318500</v>
      </c>
      <c r="AM1423" s="65">
        <f t="shared" si="9"/>
        <v>96290.69767</v>
      </c>
    </row>
    <row r="1424" ht="14.25" customHeight="1">
      <c r="A1424" s="11">
        <v>1379.0</v>
      </c>
      <c r="B1424" s="11">
        <f>VLOOKUP(D1424,'Species Data'!A$2:E$252,2,FALSE)</f>
        <v>188</v>
      </c>
      <c r="C1424" s="11"/>
      <c r="D1424" s="20" t="s">
        <v>383</v>
      </c>
      <c r="E1424" s="110" t="s">
        <v>479</v>
      </c>
      <c r="F1424" s="67" t="s">
        <v>174</v>
      </c>
      <c r="G1424" s="11">
        <f>VLOOKUP(D1424,'Species Data'!A$2:E$252,3,FALSE)</f>
        <v>110</v>
      </c>
      <c r="H1424" s="52">
        <f>VLOOKUP(D1424,'Species Data'!A$2:E$252,4,FALSE)</f>
        <v>91</v>
      </c>
      <c r="I1424" s="52">
        <f>VLOOKUP(D1424,'Species Data'!A$2:E$252,5,FALSE)</f>
        <v>127</v>
      </c>
      <c r="J1424" s="53">
        <f t="shared" si="1"/>
        <v>13970</v>
      </c>
      <c r="K1424" s="21" t="s">
        <v>129</v>
      </c>
      <c r="L1424" s="54">
        <f>VLOOKUP(K1424,'Basic Moves'!B$2:J$60,3,FALSE)</f>
        <v>8</v>
      </c>
      <c r="M1424" s="54" t="str">
        <f>VLOOKUP(K1424,'Basic Moves'!B$2:C$60,2,FALSE)</f>
        <v>Grass</v>
      </c>
      <c r="N1424" s="54">
        <f>IF(OR(VLOOKUP(K1424,'Basic Moves'!B$2:C$60,2,FALSE)=E1424,VLOOKUP(K1424,'Basic Moves'!B$2:C$60,2,FALSE)=F1424),1,0)</f>
        <v>1</v>
      </c>
      <c r="O1424" s="54">
        <f>VLOOKUP(K1424,'Basic Moves'!B$2:J$60,5,FALSE)</f>
        <v>1100</v>
      </c>
      <c r="P1424" s="54">
        <f>VLOOKUP(K1424,'Basic Moves'!B$2:J$60,9,FALSE)</f>
        <v>14</v>
      </c>
      <c r="Q1424" s="34">
        <f t="shared" si="229"/>
        <v>3</v>
      </c>
      <c r="R1424" s="24">
        <f t="shared" si="2"/>
        <v>2.727272727</v>
      </c>
      <c r="S1424" s="56">
        <f t="shared" si="230"/>
        <v>7.272727273</v>
      </c>
      <c r="T1424" s="56">
        <f t="shared" si="231"/>
        <v>12.72727273</v>
      </c>
      <c r="U1424" s="56">
        <f t="shared" si="232"/>
        <v>1.75</v>
      </c>
      <c r="V1424" s="21" t="s">
        <v>207</v>
      </c>
      <c r="W1424" s="54">
        <f>VLOOKUP(V1424,'Charged Moves'!B$2:K$119,3,FALSE)</f>
        <v>90</v>
      </c>
      <c r="X1424" s="57" t="str">
        <f>VLOOKUP(V1424,'Charged Moves'!B$2:C$119,2,FALSE)</f>
        <v>Grass</v>
      </c>
      <c r="Y1424" s="54">
        <f>IF(OR(VLOOKUP(V1424,'Charged Moves'!B$2:C$119,2,FALSE)=E1424,VLOOKUP(V1424,'Charged Moves'!B$2:C$119,2,FALSE)=F1424),1,0)</f>
        <v>1</v>
      </c>
      <c r="Z1424" s="54">
        <f>VLOOKUP(V1424,'Charged Moves'!B$2:K$119,10,FALSE)*100</f>
        <v>5</v>
      </c>
      <c r="AA1424" s="54">
        <f>VLOOKUP(V1424,'Charged Moves'!B$2:K$119,6,FALSE)</f>
        <v>2600</v>
      </c>
      <c r="AB1424" s="54">
        <f>VLOOKUP(V1424,'Charged Moves'!B$2:L$119,11,FALSE)</f>
        <v>50</v>
      </c>
      <c r="AC1424" s="62">
        <f t="shared" si="233"/>
        <v>28</v>
      </c>
      <c r="AD1424" s="24">
        <f t="shared" si="3"/>
        <v>10.76923077</v>
      </c>
      <c r="AE1424" s="63">
        <f t="shared" si="4"/>
        <v>4</v>
      </c>
      <c r="AF1424" s="64">
        <f t="shared" si="5"/>
        <v>4400</v>
      </c>
      <c r="AG1424" s="65">
        <f t="shared" si="6"/>
        <v>5.714285714</v>
      </c>
      <c r="AH1424" s="15">
        <f t="shared" si="234"/>
        <v>0.3282185936</v>
      </c>
      <c r="AI1424" s="15">
        <f t="shared" si="235"/>
        <v>0.0719497176</v>
      </c>
      <c r="AJ1424" s="15">
        <f t="shared" si="236"/>
        <v>0.09006411709</v>
      </c>
      <c r="AK1424" s="65">
        <f t="shared" si="7"/>
        <v>2.352941176</v>
      </c>
      <c r="AL1424" s="65">
        <f t="shared" si="8"/>
        <v>79828.57143</v>
      </c>
      <c r="AM1424" s="65">
        <f t="shared" si="9"/>
        <v>32870.58824</v>
      </c>
    </row>
    <row r="1425" ht="14.25" customHeight="1">
      <c r="A1425" s="11">
        <v>1378.0</v>
      </c>
      <c r="B1425" s="11">
        <f>VLOOKUP(D1425,'Species Data'!A$2:E$252,2,FALSE)</f>
        <v>188</v>
      </c>
      <c r="C1425" s="11"/>
      <c r="D1425" s="20" t="s">
        <v>383</v>
      </c>
      <c r="E1425" s="110" t="s">
        <v>479</v>
      </c>
      <c r="F1425" s="67" t="s">
        <v>174</v>
      </c>
      <c r="G1425" s="11">
        <f>VLOOKUP(D1425,'Species Data'!A$2:E$252,3,FALSE)</f>
        <v>110</v>
      </c>
      <c r="H1425" s="52">
        <f>VLOOKUP(D1425,'Species Data'!A$2:E$252,4,FALSE)</f>
        <v>91</v>
      </c>
      <c r="I1425" s="52">
        <f>VLOOKUP(D1425,'Species Data'!A$2:E$252,5,FALSE)</f>
        <v>127</v>
      </c>
      <c r="J1425" s="53">
        <f t="shared" si="1"/>
        <v>13970</v>
      </c>
      <c r="K1425" s="21" t="s">
        <v>129</v>
      </c>
      <c r="L1425" s="54">
        <f>VLOOKUP(K1425,'Basic Moves'!B$2:J$60,3,FALSE)</f>
        <v>8</v>
      </c>
      <c r="M1425" s="54" t="str">
        <f>VLOOKUP(K1425,'Basic Moves'!B$2:C$60,2,FALSE)</f>
        <v>Grass</v>
      </c>
      <c r="N1425" s="54">
        <f>IF(OR(VLOOKUP(K1425,'Basic Moves'!B$2:C$60,2,FALSE)=E1425,VLOOKUP(K1425,'Basic Moves'!B$2:C$60,2,FALSE)=F1425),1,0)</f>
        <v>1</v>
      </c>
      <c r="O1425" s="54">
        <f>VLOOKUP(K1425,'Basic Moves'!B$2:J$60,5,FALSE)</f>
        <v>1100</v>
      </c>
      <c r="P1425" s="54">
        <f>VLOOKUP(K1425,'Basic Moves'!B$2:J$60,9,FALSE)</f>
        <v>14</v>
      </c>
      <c r="Q1425" s="34">
        <f t="shared" si="229"/>
        <v>3</v>
      </c>
      <c r="R1425" s="24">
        <f t="shared" si="2"/>
        <v>2.727272727</v>
      </c>
      <c r="S1425" s="56">
        <f t="shared" si="230"/>
        <v>7.272727273</v>
      </c>
      <c r="T1425" s="56">
        <f t="shared" si="231"/>
        <v>12.72727273</v>
      </c>
      <c r="U1425" s="56">
        <f t="shared" si="232"/>
        <v>1.75</v>
      </c>
      <c r="V1425" s="21" t="s">
        <v>309</v>
      </c>
      <c r="W1425" s="54">
        <f>VLOOKUP(V1425,'Charged Moves'!B$2:K$119,3,FALSE)</f>
        <v>90</v>
      </c>
      <c r="X1425" s="57" t="str">
        <f>VLOOKUP(V1425,'Charged Moves'!B$2:C$119,2,FALSE)</f>
        <v>Grass</v>
      </c>
      <c r="Y1425" s="54">
        <f>IF(OR(VLOOKUP(V1425,'Charged Moves'!B$2:C$119,2,FALSE)=E1425,VLOOKUP(V1425,'Charged Moves'!B$2:C$119,2,FALSE)=F1425),1,0)</f>
        <v>1</v>
      </c>
      <c r="Z1425" s="54">
        <f>VLOOKUP(V1425,'Charged Moves'!B$2:K$119,10,FALSE)*100</f>
        <v>5</v>
      </c>
      <c r="AA1425" s="54">
        <f>VLOOKUP(V1425,'Charged Moves'!B$2:K$119,6,FALSE)</f>
        <v>3900</v>
      </c>
      <c r="AB1425" s="54">
        <f>VLOOKUP(V1425,'Charged Moves'!B$2:L$119,11,FALSE)</f>
        <v>50</v>
      </c>
      <c r="AC1425" s="62">
        <f t="shared" si="233"/>
        <v>28</v>
      </c>
      <c r="AD1425" s="24">
        <f t="shared" si="3"/>
        <v>7.179487179</v>
      </c>
      <c r="AE1425" s="63">
        <f t="shared" si="4"/>
        <v>4</v>
      </c>
      <c r="AF1425" s="64">
        <f t="shared" si="5"/>
        <v>4400</v>
      </c>
      <c r="AG1425" s="65">
        <f t="shared" si="6"/>
        <v>4.819277108</v>
      </c>
      <c r="AH1425" s="15">
        <f t="shared" si="234"/>
        <v>0.2768108621</v>
      </c>
      <c r="AI1425" s="15">
        <f t="shared" si="235"/>
        <v>0.06068048473</v>
      </c>
      <c r="AJ1425" s="15">
        <f t="shared" si="236"/>
        <v>0.0836661197</v>
      </c>
      <c r="AK1425" s="65">
        <f t="shared" si="7"/>
        <v>2.18579235</v>
      </c>
      <c r="AL1425" s="65">
        <f t="shared" si="8"/>
        <v>67325.3012</v>
      </c>
      <c r="AM1425" s="65">
        <f t="shared" si="9"/>
        <v>30535.51913</v>
      </c>
    </row>
    <row r="1426" ht="14.25" customHeight="1">
      <c r="A1426" s="11">
        <v>1377.0</v>
      </c>
      <c r="B1426" s="11">
        <f>VLOOKUP(D1426,'Species Data'!A$2:E$252,2,FALSE)</f>
        <v>188</v>
      </c>
      <c r="C1426" s="11"/>
      <c r="D1426" s="20" t="s">
        <v>383</v>
      </c>
      <c r="E1426" s="110" t="s">
        <v>479</v>
      </c>
      <c r="F1426" s="67" t="s">
        <v>174</v>
      </c>
      <c r="G1426" s="11">
        <f>VLOOKUP(D1426,'Species Data'!A$2:E$252,3,FALSE)</f>
        <v>110</v>
      </c>
      <c r="H1426" s="52">
        <f>VLOOKUP(D1426,'Species Data'!A$2:E$252,4,FALSE)</f>
        <v>91</v>
      </c>
      <c r="I1426" s="52">
        <f>VLOOKUP(D1426,'Species Data'!A$2:E$252,5,FALSE)</f>
        <v>127</v>
      </c>
      <c r="J1426" s="53">
        <f t="shared" si="1"/>
        <v>13970</v>
      </c>
      <c r="K1426" s="21" t="s">
        <v>129</v>
      </c>
      <c r="L1426" s="54">
        <f>VLOOKUP(K1426,'Basic Moves'!B$2:J$60,3,FALSE)</f>
        <v>8</v>
      </c>
      <c r="M1426" s="54" t="str">
        <f>VLOOKUP(K1426,'Basic Moves'!B$2:C$60,2,FALSE)</f>
        <v>Grass</v>
      </c>
      <c r="N1426" s="54">
        <f>IF(OR(VLOOKUP(K1426,'Basic Moves'!B$2:C$60,2,FALSE)=E1426,VLOOKUP(K1426,'Basic Moves'!B$2:C$60,2,FALSE)=F1426),1,0)</f>
        <v>1</v>
      </c>
      <c r="O1426" s="54">
        <f>VLOOKUP(K1426,'Basic Moves'!B$2:J$60,5,FALSE)</f>
        <v>1100</v>
      </c>
      <c r="P1426" s="54">
        <f>VLOOKUP(K1426,'Basic Moves'!B$2:J$60,9,FALSE)</f>
        <v>14</v>
      </c>
      <c r="Q1426" s="34">
        <f t="shared" si="229"/>
        <v>3</v>
      </c>
      <c r="R1426" s="24">
        <f t="shared" si="2"/>
        <v>2.727272727</v>
      </c>
      <c r="S1426" s="56">
        <f t="shared" si="230"/>
        <v>7.272727273</v>
      </c>
      <c r="T1426" s="56">
        <f t="shared" si="231"/>
        <v>12.72727273</v>
      </c>
      <c r="U1426" s="56">
        <f t="shared" si="232"/>
        <v>1.75</v>
      </c>
      <c r="V1426" s="21" t="s">
        <v>48</v>
      </c>
      <c r="W1426" s="54">
        <f>VLOOKUP(V1426,'Charged Moves'!B$2:K$119,3,FALSE)</f>
        <v>100</v>
      </c>
      <c r="X1426" s="57" t="str">
        <f>VLOOKUP(V1426,'Charged Moves'!B$2:C$119,2,FALSE)</f>
        <v>Fairy</v>
      </c>
      <c r="Y1426" s="54">
        <f>IF(OR(VLOOKUP(V1426,'Charged Moves'!B$2:C$119,2,FALSE)=E1426,VLOOKUP(V1426,'Charged Moves'!B$2:C$119,2,FALSE)=F1426),1,0)</f>
        <v>0</v>
      </c>
      <c r="Z1426" s="54">
        <f>VLOOKUP(V1426,'Charged Moves'!B$2:K$119,10,FALSE)*100</f>
        <v>5</v>
      </c>
      <c r="AA1426" s="54">
        <f>VLOOKUP(V1426,'Charged Moves'!B$2:K$119,6,FALSE)</f>
        <v>3500</v>
      </c>
      <c r="AB1426" s="54">
        <f>VLOOKUP(V1426,'Charged Moves'!B$2:L$119,11,FALSE)</f>
        <v>50</v>
      </c>
      <c r="AC1426" s="62">
        <f t="shared" si="233"/>
        <v>26</v>
      </c>
      <c r="AD1426" s="24">
        <f t="shared" si="3"/>
        <v>7.428571429</v>
      </c>
      <c r="AE1426" s="63">
        <f t="shared" si="4"/>
        <v>4</v>
      </c>
      <c r="AF1426" s="64">
        <f t="shared" si="5"/>
        <v>4400</v>
      </c>
      <c r="AG1426" s="65">
        <f t="shared" si="6"/>
        <v>4.810126582</v>
      </c>
      <c r="AH1426" s="15">
        <f t="shared" si="234"/>
        <v>0.2762852718</v>
      </c>
      <c r="AI1426" s="15">
        <f t="shared" si="235"/>
        <v>0.06056526861</v>
      </c>
      <c r="AJ1426" s="15">
        <f t="shared" si="236"/>
        <v>0.08125896598</v>
      </c>
      <c r="AK1426" s="65">
        <f t="shared" si="7"/>
        <v>2.122905028</v>
      </c>
      <c r="AL1426" s="65">
        <f t="shared" si="8"/>
        <v>67197.46835</v>
      </c>
      <c r="AM1426" s="65">
        <f t="shared" si="9"/>
        <v>29656.98324</v>
      </c>
    </row>
    <row r="1427" ht="14.25" customHeight="1">
      <c r="A1427" s="11">
        <v>1382.0</v>
      </c>
      <c r="B1427" s="11">
        <f>VLOOKUP(D1427,'Species Data'!A$2:E$252,2,FALSE)</f>
        <v>188</v>
      </c>
      <c r="C1427" s="11"/>
      <c r="D1427" s="20" t="s">
        <v>383</v>
      </c>
      <c r="E1427" s="110" t="s">
        <v>479</v>
      </c>
      <c r="F1427" s="67" t="s">
        <v>174</v>
      </c>
      <c r="G1427" s="11">
        <f>VLOOKUP(D1427,'Species Data'!A$2:E$252,3,FALSE)</f>
        <v>110</v>
      </c>
      <c r="H1427" s="52">
        <f>VLOOKUP(D1427,'Species Data'!A$2:E$252,4,FALSE)</f>
        <v>91</v>
      </c>
      <c r="I1427" s="52">
        <f>VLOOKUP(D1427,'Species Data'!A$2:E$252,5,FALSE)</f>
        <v>127</v>
      </c>
      <c r="J1427" s="53">
        <f t="shared" si="1"/>
        <v>13970</v>
      </c>
      <c r="K1427" s="21" t="s">
        <v>139</v>
      </c>
      <c r="L1427" s="54">
        <f>VLOOKUP(K1427,'Basic Moves'!B$2:J$60,3,FALSE)</f>
        <v>5</v>
      </c>
      <c r="M1427" s="54" t="str">
        <f>VLOOKUP(K1427,'Basic Moves'!B$2:C$60,2,FALSE)</f>
        <v>Normal</v>
      </c>
      <c r="N1427" s="54">
        <f>IF(OR(VLOOKUP(K1427,'Basic Moves'!B$2:C$60,2,FALSE)=E1427,VLOOKUP(K1427,'Basic Moves'!B$2:C$60,2,FALSE)=F1427),1,0)</f>
        <v>0</v>
      </c>
      <c r="O1427" s="54">
        <f>VLOOKUP(K1427,'Basic Moves'!B$2:J$60,5,FALSE)</f>
        <v>500</v>
      </c>
      <c r="P1427" s="54">
        <f>VLOOKUP(K1427,'Basic Moves'!B$2:J$60,9,FALSE)</f>
        <v>5</v>
      </c>
      <c r="Q1427" s="34">
        <f t="shared" si="229"/>
        <v>2</v>
      </c>
      <c r="R1427" s="24">
        <f t="shared" si="2"/>
        <v>4</v>
      </c>
      <c r="S1427" s="56">
        <f t="shared" si="230"/>
        <v>10</v>
      </c>
      <c r="T1427" s="56">
        <f t="shared" si="231"/>
        <v>10</v>
      </c>
      <c r="U1427" s="56">
        <f t="shared" si="232"/>
        <v>1</v>
      </c>
      <c r="V1427" s="21" t="s">
        <v>207</v>
      </c>
      <c r="W1427" s="54">
        <f>VLOOKUP(V1427,'Charged Moves'!B$2:K$119,3,FALSE)</f>
        <v>90</v>
      </c>
      <c r="X1427" s="57" t="str">
        <f>VLOOKUP(V1427,'Charged Moves'!B$2:C$119,2,FALSE)</f>
        <v>Grass</v>
      </c>
      <c r="Y1427" s="54">
        <f>IF(OR(VLOOKUP(V1427,'Charged Moves'!B$2:C$119,2,FALSE)=E1427,VLOOKUP(V1427,'Charged Moves'!B$2:C$119,2,FALSE)=F1427),1,0)</f>
        <v>1</v>
      </c>
      <c r="Z1427" s="54">
        <f>VLOOKUP(V1427,'Charged Moves'!B$2:K$119,10,FALSE)*100</f>
        <v>5</v>
      </c>
      <c r="AA1427" s="54">
        <f>VLOOKUP(V1427,'Charged Moves'!B$2:K$119,6,FALSE)</f>
        <v>2600</v>
      </c>
      <c r="AB1427" s="54">
        <f>VLOOKUP(V1427,'Charged Moves'!B$2:L$119,11,FALSE)</f>
        <v>50</v>
      </c>
      <c r="AC1427" s="62">
        <f t="shared" si="233"/>
        <v>28</v>
      </c>
      <c r="AD1427" s="24">
        <f t="shared" si="3"/>
        <v>10.76923077</v>
      </c>
      <c r="AE1427" s="63">
        <f t="shared" si="4"/>
        <v>10</v>
      </c>
      <c r="AF1427" s="64">
        <f t="shared" si="5"/>
        <v>5000</v>
      </c>
      <c r="AG1427" s="65">
        <f t="shared" si="6"/>
        <v>6.315789474</v>
      </c>
      <c r="AH1427" s="15">
        <f t="shared" si="234"/>
        <v>0.3627679192</v>
      </c>
      <c r="AI1427" s="15">
        <f t="shared" si="235"/>
        <v>0.07952337209</v>
      </c>
      <c r="AJ1427" s="15">
        <f t="shared" si="236"/>
        <v>0.06207121583</v>
      </c>
      <c r="AK1427" s="65">
        <f t="shared" si="7"/>
        <v>1.621621622</v>
      </c>
      <c r="AL1427" s="65">
        <f t="shared" si="8"/>
        <v>88231.57895</v>
      </c>
      <c r="AM1427" s="65">
        <f t="shared" si="9"/>
        <v>22654.05405</v>
      </c>
    </row>
    <row r="1428" ht="14.25" customHeight="1">
      <c r="A1428" s="11">
        <v>1381.0</v>
      </c>
      <c r="B1428" s="11">
        <f>VLOOKUP(D1428,'Species Data'!A$2:E$252,2,FALSE)</f>
        <v>188</v>
      </c>
      <c r="C1428" s="11"/>
      <c r="D1428" s="20" t="s">
        <v>383</v>
      </c>
      <c r="E1428" s="110" t="s">
        <v>479</v>
      </c>
      <c r="F1428" s="67" t="s">
        <v>174</v>
      </c>
      <c r="G1428" s="11">
        <f>VLOOKUP(D1428,'Species Data'!A$2:E$252,3,FALSE)</f>
        <v>110</v>
      </c>
      <c r="H1428" s="52">
        <f>VLOOKUP(D1428,'Species Data'!A$2:E$252,4,FALSE)</f>
        <v>91</v>
      </c>
      <c r="I1428" s="52">
        <f>VLOOKUP(D1428,'Species Data'!A$2:E$252,5,FALSE)</f>
        <v>127</v>
      </c>
      <c r="J1428" s="53">
        <f t="shared" si="1"/>
        <v>13970</v>
      </c>
      <c r="K1428" s="21" t="s">
        <v>139</v>
      </c>
      <c r="L1428" s="54">
        <f>VLOOKUP(K1428,'Basic Moves'!B$2:J$60,3,FALSE)</f>
        <v>5</v>
      </c>
      <c r="M1428" s="54" t="str">
        <f>VLOOKUP(K1428,'Basic Moves'!B$2:C$60,2,FALSE)</f>
        <v>Normal</v>
      </c>
      <c r="N1428" s="54">
        <f>IF(OR(VLOOKUP(K1428,'Basic Moves'!B$2:C$60,2,FALSE)=E1428,VLOOKUP(K1428,'Basic Moves'!B$2:C$60,2,FALSE)=F1428),1,0)</f>
        <v>0</v>
      </c>
      <c r="O1428" s="54">
        <f>VLOOKUP(K1428,'Basic Moves'!B$2:J$60,5,FALSE)</f>
        <v>500</v>
      </c>
      <c r="P1428" s="54">
        <f>VLOOKUP(K1428,'Basic Moves'!B$2:J$60,9,FALSE)</f>
        <v>5</v>
      </c>
      <c r="Q1428" s="34">
        <f t="shared" si="229"/>
        <v>2</v>
      </c>
      <c r="R1428" s="24">
        <f t="shared" si="2"/>
        <v>4</v>
      </c>
      <c r="S1428" s="56">
        <f t="shared" si="230"/>
        <v>10</v>
      </c>
      <c r="T1428" s="56">
        <f t="shared" si="231"/>
        <v>10</v>
      </c>
      <c r="U1428" s="56">
        <f t="shared" si="232"/>
        <v>1</v>
      </c>
      <c r="V1428" s="21" t="s">
        <v>309</v>
      </c>
      <c r="W1428" s="54">
        <f>VLOOKUP(V1428,'Charged Moves'!B$2:K$119,3,FALSE)</f>
        <v>90</v>
      </c>
      <c r="X1428" s="57" t="str">
        <f>VLOOKUP(V1428,'Charged Moves'!B$2:C$119,2,FALSE)</f>
        <v>Grass</v>
      </c>
      <c r="Y1428" s="54">
        <f>IF(OR(VLOOKUP(V1428,'Charged Moves'!B$2:C$119,2,FALSE)=E1428,VLOOKUP(V1428,'Charged Moves'!B$2:C$119,2,FALSE)=F1428),1,0)</f>
        <v>1</v>
      </c>
      <c r="Z1428" s="54">
        <f>VLOOKUP(V1428,'Charged Moves'!B$2:K$119,10,FALSE)*100</f>
        <v>5</v>
      </c>
      <c r="AA1428" s="54">
        <f>VLOOKUP(V1428,'Charged Moves'!B$2:K$119,6,FALSE)</f>
        <v>3900</v>
      </c>
      <c r="AB1428" s="54">
        <f>VLOOKUP(V1428,'Charged Moves'!B$2:L$119,11,FALSE)</f>
        <v>50</v>
      </c>
      <c r="AC1428" s="62">
        <f t="shared" si="233"/>
        <v>28</v>
      </c>
      <c r="AD1428" s="24">
        <f t="shared" si="3"/>
        <v>7.179487179</v>
      </c>
      <c r="AE1428" s="63">
        <f t="shared" si="4"/>
        <v>10</v>
      </c>
      <c r="AF1428" s="64">
        <f t="shared" si="5"/>
        <v>5000</v>
      </c>
      <c r="AG1428" s="65">
        <f t="shared" si="6"/>
        <v>5.393258427</v>
      </c>
      <c r="AH1428" s="15">
        <f t="shared" si="234"/>
        <v>0.3097793468</v>
      </c>
      <c r="AI1428" s="15">
        <f t="shared" si="235"/>
        <v>0.06790759864</v>
      </c>
      <c r="AJ1428" s="15">
        <f t="shared" si="236"/>
        <v>0.05945980546</v>
      </c>
      <c r="AK1428" s="65">
        <f t="shared" si="7"/>
        <v>1.553398058</v>
      </c>
      <c r="AL1428" s="65">
        <f t="shared" si="8"/>
        <v>75343.82022</v>
      </c>
      <c r="AM1428" s="65">
        <f t="shared" si="9"/>
        <v>21700.97087</v>
      </c>
    </row>
    <row r="1429" ht="14.25" customHeight="1">
      <c r="A1429" s="11">
        <v>1380.0</v>
      </c>
      <c r="B1429" s="11">
        <f>VLOOKUP(D1429,'Species Data'!A$2:E$252,2,FALSE)</f>
        <v>188</v>
      </c>
      <c r="C1429" s="11"/>
      <c r="D1429" s="20" t="s">
        <v>383</v>
      </c>
      <c r="E1429" s="110" t="s">
        <v>479</v>
      </c>
      <c r="F1429" s="67" t="s">
        <v>174</v>
      </c>
      <c r="G1429" s="11">
        <f>VLOOKUP(D1429,'Species Data'!A$2:E$252,3,FALSE)</f>
        <v>110</v>
      </c>
      <c r="H1429" s="52">
        <f>VLOOKUP(D1429,'Species Data'!A$2:E$252,4,FALSE)</f>
        <v>91</v>
      </c>
      <c r="I1429" s="52">
        <f>VLOOKUP(D1429,'Species Data'!A$2:E$252,5,FALSE)</f>
        <v>127</v>
      </c>
      <c r="J1429" s="53">
        <f t="shared" si="1"/>
        <v>13970</v>
      </c>
      <c r="K1429" s="21" t="s">
        <v>139</v>
      </c>
      <c r="L1429" s="54">
        <f>VLOOKUP(K1429,'Basic Moves'!B$2:J$60,3,FALSE)</f>
        <v>5</v>
      </c>
      <c r="M1429" s="54" t="str">
        <f>VLOOKUP(K1429,'Basic Moves'!B$2:C$60,2,FALSE)</f>
        <v>Normal</v>
      </c>
      <c r="N1429" s="54">
        <f>IF(OR(VLOOKUP(K1429,'Basic Moves'!B$2:C$60,2,FALSE)=E1429,VLOOKUP(K1429,'Basic Moves'!B$2:C$60,2,FALSE)=F1429),1,0)</f>
        <v>0</v>
      </c>
      <c r="O1429" s="54">
        <f>VLOOKUP(K1429,'Basic Moves'!B$2:J$60,5,FALSE)</f>
        <v>500</v>
      </c>
      <c r="P1429" s="54">
        <f>VLOOKUP(K1429,'Basic Moves'!B$2:J$60,9,FALSE)</f>
        <v>5</v>
      </c>
      <c r="Q1429" s="34">
        <f t="shared" si="229"/>
        <v>2</v>
      </c>
      <c r="R1429" s="24">
        <f t="shared" si="2"/>
        <v>4</v>
      </c>
      <c r="S1429" s="56">
        <f t="shared" si="230"/>
        <v>10</v>
      </c>
      <c r="T1429" s="56">
        <f t="shared" si="231"/>
        <v>10</v>
      </c>
      <c r="U1429" s="56">
        <f t="shared" si="232"/>
        <v>1</v>
      </c>
      <c r="V1429" s="21" t="s">
        <v>48</v>
      </c>
      <c r="W1429" s="54">
        <f>VLOOKUP(V1429,'Charged Moves'!B$2:K$119,3,FALSE)</f>
        <v>100</v>
      </c>
      <c r="X1429" s="57" t="str">
        <f>VLOOKUP(V1429,'Charged Moves'!B$2:C$119,2,FALSE)</f>
        <v>Fairy</v>
      </c>
      <c r="Y1429" s="54">
        <f>IF(OR(VLOOKUP(V1429,'Charged Moves'!B$2:C$119,2,FALSE)=E1429,VLOOKUP(V1429,'Charged Moves'!B$2:C$119,2,FALSE)=F1429),1,0)</f>
        <v>0</v>
      </c>
      <c r="Z1429" s="54">
        <f>VLOOKUP(V1429,'Charged Moves'!B$2:K$119,10,FALSE)*100</f>
        <v>5</v>
      </c>
      <c r="AA1429" s="54">
        <f>VLOOKUP(V1429,'Charged Moves'!B$2:K$119,6,FALSE)</f>
        <v>3500</v>
      </c>
      <c r="AB1429" s="54">
        <f>VLOOKUP(V1429,'Charged Moves'!B$2:L$119,11,FALSE)</f>
        <v>50</v>
      </c>
      <c r="AC1429" s="62">
        <f t="shared" si="233"/>
        <v>26</v>
      </c>
      <c r="AD1429" s="24">
        <f t="shared" si="3"/>
        <v>7.428571429</v>
      </c>
      <c r="AE1429" s="63">
        <f t="shared" si="4"/>
        <v>10</v>
      </c>
      <c r="AF1429" s="64">
        <f t="shared" si="5"/>
        <v>5000</v>
      </c>
      <c r="AG1429" s="65">
        <f t="shared" si="6"/>
        <v>5.411764706</v>
      </c>
      <c r="AH1429" s="15">
        <f t="shared" si="234"/>
        <v>0.3108423151</v>
      </c>
      <c r="AI1429" s="15">
        <f t="shared" si="235"/>
        <v>0.06814061491</v>
      </c>
      <c r="AJ1429" s="15">
        <f t="shared" si="236"/>
        <v>0.0577296226</v>
      </c>
      <c r="AK1429" s="65">
        <f t="shared" si="7"/>
        <v>1.508196721</v>
      </c>
      <c r="AL1429" s="65">
        <f t="shared" si="8"/>
        <v>75602.35294</v>
      </c>
      <c r="AM1429" s="65">
        <f t="shared" si="9"/>
        <v>21069.5082</v>
      </c>
    </row>
    <row r="1430" ht="14.25" customHeight="1">
      <c r="A1430" s="11">
        <v>573.0</v>
      </c>
      <c r="B1430" s="11">
        <f>VLOOKUP(D1430,'Species Data'!A$2:E$252,2,FALSE)</f>
        <v>80</v>
      </c>
      <c r="C1430" s="11"/>
      <c r="D1430" s="11" t="s">
        <v>164</v>
      </c>
      <c r="E1430" s="115" t="s">
        <v>476</v>
      </c>
      <c r="F1430" s="50" t="s">
        <v>36</v>
      </c>
      <c r="G1430" s="11">
        <f>VLOOKUP(D1430,'Species Data'!A$2:E$252,3,FALSE)</f>
        <v>190</v>
      </c>
      <c r="H1430" s="52">
        <f>VLOOKUP(D1430,'Species Data'!A$2:E$252,4,FALSE)</f>
        <v>177</v>
      </c>
      <c r="I1430" s="52">
        <f>VLOOKUP(D1430,'Species Data'!A$2:E$252,5,FALSE)</f>
        <v>194</v>
      </c>
      <c r="J1430" s="53">
        <f t="shared" si="1"/>
        <v>36860</v>
      </c>
      <c r="K1430" s="48" t="s">
        <v>18</v>
      </c>
      <c r="L1430" s="54">
        <f>VLOOKUP(K1430,'Basic Moves'!B$2:J$60,3,FALSE)</f>
        <v>20</v>
      </c>
      <c r="M1430" s="54" t="str">
        <f>VLOOKUP(K1430,'Basic Moves'!B$2:C$60,2,FALSE)</f>
        <v>Psychic</v>
      </c>
      <c r="N1430" s="54">
        <f>IF(OR(VLOOKUP(K1430,'Basic Moves'!B$2:C$60,2,FALSE)=E1430,VLOOKUP(K1430,'Basic Moves'!B$2:C$60,2,FALSE)=F1430),1,0)</f>
        <v>1</v>
      </c>
      <c r="O1430" s="54">
        <f>VLOOKUP(K1430,'Basic Moves'!B$2:J$60,5,FALSE)</f>
        <v>1600</v>
      </c>
      <c r="P1430" s="54">
        <f>VLOOKUP(K1430,'Basic Moves'!B$2:J$60,9,FALSE)</f>
        <v>15</v>
      </c>
      <c r="Q1430" s="34">
        <f t="shared" si="229"/>
        <v>12</v>
      </c>
      <c r="R1430" s="24">
        <f t="shared" si="2"/>
        <v>7.5</v>
      </c>
      <c r="S1430" s="56">
        <f t="shared" si="230"/>
        <v>12.5</v>
      </c>
      <c r="T1430" s="56">
        <f t="shared" si="231"/>
        <v>9.375</v>
      </c>
      <c r="U1430" s="56">
        <f t="shared" si="232"/>
        <v>0.75</v>
      </c>
      <c r="V1430" s="48" t="s">
        <v>36</v>
      </c>
      <c r="W1430" s="54">
        <f>VLOOKUP(V1430,'Charged Moves'!B$2:K$119,3,FALSE)</f>
        <v>100</v>
      </c>
      <c r="X1430" s="57" t="str">
        <f>VLOOKUP(V1430,'Charged Moves'!B$2:C$119,2,FALSE)</f>
        <v>Psychic</v>
      </c>
      <c r="Y1430" s="54">
        <f>IF(OR(VLOOKUP(V1430,'Charged Moves'!B$2:C$119,2,FALSE)=E1430,VLOOKUP(V1430,'Charged Moves'!B$2:C$119,2,FALSE)=F1430),1,0)</f>
        <v>1</v>
      </c>
      <c r="Z1430" s="54">
        <f>VLOOKUP(V1430,'Charged Moves'!B$2:K$119,10,FALSE)*100</f>
        <v>5</v>
      </c>
      <c r="AA1430" s="54">
        <f>VLOOKUP(V1430,'Charged Moves'!B$2:K$119,6,FALSE)</f>
        <v>2800</v>
      </c>
      <c r="AB1430" s="54">
        <f>VLOOKUP(V1430,'Charged Moves'!B$2:L$119,11,FALSE)</f>
        <v>100</v>
      </c>
      <c r="AC1430" s="62">
        <f t="shared" si="233"/>
        <v>60</v>
      </c>
      <c r="AD1430" s="24">
        <f t="shared" si="3"/>
        <v>21.42857143</v>
      </c>
      <c r="AE1430" s="63">
        <f t="shared" si="4"/>
        <v>7</v>
      </c>
      <c r="AF1430" s="64">
        <f t="shared" si="5"/>
        <v>11200</v>
      </c>
      <c r="AG1430" s="65">
        <f t="shared" si="6"/>
        <v>10.28571429</v>
      </c>
      <c r="AH1430" s="15">
        <f t="shared" si="234"/>
        <v>0.5907934684</v>
      </c>
      <c r="AI1430" s="15">
        <f t="shared" si="235"/>
        <v>0.3417122307</v>
      </c>
      <c r="AJ1430" s="15">
        <f t="shared" si="236"/>
        <v>0.4847757513</v>
      </c>
      <c r="AK1430" s="65">
        <f t="shared" si="7"/>
        <v>4.8</v>
      </c>
      <c r="AL1430" s="65">
        <f t="shared" si="8"/>
        <v>379131.4286</v>
      </c>
      <c r="AM1430" s="65">
        <f t="shared" si="9"/>
        <v>176928</v>
      </c>
    </row>
    <row r="1431" ht="14.25" customHeight="1">
      <c r="A1431" s="11">
        <v>572.0</v>
      </c>
      <c r="B1431" s="11">
        <f>VLOOKUP(D1431,'Species Data'!A$2:E$252,2,FALSE)</f>
        <v>80</v>
      </c>
      <c r="C1431" s="11"/>
      <c r="D1431" s="11" t="s">
        <v>164</v>
      </c>
      <c r="E1431" s="115" t="s">
        <v>476</v>
      </c>
      <c r="F1431" s="50" t="s">
        <v>36</v>
      </c>
      <c r="G1431" s="11">
        <f>VLOOKUP(D1431,'Species Data'!A$2:E$252,3,FALSE)</f>
        <v>190</v>
      </c>
      <c r="H1431" s="52">
        <f>VLOOKUP(D1431,'Species Data'!A$2:E$252,4,FALSE)</f>
        <v>177</v>
      </c>
      <c r="I1431" s="52">
        <f>VLOOKUP(D1431,'Species Data'!A$2:E$252,5,FALSE)</f>
        <v>194</v>
      </c>
      <c r="J1431" s="53">
        <f t="shared" si="1"/>
        <v>36860</v>
      </c>
      <c r="K1431" s="48" t="s">
        <v>18</v>
      </c>
      <c r="L1431" s="54">
        <f>VLOOKUP(K1431,'Basic Moves'!B$2:J$60,3,FALSE)</f>
        <v>20</v>
      </c>
      <c r="M1431" s="54" t="str">
        <f>VLOOKUP(K1431,'Basic Moves'!B$2:C$60,2,FALSE)</f>
        <v>Psychic</v>
      </c>
      <c r="N1431" s="54">
        <f>IF(OR(VLOOKUP(K1431,'Basic Moves'!B$2:C$60,2,FALSE)=E1431,VLOOKUP(K1431,'Basic Moves'!B$2:C$60,2,FALSE)=F1431),1,0)</f>
        <v>1</v>
      </c>
      <c r="O1431" s="54">
        <f>VLOOKUP(K1431,'Basic Moves'!B$2:J$60,5,FALSE)</f>
        <v>1600</v>
      </c>
      <c r="P1431" s="54">
        <f>VLOOKUP(K1431,'Basic Moves'!B$2:J$60,9,FALSE)</f>
        <v>15</v>
      </c>
      <c r="Q1431" s="34">
        <f t="shared" si="229"/>
        <v>12</v>
      </c>
      <c r="R1431" s="24">
        <f t="shared" si="2"/>
        <v>7.5</v>
      </c>
      <c r="S1431" s="56">
        <f t="shared" si="230"/>
        <v>12.5</v>
      </c>
      <c r="T1431" s="56">
        <f t="shared" si="231"/>
        <v>9.375</v>
      </c>
      <c r="U1431" s="56">
        <f t="shared" si="232"/>
        <v>0.75</v>
      </c>
      <c r="V1431" s="48" t="s">
        <v>88</v>
      </c>
      <c r="W1431" s="54">
        <f>VLOOKUP(V1431,'Charged Moves'!B$2:K$119,3,FALSE)</f>
        <v>90</v>
      </c>
      <c r="X1431" s="57" t="str">
        <f>VLOOKUP(V1431,'Charged Moves'!B$2:C$119,2,FALSE)</f>
        <v>Ice</v>
      </c>
      <c r="Y1431" s="54">
        <f>IF(OR(VLOOKUP(V1431,'Charged Moves'!B$2:C$119,2,FALSE)=E1431,VLOOKUP(V1431,'Charged Moves'!B$2:C$119,2,FALSE)=F1431),1,0)</f>
        <v>0</v>
      </c>
      <c r="Z1431" s="54">
        <f>VLOOKUP(V1431,'Charged Moves'!B$2:K$119,10,FALSE)*100</f>
        <v>5</v>
      </c>
      <c r="AA1431" s="54">
        <f>VLOOKUP(V1431,'Charged Moves'!B$2:K$119,6,FALSE)</f>
        <v>3300</v>
      </c>
      <c r="AB1431" s="54">
        <f>VLOOKUP(V1431,'Charged Moves'!B$2:L$119,11,FALSE)</f>
        <v>50</v>
      </c>
      <c r="AC1431" s="62">
        <f t="shared" si="233"/>
        <v>45</v>
      </c>
      <c r="AD1431" s="24">
        <f t="shared" si="3"/>
        <v>13.63636364</v>
      </c>
      <c r="AE1431" s="63">
        <f t="shared" si="4"/>
        <v>4</v>
      </c>
      <c r="AF1431" s="64">
        <f t="shared" si="5"/>
        <v>6400</v>
      </c>
      <c r="AG1431" s="65">
        <f t="shared" si="6"/>
        <v>9.587628866</v>
      </c>
      <c r="AH1431" s="15">
        <f t="shared" si="234"/>
        <v>0.5506966609</v>
      </c>
      <c r="AI1431" s="15">
        <f t="shared" si="235"/>
        <v>0.3185204213</v>
      </c>
      <c r="AJ1431" s="15">
        <f t="shared" si="236"/>
        <v>0.4767781818</v>
      </c>
      <c r="AK1431" s="65">
        <f t="shared" si="7"/>
        <v>4.720812183</v>
      </c>
      <c r="AL1431" s="65">
        <f t="shared" si="8"/>
        <v>353400</v>
      </c>
      <c r="AM1431" s="65">
        <f t="shared" si="9"/>
        <v>174009.1371</v>
      </c>
    </row>
    <row r="1432" ht="14.25" customHeight="1">
      <c r="A1432" s="11">
        <v>574.0</v>
      </c>
      <c r="B1432" s="11">
        <f>VLOOKUP(D1432,'Species Data'!A$2:E$252,2,FALSE)</f>
        <v>80</v>
      </c>
      <c r="C1432" s="11"/>
      <c r="D1432" s="11" t="s">
        <v>164</v>
      </c>
      <c r="E1432" s="115" t="s">
        <v>476</v>
      </c>
      <c r="F1432" s="50" t="s">
        <v>36</v>
      </c>
      <c r="G1432" s="11">
        <f>VLOOKUP(D1432,'Species Data'!A$2:E$252,3,FALSE)</f>
        <v>190</v>
      </c>
      <c r="H1432" s="52">
        <f>VLOOKUP(D1432,'Species Data'!A$2:E$252,4,FALSE)</f>
        <v>177</v>
      </c>
      <c r="I1432" s="52">
        <f>VLOOKUP(D1432,'Species Data'!A$2:E$252,5,FALSE)</f>
        <v>194</v>
      </c>
      <c r="J1432" s="53">
        <f t="shared" si="1"/>
        <v>36860</v>
      </c>
      <c r="K1432" s="48" t="s">
        <v>18</v>
      </c>
      <c r="L1432" s="54">
        <f>VLOOKUP(K1432,'Basic Moves'!B$2:J$60,3,FALSE)</f>
        <v>20</v>
      </c>
      <c r="M1432" s="54" t="str">
        <f>VLOOKUP(K1432,'Basic Moves'!B$2:C$60,2,FALSE)</f>
        <v>Psychic</v>
      </c>
      <c r="N1432" s="54">
        <f>IF(OR(VLOOKUP(K1432,'Basic Moves'!B$2:C$60,2,FALSE)=E1432,VLOOKUP(K1432,'Basic Moves'!B$2:C$60,2,FALSE)=F1432),1,0)</f>
        <v>1</v>
      </c>
      <c r="O1432" s="54">
        <f>VLOOKUP(K1432,'Basic Moves'!B$2:J$60,5,FALSE)</f>
        <v>1600</v>
      </c>
      <c r="P1432" s="54">
        <f>VLOOKUP(K1432,'Basic Moves'!B$2:J$60,9,FALSE)</f>
        <v>15</v>
      </c>
      <c r="Q1432" s="34">
        <f t="shared" si="229"/>
        <v>12</v>
      </c>
      <c r="R1432" s="24">
        <f t="shared" si="2"/>
        <v>7.5</v>
      </c>
      <c r="S1432" s="56">
        <f t="shared" si="230"/>
        <v>12.5</v>
      </c>
      <c r="T1432" s="56">
        <f t="shared" si="231"/>
        <v>9.375</v>
      </c>
      <c r="U1432" s="56">
        <f t="shared" si="232"/>
        <v>0.75</v>
      </c>
      <c r="V1432" s="48" t="s">
        <v>107</v>
      </c>
      <c r="W1432" s="54">
        <f>VLOOKUP(V1432,'Charged Moves'!B$2:K$119,3,FALSE)</f>
        <v>70</v>
      </c>
      <c r="X1432" s="57" t="str">
        <f>VLOOKUP(V1432,'Charged Moves'!B$2:C$119,2,FALSE)</f>
        <v>Water</v>
      </c>
      <c r="Y1432" s="54">
        <f>IF(OR(VLOOKUP(V1432,'Charged Moves'!B$2:C$119,2,FALSE)=E1432,VLOOKUP(V1432,'Charged Moves'!B$2:C$119,2,FALSE)=F1432),1,0)</f>
        <v>1</v>
      </c>
      <c r="Z1432" s="54">
        <f>VLOOKUP(V1432,'Charged Moves'!B$2:K$119,10,FALSE)*100</f>
        <v>5</v>
      </c>
      <c r="AA1432" s="54">
        <f>VLOOKUP(V1432,'Charged Moves'!B$2:K$119,6,FALSE)</f>
        <v>3200</v>
      </c>
      <c r="AB1432" s="54">
        <f>VLOOKUP(V1432,'Charged Moves'!B$2:L$119,11,FALSE)</f>
        <v>50</v>
      </c>
      <c r="AC1432" s="62">
        <f t="shared" si="233"/>
        <v>42</v>
      </c>
      <c r="AD1432" s="24">
        <f t="shared" si="3"/>
        <v>13.125</v>
      </c>
      <c r="AE1432" s="63">
        <f t="shared" si="4"/>
        <v>4</v>
      </c>
      <c r="AF1432" s="64">
        <f t="shared" si="5"/>
        <v>6400</v>
      </c>
      <c r="AG1432" s="65">
        <f t="shared" si="6"/>
        <v>9.375</v>
      </c>
      <c r="AH1432" s="15">
        <f t="shared" si="234"/>
        <v>0.5384836301</v>
      </c>
      <c r="AI1432" s="15">
        <f t="shared" si="235"/>
        <v>0.3114564603</v>
      </c>
      <c r="AJ1432" s="15">
        <f t="shared" si="236"/>
        <v>0.4637523132</v>
      </c>
      <c r="AK1432" s="65">
        <f t="shared" si="7"/>
        <v>4.591836735</v>
      </c>
      <c r="AL1432" s="65">
        <f t="shared" si="8"/>
        <v>345562.5</v>
      </c>
      <c r="AM1432" s="65">
        <f t="shared" si="9"/>
        <v>169255.102</v>
      </c>
    </row>
    <row r="1433" ht="14.25" customHeight="1">
      <c r="A1433" s="11">
        <v>575.0</v>
      </c>
      <c r="B1433" s="11">
        <f>VLOOKUP(D1433,'Species Data'!A$2:E$252,2,FALSE)</f>
        <v>80</v>
      </c>
      <c r="C1433" s="11"/>
      <c r="D1433" s="11" t="s">
        <v>164</v>
      </c>
      <c r="E1433" s="115" t="s">
        <v>476</v>
      </c>
      <c r="F1433" s="50" t="s">
        <v>36</v>
      </c>
      <c r="G1433" s="11">
        <f>VLOOKUP(D1433,'Species Data'!A$2:E$252,3,FALSE)</f>
        <v>190</v>
      </c>
      <c r="H1433" s="52">
        <f>VLOOKUP(D1433,'Species Data'!A$2:E$252,4,FALSE)</f>
        <v>177</v>
      </c>
      <c r="I1433" s="52">
        <f>VLOOKUP(D1433,'Species Data'!A$2:E$252,5,FALSE)</f>
        <v>194</v>
      </c>
      <c r="J1433" s="53">
        <f t="shared" si="1"/>
        <v>36860</v>
      </c>
      <c r="K1433" s="48" t="s">
        <v>74</v>
      </c>
      <c r="L1433" s="54">
        <f>VLOOKUP(K1433,'Basic Moves'!B$2:J$60,3,FALSE)</f>
        <v>5</v>
      </c>
      <c r="M1433" s="54" t="str">
        <f>VLOOKUP(K1433,'Basic Moves'!B$2:C$60,2,FALSE)</f>
        <v>Water</v>
      </c>
      <c r="N1433" s="54">
        <f>IF(OR(VLOOKUP(K1433,'Basic Moves'!B$2:C$60,2,FALSE)=E1433,VLOOKUP(K1433,'Basic Moves'!B$2:C$60,2,FALSE)=F1433),1,0)</f>
        <v>1</v>
      </c>
      <c r="O1433" s="54">
        <f>VLOOKUP(K1433,'Basic Moves'!B$2:J$60,5,FALSE)</f>
        <v>500</v>
      </c>
      <c r="P1433" s="54">
        <f>VLOOKUP(K1433,'Basic Moves'!B$2:J$60,9,FALSE)</f>
        <v>5</v>
      </c>
      <c r="Q1433" s="34">
        <f t="shared" si="229"/>
        <v>3</v>
      </c>
      <c r="R1433" s="24">
        <f t="shared" si="2"/>
        <v>6</v>
      </c>
      <c r="S1433" s="56">
        <f t="shared" si="230"/>
        <v>10</v>
      </c>
      <c r="T1433" s="56">
        <f t="shared" si="231"/>
        <v>10</v>
      </c>
      <c r="U1433" s="56">
        <f t="shared" si="232"/>
        <v>1</v>
      </c>
      <c r="V1433" s="48" t="s">
        <v>88</v>
      </c>
      <c r="W1433" s="54">
        <f>VLOOKUP(V1433,'Charged Moves'!B$2:K$119,3,FALSE)</f>
        <v>90</v>
      </c>
      <c r="X1433" s="57" t="str">
        <f>VLOOKUP(V1433,'Charged Moves'!B$2:C$119,2,FALSE)</f>
        <v>Ice</v>
      </c>
      <c r="Y1433" s="54">
        <f>IF(OR(VLOOKUP(V1433,'Charged Moves'!B$2:C$119,2,FALSE)=E1433,VLOOKUP(V1433,'Charged Moves'!B$2:C$119,2,FALSE)=F1433),1,0)</f>
        <v>0</v>
      </c>
      <c r="Z1433" s="54">
        <f>VLOOKUP(V1433,'Charged Moves'!B$2:K$119,10,FALSE)*100</f>
        <v>5</v>
      </c>
      <c r="AA1433" s="54">
        <f>VLOOKUP(V1433,'Charged Moves'!B$2:K$119,6,FALSE)</f>
        <v>3300</v>
      </c>
      <c r="AB1433" s="54">
        <f>VLOOKUP(V1433,'Charged Moves'!B$2:L$119,11,FALSE)</f>
        <v>50</v>
      </c>
      <c r="AC1433" s="62">
        <f t="shared" si="233"/>
        <v>45</v>
      </c>
      <c r="AD1433" s="24">
        <f t="shared" si="3"/>
        <v>13.63636364</v>
      </c>
      <c r="AE1433" s="63">
        <f t="shared" si="4"/>
        <v>10</v>
      </c>
      <c r="AF1433" s="64">
        <f t="shared" si="5"/>
        <v>5000</v>
      </c>
      <c r="AG1433" s="65">
        <f t="shared" si="6"/>
        <v>9.036144578</v>
      </c>
      <c r="AH1433" s="15">
        <f t="shared" si="234"/>
        <v>0.5190203664</v>
      </c>
      <c r="AI1433" s="15">
        <f t="shared" si="235"/>
        <v>0.3001989979</v>
      </c>
      <c r="AJ1433" s="15">
        <f t="shared" si="236"/>
        <v>0.2499874955</v>
      </c>
      <c r="AK1433" s="65">
        <f t="shared" si="7"/>
        <v>2.475247525</v>
      </c>
      <c r="AL1433" s="65">
        <f t="shared" si="8"/>
        <v>333072.2892</v>
      </c>
      <c r="AM1433" s="65">
        <f t="shared" si="9"/>
        <v>91237.62376</v>
      </c>
    </row>
    <row r="1434" ht="14.25" customHeight="1">
      <c r="A1434" s="11">
        <v>577.0</v>
      </c>
      <c r="B1434" s="11">
        <f>VLOOKUP(D1434,'Species Data'!A$2:E$252,2,FALSE)</f>
        <v>80</v>
      </c>
      <c r="C1434" s="11"/>
      <c r="D1434" s="11" t="s">
        <v>164</v>
      </c>
      <c r="E1434" s="115" t="s">
        <v>476</v>
      </c>
      <c r="F1434" s="50" t="s">
        <v>36</v>
      </c>
      <c r="G1434" s="11">
        <f>VLOOKUP(D1434,'Species Data'!A$2:E$252,3,FALSE)</f>
        <v>190</v>
      </c>
      <c r="H1434" s="52">
        <f>VLOOKUP(D1434,'Species Data'!A$2:E$252,4,FALSE)</f>
        <v>177</v>
      </c>
      <c r="I1434" s="52">
        <f>VLOOKUP(D1434,'Species Data'!A$2:E$252,5,FALSE)</f>
        <v>194</v>
      </c>
      <c r="J1434" s="53">
        <f t="shared" si="1"/>
        <v>36860</v>
      </c>
      <c r="K1434" s="48" t="s">
        <v>74</v>
      </c>
      <c r="L1434" s="54">
        <f>VLOOKUP(K1434,'Basic Moves'!B$2:J$60,3,FALSE)</f>
        <v>5</v>
      </c>
      <c r="M1434" s="54" t="str">
        <f>VLOOKUP(K1434,'Basic Moves'!B$2:C$60,2,FALSE)</f>
        <v>Water</v>
      </c>
      <c r="N1434" s="54">
        <f>IF(OR(VLOOKUP(K1434,'Basic Moves'!B$2:C$60,2,FALSE)=E1434,VLOOKUP(K1434,'Basic Moves'!B$2:C$60,2,FALSE)=F1434),1,0)</f>
        <v>1</v>
      </c>
      <c r="O1434" s="54">
        <f>VLOOKUP(K1434,'Basic Moves'!B$2:J$60,5,FALSE)</f>
        <v>500</v>
      </c>
      <c r="P1434" s="54">
        <f>VLOOKUP(K1434,'Basic Moves'!B$2:J$60,9,FALSE)</f>
        <v>5</v>
      </c>
      <c r="Q1434" s="34">
        <f t="shared" si="229"/>
        <v>3</v>
      </c>
      <c r="R1434" s="24">
        <f t="shared" si="2"/>
        <v>6</v>
      </c>
      <c r="S1434" s="56">
        <f t="shared" si="230"/>
        <v>10</v>
      </c>
      <c r="T1434" s="56">
        <f t="shared" si="231"/>
        <v>10</v>
      </c>
      <c r="U1434" s="56">
        <f t="shared" si="232"/>
        <v>1</v>
      </c>
      <c r="V1434" s="48" t="s">
        <v>107</v>
      </c>
      <c r="W1434" s="54">
        <f>VLOOKUP(V1434,'Charged Moves'!B$2:K$119,3,FALSE)</f>
        <v>70</v>
      </c>
      <c r="X1434" s="57" t="str">
        <f>VLOOKUP(V1434,'Charged Moves'!B$2:C$119,2,FALSE)</f>
        <v>Water</v>
      </c>
      <c r="Y1434" s="54">
        <f>IF(OR(VLOOKUP(V1434,'Charged Moves'!B$2:C$119,2,FALSE)=E1434,VLOOKUP(V1434,'Charged Moves'!B$2:C$119,2,FALSE)=F1434),1,0)</f>
        <v>1</v>
      </c>
      <c r="Z1434" s="54">
        <f>VLOOKUP(V1434,'Charged Moves'!B$2:K$119,10,FALSE)*100</f>
        <v>5</v>
      </c>
      <c r="AA1434" s="54">
        <f>VLOOKUP(V1434,'Charged Moves'!B$2:K$119,6,FALSE)</f>
        <v>3200</v>
      </c>
      <c r="AB1434" s="54">
        <f>VLOOKUP(V1434,'Charged Moves'!B$2:L$119,11,FALSE)</f>
        <v>50</v>
      </c>
      <c r="AC1434" s="62">
        <f t="shared" si="233"/>
        <v>42</v>
      </c>
      <c r="AD1434" s="24">
        <f t="shared" si="3"/>
        <v>13.125</v>
      </c>
      <c r="AE1434" s="63">
        <f t="shared" si="4"/>
        <v>10</v>
      </c>
      <c r="AF1434" s="64">
        <f t="shared" si="5"/>
        <v>5000</v>
      </c>
      <c r="AG1434" s="65">
        <f t="shared" si="6"/>
        <v>8.780487805</v>
      </c>
      <c r="AH1434" s="15">
        <f t="shared" si="234"/>
        <v>0.5043358877</v>
      </c>
      <c r="AI1434" s="15">
        <f t="shared" si="235"/>
        <v>0.2917055628</v>
      </c>
      <c r="AJ1434" s="15">
        <f t="shared" si="236"/>
        <v>0.240782658</v>
      </c>
      <c r="AK1434" s="65">
        <f t="shared" si="7"/>
        <v>2.38410596</v>
      </c>
      <c r="AL1434" s="65">
        <f t="shared" si="8"/>
        <v>323648.7805</v>
      </c>
      <c r="AM1434" s="65">
        <f t="shared" si="9"/>
        <v>87878.1457</v>
      </c>
    </row>
    <row r="1435" ht="14.25" customHeight="1">
      <c r="A1435" s="11">
        <v>576.0</v>
      </c>
      <c r="B1435" s="11">
        <f>VLOOKUP(D1435,'Species Data'!A$2:E$252,2,FALSE)</f>
        <v>80</v>
      </c>
      <c r="C1435" s="11"/>
      <c r="D1435" s="11" t="s">
        <v>164</v>
      </c>
      <c r="E1435" s="115" t="s">
        <v>476</v>
      </c>
      <c r="F1435" s="50" t="s">
        <v>36</v>
      </c>
      <c r="G1435" s="11">
        <f>VLOOKUP(D1435,'Species Data'!A$2:E$252,3,FALSE)</f>
        <v>190</v>
      </c>
      <c r="H1435" s="52">
        <f>VLOOKUP(D1435,'Species Data'!A$2:E$252,4,FALSE)</f>
        <v>177</v>
      </c>
      <c r="I1435" s="52">
        <f>VLOOKUP(D1435,'Species Data'!A$2:E$252,5,FALSE)</f>
        <v>194</v>
      </c>
      <c r="J1435" s="53">
        <f t="shared" si="1"/>
        <v>36860</v>
      </c>
      <c r="K1435" s="48" t="s">
        <v>74</v>
      </c>
      <c r="L1435" s="54">
        <f>VLOOKUP(K1435,'Basic Moves'!B$2:J$60,3,FALSE)</f>
        <v>5</v>
      </c>
      <c r="M1435" s="54" t="str">
        <f>VLOOKUP(K1435,'Basic Moves'!B$2:C$60,2,FALSE)</f>
        <v>Water</v>
      </c>
      <c r="N1435" s="54">
        <f>IF(OR(VLOOKUP(K1435,'Basic Moves'!B$2:C$60,2,FALSE)=E1435,VLOOKUP(K1435,'Basic Moves'!B$2:C$60,2,FALSE)=F1435),1,0)</f>
        <v>1</v>
      </c>
      <c r="O1435" s="54">
        <f>VLOOKUP(K1435,'Basic Moves'!B$2:J$60,5,FALSE)</f>
        <v>500</v>
      </c>
      <c r="P1435" s="54">
        <f>VLOOKUP(K1435,'Basic Moves'!B$2:J$60,9,FALSE)</f>
        <v>5</v>
      </c>
      <c r="Q1435" s="34">
        <f t="shared" si="229"/>
        <v>3</v>
      </c>
      <c r="R1435" s="24">
        <f t="shared" si="2"/>
        <v>6</v>
      </c>
      <c r="S1435" s="56">
        <f t="shared" si="230"/>
        <v>10</v>
      </c>
      <c r="T1435" s="56">
        <f t="shared" si="231"/>
        <v>10</v>
      </c>
      <c r="U1435" s="56">
        <f t="shared" si="232"/>
        <v>1</v>
      </c>
      <c r="V1435" s="48" t="s">
        <v>36</v>
      </c>
      <c r="W1435" s="54">
        <f>VLOOKUP(V1435,'Charged Moves'!B$2:K$119,3,FALSE)</f>
        <v>100</v>
      </c>
      <c r="X1435" s="57" t="str">
        <f>VLOOKUP(V1435,'Charged Moves'!B$2:C$119,2,FALSE)</f>
        <v>Psychic</v>
      </c>
      <c r="Y1435" s="54">
        <f>IF(OR(VLOOKUP(V1435,'Charged Moves'!B$2:C$119,2,FALSE)=E1435,VLOOKUP(V1435,'Charged Moves'!B$2:C$119,2,FALSE)=F1435),1,0)</f>
        <v>1</v>
      </c>
      <c r="Z1435" s="54">
        <f>VLOOKUP(V1435,'Charged Moves'!B$2:K$119,10,FALSE)*100</f>
        <v>5</v>
      </c>
      <c r="AA1435" s="54">
        <f>VLOOKUP(V1435,'Charged Moves'!B$2:K$119,6,FALSE)</f>
        <v>2800</v>
      </c>
      <c r="AB1435" s="54">
        <f>VLOOKUP(V1435,'Charged Moves'!B$2:L$119,11,FALSE)</f>
        <v>100</v>
      </c>
      <c r="AC1435" s="62">
        <f t="shared" si="233"/>
        <v>60</v>
      </c>
      <c r="AD1435" s="24">
        <f t="shared" si="3"/>
        <v>21.42857143</v>
      </c>
      <c r="AE1435" s="63">
        <f t="shared" si="4"/>
        <v>20</v>
      </c>
      <c r="AF1435" s="64">
        <f t="shared" si="5"/>
        <v>10000</v>
      </c>
      <c r="AG1435" s="65">
        <f t="shared" si="6"/>
        <v>9.375</v>
      </c>
      <c r="AH1435" s="15">
        <f t="shared" si="234"/>
        <v>0.5384836301</v>
      </c>
      <c r="AI1435" s="15">
        <f t="shared" si="235"/>
        <v>0.3114564603</v>
      </c>
      <c r="AJ1435" s="15">
        <f t="shared" si="236"/>
        <v>0.2211568209</v>
      </c>
      <c r="AK1435" s="65">
        <f t="shared" si="7"/>
        <v>2.189781022</v>
      </c>
      <c r="AL1435" s="65">
        <f t="shared" si="8"/>
        <v>345562.5</v>
      </c>
      <c r="AM1435" s="65">
        <f t="shared" si="9"/>
        <v>80715.32847</v>
      </c>
    </row>
    <row r="1436" ht="14.25" customHeight="1">
      <c r="A1436" s="11">
        <v>1441.0</v>
      </c>
      <c r="B1436" s="11">
        <f>VLOOKUP(D1436,'Species Data'!A$2:E$252,2,FALSE)</f>
        <v>199</v>
      </c>
      <c r="C1436" s="11"/>
      <c r="D1436" s="20" t="s">
        <v>162</v>
      </c>
      <c r="E1436" s="115" t="s">
        <v>476</v>
      </c>
      <c r="F1436" s="50" t="s">
        <v>36</v>
      </c>
      <c r="G1436" s="11">
        <f>VLOOKUP(D1436,'Species Data'!A$2:E$252,3,FALSE)</f>
        <v>190</v>
      </c>
      <c r="H1436" s="52">
        <f>VLOOKUP(D1436,'Species Data'!A$2:E$252,4,FALSE)</f>
        <v>177</v>
      </c>
      <c r="I1436" s="52">
        <f>VLOOKUP(D1436,'Species Data'!A$2:E$252,5,FALSE)</f>
        <v>194</v>
      </c>
      <c r="J1436" s="53">
        <f t="shared" si="1"/>
        <v>36860</v>
      </c>
      <c r="K1436" s="21" t="s">
        <v>18</v>
      </c>
      <c r="L1436" s="54">
        <f>VLOOKUP(K1436,'Basic Moves'!B$2:J$60,3,FALSE)</f>
        <v>20</v>
      </c>
      <c r="M1436" s="54" t="str">
        <f>VLOOKUP(K1436,'Basic Moves'!B$2:C$60,2,FALSE)</f>
        <v>Psychic</v>
      </c>
      <c r="N1436" s="54">
        <f>IF(OR(VLOOKUP(K1436,'Basic Moves'!B$2:C$60,2,FALSE)=E1436,VLOOKUP(K1436,'Basic Moves'!B$2:C$60,2,FALSE)=F1436),1,0)</f>
        <v>1</v>
      </c>
      <c r="O1436" s="54">
        <f>VLOOKUP(K1436,'Basic Moves'!B$2:J$60,5,FALSE)</f>
        <v>1600</v>
      </c>
      <c r="P1436" s="54">
        <f>VLOOKUP(K1436,'Basic Moves'!B$2:J$60,9,FALSE)</f>
        <v>15</v>
      </c>
      <c r="Q1436" s="34">
        <f t="shared" si="229"/>
        <v>12</v>
      </c>
      <c r="R1436" s="24">
        <f t="shared" si="2"/>
        <v>7.5</v>
      </c>
      <c r="S1436" s="56">
        <f t="shared" si="230"/>
        <v>12.5</v>
      </c>
      <c r="T1436" s="56">
        <f t="shared" si="231"/>
        <v>9.375</v>
      </c>
      <c r="U1436" s="56">
        <f t="shared" si="232"/>
        <v>0.75</v>
      </c>
      <c r="V1436" s="21" t="s">
        <v>75</v>
      </c>
      <c r="W1436" s="54">
        <f>VLOOKUP(V1436,'Charged Moves'!B$2:K$119,3,FALSE)</f>
        <v>130</v>
      </c>
      <c r="X1436" s="57" t="str">
        <f>VLOOKUP(V1436,'Charged Moves'!B$2:C$119,2,FALSE)</f>
        <v>Ice</v>
      </c>
      <c r="Y1436" s="54">
        <f>IF(OR(VLOOKUP(V1436,'Charged Moves'!B$2:C$119,2,FALSE)=E1436,VLOOKUP(V1436,'Charged Moves'!B$2:C$119,2,FALSE)=F1436),1,0)</f>
        <v>0</v>
      </c>
      <c r="Z1436" s="54">
        <f>VLOOKUP(V1436,'Charged Moves'!B$2:K$119,10,FALSE)*100</f>
        <v>5</v>
      </c>
      <c r="AA1436" s="54">
        <f>VLOOKUP(V1436,'Charged Moves'!B$2:K$119,6,FALSE)</f>
        <v>3100</v>
      </c>
      <c r="AB1436" s="54">
        <f>VLOOKUP(V1436,'Charged Moves'!B$2:L$119,11,FALSE)</f>
        <v>100</v>
      </c>
      <c r="AC1436" s="62">
        <f t="shared" si="233"/>
        <v>64</v>
      </c>
      <c r="AD1436" s="24">
        <f t="shared" si="3"/>
        <v>20.64516129</v>
      </c>
      <c r="AE1436" s="63">
        <f t="shared" si="4"/>
        <v>7</v>
      </c>
      <c r="AF1436" s="64">
        <f t="shared" si="5"/>
        <v>11200</v>
      </c>
      <c r="AG1436" s="65">
        <f t="shared" si="6"/>
        <v>10.34965035</v>
      </c>
      <c r="AH1436" s="15">
        <f t="shared" si="234"/>
        <v>0.5944658443</v>
      </c>
      <c r="AI1436" s="15">
        <f t="shared" si="235"/>
        <v>0.3438363161</v>
      </c>
      <c r="AJ1436" s="15">
        <f t="shared" si="236"/>
        <v>0.4933086579</v>
      </c>
      <c r="AK1436" s="65">
        <f t="shared" si="7"/>
        <v>4.884488449</v>
      </c>
      <c r="AL1436" s="65">
        <f t="shared" si="8"/>
        <v>381488.1119</v>
      </c>
      <c r="AM1436" s="65">
        <f t="shared" si="9"/>
        <v>180042.2442</v>
      </c>
    </row>
    <row r="1437" ht="14.25" customHeight="1">
      <c r="A1437" s="11">
        <v>1442.0</v>
      </c>
      <c r="B1437" s="11">
        <f>VLOOKUP(D1437,'Species Data'!A$2:E$252,2,FALSE)</f>
        <v>199</v>
      </c>
      <c r="C1437" s="11"/>
      <c r="D1437" s="20" t="s">
        <v>162</v>
      </c>
      <c r="E1437" s="115" t="s">
        <v>476</v>
      </c>
      <c r="F1437" s="50" t="s">
        <v>36</v>
      </c>
      <c r="G1437" s="11">
        <f>VLOOKUP(D1437,'Species Data'!A$2:E$252,3,FALSE)</f>
        <v>190</v>
      </c>
      <c r="H1437" s="52">
        <f>VLOOKUP(D1437,'Species Data'!A$2:E$252,4,FALSE)</f>
        <v>177</v>
      </c>
      <c r="I1437" s="52">
        <f>VLOOKUP(D1437,'Species Data'!A$2:E$252,5,FALSE)</f>
        <v>194</v>
      </c>
      <c r="J1437" s="53">
        <f t="shared" si="1"/>
        <v>36860</v>
      </c>
      <c r="K1437" s="21" t="s">
        <v>18</v>
      </c>
      <c r="L1437" s="54">
        <f>VLOOKUP(K1437,'Basic Moves'!B$2:J$60,3,FALSE)</f>
        <v>20</v>
      </c>
      <c r="M1437" s="54" t="str">
        <f>VLOOKUP(K1437,'Basic Moves'!B$2:C$60,2,FALSE)</f>
        <v>Psychic</v>
      </c>
      <c r="N1437" s="54">
        <f>IF(OR(VLOOKUP(K1437,'Basic Moves'!B$2:C$60,2,FALSE)=E1437,VLOOKUP(K1437,'Basic Moves'!B$2:C$60,2,FALSE)=F1437),1,0)</f>
        <v>1</v>
      </c>
      <c r="O1437" s="54">
        <f>VLOOKUP(K1437,'Basic Moves'!B$2:J$60,5,FALSE)</f>
        <v>1600</v>
      </c>
      <c r="P1437" s="54">
        <f>VLOOKUP(K1437,'Basic Moves'!B$2:J$60,9,FALSE)</f>
        <v>15</v>
      </c>
      <c r="Q1437" s="34">
        <f t="shared" si="229"/>
        <v>12</v>
      </c>
      <c r="R1437" s="24">
        <f t="shared" si="2"/>
        <v>7.5</v>
      </c>
      <c r="S1437" s="56">
        <f t="shared" si="230"/>
        <v>12.5</v>
      </c>
      <c r="T1437" s="56">
        <f t="shared" si="231"/>
        <v>9.375</v>
      </c>
      <c r="U1437" s="56">
        <f t="shared" si="232"/>
        <v>0.75</v>
      </c>
      <c r="V1437" s="21" t="s">
        <v>28</v>
      </c>
      <c r="W1437" s="54">
        <f>VLOOKUP(V1437,'Charged Moves'!B$2:K$119,3,FALSE)</f>
        <v>140</v>
      </c>
      <c r="X1437" s="57" t="str">
        <f>VLOOKUP(V1437,'Charged Moves'!B$2:C$119,2,FALSE)</f>
        <v>Fire</v>
      </c>
      <c r="Y1437" s="54">
        <f>IF(OR(VLOOKUP(V1437,'Charged Moves'!B$2:C$119,2,FALSE)=E1437,VLOOKUP(V1437,'Charged Moves'!B$2:C$119,2,FALSE)=F1437),1,0)</f>
        <v>0</v>
      </c>
      <c r="Z1437" s="54">
        <f>VLOOKUP(V1437,'Charged Moves'!B$2:K$119,10,FALSE)*100</f>
        <v>5</v>
      </c>
      <c r="AA1437" s="54">
        <f>VLOOKUP(V1437,'Charged Moves'!B$2:K$119,6,FALSE)</f>
        <v>4200</v>
      </c>
      <c r="AB1437" s="54">
        <f>VLOOKUP(V1437,'Charged Moves'!B$2:L$119,11,FALSE)</f>
        <v>100</v>
      </c>
      <c r="AC1437" s="62">
        <f t="shared" si="233"/>
        <v>69</v>
      </c>
      <c r="AD1437" s="24">
        <f t="shared" si="3"/>
        <v>16.42857143</v>
      </c>
      <c r="AE1437" s="63">
        <f t="shared" si="4"/>
        <v>7</v>
      </c>
      <c r="AF1437" s="64">
        <f t="shared" si="5"/>
        <v>11200</v>
      </c>
      <c r="AG1437" s="65">
        <f t="shared" si="6"/>
        <v>9.935064935</v>
      </c>
      <c r="AH1437" s="15">
        <f t="shared" si="234"/>
        <v>0.570652782</v>
      </c>
      <c r="AI1437" s="15">
        <f t="shared" si="235"/>
        <v>0.3300629502</v>
      </c>
      <c r="AJ1437" s="15">
        <f t="shared" si="236"/>
        <v>0.4921091425</v>
      </c>
      <c r="AK1437" s="65">
        <f t="shared" si="7"/>
        <v>4.872611465</v>
      </c>
      <c r="AL1437" s="65">
        <f t="shared" si="8"/>
        <v>366206.4935</v>
      </c>
      <c r="AM1437" s="65">
        <f t="shared" si="9"/>
        <v>179604.4586</v>
      </c>
    </row>
    <row r="1438" ht="14.25" customHeight="1">
      <c r="A1438" s="11">
        <v>1443.0</v>
      </c>
      <c r="B1438" s="11">
        <f>VLOOKUP(D1438,'Species Data'!A$2:E$252,2,FALSE)</f>
        <v>199</v>
      </c>
      <c r="C1438" s="11"/>
      <c r="D1438" s="20" t="s">
        <v>162</v>
      </c>
      <c r="E1438" s="115" t="s">
        <v>476</v>
      </c>
      <c r="F1438" s="50" t="s">
        <v>36</v>
      </c>
      <c r="G1438" s="11">
        <f>VLOOKUP(D1438,'Species Data'!A$2:E$252,3,FALSE)</f>
        <v>190</v>
      </c>
      <c r="H1438" s="52">
        <f>VLOOKUP(D1438,'Species Data'!A$2:E$252,4,FALSE)</f>
        <v>177</v>
      </c>
      <c r="I1438" s="52">
        <f>VLOOKUP(D1438,'Species Data'!A$2:E$252,5,FALSE)</f>
        <v>194</v>
      </c>
      <c r="J1438" s="53">
        <f t="shared" si="1"/>
        <v>36860</v>
      </c>
      <c r="K1438" s="21" t="s">
        <v>18</v>
      </c>
      <c r="L1438" s="54">
        <f>VLOOKUP(K1438,'Basic Moves'!B$2:J$60,3,FALSE)</f>
        <v>20</v>
      </c>
      <c r="M1438" s="54" t="str">
        <f>VLOOKUP(K1438,'Basic Moves'!B$2:C$60,2,FALSE)</f>
        <v>Psychic</v>
      </c>
      <c r="N1438" s="54">
        <f>IF(OR(VLOOKUP(K1438,'Basic Moves'!B$2:C$60,2,FALSE)=E1438,VLOOKUP(K1438,'Basic Moves'!B$2:C$60,2,FALSE)=F1438),1,0)</f>
        <v>1</v>
      </c>
      <c r="O1438" s="54">
        <f>VLOOKUP(K1438,'Basic Moves'!B$2:J$60,5,FALSE)</f>
        <v>1600</v>
      </c>
      <c r="P1438" s="54">
        <f>VLOOKUP(K1438,'Basic Moves'!B$2:J$60,9,FALSE)</f>
        <v>15</v>
      </c>
      <c r="Q1438" s="34">
        <f t="shared" si="229"/>
        <v>12</v>
      </c>
      <c r="R1438" s="24">
        <f t="shared" si="2"/>
        <v>7.5</v>
      </c>
      <c r="S1438" s="56">
        <f t="shared" si="230"/>
        <v>12.5</v>
      </c>
      <c r="T1438" s="56">
        <f t="shared" si="231"/>
        <v>9.375</v>
      </c>
      <c r="U1438" s="56">
        <f t="shared" si="232"/>
        <v>0.75</v>
      </c>
      <c r="V1438" s="21" t="s">
        <v>36</v>
      </c>
      <c r="W1438" s="54">
        <f>VLOOKUP(V1438,'Charged Moves'!B$2:K$119,3,FALSE)</f>
        <v>100</v>
      </c>
      <c r="X1438" s="57" t="str">
        <f>VLOOKUP(V1438,'Charged Moves'!B$2:C$119,2,FALSE)</f>
        <v>Psychic</v>
      </c>
      <c r="Y1438" s="54">
        <f>IF(OR(VLOOKUP(V1438,'Charged Moves'!B$2:C$119,2,FALSE)=E1438,VLOOKUP(V1438,'Charged Moves'!B$2:C$119,2,FALSE)=F1438),1,0)</f>
        <v>1</v>
      </c>
      <c r="Z1438" s="54">
        <f>VLOOKUP(V1438,'Charged Moves'!B$2:K$119,10,FALSE)*100</f>
        <v>5</v>
      </c>
      <c r="AA1438" s="54">
        <f>VLOOKUP(V1438,'Charged Moves'!B$2:K$119,6,FALSE)</f>
        <v>2800</v>
      </c>
      <c r="AB1438" s="54">
        <f>VLOOKUP(V1438,'Charged Moves'!B$2:L$119,11,FALSE)</f>
        <v>100</v>
      </c>
      <c r="AC1438" s="62">
        <f t="shared" si="233"/>
        <v>60</v>
      </c>
      <c r="AD1438" s="24">
        <f t="shared" si="3"/>
        <v>21.42857143</v>
      </c>
      <c r="AE1438" s="63">
        <f t="shared" si="4"/>
        <v>7</v>
      </c>
      <c r="AF1438" s="64">
        <f t="shared" si="5"/>
        <v>11200</v>
      </c>
      <c r="AG1438" s="65">
        <f t="shared" si="6"/>
        <v>10.28571429</v>
      </c>
      <c r="AH1438" s="15">
        <f t="shared" si="234"/>
        <v>0.5907934684</v>
      </c>
      <c r="AI1438" s="15">
        <f t="shared" si="235"/>
        <v>0.3417122307</v>
      </c>
      <c r="AJ1438" s="15">
        <f t="shared" si="236"/>
        <v>0.4847757513</v>
      </c>
      <c r="AK1438" s="65">
        <f t="shared" si="7"/>
        <v>4.8</v>
      </c>
      <c r="AL1438" s="65">
        <f t="shared" si="8"/>
        <v>379131.4286</v>
      </c>
      <c r="AM1438" s="65">
        <f t="shared" si="9"/>
        <v>176928</v>
      </c>
    </row>
    <row r="1439" ht="14.25" customHeight="1">
      <c r="A1439" s="11">
        <v>1445.0</v>
      </c>
      <c r="B1439" s="11">
        <f>VLOOKUP(D1439,'Species Data'!A$2:E$252,2,FALSE)</f>
        <v>199</v>
      </c>
      <c r="C1439" s="11"/>
      <c r="D1439" s="20" t="s">
        <v>162</v>
      </c>
      <c r="E1439" s="115" t="s">
        <v>476</v>
      </c>
      <c r="F1439" s="50" t="s">
        <v>36</v>
      </c>
      <c r="G1439" s="11">
        <f>VLOOKUP(D1439,'Species Data'!A$2:E$252,3,FALSE)</f>
        <v>190</v>
      </c>
      <c r="H1439" s="52">
        <f>VLOOKUP(D1439,'Species Data'!A$2:E$252,4,FALSE)</f>
        <v>177</v>
      </c>
      <c r="I1439" s="52">
        <f>VLOOKUP(D1439,'Species Data'!A$2:E$252,5,FALSE)</f>
        <v>194</v>
      </c>
      <c r="J1439" s="53">
        <f t="shared" si="1"/>
        <v>36860</v>
      </c>
      <c r="K1439" s="21" t="s">
        <v>74</v>
      </c>
      <c r="L1439" s="54">
        <f>VLOOKUP(K1439,'Basic Moves'!B$2:J$60,3,FALSE)</f>
        <v>5</v>
      </c>
      <c r="M1439" s="54" t="str">
        <f>VLOOKUP(K1439,'Basic Moves'!B$2:C$60,2,FALSE)</f>
        <v>Water</v>
      </c>
      <c r="N1439" s="54">
        <f>IF(OR(VLOOKUP(K1439,'Basic Moves'!B$2:C$60,2,FALSE)=E1439,VLOOKUP(K1439,'Basic Moves'!B$2:C$60,2,FALSE)=F1439),1,0)</f>
        <v>1</v>
      </c>
      <c r="O1439" s="54">
        <f>VLOOKUP(K1439,'Basic Moves'!B$2:J$60,5,FALSE)</f>
        <v>500</v>
      </c>
      <c r="P1439" s="54">
        <f>VLOOKUP(K1439,'Basic Moves'!B$2:J$60,9,FALSE)</f>
        <v>5</v>
      </c>
      <c r="Q1439" s="34">
        <f t="shared" si="229"/>
        <v>3</v>
      </c>
      <c r="R1439" s="24">
        <f t="shared" si="2"/>
        <v>6</v>
      </c>
      <c r="S1439" s="56">
        <f t="shared" si="230"/>
        <v>10</v>
      </c>
      <c r="T1439" s="56">
        <f t="shared" si="231"/>
        <v>10</v>
      </c>
      <c r="U1439" s="56">
        <f t="shared" si="232"/>
        <v>1</v>
      </c>
      <c r="V1439" s="21" t="s">
        <v>28</v>
      </c>
      <c r="W1439" s="54">
        <f>VLOOKUP(V1439,'Charged Moves'!B$2:K$119,3,FALSE)</f>
        <v>140</v>
      </c>
      <c r="X1439" s="57" t="str">
        <f>VLOOKUP(V1439,'Charged Moves'!B$2:C$119,2,FALSE)</f>
        <v>Fire</v>
      </c>
      <c r="Y1439" s="54">
        <f>IF(OR(VLOOKUP(V1439,'Charged Moves'!B$2:C$119,2,FALSE)=E1439,VLOOKUP(V1439,'Charged Moves'!B$2:C$119,2,FALSE)=F1439),1,0)</f>
        <v>0</v>
      </c>
      <c r="Z1439" s="54">
        <f>VLOOKUP(V1439,'Charged Moves'!B$2:K$119,10,FALSE)*100</f>
        <v>5</v>
      </c>
      <c r="AA1439" s="54">
        <f>VLOOKUP(V1439,'Charged Moves'!B$2:K$119,6,FALSE)</f>
        <v>4200</v>
      </c>
      <c r="AB1439" s="54">
        <f>VLOOKUP(V1439,'Charged Moves'!B$2:L$119,11,FALSE)</f>
        <v>100</v>
      </c>
      <c r="AC1439" s="62">
        <f t="shared" si="233"/>
        <v>69</v>
      </c>
      <c r="AD1439" s="24">
        <f t="shared" si="3"/>
        <v>16.42857143</v>
      </c>
      <c r="AE1439" s="63">
        <f t="shared" si="4"/>
        <v>20</v>
      </c>
      <c r="AF1439" s="64">
        <f t="shared" si="5"/>
        <v>10000</v>
      </c>
      <c r="AG1439" s="65">
        <f t="shared" si="6"/>
        <v>9.084507042</v>
      </c>
      <c r="AH1439" s="15">
        <f t="shared" si="234"/>
        <v>0.5217982218</v>
      </c>
      <c r="AI1439" s="15">
        <f t="shared" si="235"/>
        <v>0.3018056968</v>
      </c>
      <c r="AJ1439" s="15">
        <f t="shared" si="236"/>
        <v>0.2318211444</v>
      </c>
      <c r="AK1439" s="65">
        <f t="shared" si="7"/>
        <v>2.295373665</v>
      </c>
      <c r="AL1439" s="65">
        <f t="shared" si="8"/>
        <v>334854.9296</v>
      </c>
      <c r="AM1439" s="65">
        <f t="shared" si="9"/>
        <v>84607.47331</v>
      </c>
    </row>
    <row r="1440" ht="14.25" customHeight="1">
      <c r="A1440" s="11">
        <v>1444.0</v>
      </c>
      <c r="B1440" s="11">
        <f>VLOOKUP(D1440,'Species Data'!A$2:E$252,2,FALSE)</f>
        <v>199</v>
      </c>
      <c r="C1440" s="11"/>
      <c r="D1440" s="20" t="s">
        <v>162</v>
      </c>
      <c r="E1440" s="115" t="s">
        <v>476</v>
      </c>
      <c r="F1440" s="50" t="s">
        <v>36</v>
      </c>
      <c r="G1440" s="11">
        <f>VLOOKUP(D1440,'Species Data'!A$2:E$252,3,FALSE)</f>
        <v>190</v>
      </c>
      <c r="H1440" s="52">
        <f>VLOOKUP(D1440,'Species Data'!A$2:E$252,4,FALSE)</f>
        <v>177</v>
      </c>
      <c r="I1440" s="52">
        <f>VLOOKUP(D1440,'Species Data'!A$2:E$252,5,FALSE)</f>
        <v>194</v>
      </c>
      <c r="J1440" s="53">
        <f t="shared" si="1"/>
        <v>36860</v>
      </c>
      <c r="K1440" s="21" t="s">
        <v>74</v>
      </c>
      <c r="L1440" s="54">
        <f>VLOOKUP(K1440,'Basic Moves'!B$2:J$60,3,FALSE)</f>
        <v>5</v>
      </c>
      <c r="M1440" s="54" t="str">
        <f>VLOOKUP(K1440,'Basic Moves'!B$2:C$60,2,FALSE)</f>
        <v>Water</v>
      </c>
      <c r="N1440" s="54">
        <f>IF(OR(VLOOKUP(K1440,'Basic Moves'!B$2:C$60,2,FALSE)=E1440,VLOOKUP(K1440,'Basic Moves'!B$2:C$60,2,FALSE)=F1440),1,0)</f>
        <v>1</v>
      </c>
      <c r="O1440" s="54">
        <f>VLOOKUP(K1440,'Basic Moves'!B$2:J$60,5,FALSE)</f>
        <v>500</v>
      </c>
      <c r="P1440" s="54">
        <f>VLOOKUP(K1440,'Basic Moves'!B$2:J$60,9,FALSE)</f>
        <v>5</v>
      </c>
      <c r="Q1440" s="34">
        <f t="shared" si="229"/>
        <v>3</v>
      </c>
      <c r="R1440" s="24">
        <f t="shared" si="2"/>
        <v>6</v>
      </c>
      <c r="S1440" s="56">
        <f t="shared" si="230"/>
        <v>10</v>
      </c>
      <c r="T1440" s="56">
        <f t="shared" si="231"/>
        <v>10</v>
      </c>
      <c r="U1440" s="56">
        <f t="shared" si="232"/>
        <v>1</v>
      </c>
      <c r="V1440" s="21" t="s">
        <v>75</v>
      </c>
      <c r="W1440" s="54">
        <f>VLOOKUP(V1440,'Charged Moves'!B$2:K$119,3,FALSE)</f>
        <v>130</v>
      </c>
      <c r="X1440" s="57" t="str">
        <f>VLOOKUP(V1440,'Charged Moves'!B$2:C$119,2,FALSE)</f>
        <v>Ice</v>
      </c>
      <c r="Y1440" s="54">
        <f>IF(OR(VLOOKUP(V1440,'Charged Moves'!B$2:C$119,2,FALSE)=E1440,VLOOKUP(V1440,'Charged Moves'!B$2:C$119,2,FALSE)=F1440),1,0)</f>
        <v>0</v>
      </c>
      <c r="Z1440" s="54">
        <f>VLOOKUP(V1440,'Charged Moves'!B$2:K$119,10,FALSE)*100</f>
        <v>5</v>
      </c>
      <c r="AA1440" s="54">
        <f>VLOOKUP(V1440,'Charged Moves'!B$2:K$119,6,FALSE)</f>
        <v>3100</v>
      </c>
      <c r="AB1440" s="54">
        <f>VLOOKUP(V1440,'Charged Moves'!B$2:L$119,11,FALSE)</f>
        <v>100</v>
      </c>
      <c r="AC1440" s="62">
        <f t="shared" si="233"/>
        <v>64</v>
      </c>
      <c r="AD1440" s="24">
        <f t="shared" si="3"/>
        <v>20.64516129</v>
      </c>
      <c r="AE1440" s="63">
        <f t="shared" si="4"/>
        <v>20</v>
      </c>
      <c r="AF1440" s="64">
        <f t="shared" si="5"/>
        <v>10000</v>
      </c>
      <c r="AG1440" s="65">
        <f t="shared" si="6"/>
        <v>9.465648855</v>
      </c>
      <c r="AH1440" s="15">
        <f t="shared" si="234"/>
        <v>0.543690342</v>
      </c>
      <c r="AI1440" s="15">
        <f t="shared" si="235"/>
        <v>0.3144679986</v>
      </c>
      <c r="AJ1440" s="15">
        <f t="shared" si="236"/>
        <v>0.2272844569</v>
      </c>
      <c r="AK1440" s="65">
        <f t="shared" si="7"/>
        <v>2.250453721</v>
      </c>
      <c r="AL1440" s="65">
        <f t="shared" si="8"/>
        <v>348903.8168</v>
      </c>
      <c r="AM1440" s="65">
        <f t="shared" si="9"/>
        <v>82951.72414</v>
      </c>
    </row>
    <row r="1441" ht="14.25" customHeight="1">
      <c r="A1441" s="11">
        <v>1446.0</v>
      </c>
      <c r="B1441" s="11">
        <f>VLOOKUP(D1441,'Species Data'!A$2:E$252,2,FALSE)</f>
        <v>199</v>
      </c>
      <c r="C1441" s="11"/>
      <c r="D1441" s="20" t="s">
        <v>162</v>
      </c>
      <c r="E1441" s="115" t="s">
        <v>476</v>
      </c>
      <c r="F1441" s="50" t="s">
        <v>36</v>
      </c>
      <c r="G1441" s="11">
        <f>VLOOKUP(D1441,'Species Data'!A$2:E$252,3,FALSE)</f>
        <v>190</v>
      </c>
      <c r="H1441" s="52">
        <f>VLOOKUP(D1441,'Species Data'!A$2:E$252,4,FALSE)</f>
        <v>177</v>
      </c>
      <c r="I1441" s="52">
        <f>VLOOKUP(D1441,'Species Data'!A$2:E$252,5,FALSE)</f>
        <v>194</v>
      </c>
      <c r="J1441" s="53">
        <f t="shared" si="1"/>
        <v>36860</v>
      </c>
      <c r="K1441" s="21" t="s">
        <v>74</v>
      </c>
      <c r="L1441" s="54">
        <f>VLOOKUP(K1441,'Basic Moves'!B$2:J$60,3,FALSE)</f>
        <v>5</v>
      </c>
      <c r="M1441" s="54" t="str">
        <f>VLOOKUP(K1441,'Basic Moves'!B$2:C$60,2,FALSE)</f>
        <v>Water</v>
      </c>
      <c r="N1441" s="54">
        <f>IF(OR(VLOOKUP(K1441,'Basic Moves'!B$2:C$60,2,FALSE)=E1441,VLOOKUP(K1441,'Basic Moves'!B$2:C$60,2,FALSE)=F1441),1,0)</f>
        <v>1</v>
      </c>
      <c r="O1441" s="54">
        <f>VLOOKUP(K1441,'Basic Moves'!B$2:J$60,5,FALSE)</f>
        <v>500</v>
      </c>
      <c r="P1441" s="54">
        <f>VLOOKUP(K1441,'Basic Moves'!B$2:J$60,9,FALSE)</f>
        <v>5</v>
      </c>
      <c r="Q1441" s="34">
        <f t="shared" si="229"/>
        <v>3</v>
      </c>
      <c r="R1441" s="24">
        <f t="shared" si="2"/>
        <v>6</v>
      </c>
      <c r="S1441" s="56">
        <f t="shared" si="230"/>
        <v>10</v>
      </c>
      <c r="T1441" s="56">
        <f t="shared" si="231"/>
        <v>10</v>
      </c>
      <c r="U1441" s="56">
        <f t="shared" si="232"/>
        <v>1</v>
      </c>
      <c r="V1441" s="21" t="s">
        <v>36</v>
      </c>
      <c r="W1441" s="54">
        <f>VLOOKUP(V1441,'Charged Moves'!B$2:K$119,3,FALSE)</f>
        <v>100</v>
      </c>
      <c r="X1441" s="57" t="str">
        <f>VLOOKUP(V1441,'Charged Moves'!B$2:C$119,2,FALSE)</f>
        <v>Psychic</v>
      </c>
      <c r="Y1441" s="54">
        <f>IF(OR(VLOOKUP(V1441,'Charged Moves'!B$2:C$119,2,FALSE)=E1441,VLOOKUP(V1441,'Charged Moves'!B$2:C$119,2,FALSE)=F1441),1,0)</f>
        <v>1</v>
      </c>
      <c r="Z1441" s="54">
        <f>VLOOKUP(V1441,'Charged Moves'!B$2:K$119,10,FALSE)*100</f>
        <v>5</v>
      </c>
      <c r="AA1441" s="54">
        <f>VLOOKUP(V1441,'Charged Moves'!B$2:K$119,6,FALSE)</f>
        <v>2800</v>
      </c>
      <c r="AB1441" s="54">
        <f>VLOOKUP(V1441,'Charged Moves'!B$2:L$119,11,FALSE)</f>
        <v>100</v>
      </c>
      <c r="AC1441" s="62">
        <f t="shared" si="233"/>
        <v>60</v>
      </c>
      <c r="AD1441" s="24">
        <f t="shared" si="3"/>
        <v>21.42857143</v>
      </c>
      <c r="AE1441" s="63">
        <f t="shared" si="4"/>
        <v>20</v>
      </c>
      <c r="AF1441" s="64">
        <f t="shared" si="5"/>
        <v>10000</v>
      </c>
      <c r="AG1441" s="65">
        <f t="shared" si="6"/>
        <v>9.375</v>
      </c>
      <c r="AH1441" s="15">
        <f t="shared" si="234"/>
        <v>0.5384836301</v>
      </c>
      <c r="AI1441" s="15">
        <f t="shared" si="235"/>
        <v>0.3114564603</v>
      </c>
      <c r="AJ1441" s="15">
        <f t="shared" si="236"/>
        <v>0.2211568209</v>
      </c>
      <c r="AK1441" s="65">
        <f t="shared" si="7"/>
        <v>2.189781022</v>
      </c>
      <c r="AL1441" s="65">
        <f t="shared" si="8"/>
        <v>345562.5</v>
      </c>
      <c r="AM1441" s="65">
        <f t="shared" si="9"/>
        <v>80715.32847</v>
      </c>
    </row>
    <row r="1442" ht="14.25" customHeight="1">
      <c r="A1442" s="11">
        <v>566.0</v>
      </c>
      <c r="B1442" s="11">
        <f>VLOOKUP(D1442,'Species Data'!A$2:E$252,2,FALSE)</f>
        <v>79</v>
      </c>
      <c r="C1442" s="11"/>
      <c r="D1442" s="11" t="s">
        <v>342</v>
      </c>
      <c r="E1442" s="115" t="s">
        <v>476</v>
      </c>
      <c r="F1442" s="50" t="s">
        <v>36</v>
      </c>
      <c r="G1442" s="11">
        <f>VLOOKUP(D1442,'Species Data'!A$2:E$252,3,FALSE)</f>
        <v>180</v>
      </c>
      <c r="H1442" s="52">
        <f>VLOOKUP(D1442,'Species Data'!A$2:E$252,4,FALSE)</f>
        <v>109</v>
      </c>
      <c r="I1442" s="52">
        <f>VLOOKUP(D1442,'Species Data'!A$2:E$252,5,FALSE)</f>
        <v>109</v>
      </c>
      <c r="J1442" s="53">
        <f t="shared" si="1"/>
        <v>19620</v>
      </c>
      <c r="K1442" s="48" t="s">
        <v>18</v>
      </c>
      <c r="L1442" s="54">
        <f>VLOOKUP(K1442,'Basic Moves'!B$2:J$60,3,FALSE)</f>
        <v>20</v>
      </c>
      <c r="M1442" s="54" t="str">
        <f>VLOOKUP(K1442,'Basic Moves'!B$2:C$60,2,FALSE)</f>
        <v>Psychic</v>
      </c>
      <c r="N1442" s="54">
        <f>IF(OR(VLOOKUP(K1442,'Basic Moves'!B$2:C$60,2,FALSE)=E1442,VLOOKUP(K1442,'Basic Moves'!B$2:C$60,2,FALSE)=F1442),1,0)</f>
        <v>1</v>
      </c>
      <c r="O1442" s="54">
        <f>VLOOKUP(K1442,'Basic Moves'!B$2:J$60,5,FALSE)</f>
        <v>1600</v>
      </c>
      <c r="P1442" s="54">
        <f>VLOOKUP(K1442,'Basic Moves'!B$2:J$60,9,FALSE)</f>
        <v>15</v>
      </c>
      <c r="Q1442" s="34">
        <f t="shared" si="229"/>
        <v>8</v>
      </c>
      <c r="R1442" s="24">
        <f t="shared" si="2"/>
        <v>5</v>
      </c>
      <c r="S1442" s="56">
        <f t="shared" si="230"/>
        <v>12.5</v>
      </c>
      <c r="T1442" s="56">
        <f t="shared" si="231"/>
        <v>9.375</v>
      </c>
      <c r="U1442" s="56">
        <f t="shared" si="232"/>
        <v>0.75</v>
      </c>
      <c r="V1442" s="48" t="s">
        <v>36</v>
      </c>
      <c r="W1442" s="54">
        <f>VLOOKUP(V1442,'Charged Moves'!B$2:K$119,3,FALSE)</f>
        <v>100</v>
      </c>
      <c r="X1442" s="57" t="str">
        <f>VLOOKUP(V1442,'Charged Moves'!B$2:C$119,2,FALSE)</f>
        <v>Psychic</v>
      </c>
      <c r="Y1442" s="54">
        <f>IF(OR(VLOOKUP(V1442,'Charged Moves'!B$2:C$119,2,FALSE)=E1442,VLOOKUP(V1442,'Charged Moves'!B$2:C$119,2,FALSE)=F1442),1,0)</f>
        <v>1</v>
      </c>
      <c r="Z1442" s="54">
        <f>VLOOKUP(V1442,'Charged Moves'!B$2:K$119,10,FALSE)*100</f>
        <v>5</v>
      </c>
      <c r="AA1442" s="54">
        <f>VLOOKUP(V1442,'Charged Moves'!B$2:K$119,6,FALSE)</f>
        <v>2800</v>
      </c>
      <c r="AB1442" s="54">
        <f>VLOOKUP(V1442,'Charged Moves'!B$2:L$119,11,FALSE)</f>
        <v>100</v>
      </c>
      <c r="AC1442" s="62">
        <f t="shared" si="233"/>
        <v>37</v>
      </c>
      <c r="AD1442" s="24">
        <f t="shared" si="3"/>
        <v>13.21428571</v>
      </c>
      <c r="AE1442" s="63">
        <f t="shared" si="4"/>
        <v>7</v>
      </c>
      <c r="AF1442" s="64">
        <f t="shared" si="5"/>
        <v>11200</v>
      </c>
      <c r="AG1442" s="65">
        <f t="shared" si="6"/>
        <v>6.642857143</v>
      </c>
      <c r="AH1442" s="15">
        <f t="shared" si="234"/>
        <v>0.381554115</v>
      </c>
      <c r="AI1442" s="15">
        <f t="shared" si="235"/>
        <v>0.1174693734</v>
      </c>
      <c r="AJ1442" s="15">
        <f t="shared" si="236"/>
        <v>0.1666498844</v>
      </c>
      <c r="AK1442" s="65">
        <f t="shared" si="7"/>
        <v>3.1</v>
      </c>
      <c r="AL1442" s="65">
        <f t="shared" si="8"/>
        <v>130332.8571</v>
      </c>
      <c r="AM1442" s="65">
        <f t="shared" si="9"/>
        <v>60822</v>
      </c>
    </row>
    <row r="1443" ht="14.25" customHeight="1">
      <c r="A1443" s="11">
        <v>567.0</v>
      </c>
      <c r="B1443" s="11">
        <f>VLOOKUP(D1443,'Species Data'!A$2:E$252,2,FALSE)</f>
        <v>79</v>
      </c>
      <c r="C1443" s="11"/>
      <c r="D1443" s="11" t="s">
        <v>342</v>
      </c>
      <c r="E1443" s="115" t="s">
        <v>476</v>
      </c>
      <c r="F1443" s="50" t="s">
        <v>36</v>
      </c>
      <c r="G1443" s="11">
        <f>VLOOKUP(D1443,'Species Data'!A$2:E$252,3,FALSE)</f>
        <v>180</v>
      </c>
      <c r="H1443" s="52">
        <f>VLOOKUP(D1443,'Species Data'!A$2:E$252,4,FALSE)</f>
        <v>109</v>
      </c>
      <c r="I1443" s="52">
        <f>VLOOKUP(D1443,'Species Data'!A$2:E$252,5,FALSE)</f>
        <v>109</v>
      </c>
      <c r="J1443" s="53">
        <f t="shared" si="1"/>
        <v>19620</v>
      </c>
      <c r="K1443" s="48" t="s">
        <v>18</v>
      </c>
      <c r="L1443" s="54">
        <f>VLOOKUP(K1443,'Basic Moves'!B$2:J$60,3,FALSE)</f>
        <v>20</v>
      </c>
      <c r="M1443" s="54" t="str">
        <f>VLOOKUP(K1443,'Basic Moves'!B$2:C$60,2,FALSE)</f>
        <v>Psychic</v>
      </c>
      <c r="N1443" s="54">
        <f>IF(OR(VLOOKUP(K1443,'Basic Moves'!B$2:C$60,2,FALSE)=E1443,VLOOKUP(K1443,'Basic Moves'!B$2:C$60,2,FALSE)=F1443),1,0)</f>
        <v>1</v>
      </c>
      <c r="O1443" s="54">
        <f>VLOOKUP(K1443,'Basic Moves'!B$2:J$60,5,FALSE)</f>
        <v>1600</v>
      </c>
      <c r="P1443" s="54">
        <f>VLOOKUP(K1443,'Basic Moves'!B$2:J$60,9,FALSE)</f>
        <v>15</v>
      </c>
      <c r="Q1443" s="34">
        <f t="shared" si="229"/>
        <v>8</v>
      </c>
      <c r="R1443" s="24">
        <f t="shared" si="2"/>
        <v>5</v>
      </c>
      <c r="S1443" s="56">
        <f t="shared" si="230"/>
        <v>12.5</v>
      </c>
      <c r="T1443" s="56">
        <f t="shared" si="231"/>
        <v>9.375</v>
      </c>
      <c r="U1443" s="56">
        <f t="shared" si="232"/>
        <v>0.75</v>
      </c>
      <c r="V1443" s="48" t="s">
        <v>233</v>
      </c>
      <c r="W1443" s="54">
        <f>VLOOKUP(V1443,'Charged Moves'!B$2:K$119,3,FALSE)</f>
        <v>65</v>
      </c>
      <c r="X1443" s="57" t="str">
        <f>VLOOKUP(V1443,'Charged Moves'!B$2:C$119,2,FALSE)</f>
        <v>Psychic</v>
      </c>
      <c r="Y1443" s="54">
        <f>IF(OR(VLOOKUP(V1443,'Charged Moves'!B$2:C$119,2,FALSE)=E1443,VLOOKUP(V1443,'Charged Moves'!B$2:C$119,2,FALSE)=F1443),1,0)</f>
        <v>1</v>
      </c>
      <c r="Z1443" s="54">
        <f>VLOOKUP(V1443,'Charged Moves'!B$2:K$119,10,FALSE)*100</f>
        <v>5</v>
      </c>
      <c r="AA1443" s="54">
        <f>VLOOKUP(V1443,'Charged Moves'!B$2:K$119,6,FALSE)</f>
        <v>2700</v>
      </c>
      <c r="AB1443" s="54">
        <f>VLOOKUP(V1443,'Charged Moves'!B$2:L$119,11,FALSE)</f>
        <v>33</v>
      </c>
      <c r="AC1443" s="62">
        <f t="shared" si="233"/>
        <v>24</v>
      </c>
      <c r="AD1443" s="24">
        <f t="shared" si="3"/>
        <v>8.888888889</v>
      </c>
      <c r="AE1443" s="63">
        <f t="shared" si="4"/>
        <v>3</v>
      </c>
      <c r="AF1443" s="64">
        <f t="shared" si="5"/>
        <v>4800</v>
      </c>
      <c r="AG1443" s="65">
        <f t="shared" si="6"/>
        <v>6.4</v>
      </c>
      <c r="AH1443" s="15">
        <f t="shared" si="234"/>
        <v>0.3676048248</v>
      </c>
      <c r="AI1443" s="15">
        <f t="shared" si="235"/>
        <v>0.1131747942</v>
      </c>
      <c r="AJ1443" s="15">
        <f t="shared" si="236"/>
        <v>0.1664764714</v>
      </c>
      <c r="AK1443" s="65">
        <f t="shared" si="7"/>
        <v>3.096774194</v>
      </c>
      <c r="AL1443" s="65">
        <f t="shared" si="8"/>
        <v>125568</v>
      </c>
      <c r="AM1443" s="65">
        <f t="shared" si="9"/>
        <v>60758.70968</v>
      </c>
    </row>
    <row r="1444" ht="14.25" customHeight="1">
      <c r="A1444" s="11">
        <v>568.0</v>
      </c>
      <c r="B1444" s="11">
        <f>VLOOKUP(D1444,'Species Data'!A$2:E$252,2,FALSE)</f>
        <v>79</v>
      </c>
      <c r="C1444" s="11"/>
      <c r="D1444" s="11" t="s">
        <v>342</v>
      </c>
      <c r="E1444" s="115" t="s">
        <v>476</v>
      </c>
      <c r="F1444" s="50" t="s">
        <v>36</v>
      </c>
      <c r="G1444" s="11">
        <f>VLOOKUP(D1444,'Species Data'!A$2:E$252,3,FALSE)</f>
        <v>180</v>
      </c>
      <c r="H1444" s="52">
        <f>VLOOKUP(D1444,'Species Data'!A$2:E$252,4,FALSE)</f>
        <v>109</v>
      </c>
      <c r="I1444" s="52">
        <f>VLOOKUP(D1444,'Species Data'!A$2:E$252,5,FALSE)</f>
        <v>109</v>
      </c>
      <c r="J1444" s="53">
        <f t="shared" si="1"/>
        <v>19620</v>
      </c>
      <c r="K1444" s="48" t="s">
        <v>18</v>
      </c>
      <c r="L1444" s="54">
        <f>VLOOKUP(K1444,'Basic Moves'!B$2:J$60,3,FALSE)</f>
        <v>20</v>
      </c>
      <c r="M1444" s="54" t="str">
        <f>VLOOKUP(K1444,'Basic Moves'!B$2:C$60,2,FALSE)</f>
        <v>Psychic</v>
      </c>
      <c r="N1444" s="54">
        <f>IF(OR(VLOOKUP(K1444,'Basic Moves'!B$2:C$60,2,FALSE)=E1444,VLOOKUP(K1444,'Basic Moves'!B$2:C$60,2,FALSE)=F1444),1,0)</f>
        <v>1</v>
      </c>
      <c r="O1444" s="54">
        <f>VLOOKUP(K1444,'Basic Moves'!B$2:J$60,5,FALSE)</f>
        <v>1600</v>
      </c>
      <c r="P1444" s="54">
        <f>VLOOKUP(K1444,'Basic Moves'!B$2:J$60,9,FALSE)</f>
        <v>15</v>
      </c>
      <c r="Q1444" s="34">
        <f t="shared" si="229"/>
        <v>8</v>
      </c>
      <c r="R1444" s="24">
        <f t="shared" si="2"/>
        <v>5</v>
      </c>
      <c r="S1444" s="56">
        <f t="shared" si="230"/>
        <v>12.5</v>
      </c>
      <c r="T1444" s="56">
        <f t="shared" si="231"/>
        <v>9.375</v>
      </c>
      <c r="U1444" s="56">
        <f t="shared" si="232"/>
        <v>0.75</v>
      </c>
      <c r="V1444" s="48" t="s">
        <v>107</v>
      </c>
      <c r="W1444" s="54">
        <f>VLOOKUP(V1444,'Charged Moves'!B$2:K$119,3,FALSE)</f>
        <v>70</v>
      </c>
      <c r="X1444" s="57" t="str">
        <f>VLOOKUP(V1444,'Charged Moves'!B$2:C$119,2,FALSE)</f>
        <v>Water</v>
      </c>
      <c r="Y1444" s="54">
        <f>IF(OR(VLOOKUP(V1444,'Charged Moves'!B$2:C$119,2,FALSE)=E1444,VLOOKUP(V1444,'Charged Moves'!B$2:C$119,2,FALSE)=F1444),1,0)</f>
        <v>1</v>
      </c>
      <c r="Z1444" s="54">
        <f>VLOOKUP(V1444,'Charged Moves'!B$2:K$119,10,FALSE)*100</f>
        <v>5</v>
      </c>
      <c r="AA1444" s="54">
        <f>VLOOKUP(V1444,'Charged Moves'!B$2:K$119,6,FALSE)</f>
        <v>3200</v>
      </c>
      <c r="AB1444" s="54">
        <f>VLOOKUP(V1444,'Charged Moves'!B$2:L$119,11,FALSE)</f>
        <v>50</v>
      </c>
      <c r="AC1444" s="62">
        <f t="shared" si="233"/>
        <v>26</v>
      </c>
      <c r="AD1444" s="24">
        <f t="shared" si="3"/>
        <v>8.125</v>
      </c>
      <c r="AE1444" s="63">
        <f t="shared" si="4"/>
        <v>4</v>
      </c>
      <c r="AF1444" s="64">
        <f t="shared" si="5"/>
        <v>6400</v>
      </c>
      <c r="AG1444" s="65">
        <f t="shared" si="6"/>
        <v>6.041666667</v>
      </c>
      <c r="AH1444" s="15">
        <f t="shared" si="234"/>
        <v>0.3470227838</v>
      </c>
      <c r="AI1444" s="15">
        <f t="shared" si="235"/>
        <v>0.1068381846</v>
      </c>
      <c r="AJ1444" s="15">
        <f t="shared" si="236"/>
        <v>0.1590798765</v>
      </c>
      <c r="AK1444" s="65">
        <f t="shared" si="7"/>
        <v>2.959183673</v>
      </c>
      <c r="AL1444" s="65">
        <f t="shared" si="8"/>
        <v>118537.5</v>
      </c>
      <c r="AM1444" s="65">
        <f t="shared" si="9"/>
        <v>58059.18367</v>
      </c>
    </row>
    <row r="1445" ht="14.25" customHeight="1">
      <c r="A1445" s="11">
        <v>570.0</v>
      </c>
      <c r="B1445" s="11">
        <f>VLOOKUP(D1445,'Species Data'!A$2:E$252,2,FALSE)</f>
        <v>79</v>
      </c>
      <c r="C1445" s="11"/>
      <c r="D1445" s="11" t="s">
        <v>342</v>
      </c>
      <c r="E1445" s="115" t="s">
        <v>476</v>
      </c>
      <c r="F1445" s="50" t="s">
        <v>36</v>
      </c>
      <c r="G1445" s="11">
        <f>VLOOKUP(D1445,'Species Data'!A$2:E$252,3,FALSE)</f>
        <v>180</v>
      </c>
      <c r="H1445" s="52">
        <f>VLOOKUP(D1445,'Species Data'!A$2:E$252,4,FALSE)</f>
        <v>109</v>
      </c>
      <c r="I1445" s="52">
        <f>VLOOKUP(D1445,'Species Data'!A$2:E$252,5,FALSE)</f>
        <v>109</v>
      </c>
      <c r="J1445" s="53">
        <f t="shared" si="1"/>
        <v>19620</v>
      </c>
      <c r="K1445" s="48" t="s">
        <v>74</v>
      </c>
      <c r="L1445" s="54">
        <f>VLOOKUP(K1445,'Basic Moves'!B$2:J$60,3,FALSE)</f>
        <v>5</v>
      </c>
      <c r="M1445" s="54" t="str">
        <f>VLOOKUP(K1445,'Basic Moves'!B$2:C$60,2,FALSE)</f>
        <v>Water</v>
      </c>
      <c r="N1445" s="54">
        <f>IF(OR(VLOOKUP(K1445,'Basic Moves'!B$2:C$60,2,FALSE)=E1445,VLOOKUP(K1445,'Basic Moves'!B$2:C$60,2,FALSE)=F1445),1,0)</f>
        <v>1</v>
      </c>
      <c r="O1445" s="54">
        <f>VLOOKUP(K1445,'Basic Moves'!B$2:J$60,5,FALSE)</f>
        <v>500</v>
      </c>
      <c r="P1445" s="54">
        <f>VLOOKUP(K1445,'Basic Moves'!B$2:J$60,9,FALSE)</f>
        <v>5</v>
      </c>
      <c r="Q1445" s="34">
        <f t="shared" si="229"/>
        <v>2</v>
      </c>
      <c r="R1445" s="24">
        <f t="shared" si="2"/>
        <v>4</v>
      </c>
      <c r="S1445" s="56">
        <f t="shared" si="230"/>
        <v>10</v>
      </c>
      <c r="T1445" s="56">
        <f t="shared" si="231"/>
        <v>10</v>
      </c>
      <c r="U1445" s="56">
        <f t="shared" si="232"/>
        <v>1</v>
      </c>
      <c r="V1445" s="48" t="s">
        <v>233</v>
      </c>
      <c r="W1445" s="54">
        <f>VLOOKUP(V1445,'Charged Moves'!B$2:K$119,3,FALSE)</f>
        <v>65</v>
      </c>
      <c r="X1445" s="57" t="str">
        <f>VLOOKUP(V1445,'Charged Moves'!B$2:C$119,2,FALSE)</f>
        <v>Psychic</v>
      </c>
      <c r="Y1445" s="54">
        <f>IF(OR(VLOOKUP(V1445,'Charged Moves'!B$2:C$119,2,FALSE)=E1445,VLOOKUP(V1445,'Charged Moves'!B$2:C$119,2,FALSE)=F1445),1,0)</f>
        <v>1</v>
      </c>
      <c r="Z1445" s="54">
        <f>VLOOKUP(V1445,'Charged Moves'!B$2:K$119,10,FALSE)*100</f>
        <v>5</v>
      </c>
      <c r="AA1445" s="54">
        <f>VLOOKUP(V1445,'Charged Moves'!B$2:K$119,6,FALSE)</f>
        <v>2700</v>
      </c>
      <c r="AB1445" s="54">
        <f>VLOOKUP(V1445,'Charged Moves'!B$2:L$119,11,FALSE)</f>
        <v>33</v>
      </c>
      <c r="AC1445" s="62">
        <f t="shared" si="233"/>
        <v>24</v>
      </c>
      <c r="AD1445" s="24">
        <f t="shared" si="3"/>
        <v>8.888888889</v>
      </c>
      <c r="AE1445" s="63">
        <f t="shared" si="4"/>
        <v>7</v>
      </c>
      <c r="AF1445" s="64">
        <f t="shared" si="5"/>
        <v>3500</v>
      </c>
      <c r="AG1445" s="65">
        <f t="shared" si="6"/>
        <v>6.129032258</v>
      </c>
      <c r="AH1445" s="15">
        <f t="shared" si="234"/>
        <v>0.3520409109</v>
      </c>
      <c r="AI1445" s="15">
        <f t="shared" si="235"/>
        <v>0.1083831194</v>
      </c>
      <c r="AJ1445" s="15">
        <f t="shared" si="236"/>
        <v>0.09201824481</v>
      </c>
      <c r="AK1445" s="65">
        <f t="shared" si="7"/>
        <v>1.711711712</v>
      </c>
      <c r="AL1445" s="65">
        <f t="shared" si="8"/>
        <v>120251.6129</v>
      </c>
      <c r="AM1445" s="65">
        <f t="shared" si="9"/>
        <v>33583.78378</v>
      </c>
    </row>
    <row r="1446" ht="14.25" customHeight="1">
      <c r="A1446" s="11">
        <v>571.0</v>
      </c>
      <c r="B1446" s="11">
        <f>VLOOKUP(D1446,'Species Data'!A$2:E$252,2,FALSE)</f>
        <v>79</v>
      </c>
      <c r="C1446" s="11"/>
      <c r="D1446" s="11" t="s">
        <v>342</v>
      </c>
      <c r="E1446" s="115" t="s">
        <v>476</v>
      </c>
      <c r="F1446" s="50" t="s">
        <v>36</v>
      </c>
      <c r="G1446" s="11">
        <f>VLOOKUP(D1446,'Species Data'!A$2:E$252,3,FALSE)</f>
        <v>180</v>
      </c>
      <c r="H1446" s="52">
        <f>VLOOKUP(D1446,'Species Data'!A$2:E$252,4,FALSE)</f>
        <v>109</v>
      </c>
      <c r="I1446" s="52">
        <f>VLOOKUP(D1446,'Species Data'!A$2:E$252,5,FALSE)</f>
        <v>109</v>
      </c>
      <c r="J1446" s="53">
        <f t="shared" si="1"/>
        <v>19620</v>
      </c>
      <c r="K1446" s="48" t="s">
        <v>74</v>
      </c>
      <c r="L1446" s="54">
        <f>VLOOKUP(K1446,'Basic Moves'!B$2:J$60,3,FALSE)</f>
        <v>5</v>
      </c>
      <c r="M1446" s="54" t="str">
        <f>VLOOKUP(K1446,'Basic Moves'!B$2:C$60,2,FALSE)</f>
        <v>Water</v>
      </c>
      <c r="N1446" s="54">
        <f>IF(OR(VLOOKUP(K1446,'Basic Moves'!B$2:C$60,2,FALSE)=E1446,VLOOKUP(K1446,'Basic Moves'!B$2:C$60,2,FALSE)=F1446),1,0)</f>
        <v>1</v>
      </c>
      <c r="O1446" s="54">
        <f>VLOOKUP(K1446,'Basic Moves'!B$2:J$60,5,FALSE)</f>
        <v>500</v>
      </c>
      <c r="P1446" s="54">
        <f>VLOOKUP(K1446,'Basic Moves'!B$2:J$60,9,FALSE)</f>
        <v>5</v>
      </c>
      <c r="Q1446" s="34">
        <f t="shared" si="229"/>
        <v>2</v>
      </c>
      <c r="R1446" s="24">
        <f t="shared" si="2"/>
        <v>4</v>
      </c>
      <c r="S1446" s="56">
        <f t="shared" si="230"/>
        <v>10</v>
      </c>
      <c r="T1446" s="56">
        <f t="shared" si="231"/>
        <v>10</v>
      </c>
      <c r="U1446" s="56">
        <f t="shared" si="232"/>
        <v>1</v>
      </c>
      <c r="V1446" s="48" t="s">
        <v>107</v>
      </c>
      <c r="W1446" s="54">
        <f>VLOOKUP(V1446,'Charged Moves'!B$2:K$119,3,FALSE)</f>
        <v>70</v>
      </c>
      <c r="X1446" s="57" t="str">
        <f>VLOOKUP(V1446,'Charged Moves'!B$2:C$119,2,FALSE)</f>
        <v>Water</v>
      </c>
      <c r="Y1446" s="54">
        <f>IF(OR(VLOOKUP(V1446,'Charged Moves'!B$2:C$119,2,FALSE)=E1446,VLOOKUP(V1446,'Charged Moves'!B$2:C$119,2,FALSE)=F1446),1,0)</f>
        <v>1</v>
      </c>
      <c r="Z1446" s="54">
        <f>VLOOKUP(V1446,'Charged Moves'!B$2:K$119,10,FALSE)*100</f>
        <v>5</v>
      </c>
      <c r="AA1446" s="54">
        <f>VLOOKUP(V1446,'Charged Moves'!B$2:K$119,6,FALSE)</f>
        <v>3200</v>
      </c>
      <c r="AB1446" s="54">
        <f>VLOOKUP(V1446,'Charged Moves'!B$2:L$119,11,FALSE)</f>
        <v>50</v>
      </c>
      <c r="AC1446" s="62">
        <f t="shared" si="233"/>
        <v>26</v>
      </c>
      <c r="AD1446" s="24">
        <f t="shared" si="3"/>
        <v>8.125</v>
      </c>
      <c r="AE1446" s="63">
        <f t="shared" si="4"/>
        <v>10</v>
      </c>
      <c r="AF1446" s="64">
        <f t="shared" si="5"/>
        <v>5000</v>
      </c>
      <c r="AG1446" s="65">
        <f t="shared" si="6"/>
        <v>5.609756098</v>
      </c>
      <c r="AH1446" s="15">
        <f t="shared" si="234"/>
        <v>0.3222145949</v>
      </c>
      <c r="AI1446" s="15">
        <f t="shared" si="235"/>
        <v>0.09920046745</v>
      </c>
      <c r="AJ1446" s="15">
        <f t="shared" si="236"/>
        <v>0.08188308783</v>
      </c>
      <c r="AK1446" s="65">
        <f t="shared" si="7"/>
        <v>1.523178808</v>
      </c>
      <c r="AL1446" s="65">
        <f t="shared" si="8"/>
        <v>110063.4146</v>
      </c>
      <c r="AM1446" s="65">
        <f t="shared" si="9"/>
        <v>29884.76821</v>
      </c>
    </row>
    <row r="1447" ht="14.25" customHeight="1">
      <c r="A1447" s="11">
        <v>569.0</v>
      </c>
      <c r="B1447" s="11">
        <f>VLOOKUP(D1447,'Species Data'!A$2:E$252,2,FALSE)</f>
        <v>79</v>
      </c>
      <c r="C1447" s="11"/>
      <c r="D1447" s="11" t="s">
        <v>342</v>
      </c>
      <c r="E1447" s="115" t="s">
        <v>476</v>
      </c>
      <c r="F1447" s="50" t="s">
        <v>36</v>
      </c>
      <c r="G1447" s="11">
        <f>VLOOKUP(D1447,'Species Data'!A$2:E$252,3,FALSE)</f>
        <v>180</v>
      </c>
      <c r="H1447" s="52">
        <f>VLOOKUP(D1447,'Species Data'!A$2:E$252,4,FALSE)</f>
        <v>109</v>
      </c>
      <c r="I1447" s="52">
        <f>VLOOKUP(D1447,'Species Data'!A$2:E$252,5,FALSE)</f>
        <v>109</v>
      </c>
      <c r="J1447" s="53">
        <f t="shared" si="1"/>
        <v>19620</v>
      </c>
      <c r="K1447" s="48" t="s">
        <v>74</v>
      </c>
      <c r="L1447" s="54">
        <f>VLOOKUP(K1447,'Basic Moves'!B$2:J$60,3,FALSE)</f>
        <v>5</v>
      </c>
      <c r="M1447" s="54" t="str">
        <f>VLOOKUP(K1447,'Basic Moves'!B$2:C$60,2,FALSE)</f>
        <v>Water</v>
      </c>
      <c r="N1447" s="54">
        <f>IF(OR(VLOOKUP(K1447,'Basic Moves'!B$2:C$60,2,FALSE)=E1447,VLOOKUP(K1447,'Basic Moves'!B$2:C$60,2,FALSE)=F1447),1,0)</f>
        <v>1</v>
      </c>
      <c r="O1447" s="54">
        <f>VLOOKUP(K1447,'Basic Moves'!B$2:J$60,5,FALSE)</f>
        <v>500</v>
      </c>
      <c r="P1447" s="54">
        <f>VLOOKUP(K1447,'Basic Moves'!B$2:J$60,9,FALSE)</f>
        <v>5</v>
      </c>
      <c r="Q1447" s="34">
        <f t="shared" si="229"/>
        <v>2</v>
      </c>
      <c r="R1447" s="24">
        <f t="shared" si="2"/>
        <v>4</v>
      </c>
      <c r="S1447" s="56">
        <f t="shared" si="230"/>
        <v>10</v>
      </c>
      <c r="T1447" s="56">
        <f t="shared" si="231"/>
        <v>10</v>
      </c>
      <c r="U1447" s="56">
        <f t="shared" si="232"/>
        <v>1</v>
      </c>
      <c r="V1447" s="48" t="s">
        <v>36</v>
      </c>
      <c r="W1447" s="54">
        <f>VLOOKUP(V1447,'Charged Moves'!B$2:K$119,3,FALSE)</f>
        <v>100</v>
      </c>
      <c r="X1447" s="57" t="str">
        <f>VLOOKUP(V1447,'Charged Moves'!B$2:C$119,2,FALSE)</f>
        <v>Psychic</v>
      </c>
      <c r="Y1447" s="54">
        <f>IF(OR(VLOOKUP(V1447,'Charged Moves'!B$2:C$119,2,FALSE)=E1447,VLOOKUP(V1447,'Charged Moves'!B$2:C$119,2,FALSE)=F1447),1,0)</f>
        <v>1</v>
      </c>
      <c r="Z1447" s="54">
        <f>VLOOKUP(V1447,'Charged Moves'!B$2:K$119,10,FALSE)*100</f>
        <v>5</v>
      </c>
      <c r="AA1447" s="54">
        <f>VLOOKUP(V1447,'Charged Moves'!B$2:K$119,6,FALSE)</f>
        <v>2800</v>
      </c>
      <c r="AB1447" s="54">
        <f>VLOOKUP(V1447,'Charged Moves'!B$2:L$119,11,FALSE)</f>
        <v>100</v>
      </c>
      <c r="AC1447" s="62">
        <f t="shared" si="233"/>
        <v>37</v>
      </c>
      <c r="AD1447" s="24">
        <f t="shared" si="3"/>
        <v>13.21428571</v>
      </c>
      <c r="AE1447" s="63">
        <f t="shared" si="4"/>
        <v>20</v>
      </c>
      <c r="AF1447" s="64">
        <f t="shared" si="5"/>
        <v>10000</v>
      </c>
      <c r="AG1447" s="65">
        <f t="shared" si="6"/>
        <v>6.015625</v>
      </c>
      <c r="AH1447" s="15">
        <f t="shared" si="234"/>
        <v>0.345526996</v>
      </c>
      <c r="AI1447" s="15">
        <f t="shared" si="235"/>
        <v>0.1063776752</v>
      </c>
      <c r="AJ1447" s="15">
        <f t="shared" si="236"/>
        <v>0.07553591417</v>
      </c>
      <c r="AK1447" s="65">
        <f t="shared" si="7"/>
        <v>1.405109489</v>
      </c>
      <c r="AL1447" s="65">
        <f t="shared" si="8"/>
        <v>118026.5625</v>
      </c>
      <c r="AM1447" s="65">
        <f t="shared" si="9"/>
        <v>27568.24818</v>
      </c>
    </row>
    <row r="1448" ht="14.25" customHeight="1">
      <c r="A1448" s="11">
        <v>1547.0</v>
      </c>
      <c r="B1448" s="11">
        <f>VLOOKUP(D1448,'Species Data'!A$2:E$252,2,FALSE)</f>
        <v>218</v>
      </c>
      <c r="C1448" s="11"/>
      <c r="D1448" s="20" t="s">
        <v>430</v>
      </c>
      <c r="E1448" s="66" t="s">
        <v>170</v>
      </c>
      <c r="F1448" s="112"/>
      <c r="G1448" s="11">
        <f>VLOOKUP(D1448,'Species Data'!A$2:E$252,3,FALSE)</f>
        <v>80</v>
      </c>
      <c r="H1448" s="52">
        <f>VLOOKUP(D1448,'Species Data'!A$2:E$252,4,FALSE)</f>
        <v>118</v>
      </c>
      <c r="I1448" s="52">
        <f>VLOOKUP(D1448,'Species Data'!A$2:E$252,5,FALSE)</f>
        <v>71</v>
      </c>
      <c r="J1448" s="53">
        <f t="shared" si="1"/>
        <v>5680</v>
      </c>
      <c r="K1448" s="21" t="s">
        <v>108</v>
      </c>
      <c r="L1448" s="54">
        <f>VLOOKUP(K1448,'Basic Moves'!B$2:J$60,3,FALSE)</f>
        <v>10</v>
      </c>
      <c r="M1448" s="54" t="str">
        <f>VLOOKUP(K1448,'Basic Moves'!B$2:C$60,2,FALSE)</f>
        <v>Fire</v>
      </c>
      <c r="N1448" s="54">
        <f>IF(OR(VLOOKUP(K1448,'Basic Moves'!B$2:C$60,2,FALSE)=E1448,VLOOKUP(K1448,'Basic Moves'!B$2:C$60,2,FALSE)=F1448),1,0)</f>
        <v>1</v>
      </c>
      <c r="O1448" s="54">
        <f>VLOOKUP(K1448,'Basic Moves'!B$2:J$60,5,FALSE)</f>
        <v>1000</v>
      </c>
      <c r="P1448" s="54">
        <f>VLOOKUP(K1448,'Basic Moves'!B$2:J$60,9,FALSE)</f>
        <v>10</v>
      </c>
      <c r="Q1448" s="34">
        <f t="shared" si="229"/>
        <v>4</v>
      </c>
      <c r="R1448" s="24">
        <f t="shared" si="2"/>
        <v>4</v>
      </c>
      <c r="S1448" s="56">
        <f t="shared" si="230"/>
        <v>10</v>
      </c>
      <c r="T1448" s="56">
        <f t="shared" si="231"/>
        <v>10</v>
      </c>
      <c r="U1448" s="56">
        <f t="shared" si="232"/>
        <v>1</v>
      </c>
      <c r="V1448" s="21" t="s">
        <v>346</v>
      </c>
      <c r="W1448" s="54">
        <f>VLOOKUP(V1448,'Charged Moves'!B$2:K$119,3,FALSE)</f>
        <v>70</v>
      </c>
      <c r="X1448" s="57" t="str">
        <f>VLOOKUP(V1448,'Charged Moves'!B$2:C$119,2,FALSE)</f>
        <v>Fire</v>
      </c>
      <c r="Y1448" s="54">
        <f>IF(OR(VLOOKUP(V1448,'Charged Moves'!B$2:C$119,2,FALSE)=E1448,VLOOKUP(V1448,'Charged Moves'!B$2:C$119,2,FALSE)=F1448),1,0)</f>
        <v>1</v>
      </c>
      <c r="Z1448" s="54">
        <f>VLOOKUP(V1448,'Charged Moves'!B$2:K$119,10,FALSE)*100</f>
        <v>5</v>
      </c>
      <c r="AA1448" s="54">
        <f>VLOOKUP(V1448,'Charged Moves'!B$2:K$119,6,FALSE)</f>
        <v>3800</v>
      </c>
      <c r="AB1448" s="54">
        <f>VLOOKUP(V1448,'Charged Moves'!B$2:L$119,11,FALSE)</f>
        <v>33</v>
      </c>
      <c r="AC1448" s="62">
        <f t="shared" si="233"/>
        <v>28</v>
      </c>
      <c r="AD1448" s="24">
        <f t="shared" si="3"/>
        <v>7.368421053</v>
      </c>
      <c r="AE1448" s="63">
        <f t="shared" si="4"/>
        <v>4</v>
      </c>
      <c r="AF1448" s="64">
        <f t="shared" si="5"/>
        <v>4000</v>
      </c>
      <c r="AG1448" s="65">
        <f t="shared" si="6"/>
        <v>5.641025641</v>
      </c>
      <c r="AH1448" s="15">
        <f t="shared" si="234"/>
        <v>0.3240106629</v>
      </c>
      <c r="AI1448" s="15">
        <f t="shared" si="235"/>
        <v>0.02887866719</v>
      </c>
      <c r="AJ1448" s="15">
        <f t="shared" si="236"/>
        <v>0.03847027845</v>
      </c>
      <c r="AK1448" s="65">
        <f t="shared" si="7"/>
        <v>2.471910112</v>
      </c>
      <c r="AL1448" s="65">
        <f t="shared" si="8"/>
        <v>32041.02564</v>
      </c>
      <c r="AM1448" s="65">
        <f t="shared" si="9"/>
        <v>14040.44944</v>
      </c>
    </row>
    <row r="1449" ht="14.25" customHeight="1">
      <c r="A1449" s="11">
        <v>1546.0</v>
      </c>
      <c r="B1449" s="11">
        <f>VLOOKUP(D1449,'Species Data'!A$2:E$252,2,FALSE)</f>
        <v>218</v>
      </c>
      <c r="C1449" s="11"/>
      <c r="D1449" s="20" t="s">
        <v>430</v>
      </c>
      <c r="E1449" s="66" t="s">
        <v>170</v>
      </c>
      <c r="F1449" s="112"/>
      <c r="G1449" s="11">
        <f>VLOOKUP(D1449,'Species Data'!A$2:E$252,3,FALSE)</f>
        <v>80</v>
      </c>
      <c r="H1449" s="52">
        <f>VLOOKUP(D1449,'Species Data'!A$2:E$252,4,FALSE)</f>
        <v>118</v>
      </c>
      <c r="I1449" s="52">
        <f>VLOOKUP(D1449,'Species Data'!A$2:E$252,5,FALSE)</f>
        <v>71</v>
      </c>
      <c r="J1449" s="53">
        <f t="shared" si="1"/>
        <v>5680</v>
      </c>
      <c r="K1449" s="21" t="s">
        <v>108</v>
      </c>
      <c r="L1449" s="54">
        <f>VLOOKUP(K1449,'Basic Moves'!B$2:J$60,3,FALSE)</f>
        <v>10</v>
      </c>
      <c r="M1449" s="54" t="str">
        <f>VLOOKUP(K1449,'Basic Moves'!B$2:C$60,2,FALSE)</f>
        <v>Fire</v>
      </c>
      <c r="N1449" s="54">
        <f>IF(OR(VLOOKUP(K1449,'Basic Moves'!B$2:C$60,2,FALSE)=E1449,VLOOKUP(K1449,'Basic Moves'!B$2:C$60,2,FALSE)=F1449),1,0)</f>
        <v>1</v>
      </c>
      <c r="O1449" s="54">
        <f>VLOOKUP(K1449,'Basic Moves'!B$2:J$60,5,FALSE)</f>
        <v>1000</v>
      </c>
      <c r="P1449" s="54">
        <f>VLOOKUP(K1449,'Basic Moves'!B$2:J$60,9,FALSE)</f>
        <v>10</v>
      </c>
      <c r="Q1449" s="34">
        <f t="shared" si="229"/>
        <v>4</v>
      </c>
      <c r="R1449" s="24">
        <f t="shared" si="2"/>
        <v>4</v>
      </c>
      <c r="S1449" s="56">
        <f t="shared" si="230"/>
        <v>10</v>
      </c>
      <c r="T1449" s="56">
        <f t="shared" si="231"/>
        <v>10</v>
      </c>
      <c r="U1449" s="56">
        <f t="shared" si="232"/>
        <v>1</v>
      </c>
      <c r="V1449" s="21" t="s">
        <v>340</v>
      </c>
      <c r="W1449" s="54">
        <f>VLOOKUP(V1449,'Charged Moves'!B$2:K$119,3,FALSE)</f>
        <v>70</v>
      </c>
      <c r="X1449" s="57" t="str">
        <f>VLOOKUP(V1449,'Charged Moves'!B$2:C$119,2,FALSE)</f>
        <v>Fire</v>
      </c>
      <c r="Y1449" s="54">
        <f>IF(OR(VLOOKUP(V1449,'Charged Moves'!B$2:C$119,2,FALSE)=E1449,VLOOKUP(V1449,'Charged Moves'!B$2:C$119,2,FALSE)=F1449),1,0)</f>
        <v>1</v>
      </c>
      <c r="Z1449" s="54">
        <f>VLOOKUP(V1449,'Charged Moves'!B$2:K$119,10,FALSE)*100</f>
        <v>5</v>
      </c>
      <c r="AA1449" s="54">
        <f>VLOOKUP(V1449,'Charged Moves'!B$2:K$119,6,FALSE)</f>
        <v>2600</v>
      </c>
      <c r="AB1449" s="54">
        <f>VLOOKUP(V1449,'Charged Moves'!B$2:L$119,11,FALSE)</f>
        <v>50</v>
      </c>
      <c r="AC1449" s="62">
        <f t="shared" si="233"/>
        <v>28</v>
      </c>
      <c r="AD1449" s="24">
        <f t="shared" si="3"/>
        <v>10.76923077</v>
      </c>
      <c r="AE1449" s="63">
        <f t="shared" si="4"/>
        <v>5</v>
      </c>
      <c r="AF1449" s="64">
        <f t="shared" si="5"/>
        <v>5000</v>
      </c>
      <c r="AG1449" s="65">
        <f t="shared" si="6"/>
        <v>6.315789474</v>
      </c>
      <c r="AH1449" s="15">
        <f t="shared" si="234"/>
        <v>0.3627679192</v>
      </c>
      <c r="AI1449" s="15">
        <f t="shared" si="235"/>
        <v>0.03233305322</v>
      </c>
      <c r="AJ1449" s="15">
        <f t="shared" si="236"/>
        <v>0.0381134113</v>
      </c>
      <c r="AK1449" s="65">
        <f t="shared" si="7"/>
        <v>2.448979592</v>
      </c>
      <c r="AL1449" s="65">
        <f t="shared" si="8"/>
        <v>35873.68421</v>
      </c>
      <c r="AM1449" s="65">
        <f t="shared" si="9"/>
        <v>13910.20408</v>
      </c>
    </row>
    <row r="1450" ht="14.25" customHeight="1">
      <c r="A1450" s="11">
        <v>1548.0</v>
      </c>
      <c r="B1450" s="11">
        <f>VLOOKUP(D1450,'Species Data'!A$2:E$252,2,FALSE)</f>
        <v>218</v>
      </c>
      <c r="C1450" s="11"/>
      <c r="D1450" s="20" t="s">
        <v>430</v>
      </c>
      <c r="E1450" s="66" t="s">
        <v>170</v>
      </c>
      <c r="F1450" s="112"/>
      <c r="G1450" s="11">
        <f>VLOOKUP(D1450,'Species Data'!A$2:E$252,3,FALSE)</f>
        <v>80</v>
      </c>
      <c r="H1450" s="52">
        <f>VLOOKUP(D1450,'Species Data'!A$2:E$252,4,FALSE)</f>
        <v>118</v>
      </c>
      <c r="I1450" s="52">
        <f>VLOOKUP(D1450,'Species Data'!A$2:E$252,5,FALSE)</f>
        <v>71</v>
      </c>
      <c r="J1450" s="53">
        <f t="shared" si="1"/>
        <v>5680</v>
      </c>
      <c r="K1450" s="21" t="s">
        <v>108</v>
      </c>
      <c r="L1450" s="54">
        <f>VLOOKUP(K1450,'Basic Moves'!B$2:J$60,3,FALSE)</f>
        <v>10</v>
      </c>
      <c r="M1450" s="54" t="str">
        <f>VLOOKUP(K1450,'Basic Moves'!B$2:C$60,2,FALSE)</f>
        <v>Fire</v>
      </c>
      <c r="N1450" s="54">
        <f>IF(OR(VLOOKUP(K1450,'Basic Moves'!B$2:C$60,2,FALSE)=E1450,VLOOKUP(K1450,'Basic Moves'!B$2:C$60,2,FALSE)=F1450),1,0)</f>
        <v>1</v>
      </c>
      <c r="O1450" s="54">
        <f>VLOOKUP(K1450,'Basic Moves'!B$2:J$60,5,FALSE)</f>
        <v>1000</v>
      </c>
      <c r="P1450" s="54">
        <f>VLOOKUP(K1450,'Basic Moves'!B$2:J$60,9,FALSE)</f>
        <v>10</v>
      </c>
      <c r="Q1450" s="34">
        <f t="shared" si="229"/>
        <v>4</v>
      </c>
      <c r="R1450" s="24">
        <f t="shared" si="2"/>
        <v>4</v>
      </c>
      <c r="S1450" s="56">
        <f t="shared" si="230"/>
        <v>10</v>
      </c>
      <c r="T1450" s="56">
        <f t="shared" si="231"/>
        <v>10</v>
      </c>
      <c r="U1450" s="56">
        <f t="shared" si="232"/>
        <v>1</v>
      </c>
      <c r="V1450" s="21" t="s">
        <v>140</v>
      </c>
      <c r="W1450" s="54">
        <f>VLOOKUP(V1450,'Charged Moves'!B$2:K$119,3,FALSE)</f>
        <v>80</v>
      </c>
      <c r="X1450" s="57" t="str">
        <f>VLOOKUP(V1450,'Charged Moves'!B$2:C$119,2,FALSE)</f>
        <v>Rock</v>
      </c>
      <c r="Y1450" s="54">
        <f>IF(OR(VLOOKUP(V1450,'Charged Moves'!B$2:C$119,2,FALSE)=E1450,VLOOKUP(V1450,'Charged Moves'!B$2:C$119,2,FALSE)=F1450),1,0)</f>
        <v>0</v>
      </c>
      <c r="Z1450" s="54">
        <f>VLOOKUP(V1450,'Charged Moves'!B$2:K$119,10,FALSE)*100</f>
        <v>5</v>
      </c>
      <c r="AA1450" s="54">
        <f>VLOOKUP(V1450,'Charged Moves'!B$2:K$119,6,FALSE)</f>
        <v>2700</v>
      </c>
      <c r="AB1450" s="54">
        <f>VLOOKUP(V1450,'Charged Moves'!B$2:L$119,11,FALSE)</f>
        <v>50</v>
      </c>
      <c r="AC1450" s="62">
        <f t="shared" si="233"/>
        <v>27</v>
      </c>
      <c r="AD1450" s="24">
        <f t="shared" si="3"/>
        <v>10</v>
      </c>
      <c r="AE1450" s="63">
        <f t="shared" si="4"/>
        <v>5</v>
      </c>
      <c r="AF1450" s="64">
        <f t="shared" si="5"/>
        <v>5000</v>
      </c>
      <c r="AG1450" s="65">
        <f t="shared" si="6"/>
        <v>6.103896104</v>
      </c>
      <c r="AH1450" s="15">
        <f t="shared" si="234"/>
        <v>0.3505971341</v>
      </c>
      <c r="AI1450" s="15">
        <f t="shared" si="235"/>
        <v>0.03124828628</v>
      </c>
      <c r="AJ1450" s="15">
        <f t="shared" si="236"/>
        <v>0.03712994341</v>
      </c>
      <c r="AK1450" s="65">
        <f t="shared" si="7"/>
        <v>2.385786802</v>
      </c>
      <c r="AL1450" s="65">
        <f t="shared" si="8"/>
        <v>34670.12987</v>
      </c>
      <c r="AM1450" s="65">
        <f t="shared" si="9"/>
        <v>13551.26904</v>
      </c>
    </row>
    <row r="1451" ht="14.25" customHeight="1">
      <c r="A1451" s="11">
        <v>1550.0</v>
      </c>
      <c r="B1451" s="11">
        <f>VLOOKUP(D1451,'Species Data'!A$2:E$252,2,FALSE)</f>
        <v>218</v>
      </c>
      <c r="C1451" s="11"/>
      <c r="D1451" s="20" t="s">
        <v>430</v>
      </c>
      <c r="E1451" s="66" t="s">
        <v>170</v>
      </c>
      <c r="F1451" s="112"/>
      <c r="G1451" s="11">
        <f>VLOOKUP(D1451,'Species Data'!A$2:E$252,3,FALSE)</f>
        <v>80</v>
      </c>
      <c r="H1451" s="52">
        <f>VLOOKUP(D1451,'Species Data'!A$2:E$252,4,FALSE)</f>
        <v>118</v>
      </c>
      <c r="I1451" s="52">
        <f>VLOOKUP(D1451,'Species Data'!A$2:E$252,5,FALSE)</f>
        <v>71</v>
      </c>
      <c r="J1451" s="53">
        <f t="shared" si="1"/>
        <v>5680</v>
      </c>
      <c r="K1451" s="21" t="s">
        <v>117</v>
      </c>
      <c r="L1451" s="54">
        <f>VLOOKUP(K1451,'Basic Moves'!B$2:J$60,3,FALSE)</f>
        <v>12</v>
      </c>
      <c r="M1451" s="54" t="str">
        <f>VLOOKUP(K1451,'Basic Moves'!B$2:C$60,2,FALSE)</f>
        <v>Rock</v>
      </c>
      <c r="N1451" s="54">
        <f>IF(OR(VLOOKUP(K1451,'Basic Moves'!B$2:C$60,2,FALSE)=E1451,VLOOKUP(K1451,'Basic Moves'!B$2:C$60,2,FALSE)=F1451),1,0)</f>
        <v>0</v>
      </c>
      <c r="O1451" s="54">
        <f>VLOOKUP(K1451,'Basic Moves'!B$2:J$60,5,FALSE)</f>
        <v>900</v>
      </c>
      <c r="P1451" s="54">
        <f>VLOOKUP(K1451,'Basic Moves'!B$2:J$60,9,FALSE)</f>
        <v>7</v>
      </c>
      <c r="Q1451" s="34">
        <f t="shared" si="229"/>
        <v>4</v>
      </c>
      <c r="R1451" s="24">
        <f t="shared" si="2"/>
        <v>4.444444444</v>
      </c>
      <c r="S1451" s="56">
        <f t="shared" si="230"/>
        <v>13.33333333</v>
      </c>
      <c r="T1451" s="56">
        <f t="shared" si="231"/>
        <v>7.777777778</v>
      </c>
      <c r="U1451" s="56">
        <f t="shared" si="232"/>
        <v>0.5833333333</v>
      </c>
      <c r="V1451" s="21" t="s">
        <v>346</v>
      </c>
      <c r="W1451" s="54">
        <f>VLOOKUP(V1451,'Charged Moves'!B$2:K$119,3,FALSE)</f>
        <v>70</v>
      </c>
      <c r="X1451" s="57" t="str">
        <f>VLOOKUP(V1451,'Charged Moves'!B$2:C$119,2,FALSE)</f>
        <v>Fire</v>
      </c>
      <c r="Y1451" s="54">
        <f>IF(OR(VLOOKUP(V1451,'Charged Moves'!B$2:C$119,2,FALSE)=E1451,VLOOKUP(V1451,'Charged Moves'!B$2:C$119,2,FALSE)=F1451),1,0)</f>
        <v>1</v>
      </c>
      <c r="Z1451" s="54">
        <f>VLOOKUP(V1451,'Charged Moves'!B$2:K$119,10,FALSE)*100</f>
        <v>5</v>
      </c>
      <c r="AA1451" s="54">
        <f>VLOOKUP(V1451,'Charged Moves'!B$2:K$119,6,FALSE)</f>
        <v>3800</v>
      </c>
      <c r="AB1451" s="54">
        <f>VLOOKUP(V1451,'Charged Moves'!B$2:L$119,11,FALSE)</f>
        <v>33</v>
      </c>
      <c r="AC1451" s="62">
        <f t="shared" si="233"/>
        <v>28</v>
      </c>
      <c r="AD1451" s="24">
        <f t="shared" si="3"/>
        <v>7.368421053</v>
      </c>
      <c r="AE1451" s="63">
        <f t="shared" si="4"/>
        <v>5</v>
      </c>
      <c r="AF1451" s="64">
        <f t="shared" si="5"/>
        <v>4500</v>
      </c>
      <c r="AG1451" s="65">
        <f t="shared" si="6"/>
        <v>5.78313253</v>
      </c>
      <c r="AH1451" s="15">
        <f t="shared" si="234"/>
        <v>0.3321730345</v>
      </c>
      <c r="AI1451" s="15">
        <f t="shared" si="235"/>
        <v>0.02960616921</v>
      </c>
      <c r="AJ1451" s="15">
        <f t="shared" si="236"/>
        <v>0.03679915574</v>
      </c>
      <c r="AK1451" s="65">
        <f t="shared" si="7"/>
        <v>2.36453202</v>
      </c>
      <c r="AL1451" s="65">
        <f t="shared" si="8"/>
        <v>32848.19277</v>
      </c>
      <c r="AM1451" s="65">
        <f t="shared" si="9"/>
        <v>13430.54187</v>
      </c>
    </row>
    <row r="1452" ht="14.25" customHeight="1">
      <c r="A1452" s="11">
        <v>1549.0</v>
      </c>
      <c r="B1452" s="11">
        <f>VLOOKUP(D1452,'Species Data'!A$2:E$252,2,FALSE)</f>
        <v>218</v>
      </c>
      <c r="C1452" s="11"/>
      <c r="D1452" s="20" t="s">
        <v>430</v>
      </c>
      <c r="E1452" s="66" t="s">
        <v>170</v>
      </c>
      <c r="F1452" s="112"/>
      <c r="G1452" s="11">
        <f>VLOOKUP(D1452,'Species Data'!A$2:E$252,3,FALSE)</f>
        <v>80</v>
      </c>
      <c r="H1452" s="52">
        <f>VLOOKUP(D1452,'Species Data'!A$2:E$252,4,FALSE)</f>
        <v>118</v>
      </c>
      <c r="I1452" s="52">
        <f>VLOOKUP(D1452,'Species Data'!A$2:E$252,5,FALSE)</f>
        <v>71</v>
      </c>
      <c r="J1452" s="53">
        <f t="shared" si="1"/>
        <v>5680</v>
      </c>
      <c r="K1452" s="21" t="s">
        <v>117</v>
      </c>
      <c r="L1452" s="54">
        <f>VLOOKUP(K1452,'Basic Moves'!B$2:J$60,3,FALSE)</f>
        <v>12</v>
      </c>
      <c r="M1452" s="54" t="str">
        <f>VLOOKUP(K1452,'Basic Moves'!B$2:C$60,2,FALSE)</f>
        <v>Rock</v>
      </c>
      <c r="N1452" s="54">
        <f>IF(OR(VLOOKUP(K1452,'Basic Moves'!B$2:C$60,2,FALSE)=E1452,VLOOKUP(K1452,'Basic Moves'!B$2:C$60,2,FALSE)=F1452),1,0)</f>
        <v>0</v>
      </c>
      <c r="O1452" s="54">
        <f>VLOOKUP(K1452,'Basic Moves'!B$2:J$60,5,FALSE)</f>
        <v>900</v>
      </c>
      <c r="P1452" s="54">
        <f>VLOOKUP(K1452,'Basic Moves'!B$2:J$60,9,FALSE)</f>
        <v>7</v>
      </c>
      <c r="Q1452" s="34">
        <f t="shared" si="229"/>
        <v>4</v>
      </c>
      <c r="R1452" s="24">
        <f t="shared" si="2"/>
        <v>4.444444444</v>
      </c>
      <c r="S1452" s="56">
        <f t="shared" si="230"/>
        <v>13.33333333</v>
      </c>
      <c r="T1452" s="56">
        <f t="shared" si="231"/>
        <v>7.777777778</v>
      </c>
      <c r="U1452" s="56">
        <f t="shared" si="232"/>
        <v>0.5833333333</v>
      </c>
      <c r="V1452" s="21" t="s">
        <v>340</v>
      </c>
      <c r="W1452" s="54">
        <f>VLOOKUP(V1452,'Charged Moves'!B$2:K$119,3,FALSE)</f>
        <v>70</v>
      </c>
      <c r="X1452" s="57" t="str">
        <f>VLOOKUP(V1452,'Charged Moves'!B$2:C$119,2,FALSE)</f>
        <v>Fire</v>
      </c>
      <c r="Y1452" s="54">
        <f>IF(OR(VLOOKUP(V1452,'Charged Moves'!B$2:C$119,2,FALSE)=E1452,VLOOKUP(V1452,'Charged Moves'!B$2:C$119,2,FALSE)=F1452),1,0)</f>
        <v>1</v>
      </c>
      <c r="Z1452" s="54">
        <f>VLOOKUP(V1452,'Charged Moves'!B$2:K$119,10,FALSE)*100</f>
        <v>5</v>
      </c>
      <c r="AA1452" s="54">
        <f>VLOOKUP(V1452,'Charged Moves'!B$2:K$119,6,FALSE)</f>
        <v>2600</v>
      </c>
      <c r="AB1452" s="54">
        <f>VLOOKUP(V1452,'Charged Moves'!B$2:L$119,11,FALSE)</f>
        <v>50</v>
      </c>
      <c r="AC1452" s="62">
        <f t="shared" si="233"/>
        <v>28</v>
      </c>
      <c r="AD1452" s="24">
        <f t="shared" si="3"/>
        <v>10.76923077</v>
      </c>
      <c r="AE1452" s="63">
        <f t="shared" si="4"/>
        <v>8</v>
      </c>
      <c r="AF1452" s="64">
        <f t="shared" si="5"/>
        <v>7200</v>
      </c>
      <c r="AG1452" s="65">
        <f t="shared" si="6"/>
        <v>6.12244898</v>
      </c>
      <c r="AH1452" s="15">
        <f t="shared" si="234"/>
        <v>0.3516627788</v>
      </c>
      <c r="AI1452" s="15">
        <f t="shared" si="235"/>
        <v>0.03134326587</v>
      </c>
      <c r="AJ1452" s="15">
        <f t="shared" si="236"/>
        <v>0.03358915744</v>
      </c>
      <c r="AK1452" s="65">
        <f t="shared" si="7"/>
        <v>2.158273381</v>
      </c>
      <c r="AL1452" s="65">
        <f t="shared" si="8"/>
        <v>34775.5102</v>
      </c>
      <c r="AM1452" s="65">
        <f t="shared" si="9"/>
        <v>12258.99281</v>
      </c>
    </row>
    <row r="1453" ht="14.25" customHeight="1">
      <c r="A1453" s="11">
        <v>1551.0</v>
      </c>
      <c r="B1453" s="11">
        <f>VLOOKUP(D1453,'Species Data'!A$2:E$252,2,FALSE)</f>
        <v>218</v>
      </c>
      <c r="C1453" s="11"/>
      <c r="D1453" s="20" t="s">
        <v>430</v>
      </c>
      <c r="E1453" s="66" t="s">
        <v>170</v>
      </c>
      <c r="F1453" s="112"/>
      <c r="G1453" s="11">
        <f>VLOOKUP(D1453,'Species Data'!A$2:E$252,3,FALSE)</f>
        <v>80</v>
      </c>
      <c r="H1453" s="52">
        <f>VLOOKUP(D1453,'Species Data'!A$2:E$252,4,FALSE)</f>
        <v>118</v>
      </c>
      <c r="I1453" s="52">
        <f>VLOOKUP(D1453,'Species Data'!A$2:E$252,5,FALSE)</f>
        <v>71</v>
      </c>
      <c r="J1453" s="53">
        <f t="shared" si="1"/>
        <v>5680</v>
      </c>
      <c r="K1453" s="21" t="s">
        <v>117</v>
      </c>
      <c r="L1453" s="54">
        <f>VLOOKUP(K1453,'Basic Moves'!B$2:J$60,3,FALSE)</f>
        <v>12</v>
      </c>
      <c r="M1453" s="54" t="str">
        <f>VLOOKUP(K1453,'Basic Moves'!B$2:C$60,2,FALSE)</f>
        <v>Rock</v>
      </c>
      <c r="N1453" s="54">
        <f>IF(OR(VLOOKUP(K1453,'Basic Moves'!B$2:C$60,2,FALSE)=E1453,VLOOKUP(K1453,'Basic Moves'!B$2:C$60,2,FALSE)=F1453),1,0)</f>
        <v>0</v>
      </c>
      <c r="O1453" s="54">
        <f>VLOOKUP(K1453,'Basic Moves'!B$2:J$60,5,FALSE)</f>
        <v>900</v>
      </c>
      <c r="P1453" s="54">
        <f>VLOOKUP(K1453,'Basic Moves'!B$2:J$60,9,FALSE)</f>
        <v>7</v>
      </c>
      <c r="Q1453" s="34">
        <f t="shared" si="229"/>
        <v>4</v>
      </c>
      <c r="R1453" s="24">
        <f t="shared" si="2"/>
        <v>4.444444444</v>
      </c>
      <c r="S1453" s="56">
        <f t="shared" si="230"/>
        <v>13.33333333</v>
      </c>
      <c r="T1453" s="56">
        <f t="shared" si="231"/>
        <v>7.777777778</v>
      </c>
      <c r="U1453" s="56">
        <f t="shared" si="232"/>
        <v>0.5833333333</v>
      </c>
      <c r="V1453" s="21" t="s">
        <v>140</v>
      </c>
      <c r="W1453" s="54">
        <f>VLOOKUP(V1453,'Charged Moves'!B$2:K$119,3,FALSE)</f>
        <v>80</v>
      </c>
      <c r="X1453" s="57" t="str">
        <f>VLOOKUP(V1453,'Charged Moves'!B$2:C$119,2,FALSE)</f>
        <v>Rock</v>
      </c>
      <c r="Y1453" s="54">
        <f>IF(OR(VLOOKUP(V1453,'Charged Moves'!B$2:C$119,2,FALSE)=E1453,VLOOKUP(V1453,'Charged Moves'!B$2:C$119,2,FALSE)=F1453),1,0)</f>
        <v>0</v>
      </c>
      <c r="Z1453" s="54">
        <f>VLOOKUP(V1453,'Charged Moves'!B$2:K$119,10,FALSE)*100</f>
        <v>5</v>
      </c>
      <c r="AA1453" s="54">
        <f>VLOOKUP(V1453,'Charged Moves'!B$2:K$119,6,FALSE)</f>
        <v>2700</v>
      </c>
      <c r="AB1453" s="54">
        <f>VLOOKUP(V1453,'Charged Moves'!B$2:L$119,11,FALSE)</f>
        <v>50</v>
      </c>
      <c r="AC1453" s="62">
        <f t="shared" si="233"/>
        <v>27</v>
      </c>
      <c r="AD1453" s="24">
        <f t="shared" si="3"/>
        <v>10</v>
      </c>
      <c r="AE1453" s="63">
        <f t="shared" si="4"/>
        <v>8</v>
      </c>
      <c r="AF1453" s="64">
        <f t="shared" si="5"/>
        <v>7200</v>
      </c>
      <c r="AG1453" s="65">
        <f t="shared" si="6"/>
        <v>5.95959596</v>
      </c>
      <c r="AH1453" s="15">
        <f t="shared" si="234"/>
        <v>0.3423087857</v>
      </c>
      <c r="AI1453" s="15">
        <f t="shared" si="235"/>
        <v>0.03050955611</v>
      </c>
      <c r="AJ1453" s="15">
        <f t="shared" si="236"/>
        <v>0.03291095343</v>
      </c>
      <c r="AK1453" s="65">
        <f t="shared" si="7"/>
        <v>2.114695341</v>
      </c>
      <c r="AL1453" s="65">
        <f t="shared" si="8"/>
        <v>33850.50505</v>
      </c>
      <c r="AM1453" s="65">
        <f t="shared" si="9"/>
        <v>12011.46953</v>
      </c>
    </row>
    <row r="1454" ht="14.25" customHeight="1">
      <c r="A1454" s="11">
        <v>1648.0</v>
      </c>
      <c r="B1454" s="11">
        <f>VLOOKUP(D1454,'Species Data'!A$2:E$252,2,FALSE)</f>
        <v>235</v>
      </c>
      <c r="C1454" s="11"/>
      <c r="D1454" s="20" t="s">
        <v>443</v>
      </c>
      <c r="E1454" s="98" t="s">
        <v>481</v>
      </c>
      <c r="F1454" s="98"/>
      <c r="G1454" s="11">
        <f>VLOOKUP(D1454,'Species Data'!A$2:E$252,3,FALSE)</f>
        <v>110</v>
      </c>
      <c r="H1454" s="52">
        <f>VLOOKUP(D1454,'Species Data'!A$2:E$252,4,FALSE)</f>
        <v>40</v>
      </c>
      <c r="I1454" s="52">
        <f>VLOOKUP(D1454,'Species Data'!A$2:E$252,5,FALSE)</f>
        <v>88</v>
      </c>
      <c r="J1454" s="53">
        <f t="shared" si="1"/>
        <v>9680</v>
      </c>
      <c r="K1454" s="21" t="s">
        <v>139</v>
      </c>
      <c r="L1454" s="54">
        <f>VLOOKUP(K1454,'Basic Moves'!B$2:J$60,3,FALSE)</f>
        <v>5</v>
      </c>
      <c r="M1454" s="54" t="str">
        <f>VLOOKUP(K1454,'Basic Moves'!B$2:C$60,2,FALSE)</f>
        <v>Normal</v>
      </c>
      <c r="N1454" s="54">
        <f>IF(OR(VLOOKUP(K1454,'Basic Moves'!B$2:C$60,2,FALSE)=E1454,VLOOKUP(K1454,'Basic Moves'!B$2:C$60,2,FALSE)=F1454),1,0)</f>
        <v>1</v>
      </c>
      <c r="O1454" s="54">
        <f>VLOOKUP(K1454,'Basic Moves'!B$2:J$60,5,FALSE)</f>
        <v>500</v>
      </c>
      <c r="P1454" s="54">
        <f>VLOOKUP(K1454,'Basic Moves'!B$2:J$60,9,FALSE)</f>
        <v>5</v>
      </c>
      <c r="Q1454" s="34">
        <f t="shared" si="229"/>
        <v>1</v>
      </c>
      <c r="R1454" s="24">
        <f t="shared" si="2"/>
        <v>2</v>
      </c>
      <c r="S1454" s="56">
        <f t="shared" si="230"/>
        <v>10</v>
      </c>
      <c r="T1454" s="56">
        <f t="shared" si="231"/>
        <v>10</v>
      </c>
      <c r="U1454" s="56">
        <f t="shared" si="232"/>
        <v>1</v>
      </c>
      <c r="V1454" s="21" t="s">
        <v>412</v>
      </c>
      <c r="W1454" s="54">
        <f>VLOOKUP(V1454,'Charged Moves'!B$2:K$119,3,FALSE)</f>
        <v>35</v>
      </c>
      <c r="X1454" s="57" t="str">
        <f>VLOOKUP(V1454,'Charged Moves'!B$2:C$119,2,FALSE)</f>
        <v>Normal</v>
      </c>
      <c r="Y1454" s="54">
        <f>IF(OR(VLOOKUP(V1454,'Charged Moves'!B$2:C$119,2,FALSE)=E1454,VLOOKUP(V1454,'Charged Moves'!B$2:C$119,2,FALSE)=F1454),1,0)</f>
        <v>1</v>
      </c>
      <c r="Z1454" s="54">
        <f>VLOOKUP(V1454,'Charged Moves'!B$2:K$119,10,FALSE)*100</f>
        <v>0</v>
      </c>
      <c r="AA1454" s="54">
        <f>VLOOKUP(V1454,'Charged Moves'!B$2:K$119,6,FALSE)</f>
        <v>2200</v>
      </c>
      <c r="AB1454" s="54">
        <f>VLOOKUP(V1454,'Charged Moves'!B$2:L$119,11,FALSE)</f>
        <v>0</v>
      </c>
      <c r="AC1454" s="62">
        <f t="shared" si="233"/>
        <v>5</v>
      </c>
      <c r="AD1454" s="24">
        <f t="shared" si="3"/>
        <v>2.272727273</v>
      </c>
      <c r="AE1454" s="63">
        <f t="shared" si="4"/>
        <v>0</v>
      </c>
      <c r="AF1454" s="64">
        <f t="shared" si="5"/>
        <v>0</v>
      </c>
      <c r="AG1454" s="65">
        <f t="shared" si="6"/>
        <v>2.272727273</v>
      </c>
      <c r="AH1454" s="15">
        <f t="shared" si="234"/>
        <v>0.1305414861</v>
      </c>
      <c r="AI1454" s="15">
        <f t="shared" si="235"/>
        <v>0.01982866233</v>
      </c>
      <c r="AJ1454" s="15">
        <f t="shared" si="236"/>
        <v>0.03157478421</v>
      </c>
      <c r="AK1454" s="65">
        <f t="shared" si="7"/>
        <v>1.19047619</v>
      </c>
      <c r="AL1454" s="65">
        <f t="shared" si="8"/>
        <v>22000</v>
      </c>
      <c r="AM1454" s="65">
        <f t="shared" si="9"/>
        <v>11523.80952</v>
      </c>
    </row>
    <row r="1455" ht="14.25" customHeight="1">
      <c r="A1455" s="11">
        <v>1664.0</v>
      </c>
      <c r="B1455" s="11">
        <f>VLOOKUP(D1455,'Species Data'!A$2:E$252,2,FALSE)</f>
        <v>238</v>
      </c>
      <c r="C1455" s="11"/>
      <c r="D1455" s="20" t="s">
        <v>380</v>
      </c>
      <c r="E1455" s="111" t="s">
        <v>484</v>
      </c>
      <c r="F1455" s="50" t="s">
        <v>36</v>
      </c>
      <c r="G1455" s="11">
        <f>VLOOKUP(D1455,'Species Data'!A$2:E$252,3,FALSE)</f>
        <v>90</v>
      </c>
      <c r="H1455" s="52">
        <f>VLOOKUP(D1455,'Species Data'!A$2:E$252,4,FALSE)</f>
        <v>153</v>
      </c>
      <c r="I1455" s="52">
        <f>VLOOKUP(D1455,'Species Data'!A$2:E$252,5,FALSE)</f>
        <v>116</v>
      </c>
      <c r="J1455" s="53">
        <f t="shared" si="1"/>
        <v>10440</v>
      </c>
      <c r="K1455" s="21" t="s">
        <v>224</v>
      </c>
      <c r="L1455" s="54">
        <f>VLOOKUP(K1455,'Basic Moves'!B$2:J$60,3,FALSE)</f>
        <v>6</v>
      </c>
      <c r="M1455" s="54" t="str">
        <f>VLOOKUP(K1455,'Basic Moves'!B$2:C$60,2,FALSE)</f>
        <v>Ice</v>
      </c>
      <c r="N1455" s="54">
        <f>IF(OR(VLOOKUP(K1455,'Basic Moves'!B$2:C$60,2,FALSE)=E1455,VLOOKUP(K1455,'Basic Moves'!B$2:C$60,2,FALSE)=F1455),1,0)</f>
        <v>1</v>
      </c>
      <c r="O1455" s="54">
        <f>VLOOKUP(K1455,'Basic Moves'!B$2:J$60,5,FALSE)</f>
        <v>1000</v>
      </c>
      <c r="P1455" s="54">
        <f>VLOOKUP(K1455,'Basic Moves'!B$2:J$60,9,FALSE)</f>
        <v>15</v>
      </c>
      <c r="Q1455" s="34">
        <f t="shared" si="229"/>
        <v>4</v>
      </c>
      <c r="R1455" s="24">
        <f t="shared" si="2"/>
        <v>4</v>
      </c>
      <c r="S1455" s="56">
        <f t="shared" si="230"/>
        <v>6</v>
      </c>
      <c r="T1455" s="56">
        <f t="shared" si="231"/>
        <v>15</v>
      </c>
      <c r="U1455" s="56">
        <f t="shared" si="232"/>
        <v>2.5</v>
      </c>
      <c r="V1455" s="21" t="s">
        <v>88</v>
      </c>
      <c r="W1455" s="54">
        <f>VLOOKUP(V1455,'Charged Moves'!B$2:K$119,3,FALSE)</f>
        <v>90</v>
      </c>
      <c r="X1455" s="57" t="str">
        <f>VLOOKUP(V1455,'Charged Moves'!B$2:C$119,2,FALSE)</f>
        <v>Ice</v>
      </c>
      <c r="Y1455" s="54">
        <f>IF(OR(VLOOKUP(V1455,'Charged Moves'!B$2:C$119,2,FALSE)=E1455,VLOOKUP(V1455,'Charged Moves'!B$2:C$119,2,FALSE)=F1455),1,0)</f>
        <v>1</v>
      </c>
      <c r="Z1455" s="54">
        <f>VLOOKUP(V1455,'Charged Moves'!B$2:K$119,10,FALSE)*100</f>
        <v>5</v>
      </c>
      <c r="AA1455" s="54">
        <f>VLOOKUP(V1455,'Charged Moves'!B$2:K$119,6,FALSE)</f>
        <v>3300</v>
      </c>
      <c r="AB1455" s="54">
        <f>VLOOKUP(V1455,'Charged Moves'!B$2:L$119,11,FALSE)</f>
        <v>50</v>
      </c>
      <c r="AC1455" s="62">
        <f t="shared" si="233"/>
        <v>46</v>
      </c>
      <c r="AD1455" s="24">
        <f t="shared" si="3"/>
        <v>13.93939394</v>
      </c>
      <c r="AE1455" s="63">
        <f t="shared" si="4"/>
        <v>4</v>
      </c>
      <c r="AF1455" s="64">
        <f t="shared" si="5"/>
        <v>4000</v>
      </c>
      <c r="AG1455" s="65">
        <f t="shared" si="6"/>
        <v>8.493150685</v>
      </c>
      <c r="AH1455" s="15">
        <f t="shared" si="234"/>
        <v>0.4878317453</v>
      </c>
      <c r="AI1455" s="15">
        <f t="shared" si="235"/>
        <v>0.0799171641</v>
      </c>
      <c r="AJ1455" s="15">
        <f t="shared" si="236"/>
        <v>0.1025157055</v>
      </c>
      <c r="AK1455" s="65">
        <f t="shared" si="7"/>
        <v>3.583815029</v>
      </c>
      <c r="AL1455" s="65">
        <f t="shared" si="8"/>
        <v>88668.49315</v>
      </c>
      <c r="AM1455" s="65">
        <f t="shared" si="9"/>
        <v>37415.0289</v>
      </c>
    </row>
    <row r="1456" ht="14.25" customHeight="1">
      <c r="A1456" s="11">
        <v>1666.0</v>
      </c>
      <c r="B1456" s="11">
        <f>VLOOKUP(D1456,'Species Data'!A$2:E$252,2,FALSE)</f>
        <v>238</v>
      </c>
      <c r="C1456" s="11"/>
      <c r="D1456" s="20" t="s">
        <v>380</v>
      </c>
      <c r="E1456" s="111" t="s">
        <v>484</v>
      </c>
      <c r="F1456" s="50" t="s">
        <v>36</v>
      </c>
      <c r="G1456" s="11">
        <f>VLOOKUP(D1456,'Species Data'!A$2:E$252,3,FALSE)</f>
        <v>90</v>
      </c>
      <c r="H1456" s="52">
        <f>VLOOKUP(D1456,'Species Data'!A$2:E$252,4,FALSE)</f>
        <v>153</v>
      </c>
      <c r="I1456" s="52">
        <f>VLOOKUP(D1456,'Species Data'!A$2:E$252,5,FALSE)</f>
        <v>116</v>
      </c>
      <c r="J1456" s="53">
        <f t="shared" si="1"/>
        <v>10440</v>
      </c>
      <c r="K1456" s="21" t="s">
        <v>224</v>
      </c>
      <c r="L1456" s="54">
        <f>VLOOKUP(K1456,'Basic Moves'!B$2:J$60,3,FALSE)</f>
        <v>6</v>
      </c>
      <c r="M1456" s="54" t="str">
        <f>VLOOKUP(K1456,'Basic Moves'!B$2:C$60,2,FALSE)</f>
        <v>Ice</v>
      </c>
      <c r="N1456" s="54">
        <f>IF(OR(VLOOKUP(K1456,'Basic Moves'!B$2:C$60,2,FALSE)=E1456,VLOOKUP(K1456,'Basic Moves'!B$2:C$60,2,FALSE)=F1456),1,0)</f>
        <v>1</v>
      </c>
      <c r="O1456" s="54">
        <f>VLOOKUP(K1456,'Basic Moves'!B$2:J$60,5,FALSE)</f>
        <v>1000</v>
      </c>
      <c r="P1456" s="54">
        <f>VLOOKUP(K1456,'Basic Moves'!B$2:J$60,9,FALSE)</f>
        <v>15</v>
      </c>
      <c r="Q1456" s="34">
        <f t="shared" si="229"/>
        <v>4</v>
      </c>
      <c r="R1456" s="24">
        <f t="shared" si="2"/>
        <v>4</v>
      </c>
      <c r="S1456" s="56">
        <f t="shared" si="230"/>
        <v>6</v>
      </c>
      <c r="T1456" s="56">
        <f t="shared" si="231"/>
        <v>15</v>
      </c>
      <c r="U1456" s="56">
        <f t="shared" si="232"/>
        <v>2.5</v>
      </c>
      <c r="V1456" s="21" t="s">
        <v>233</v>
      </c>
      <c r="W1456" s="54">
        <f>VLOOKUP(V1456,'Charged Moves'!B$2:K$119,3,FALSE)</f>
        <v>65</v>
      </c>
      <c r="X1456" s="57" t="str">
        <f>VLOOKUP(V1456,'Charged Moves'!B$2:C$119,2,FALSE)</f>
        <v>Psychic</v>
      </c>
      <c r="Y1456" s="54">
        <f>IF(OR(VLOOKUP(V1456,'Charged Moves'!B$2:C$119,2,FALSE)=E1456,VLOOKUP(V1456,'Charged Moves'!B$2:C$119,2,FALSE)=F1456),1,0)</f>
        <v>1</v>
      </c>
      <c r="Z1456" s="54">
        <f>VLOOKUP(V1456,'Charged Moves'!B$2:K$119,10,FALSE)*100</f>
        <v>5</v>
      </c>
      <c r="AA1456" s="54">
        <f>VLOOKUP(V1456,'Charged Moves'!B$2:K$119,6,FALSE)</f>
        <v>2700</v>
      </c>
      <c r="AB1456" s="54">
        <f>VLOOKUP(V1456,'Charged Moves'!B$2:L$119,11,FALSE)</f>
        <v>33</v>
      </c>
      <c r="AC1456" s="62">
        <f t="shared" si="233"/>
        <v>34</v>
      </c>
      <c r="AD1456" s="24">
        <f t="shared" si="3"/>
        <v>12.59259259</v>
      </c>
      <c r="AE1456" s="63">
        <f t="shared" si="4"/>
        <v>3</v>
      </c>
      <c r="AF1456" s="64">
        <f t="shared" si="5"/>
        <v>3000</v>
      </c>
      <c r="AG1456" s="65">
        <f t="shared" si="6"/>
        <v>8.070175439</v>
      </c>
      <c r="AH1456" s="15">
        <f t="shared" si="234"/>
        <v>0.4635367857</v>
      </c>
      <c r="AI1456" s="15">
        <f t="shared" si="235"/>
        <v>0.07593713555</v>
      </c>
      <c r="AJ1456" s="15">
        <f t="shared" si="236"/>
        <v>0.09604661933</v>
      </c>
      <c r="AK1456" s="65">
        <f t="shared" si="7"/>
        <v>3.357664234</v>
      </c>
      <c r="AL1456" s="65">
        <f t="shared" si="8"/>
        <v>84252.63158</v>
      </c>
      <c r="AM1456" s="65">
        <f t="shared" si="9"/>
        <v>35054.0146</v>
      </c>
    </row>
    <row r="1457" ht="14.25" customHeight="1">
      <c r="A1457" s="11">
        <v>1665.0</v>
      </c>
      <c r="B1457" s="11">
        <f>VLOOKUP(D1457,'Species Data'!A$2:E$252,2,FALSE)</f>
        <v>238</v>
      </c>
      <c r="C1457" s="11"/>
      <c r="D1457" s="20" t="s">
        <v>380</v>
      </c>
      <c r="E1457" s="111" t="s">
        <v>484</v>
      </c>
      <c r="F1457" s="50" t="s">
        <v>36</v>
      </c>
      <c r="G1457" s="11">
        <f>VLOOKUP(D1457,'Species Data'!A$2:E$252,3,FALSE)</f>
        <v>90</v>
      </c>
      <c r="H1457" s="52">
        <f>VLOOKUP(D1457,'Species Data'!A$2:E$252,4,FALSE)</f>
        <v>153</v>
      </c>
      <c r="I1457" s="52">
        <f>VLOOKUP(D1457,'Species Data'!A$2:E$252,5,FALSE)</f>
        <v>116</v>
      </c>
      <c r="J1457" s="53">
        <f t="shared" si="1"/>
        <v>10440</v>
      </c>
      <c r="K1457" s="21" t="s">
        <v>224</v>
      </c>
      <c r="L1457" s="54">
        <f>VLOOKUP(K1457,'Basic Moves'!B$2:J$60,3,FALSE)</f>
        <v>6</v>
      </c>
      <c r="M1457" s="54" t="str">
        <f>VLOOKUP(K1457,'Basic Moves'!B$2:C$60,2,FALSE)</f>
        <v>Ice</v>
      </c>
      <c r="N1457" s="54">
        <f>IF(OR(VLOOKUP(K1457,'Basic Moves'!B$2:C$60,2,FALSE)=E1457,VLOOKUP(K1457,'Basic Moves'!B$2:C$60,2,FALSE)=F1457),1,0)</f>
        <v>1</v>
      </c>
      <c r="O1457" s="54">
        <f>VLOOKUP(K1457,'Basic Moves'!B$2:J$60,5,FALSE)</f>
        <v>1000</v>
      </c>
      <c r="P1457" s="54">
        <f>VLOOKUP(K1457,'Basic Moves'!B$2:J$60,9,FALSE)</f>
        <v>15</v>
      </c>
      <c r="Q1457" s="34">
        <f t="shared" si="229"/>
        <v>4</v>
      </c>
      <c r="R1457" s="24">
        <f t="shared" si="2"/>
        <v>4</v>
      </c>
      <c r="S1457" s="56">
        <f t="shared" si="230"/>
        <v>6</v>
      </c>
      <c r="T1457" s="56">
        <f t="shared" si="231"/>
        <v>15</v>
      </c>
      <c r="U1457" s="56">
        <f t="shared" si="232"/>
        <v>2.5</v>
      </c>
      <c r="V1457" s="21" t="s">
        <v>222</v>
      </c>
      <c r="W1457" s="54">
        <f>VLOOKUP(V1457,'Charged Moves'!B$2:K$119,3,FALSE)</f>
        <v>50</v>
      </c>
      <c r="X1457" s="57" t="str">
        <f>VLOOKUP(V1457,'Charged Moves'!B$2:C$119,2,FALSE)</f>
        <v>Ice</v>
      </c>
      <c r="Y1457" s="54">
        <f>IF(OR(VLOOKUP(V1457,'Charged Moves'!B$2:C$119,2,FALSE)=E1457,VLOOKUP(V1457,'Charged Moves'!B$2:C$119,2,FALSE)=F1457),1,0)</f>
        <v>1</v>
      </c>
      <c r="Z1457" s="54">
        <f>VLOOKUP(V1457,'Charged Moves'!B$2:K$119,10,FALSE)*100</f>
        <v>5</v>
      </c>
      <c r="AA1457" s="54">
        <f>VLOOKUP(V1457,'Charged Moves'!B$2:K$119,6,FALSE)</f>
        <v>1900</v>
      </c>
      <c r="AB1457" s="54">
        <f>VLOOKUP(V1457,'Charged Moves'!B$2:L$119,11,FALSE)</f>
        <v>33</v>
      </c>
      <c r="AC1457" s="62">
        <f t="shared" si="233"/>
        <v>26</v>
      </c>
      <c r="AD1457" s="24">
        <f t="shared" si="3"/>
        <v>13.68421053</v>
      </c>
      <c r="AE1457" s="63">
        <f t="shared" si="4"/>
        <v>3</v>
      </c>
      <c r="AF1457" s="64">
        <f t="shared" si="5"/>
        <v>3000</v>
      </c>
      <c r="AG1457" s="65">
        <f t="shared" si="6"/>
        <v>7.755102041</v>
      </c>
      <c r="AH1457" s="15">
        <f t="shared" si="234"/>
        <v>0.4454395199</v>
      </c>
      <c r="AI1457" s="15">
        <f t="shared" si="235"/>
        <v>0.07297242041</v>
      </c>
      <c r="AJ1457" s="15">
        <f t="shared" si="236"/>
        <v>0.08426334685</v>
      </c>
      <c r="AK1457" s="65">
        <f t="shared" si="7"/>
        <v>2.945736434</v>
      </c>
      <c r="AL1457" s="65">
        <f t="shared" si="8"/>
        <v>80963.26531</v>
      </c>
      <c r="AM1457" s="65">
        <f t="shared" si="9"/>
        <v>30753.48837</v>
      </c>
    </row>
    <row r="1458" ht="14.25" customHeight="1">
      <c r="A1458" s="11">
        <v>1663.0</v>
      </c>
      <c r="B1458" s="11">
        <f>VLOOKUP(D1458,'Species Data'!A$2:E$252,2,FALSE)</f>
        <v>238</v>
      </c>
      <c r="C1458" s="11"/>
      <c r="D1458" s="20" t="s">
        <v>380</v>
      </c>
      <c r="E1458" s="111" t="s">
        <v>484</v>
      </c>
      <c r="F1458" s="50" t="s">
        <v>36</v>
      </c>
      <c r="G1458" s="11">
        <f>VLOOKUP(D1458,'Species Data'!A$2:E$252,3,FALSE)</f>
        <v>90</v>
      </c>
      <c r="H1458" s="52">
        <f>VLOOKUP(D1458,'Species Data'!A$2:E$252,4,FALSE)</f>
        <v>153</v>
      </c>
      <c r="I1458" s="52">
        <f>VLOOKUP(D1458,'Species Data'!A$2:E$252,5,FALSE)</f>
        <v>116</v>
      </c>
      <c r="J1458" s="53">
        <f t="shared" si="1"/>
        <v>10440</v>
      </c>
      <c r="K1458" s="21" t="s">
        <v>42</v>
      </c>
      <c r="L1458" s="54">
        <f>VLOOKUP(K1458,'Basic Moves'!B$2:J$60,3,FALSE)</f>
        <v>7</v>
      </c>
      <c r="M1458" s="54" t="str">
        <f>VLOOKUP(K1458,'Basic Moves'!B$2:C$60,2,FALSE)</f>
        <v>Normal</v>
      </c>
      <c r="N1458" s="54">
        <f>IF(OR(VLOOKUP(K1458,'Basic Moves'!B$2:C$60,2,FALSE)=E1458,VLOOKUP(K1458,'Basic Moves'!B$2:C$60,2,FALSE)=F1458),1,0)</f>
        <v>0</v>
      </c>
      <c r="O1458" s="54">
        <f>VLOOKUP(K1458,'Basic Moves'!B$2:J$60,5,FALSE)</f>
        <v>600</v>
      </c>
      <c r="P1458" s="54">
        <f>VLOOKUP(K1458,'Basic Moves'!B$2:J$60,9,FALSE)</f>
        <v>6</v>
      </c>
      <c r="Q1458" s="34">
        <f t="shared" si="229"/>
        <v>3</v>
      </c>
      <c r="R1458" s="24">
        <f t="shared" si="2"/>
        <v>5</v>
      </c>
      <c r="S1458" s="56">
        <f t="shared" si="230"/>
        <v>11.66666667</v>
      </c>
      <c r="T1458" s="56">
        <f t="shared" si="231"/>
        <v>10</v>
      </c>
      <c r="U1458" s="56">
        <f t="shared" si="232"/>
        <v>0.8571428571</v>
      </c>
      <c r="V1458" s="21" t="s">
        <v>233</v>
      </c>
      <c r="W1458" s="54">
        <f>VLOOKUP(V1458,'Charged Moves'!B$2:K$119,3,FALSE)</f>
        <v>65</v>
      </c>
      <c r="X1458" s="57" t="str">
        <f>VLOOKUP(V1458,'Charged Moves'!B$2:C$119,2,FALSE)</f>
        <v>Psychic</v>
      </c>
      <c r="Y1458" s="54">
        <f>IF(OR(VLOOKUP(V1458,'Charged Moves'!B$2:C$119,2,FALSE)=E1458,VLOOKUP(V1458,'Charged Moves'!B$2:C$119,2,FALSE)=F1458),1,0)</f>
        <v>1</v>
      </c>
      <c r="Z1458" s="54">
        <f>VLOOKUP(V1458,'Charged Moves'!B$2:K$119,10,FALSE)*100</f>
        <v>5</v>
      </c>
      <c r="AA1458" s="54">
        <f>VLOOKUP(V1458,'Charged Moves'!B$2:K$119,6,FALSE)</f>
        <v>2700</v>
      </c>
      <c r="AB1458" s="54">
        <f>VLOOKUP(V1458,'Charged Moves'!B$2:L$119,11,FALSE)</f>
        <v>33</v>
      </c>
      <c r="AC1458" s="62">
        <f t="shared" si="233"/>
        <v>34</v>
      </c>
      <c r="AD1458" s="24">
        <f t="shared" si="3"/>
        <v>12.59259259</v>
      </c>
      <c r="AE1458" s="63">
        <f t="shared" si="4"/>
        <v>6</v>
      </c>
      <c r="AF1458" s="64">
        <f t="shared" si="5"/>
        <v>3600</v>
      </c>
      <c r="AG1458" s="65">
        <f t="shared" si="6"/>
        <v>8.253968254</v>
      </c>
      <c r="AH1458" s="15">
        <f t="shared" si="234"/>
        <v>0.4740935241</v>
      </c>
      <c r="AI1458" s="15">
        <f t="shared" si="235"/>
        <v>0.07766655272</v>
      </c>
      <c r="AJ1458" s="15">
        <f t="shared" si="236"/>
        <v>0.07327437525</v>
      </c>
      <c r="AK1458" s="65">
        <f t="shared" si="7"/>
        <v>2.561576355</v>
      </c>
      <c r="AL1458" s="65">
        <f t="shared" si="8"/>
        <v>86171.42857</v>
      </c>
      <c r="AM1458" s="65">
        <f t="shared" si="9"/>
        <v>26742.85714</v>
      </c>
    </row>
    <row r="1459" ht="14.25" customHeight="1">
      <c r="A1459" s="11">
        <v>1661.0</v>
      </c>
      <c r="B1459" s="11">
        <f>VLOOKUP(D1459,'Species Data'!A$2:E$252,2,FALSE)</f>
        <v>238</v>
      </c>
      <c r="C1459" s="11"/>
      <c r="D1459" s="20" t="s">
        <v>380</v>
      </c>
      <c r="E1459" s="111" t="s">
        <v>484</v>
      </c>
      <c r="F1459" s="50" t="s">
        <v>36</v>
      </c>
      <c r="G1459" s="11">
        <f>VLOOKUP(D1459,'Species Data'!A$2:E$252,3,FALSE)</f>
        <v>90</v>
      </c>
      <c r="H1459" s="52">
        <f>VLOOKUP(D1459,'Species Data'!A$2:E$252,4,FALSE)</f>
        <v>153</v>
      </c>
      <c r="I1459" s="52">
        <f>VLOOKUP(D1459,'Species Data'!A$2:E$252,5,FALSE)</f>
        <v>116</v>
      </c>
      <c r="J1459" s="53">
        <f t="shared" si="1"/>
        <v>10440</v>
      </c>
      <c r="K1459" s="21" t="s">
        <v>42</v>
      </c>
      <c r="L1459" s="54">
        <f>VLOOKUP(K1459,'Basic Moves'!B$2:J$60,3,FALSE)</f>
        <v>7</v>
      </c>
      <c r="M1459" s="54" t="str">
        <f>VLOOKUP(K1459,'Basic Moves'!B$2:C$60,2,FALSE)</f>
        <v>Normal</v>
      </c>
      <c r="N1459" s="54">
        <f>IF(OR(VLOOKUP(K1459,'Basic Moves'!B$2:C$60,2,FALSE)=E1459,VLOOKUP(K1459,'Basic Moves'!B$2:C$60,2,FALSE)=F1459),1,0)</f>
        <v>0</v>
      </c>
      <c r="O1459" s="54">
        <f>VLOOKUP(K1459,'Basic Moves'!B$2:J$60,5,FALSE)</f>
        <v>600</v>
      </c>
      <c r="P1459" s="54">
        <f>VLOOKUP(K1459,'Basic Moves'!B$2:J$60,9,FALSE)</f>
        <v>6</v>
      </c>
      <c r="Q1459" s="34">
        <f t="shared" si="229"/>
        <v>3</v>
      </c>
      <c r="R1459" s="24">
        <f t="shared" si="2"/>
        <v>5</v>
      </c>
      <c r="S1459" s="56">
        <f t="shared" si="230"/>
        <v>11.66666667</v>
      </c>
      <c r="T1459" s="56">
        <f t="shared" si="231"/>
        <v>10</v>
      </c>
      <c r="U1459" s="56">
        <f t="shared" si="232"/>
        <v>0.8571428571</v>
      </c>
      <c r="V1459" s="21" t="s">
        <v>88</v>
      </c>
      <c r="W1459" s="54">
        <f>VLOOKUP(V1459,'Charged Moves'!B$2:K$119,3,FALSE)</f>
        <v>90</v>
      </c>
      <c r="X1459" s="57" t="str">
        <f>VLOOKUP(V1459,'Charged Moves'!B$2:C$119,2,FALSE)</f>
        <v>Ice</v>
      </c>
      <c r="Y1459" s="54">
        <f>IF(OR(VLOOKUP(V1459,'Charged Moves'!B$2:C$119,2,FALSE)=E1459,VLOOKUP(V1459,'Charged Moves'!B$2:C$119,2,FALSE)=F1459),1,0)</f>
        <v>1</v>
      </c>
      <c r="Z1459" s="54">
        <f>VLOOKUP(V1459,'Charged Moves'!B$2:K$119,10,FALSE)*100</f>
        <v>5</v>
      </c>
      <c r="AA1459" s="54">
        <f>VLOOKUP(V1459,'Charged Moves'!B$2:K$119,6,FALSE)</f>
        <v>3300</v>
      </c>
      <c r="AB1459" s="54">
        <f>VLOOKUP(V1459,'Charged Moves'!B$2:L$119,11,FALSE)</f>
        <v>50</v>
      </c>
      <c r="AC1459" s="62">
        <f t="shared" si="233"/>
        <v>46</v>
      </c>
      <c r="AD1459" s="24">
        <f t="shared" si="3"/>
        <v>13.93939394</v>
      </c>
      <c r="AE1459" s="63">
        <f t="shared" si="4"/>
        <v>9</v>
      </c>
      <c r="AF1459" s="64">
        <f t="shared" si="5"/>
        <v>5400</v>
      </c>
      <c r="AG1459" s="65">
        <f t="shared" si="6"/>
        <v>8.390804598</v>
      </c>
      <c r="AH1459" s="15">
        <f t="shared" si="234"/>
        <v>0.4819531647</v>
      </c>
      <c r="AI1459" s="15">
        <f t="shared" si="235"/>
        <v>0.07895412819</v>
      </c>
      <c r="AJ1459" s="15">
        <f t="shared" si="236"/>
        <v>0.07275884259</v>
      </c>
      <c r="AK1459" s="65">
        <f t="shared" si="7"/>
        <v>2.543554007</v>
      </c>
      <c r="AL1459" s="65">
        <f t="shared" si="8"/>
        <v>87600</v>
      </c>
      <c r="AM1459" s="65">
        <f t="shared" si="9"/>
        <v>26554.70383</v>
      </c>
    </row>
    <row r="1460" ht="14.25" customHeight="1">
      <c r="A1460" s="11">
        <v>1662.0</v>
      </c>
      <c r="B1460" s="11">
        <f>VLOOKUP(D1460,'Species Data'!A$2:E$252,2,FALSE)</f>
        <v>238</v>
      </c>
      <c r="C1460" s="11"/>
      <c r="D1460" s="20" t="s">
        <v>380</v>
      </c>
      <c r="E1460" s="111" t="s">
        <v>484</v>
      </c>
      <c r="F1460" s="50" t="s">
        <v>36</v>
      </c>
      <c r="G1460" s="11">
        <f>VLOOKUP(D1460,'Species Data'!A$2:E$252,3,FALSE)</f>
        <v>90</v>
      </c>
      <c r="H1460" s="52">
        <f>VLOOKUP(D1460,'Species Data'!A$2:E$252,4,FALSE)</f>
        <v>153</v>
      </c>
      <c r="I1460" s="52">
        <f>VLOOKUP(D1460,'Species Data'!A$2:E$252,5,FALSE)</f>
        <v>116</v>
      </c>
      <c r="J1460" s="53">
        <f t="shared" si="1"/>
        <v>10440</v>
      </c>
      <c r="K1460" s="21" t="s">
        <v>42</v>
      </c>
      <c r="L1460" s="54">
        <f>VLOOKUP(K1460,'Basic Moves'!B$2:J$60,3,FALSE)</f>
        <v>7</v>
      </c>
      <c r="M1460" s="54" t="str">
        <f>VLOOKUP(K1460,'Basic Moves'!B$2:C$60,2,FALSE)</f>
        <v>Normal</v>
      </c>
      <c r="N1460" s="54">
        <f>IF(OR(VLOOKUP(K1460,'Basic Moves'!B$2:C$60,2,FALSE)=E1460,VLOOKUP(K1460,'Basic Moves'!B$2:C$60,2,FALSE)=F1460),1,0)</f>
        <v>0</v>
      </c>
      <c r="O1460" s="54">
        <f>VLOOKUP(K1460,'Basic Moves'!B$2:J$60,5,FALSE)</f>
        <v>600</v>
      </c>
      <c r="P1460" s="54">
        <f>VLOOKUP(K1460,'Basic Moves'!B$2:J$60,9,FALSE)</f>
        <v>6</v>
      </c>
      <c r="Q1460" s="34">
        <f t="shared" si="229"/>
        <v>3</v>
      </c>
      <c r="R1460" s="24">
        <f t="shared" si="2"/>
        <v>5</v>
      </c>
      <c r="S1460" s="56">
        <f t="shared" si="230"/>
        <v>11.66666667</v>
      </c>
      <c r="T1460" s="56">
        <f t="shared" si="231"/>
        <v>10</v>
      </c>
      <c r="U1460" s="56">
        <f t="shared" si="232"/>
        <v>0.8571428571</v>
      </c>
      <c r="V1460" s="21" t="s">
        <v>222</v>
      </c>
      <c r="W1460" s="54">
        <f>VLOOKUP(V1460,'Charged Moves'!B$2:K$119,3,FALSE)</f>
        <v>50</v>
      </c>
      <c r="X1460" s="57" t="str">
        <f>VLOOKUP(V1460,'Charged Moves'!B$2:C$119,2,FALSE)</f>
        <v>Ice</v>
      </c>
      <c r="Y1460" s="54">
        <f>IF(OR(VLOOKUP(V1460,'Charged Moves'!B$2:C$119,2,FALSE)=E1460,VLOOKUP(V1460,'Charged Moves'!B$2:C$119,2,FALSE)=F1460),1,0)</f>
        <v>1</v>
      </c>
      <c r="Z1460" s="54">
        <f>VLOOKUP(V1460,'Charged Moves'!B$2:K$119,10,FALSE)*100</f>
        <v>5</v>
      </c>
      <c r="AA1460" s="54">
        <f>VLOOKUP(V1460,'Charged Moves'!B$2:K$119,6,FALSE)</f>
        <v>1900</v>
      </c>
      <c r="AB1460" s="54">
        <f>VLOOKUP(V1460,'Charged Moves'!B$2:L$119,11,FALSE)</f>
        <v>33</v>
      </c>
      <c r="AC1460" s="62">
        <f t="shared" si="233"/>
        <v>26</v>
      </c>
      <c r="AD1460" s="24">
        <f t="shared" si="3"/>
        <v>13.68421053</v>
      </c>
      <c r="AE1460" s="63">
        <f t="shared" si="4"/>
        <v>6</v>
      </c>
      <c r="AF1460" s="64">
        <f t="shared" si="5"/>
        <v>3600</v>
      </c>
      <c r="AG1460" s="65">
        <f t="shared" si="6"/>
        <v>8</v>
      </c>
      <c r="AH1460" s="15">
        <f t="shared" si="234"/>
        <v>0.459506031</v>
      </c>
      <c r="AI1460" s="15">
        <f t="shared" si="235"/>
        <v>0.07527681263</v>
      </c>
      <c r="AJ1460" s="15">
        <f t="shared" si="236"/>
        <v>0.0645450414</v>
      </c>
      <c r="AK1460" s="65">
        <f t="shared" si="7"/>
        <v>2.256410256</v>
      </c>
      <c r="AL1460" s="65">
        <f t="shared" si="8"/>
        <v>83520</v>
      </c>
      <c r="AM1460" s="65">
        <f t="shared" si="9"/>
        <v>23556.92308</v>
      </c>
    </row>
    <row r="1461" ht="14.25" customHeight="1">
      <c r="A1461" s="11">
        <v>1531.0</v>
      </c>
      <c r="B1461" s="11">
        <f>VLOOKUP(D1461,'Species Data'!A$2:E$252,2,FALSE)</f>
        <v>215</v>
      </c>
      <c r="C1461" s="11"/>
      <c r="D1461" s="20" t="s">
        <v>290</v>
      </c>
      <c r="E1461" s="156" t="s">
        <v>475</v>
      </c>
      <c r="F1461" s="111" t="s">
        <v>484</v>
      </c>
      <c r="G1461" s="11">
        <f>VLOOKUP(D1461,'Species Data'!A$2:E$252,3,FALSE)</f>
        <v>110</v>
      </c>
      <c r="H1461" s="52">
        <f>VLOOKUP(D1461,'Species Data'!A$2:E$252,4,FALSE)</f>
        <v>189</v>
      </c>
      <c r="I1461" s="52">
        <f>VLOOKUP(D1461,'Species Data'!A$2:E$252,5,FALSE)</f>
        <v>157</v>
      </c>
      <c r="J1461" s="53">
        <f t="shared" si="1"/>
        <v>17270</v>
      </c>
      <c r="K1461" s="21" t="s">
        <v>97</v>
      </c>
      <c r="L1461" s="54">
        <f>VLOOKUP(K1461,'Basic Moves'!B$2:J$60,3,FALSE)</f>
        <v>12</v>
      </c>
      <c r="M1461" s="54" t="str">
        <f>VLOOKUP(K1461,'Basic Moves'!B$2:C$60,2,FALSE)</f>
        <v>Ice</v>
      </c>
      <c r="N1461" s="54">
        <f>IF(OR(VLOOKUP(K1461,'Basic Moves'!B$2:C$60,2,FALSE)=E1461,VLOOKUP(K1461,'Basic Moves'!B$2:C$60,2,FALSE)=F1461),1,0)</f>
        <v>1</v>
      </c>
      <c r="O1461" s="54">
        <f>VLOOKUP(K1461,'Basic Moves'!B$2:J$60,5,FALSE)</f>
        <v>1200</v>
      </c>
      <c r="P1461" s="54">
        <f>VLOOKUP(K1461,'Basic Moves'!B$2:J$60,9,FALSE)</f>
        <v>12</v>
      </c>
      <c r="Q1461" s="34">
        <f t="shared" si="229"/>
        <v>8</v>
      </c>
      <c r="R1461" s="24">
        <f t="shared" si="2"/>
        <v>6.666666667</v>
      </c>
      <c r="S1461" s="56">
        <f t="shared" si="230"/>
        <v>10</v>
      </c>
      <c r="T1461" s="56">
        <f t="shared" si="231"/>
        <v>10</v>
      </c>
      <c r="U1461" s="56">
        <f t="shared" si="232"/>
        <v>1</v>
      </c>
      <c r="V1461" s="21" t="s">
        <v>168</v>
      </c>
      <c r="W1461" s="54">
        <f>VLOOKUP(V1461,'Charged Moves'!B$2:K$119,3,FALSE)</f>
        <v>90</v>
      </c>
      <c r="X1461" s="57" t="str">
        <f>VLOOKUP(V1461,'Charged Moves'!B$2:C$119,2,FALSE)</f>
        <v>Ice</v>
      </c>
      <c r="Y1461" s="54">
        <f>IF(OR(VLOOKUP(V1461,'Charged Moves'!B$2:C$119,2,FALSE)=E1461,VLOOKUP(V1461,'Charged Moves'!B$2:C$119,2,FALSE)=F1461),1,0)</f>
        <v>1</v>
      </c>
      <c r="Z1461" s="54">
        <f>VLOOKUP(V1461,'Charged Moves'!B$2:K$119,10,FALSE)*100</f>
        <v>5</v>
      </c>
      <c r="AA1461" s="54">
        <f>VLOOKUP(V1461,'Charged Moves'!B$2:K$119,6,FALSE)</f>
        <v>2700</v>
      </c>
      <c r="AB1461" s="54">
        <f>VLOOKUP(V1461,'Charged Moves'!B$2:L$119,11,FALSE)</f>
        <v>50</v>
      </c>
      <c r="AC1461" s="62">
        <f t="shared" si="233"/>
        <v>57</v>
      </c>
      <c r="AD1461" s="24">
        <f t="shared" si="3"/>
        <v>21.11111111</v>
      </c>
      <c r="AE1461" s="63">
        <f t="shared" si="4"/>
        <v>5</v>
      </c>
      <c r="AF1461" s="64">
        <f t="shared" si="5"/>
        <v>6000</v>
      </c>
      <c r="AG1461" s="65">
        <f t="shared" si="6"/>
        <v>11.14942529</v>
      </c>
      <c r="AH1461" s="15">
        <f t="shared" si="234"/>
        <v>0.6404035202</v>
      </c>
      <c r="AI1461" s="15">
        <f t="shared" si="235"/>
        <v>0.1735463785</v>
      </c>
      <c r="AJ1461" s="15">
        <f t="shared" si="236"/>
        <v>0.2217369381</v>
      </c>
      <c r="AK1461" s="65">
        <f t="shared" si="7"/>
        <v>4.685990338</v>
      </c>
      <c r="AL1461" s="65">
        <f t="shared" si="8"/>
        <v>192550.5747</v>
      </c>
      <c r="AM1461" s="65">
        <f t="shared" si="9"/>
        <v>80927.05314</v>
      </c>
    </row>
    <row r="1462" ht="14.25" customHeight="1">
      <c r="A1462" s="11">
        <v>1528.0</v>
      </c>
      <c r="B1462" s="11">
        <f>VLOOKUP(D1462,'Species Data'!A$2:E$252,2,FALSE)</f>
        <v>215</v>
      </c>
      <c r="C1462" s="11"/>
      <c r="D1462" s="20" t="s">
        <v>290</v>
      </c>
      <c r="E1462" s="156" t="s">
        <v>475</v>
      </c>
      <c r="F1462" s="111" t="s">
        <v>484</v>
      </c>
      <c r="G1462" s="11">
        <f>VLOOKUP(D1462,'Species Data'!A$2:E$252,3,FALSE)</f>
        <v>110</v>
      </c>
      <c r="H1462" s="52">
        <f>VLOOKUP(D1462,'Species Data'!A$2:E$252,4,FALSE)</f>
        <v>189</v>
      </c>
      <c r="I1462" s="52">
        <f>VLOOKUP(D1462,'Species Data'!A$2:E$252,5,FALSE)</f>
        <v>157</v>
      </c>
      <c r="J1462" s="53">
        <f t="shared" si="1"/>
        <v>17270</v>
      </c>
      <c r="K1462" s="21" t="s">
        <v>158</v>
      </c>
      <c r="L1462" s="54">
        <f>VLOOKUP(K1462,'Basic Moves'!B$2:J$60,3,FALSE)</f>
        <v>10</v>
      </c>
      <c r="M1462" s="54" t="str">
        <f>VLOOKUP(K1462,'Basic Moves'!B$2:C$60,2,FALSE)</f>
        <v>Dark</v>
      </c>
      <c r="N1462" s="54">
        <f>IF(OR(VLOOKUP(K1462,'Basic Moves'!B$2:C$60,2,FALSE)=E1462,VLOOKUP(K1462,'Basic Moves'!B$2:C$60,2,FALSE)=F1462),1,0)</f>
        <v>1</v>
      </c>
      <c r="O1462" s="54">
        <f>VLOOKUP(K1462,'Basic Moves'!B$2:J$60,5,FALSE)</f>
        <v>900</v>
      </c>
      <c r="P1462" s="54">
        <f>VLOOKUP(K1462,'Basic Moves'!B$2:J$60,9,FALSE)</f>
        <v>9</v>
      </c>
      <c r="Q1462" s="34">
        <f t="shared" si="229"/>
        <v>7</v>
      </c>
      <c r="R1462" s="24">
        <f t="shared" si="2"/>
        <v>7.777777778</v>
      </c>
      <c r="S1462" s="56">
        <f t="shared" si="230"/>
        <v>11.11111111</v>
      </c>
      <c r="T1462" s="56">
        <f t="shared" si="231"/>
        <v>10</v>
      </c>
      <c r="U1462" s="56">
        <f t="shared" si="232"/>
        <v>0.9</v>
      </c>
      <c r="V1462" s="21" t="s">
        <v>168</v>
      </c>
      <c r="W1462" s="54">
        <f>VLOOKUP(V1462,'Charged Moves'!B$2:K$119,3,FALSE)</f>
        <v>90</v>
      </c>
      <c r="X1462" s="57" t="str">
        <f>VLOOKUP(V1462,'Charged Moves'!B$2:C$119,2,FALSE)</f>
        <v>Ice</v>
      </c>
      <c r="Y1462" s="54">
        <f>IF(OR(VLOOKUP(V1462,'Charged Moves'!B$2:C$119,2,FALSE)=E1462,VLOOKUP(V1462,'Charged Moves'!B$2:C$119,2,FALSE)=F1462),1,0)</f>
        <v>1</v>
      </c>
      <c r="Z1462" s="54">
        <f>VLOOKUP(V1462,'Charged Moves'!B$2:K$119,10,FALSE)*100</f>
        <v>5</v>
      </c>
      <c r="AA1462" s="54">
        <f>VLOOKUP(V1462,'Charged Moves'!B$2:K$119,6,FALSE)</f>
        <v>2700</v>
      </c>
      <c r="AB1462" s="54">
        <f>VLOOKUP(V1462,'Charged Moves'!B$2:L$119,11,FALSE)</f>
        <v>50</v>
      </c>
      <c r="AC1462" s="62">
        <f t="shared" si="233"/>
        <v>57</v>
      </c>
      <c r="AD1462" s="24">
        <f t="shared" si="3"/>
        <v>21.11111111</v>
      </c>
      <c r="AE1462" s="63">
        <f t="shared" si="4"/>
        <v>6</v>
      </c>
      <c r="AF1462" s="64">
        <f t="shared" si="5"/>
        <v>5400</v>
      </c>
      <c r="AG1462" s="65">
        <f t="shared" si="6"/>
        <v>12.22222222</v>
      </c>
      <c r="AH1462" s="15">
        <f t="shared" si="234"/>
        <v>0.7020231029</v>
      </c>
      <c r="AI1462" s="15">
        <f t="shared" si="235"/>
        <v>0.1902449991</v>
      </c>
      <c r="AJ1462" s="15">
        <f t="shared" si="236"/>
        <v>0.2119725276</v>
      </c>
      <c r="AK1462" s="65">
        <f t="shared" si="7"/>
        <v>4.479638009</v>
      </c>
      <c r="AL1462" s="65">
        <f t="shared" si="8"/>
        <v>211077.7778</v>
      </c>
      <c r="AM1462" s="65">
        <f t="shared" si="9"/>
        <v>77363.34842</v>
      </c>
    </row>
    <row r="1463" ht="14.25" customHeight="1">
      <c r="A1463" s="11">
        <v>1532.0</v>
      </c>
      <c r="B1463" s="11">
        <f>VLOOKUP(D1463,'Species Data'!A$2:E$252,2,FALSE)</f>
        <v>215</v>
      </c>
      <c r="C1463" s="11"/>
      <c r="D1463" s="20" t="s">
        <v>290</v>
      </c>
      <c r="E1463" s="156" t="s">
        <v>475</v>
      </c>
      <c r="F1463" s="111" t="s">
        <v>484</v>
      </c>
      <c r="G1463" s="11">
        <f>VLOOKUP(D1463,'Species Data'!A$2:E$252,3,FALSE)</f>
        <v>110</v>
      </c>
      <c r="H1463" s="52">
        <f>VLOOKUP(D1463,'Species Data'!A$2:E$252,4,FALSE)</f>
        <v>189</v>
      </c>
      <c r="I1463" s="52">
        <f>VLOOKUP(D1463,'Species Data'!A$2:E$252,5,FALSE)</f>
        <v>157</v>
      </c>
      <c r="J1463" s="53">
        <f t="shared" si="1"/>
        <v>17270</v>
      </c>
      <c r="K1463" s="21" t="s">
        <v>97</v>
      </c>
      <c r="L1463" s="54">
        <f>VLOOKUP(K1463,'Basic Moves'!B$2:J$60,3,FALSE)</f>
        <v>12</v>
      </c>
      <c r="M1463" s="54" t="str">
        <f>VLOOKUP(K1463,'Basic Moves'!B$2:C$60,2,FALSE)</f>
        <v>Ice</v>
      </c>
      <c r="N1463" s="54">
        <f>IF(OR(VLOOKUP(K1463,'Basic Moves'!B$2:C$60,2,FALSE)=E1463,VLOOKUP(K1463,'Basic Moves'!B$2:C$60,2,FALSE)=F1463),1,0)</f>
        <v>1</v>
      </c>
      <c r="O1463" s="54">
        <f>VLOOKUP(K1463,'Basic Moves'!B$2:J$60,5,FALSE)</f>
        <v>1200</v>
      </c>
      <c r="P1463" s="54">
        <f>VLOOKUP(K1463,'Basic Moves'!B$2:J$60,9,FALSE)</f>
        <v>12</v>
      </c>
      <c r="Q1463" s="34">
        <f t="shared" si="229"/>
        <v>8</v>
      </c>
      <c r="R1463" s="24">
        <f t="shared" si="2"/>
        <v>6.666666667</v>
      </c>
      <c r="S1463" s="56">
        <f t="shared" si="230"/>
        <v>10</v>
      </c>
      <c r="T1463" s="56">
        <f t="shared" si="231"/>
        <v>10</v>
      </c>
      <c r="U1463" s="56">
        <f t="shared" si="232"/>
        <v>1</v>
      </c>
      <c r="V1463" s="21" t="s">
        <v>159</v>
      </c>
      <c r="W1463" s="54">
        <f>VLOOKUP(V1463,'Charged Moves'!B$2:K$119,3,FALSE)</f>
        <v>70</v>
      </c>
      <c r="X1463" s="57" t="str">
        <f>VLOOKUP(V1463,'Charged Moves'!B$2:C$119,2,FALSE)</f>
        <v>Dark</v>
      </c>
      <c r="Y1463" s="54">
        <f>IF(OR(VLOOKUP(V1463,'Charged Moves'!B$2:C$119,2,FALSE)=E1463,VLOOKUP(V1463,'Charged Moves'!B$2:C$119,2,FALSE)=F1463),1,0)</f>
        <v>1</v>
      </c>
      <c r="Z1463" s="54">
        <f>VLOOKUP(V1463,'Charged Moves'!B$2:K$119,10,FALSE)*100</f>
        <v>5</v>
      </c>
      <c r="AA1463" s="54">
        <f>VLOOKUP(V1463,'Charged Moves'!B$2:K$119,6,FALSE)</f>
        <v>2000</v>
      </c>
      <c r="AB1463" s="54">
        <f>VLOOKUP(V1463,'Charged Moves'!B$2:L$119,11,FALSE)</f>
        <v>50</v>
      </c>
      <c r="AC1463" s="62">
        <f t="shared" si="233"/>
        <v>45</v>
      </c>
      <c r="AD1463" s="24">
        <f t="shared" si="3"/>
        <v>22.5</v>
      </c>
      <c r="AE1463" s="63">
        <f t="shared" si="4"/>
        <v>5</v>
      </c>
      <c r="AF1463" s="64">
        <f t="shared" si="5"/>
        <v>6000</v>
      </c>
      <c r="AG1463" s="65">
        <f t="shared" si="6"/>
        <v>10.625</v>
      </c>
      <c r="AH1463" s="15">
        <f t="shared" si="234"/>
        <v>0.6102814474</v>
      </c>
      <c r="AI1463" s="15">
        <f t="shared" si="235"/>
        <v>0.1653834368</v>
      </c>
      <c r="AJ1463" s="15">
        <f t="shared" si="236"/>
        <v>0.2011062591</v>
      </c>
      <c r="AK1463" s="65">
        <f t="shared" si="7"/>
        <v>4.25</v>
      </c>
      <c r="AL1463" s="65">
        <f t="shared" si="8"/>
        <v>183493.75</v>
      </c>
      <c r="AM1463" s="65">
        <f t="shared" si="9"/>
        <v>73397.5</v>
      </c>
    </row>
    <row r="1464" ht="14.25" customHeight="1">
      <c r="A1464" s="11">
        <v>1533.0</v>
      </c>
      <c r="B1464" s="11">
        <f>VLOOKUP(D1464,'Species Data'!A$2:E$252,2,FALSE)</f>
        <v>215</v>
      </c>
      <c r="C1464" s="11"/>
      <c r="D1464" s="20" t="s">
        <v>290</v>
      </c>
      <c r="E1464" s="156" t="s">
        <v>475</v>
      </c>
      <c r="F1464" s="111" t="s">
        <v>484</v>
      </c>
      <c r="G1464" s="11">
        <f>VLOOKUP(D1464,'Species Data'!A$2:E$252,3,FALSE)</f>
        <v>110</v>
      </c>
      <c r="H1464" s="52">
        <f>VLOOKUP(D1464,'Species Data'!A$2:E$252,4,FALSE)</f>
        <v>189</v>
      </c>
      <c r="I1464" s="52">
        <f>VLOOKUP(D1464,'Species Data'!A$2:E$252,5,FALSE)</f>
        <v>157</v>
      </c>
      <c r="J1464" s="53">
        <f t="shared" si="1"/>
        <v>17270</v>
      </c>
      <c r="K1464" s="21" t="s">
        <v>97</v>
      </c>
      <c r="L1464" s="54">
        <f>VLOOKUP(K1464,'Basic Moves'!B$2:J$60,3,FALSE)</f>
        <v>12</v>
      </c>
      <c r="M1464" s="54" t="str">
        <f>VLOOKUP(K1464,'Basic Moves'!B$2:C$60,2,FALSE)</f>
        <v>Ice</v>
      </c>
      <c r="N1464" s="54">
        <f>IF(OR(VLOOKUP(K1464,'Basic Moves'!B$2:C$60,2,FALSE)=E1464,VLOOKUP(K1464,'Basic Moves'!B$2:C$60,2,FALSE)=F1464),1,0)</f>
        <v>1</v>
      </c>
      <c r="O1464" s="54">
        <f>VLOOKUP(K1464,'Basic Moves'!B$2:J$60,5,FALSE)</f>
        <v>1200</v>
      </c>
      <c r="P1464" s="54">
        <f>VLOOKUP(K1464,'Basic Moves'!B$2:J$60,9,FALSE)</f>
        <v>12</v>
      </c>
      <c r="Q1464" s="34">
        <f t="shared" si="229"/>
        <v>8</v>
      </c>
      <c r="R1464" s="24">
        <f t="shared" si="2"/>
        <v>6.666666667</v>
      </c>
      <c r="S1464" s="56">
        <f t="shared" si="230"/>
        <v>10</v>
      </c>
      <c r="T1464" s="56">
        <f t="shared" si="231"/>
        <v>10</v>
      </c>
      <c r="U1464" s="56">
        <f t="shared" si="232"/>
        <v>1</v>
      </c>
      <c r="V1464" s="21" t="s">
        <v>222</v>
      </c>
      <c r="W1464" s="54">
        <f>VLOOKUP(V1464,'Charged Moves'!B$2:K$119,3,FALSE)</f>
        <v>50</v>
      </c>
      <c r="X1464" s="57" t="str">
        <f>VLOOKUP(V1464,'Charged Moves'!B$2:C$119,2,FALSE)</f>
        <v>Ice</v>
      </c>
      <c r="Y1464" s="54">
        <f>IF(OR(VLOOKUP(V1464,'Charged Moves'!B$2:C$119,2,FALSE)=E1464,VLOOKUP(V1464,'Charged Moves'!B$2:C$119,2,FALSE)=F1464),1,0)</f>
        <v>1</v>
      </c>
      <c r="Z1464" s="54">
        <f>VLOOKUP(V1464,'Charged Moves'!B$2:K$119,10,FALSE)*100</f>
        <v>5</v>
      </c>
      <c r="AA1464" s="54">
        <f>VLOOKUP(V1464,'Charged Moves'!B$2:K$119,6,FALSE)</f>
        <v>1900</v>
      </c>
      <c r="AB1464" s="54">
        <f>VLOOKUP(V1464,'Charged Moves'!B$2:L$119,11,FALSE)</f>
        <v>33</v>
      </c>
      <c r="AC1464" s="62">
        <f t="shared" si="233"/>
        <v>32</v>
      </c>
      <c r="AD1464" s="24">
        <f t="shared" si="3"/>
        <v>16.84210526</v>
      </c>
      <c r="AE1464" s="63">
        <f t="shared" si="4"/>
        <v>3</v>
      </c>
      <c r="AF1464" s="64">
        <f t="shared" si="5"/>
        <v>3600</v>
      </c>
      <c r="AG1464" s="65">
        <f t="shared" si="6"/>
        <v>10.18181818</v>
      </c>
      <c r="AH1464" s="15">
        <f t="shared" si="234"/>
        <v>0.5848258577</v>
      </c>
      <c r="AI1464" s="15">
        <f t="shared" si="235"/>
        <v>0.1584850902</v>
      </c>
      <c r="AJ1464" s="15">
        <f t="shared" si="236"/>
        <v>0.1962867191</v>
      </c>
      <c r="AK1464" s="65">
        <f t="shared" si="7"/>
        <v>4.148148148</v>
      </c>
      <c r="AL1464" s="65">
        <f t="shared" si="8"/>
        <v>175840</v>
      </c>
      <c r="AM1464" s="65">
        <f t="shared" si="9"/>
        <v>71638.51852</v>
      </c>
    </row>
    <row r="1465" ht="14.25" customHeight="1">
      <c r="A1465" s="11">
        <v>1529.0</v>
      </c>
      <c r="B1465" s="11">
        <f>VLOOKUP(D1465,'Species Data'!A$2:E$252,2,FALSE)</f>
        <v>215</v>
      </c>
      <c r="C1465" s="11"/>
      <c r="D1465" s="20" t="s">
        <v>290</v>
      </c>
      <c r="E1465" s="156" t="s">
        <v>475</v>
      </c>
      <c r="F1465" s="111" t="s">
        <v>484</v>
      </c>
      <c r="G1465" s="11">
        <f>VLOOKUP(D1465,'Species Data'!A$2:E$252,3,FALSE)</f>
        <v>110</v>
      </c>
      <c r="H1465" s="52">
        <f>VLOOKUP(D1465,'Species Data'!A$2:E$252,4,FALSE)</f>
        <v>189</v>
      </c>
      <c r="I1465" s="52">
        <f>VLOOKUP(D1465,'Species Data'!A$2:E$252,5,FALSE)</f>
        <v>157</v>
      </c>
      <c r="J1465" s="53">
        <f t="shared" si="1"/>
        <v>17270</v>
      </c>
      <c r="K1465" s="21" t="s">
        <v>158</v>
      </c>
      <c r="L1465" s="54">
        <f>VLOOKUP(K1465,'Basic Moves'!B$2:J$60,3,FALSE)</f>
        <v>10</v>
      </c>
      <c r="M1465" s="54" t="str">
        <f>VLOOKUP(K1465,'Basic Moves'!B$2:C$60,2,FALSE)</f>
        <v>Dark</v>
      </c>
      <c r="N1465" s="54">
        <f>IF(OR(VLOOKUP(K1465,'Basic Moves'!B$2:C$60,2,FALSE)=E1465,VLOOKUP(K1465,'Basic Moves'!B$2:C$60,2,FALSE)=F1465),1,0)</f>
        <v>1</v>
      </c>
      <c r="O1465" s="54">
        <f>VLOOKUP(K1465,'Basic Moves'!B$2:J$60,5,FALSE)</f>
        <v>900</v>
      </c>
      <c r="P1465" s="54">
        <f>VLOOKUP(K1465,'Basic Moves'!B$2:J$60,9,FALSE)</f>
        <v>9</v>
      </c>
      <c r="Q1465" s="34">
        <f t="shared" si="229"/>
        <v>7</v>
      </c>
      <c r="R1465" s="24">
        <f t="shared" si="2"/>
        <v>7.777777778</v>
      </c>
      <c r="S1465" s="56">
        <f t="shared" si="230"/>
        <v>11.11111111</v>
      </c>
      <c r="T1465" s="56">
        <f t="shared" si="231"/>
        <v>10</v>
      </c>
      <c r="U1465" s="56">
        <f t="shared" si="232"/>
        <v>0.9</v>
      </c>
      <c r="V1465" s="21" t="s">
        <v>159</v>
      </c>
      <c r="W1465" s="54">
        <f>VLOOKUP(V1465,'Charged Moves'!B$2:K$119,3,FALSE)</f>
        <v>70</v>
      </c>
      <c r="X1465" s="57" t="str">
        <f>VLOOKUP(V1465,'Charged Moves'!B$2:C$119,2,FALSE)</f>
        <v>Dark</v>
      </c>
      <c r="Y1465" s="54">
        <f>IF(OR(VLOOKUP(V1465,'Charged Moves'!B$2:C$119,2,FALSE)=E1465,VLOOKUP(V1465,'Charged Moves'!B$2:C$119,2,FALSE)=F1465),1,0)</f>
        <v>1</v>
      </c>
      <c r="Z1465" s="54">
        <f>VLOOKUP(V1465,'Charged Moves'!B$2:K$119,10,FALSE)*100</f>
        <v>5</v>
      </c>
      <c r="AA1465" s="54">
        <f>VLOOKUP(V1465,'Charged Moves'!B$2:K$119,6,FALSE)</f>
        <v>2000</v>
      </c>
      <c r="AB1465" s="54">
        <f>VLOOKUP(V1465,'Charged Moves'!B$2:L$119,11,FALSE)</f>
        <v>50</v>
      </c>
      <c r="AC1465" s="62">
        <f t="shared" si="233"/>
        <v>45</v>
      </c>
      <c r="AD1465" s="24">
        <f t="shared" si="3"/>
        <v>22.5</v>
      </c>
      <c r="AE1465" s="63">
        <f t="shared" si="4"/>
        <v>6</v>
      </c>
      <c r="AF1465" s="64">
        <f t="shared" si="5"/>
        <v>5400</v>
      </c>
      <c r="AG1465" s="65">
        <f t="shared" si="6"/>
        <v>11.75675676</v>
      </c>
      <c r="AH1465" s="15">
        <f t="shared" si="234"/>
        <v>0.6752875794</v>
      </c>
      <c r="AI1465" s="15">
        <f t="shared" si="235"/>
        <v>0.1829997965</v>
      </c>
      <c r="AJ1465" s="15">
        <f t="shared" si="236"/>
        <v>0.1923721225</v>
      </c>
      <c r="AK1465" s="65">
        <f t="shared" si="7"/>
        <v>4.065420561</v>
      </c>
      <c r="AL1465" s="65">
        <f t="shared" si="8"/>
        <v>203039.1892</v>
      </c>
      <c r="AM1465" s="65">
        <f t="shared" si="9"/>
        <v>70209.81308</v>
      </c>
    </row>
    <row r="1466" ht="14.25" customHeight="1">
      <c r="A1466" s="11">
        <v>1530.0</v>
      </c>
      <c r="B1466" s="11">
        <f>VLOOKUP(D1466,'Species Data'!A$2:E$252,2,FALSE)</f>
        <v>215</v>
      </c>
      <c r="C1466" s="11"/>
      <c r="D1466" s="20" t="s">
        <v>290</v>
      </c>
      <c r="E1466" s="156" t="s">
        <v>475</v>
      </c>
      <c r="F1466" s="111" t="s">
        <v>484</v>
      </c>
      <c r="G1466" s="11">
        <f>VLOOKUP(D1466,'Species Data'!A$2:E$252,3,FALSE)</f>
        <v>110</v>
      </c>
      <c r="H1466" s="52">
        <f>VLOOKUP(D1466,'Species Data'!A$2:E$252,4,FALSE)</f>
        <v>189</v>
      </c>
      <c r="I1466" s="52">
        <f>VLOOKUP(D1466,'Species Data'!A$2:E$252,5,FALSE)</f>
        <v>157</v>
      </c>
      <c r="J1466" s="53">
        <f t="shared" si="1"/>
        <v>17270</v>
      </c>
      <c r="K1466" s="21" t="s">
        <v>158</v>
      </c>
      <c r="L1466" s="54">
        <f>VLOOKUP(K1466,'Basic Moves'!B$2:J$60,3,FALSE)</f>
        <v>10</v>
      </c>
      <c r="M1466" s="54" t="str">
        <f>VLOOKUP(K1466,'Basic Moves'!B$2:C$60,2,FALSE)</f>
        <v>Dark</v>
      </c>
      <c r="N1466" s="54">
        <f>IF(OR(VLOOKUP(K1466,'Basic Moves'!B$2:C$60,2,FALSE)=E1466,VLOOKUP(K1466,'Basic Moves'!B$2:C$60,2,FALSE)=F1466),1,0)</f>
        <v>1</v>
      </c>
      <c r="O1466" s="54">
        <f>VLOOKUP(K1466,'Basic Moves'!B$2:J$60,5,FALSE)</f>
        <v>900</v>
      </c>
      <c r="P1466" s="54">
        <f>VLOOKUP(K1466,'Basic Moves'!B$2:J$60,9,FALSE)</f>
        <v>9</v>
      </c>
      <c r="Q1466" s="34">
        <f t="shared" si="229"/>
        <v>7</v>
      </c>
      <c r="R1466" s="24">
        <f t="shared" si="2"/>
        <v>7.777777778</v>
      </c>
      <c r="S1466" s="56">
        <f t="shared" si="230"/>
        <v>11.11111111</v>
      </c>
      <c r="T1466" s="56">
        <f t="shared" si="231"/>
        <v>10</v>
      </c>
      <c r="U1466" s="56">
        <f t="shared" si="232"/>
        <v>0.9</v>
      </c>
      <c r="V1466" s="21" t="s">
        <v>222</v>
      </c>
      <c r="W1466" s="54">
        <f>VLOOKUP(V1466,'Charged Moves'!B$2:K$119,3,FALSE)</f>
        <v>50</v>
      </c>
      <c r="X1466" s="57" t="str">
        <f>VLOOKUP(V1466,'Charged Moves'!B$2:C$119,2,FALSE)</f>
        <v>Ice</v>
      </c>
      <c r="Y1466" s="54">
        <f>IF(OR(VLOOKUP(V1466,'Charged Moves'!B$2:C$119,2,FALSE)=E1466,VLOOKUP(V1466,'Charged Moves'!B$2:C$119,2,FALSE)=F1466),1,0)</f>
        <v>1</v>
      </c>
      <c r="Z1466" s="54">
        <f>VLOOKUP(V1466,'Charged Moves'!B$2:K$119,10,FALSE)*100</f>
        <v>5</v>
      </c>
      <c r="AA1466" s="54">
        <f>VLOOKUP(V1466,'Charged Moves'!B$2:K$119,6,FALSE)</f>
        <v>1900</v>
      </c>
      <c r="AB1466" s="54">
        <f>VLOOKUP(V1466,'Charged Moves'!B$2:L$119,11,FALSE)</f>
        <v>33</v>
      </c>
      <c r="AC1466" s="62">
        <f t="shared" si="233"/>
        <v>32</v>
      </c>
      <c r="AD1466" s="24">
        <f t="shared" si="3"/>
        <v>16.84210526</v>
      </c>
      <c r="AE1466" s="63">
        <f t="shared" si="4"/>
        <v>4</v>
      </c>
      <c r="AF1466" s="64">
        <f t="shared" si="5"/>
        <v>3600</v>
      </c>
      <c r="AG1466" s="65">
        <f t="shared" si="6"/>
        <v>10.90909091</v>
      </c>
      <c r="AH1466" s="15">
        <f t="shared" si="234"/>
        <v>0.6265991332</v>
      </c>
      <c r="AI1466" s="15">
        <f t="shared" si="235"/>
        <v>0.1698054538</v>
      </c>
      <c r="AJ1466" s="15">
        <f t="shared" si="236"/>
        <v>0.1831707863</v>
      </c>
      <c r="AK1466" s="65">
        <f t="shared" si="7"/>
        <v>3.870967742</v>
      </c>
      <c r="AL1466" s="65">
        <f t="shared" si="8"/>
        <v>188400</v>
      </c>
      <c r="AM1466" s="65">
        <f t="shared" si="9"/>
        <v>66851.6129</v>
      </c>
    </row>
    <row r="1467" ht="14.25" customHeight="1">
      <c r="A1467" s="11">
        <v>1097.0</v>
      </c>
      <c r="B1467" s="11">
        <f>VLOOKUP(D1467,'Species Data'!A$2:E$252,2,FALSE)</f>
        <v>143</v>
      </c>
      <c r="C1467" s="11"/>
      <c r="D1467" s="11" t="s">
        <v>57</v>
      </c>
      <c r="E1467" s="98" t="s">
        <v>481</v>
      </c>
      <c r="F1467" s="124"/>
      <c r="G1467" s="11">
        <f>VLOOKUP(D1467,'Species Data'!A$2:E$252,3,FALSE)</f>
        <v>320</v>
      </c>
      <c r="H1467" s="52">
        <f>VLOOKUP(D1467,'Species Data'!A$2:E$252,4,FALSE)</f>
        <v>190</v>
      </c>
      <c r="I1467" s="52">
        <f>VLOOKUP(D1467,'Species Data'!A$2:E$252,5,FALSE)</f>
        <v>190</v>
      </c>
      <c r="J1467" s="53">
        <f t="shared" si="1"/>
        <v>60800</v>
      </c>
      <c r="K1467" s="48" t="s">
        <v>54</v>
      </c>
      <c r="L1467" s="54">
        <f>VLOOKUP(K1467,'Basic Moves'!B$2:J$60,3,FALSE)</f>
        <v>12</v>
      </c>
      <c r="M1467" s="54" t="str">
        <f>VLOOKUP(K1467,'Basic Moves'!B$2:C$60,2,FALSE)</f>
        <v>Psychic</v>
      </c>
      <c r="N1467" s="54">
        <f>IF(OR(VLOOKUP(K1467,'Basic Moves'!B$2:C$60,2,FALSE)=E1467,VLOOKUP(K1467,'Basic Moves'!B$2:C$60,2,FALSE)=F1467),1,0)</f>
        <v>0</v>
      </c>
      <c r="O1467" s="54">
        <f>VLOOKUP(K1467,'Basic Moves'!B$2:J$60,5,FALSE)</f>
        <v>1100</v>
      </c>
      <c r="P1467" s="54">
        <f>VLOOKUP(K1467,'Basic Moves'!B$2:J$60,9,FALSE)</f>
        <v>10</v>
      </c>
      <c r="Q1467" s="34">
        <f t="shared" si="229"/>
        <v>7</v>
      </c>
      <c r="R1467" s="24">
        <f t="shared" si="2"/>
        <v>6.363636364</v>
      </c>
      <c r="S1467" s="56">
        <f t="shared" si="230"/>
        <v>10.90909091</v>
      </c>
      <c r="T1467" s="56">
        <f t="shared" si="231"/>
        <v>9.090909091</v>
      </c>
      <c r="U1467" s="56">
        <f t="shared" si="232"/>
        <v>0.8333333333</v>
      </c>
      <c r="V1467" s="48" t="s">
        <v>29</v>
      </c>
      <c r="W1467" s="54">
        <f>VLOOKUP(V1467,'Charged Moves'!B$2:K$119,3,FALSE)</f>
        <v>150</v>
      </c>
      <c r="X1467" s="57" t="str">
        <f>VLOOKUP(V1467,'Charged Moves'!B$2:C$119,2,FALSE)</f>
        <v>Normal</v>
      </c>
      <c r="Y1467" s="54">
        <f>IF(OR(VLOOKUP(V1467,'Charged Moves'!B$2:C$119,2,FALSE)=E1467,VLOOKUP(V1467,'Charged Moves'!B$2:C$119,2,FALSE)=F1467),1,0)</f>
        <v>1</v>
      </c>
      <c r="Z1467" s="54">
        <f>VLOOKUP(V1467,'Charged Moves'!B$2:K$119,10,FALSE)*100</f>
        <v>5</v>
      </c>
      <c r="AA1467" s="54">
        <f>VLOOKUP(V1467,'Charged Moves'!B$2:K$119,6,FALSE)</f>
        <v>3800</v>
      </c>
      <c r="AB1467" s="54">
        <f>VLOOKUP(V1467,'Charged Moves'!B$2:L$119,11,FALSE)</f>
        <v>100</v>
      </c>
      <c r="AC1467" s="62">
        <f t="shared" si="233"/>
        <v>96</v>
      </c>
      <c r="AD1467" s="24">
        <f t="shared" si="3"/>
        <v>25.26315789</v>
      </c>
      <c r="AE1467" s="63">
        <f t="shared" si="4"/>
        <v>10</v>
      </c>
      <c r="AF1467" s="64">
        <f t="shared" si="5"/>
        <v>11000</v>
      </c>
      <c r="AG1467" s="65">
        <f t="shared" si="6"/>
        <v>11.21621622</v>
      </c>
      <c r="AH1467" s="15">
        <f t="shared" si="234"/>
        <v>0.6442398746</v>
      </c>
      <c r="AI1467" s="15">
        <f t="shared" si="235"/>
        <v>0.6146398132</v>
      </c>
      <c r="AJ1467" s="15">
        <f t="shared" si="236"/>
        <v>0.7514639803</v>
      </c>
      <c r="AK1467" s="65">
        <f t="shared" si="7"/>
        <v>4.510869565</v>
      </c>
      <c r="AL1467" s="65">
        <f t="shared" si="8"/>
        <v>681945.9459</v>
      </c>
      <c r="AM1467" s="65">
        <f t="shared" si="9"/>
        <v>274260.8696</v>
      </c>
    </row>
    <row r="1468" ht="14.25" customHeight="1">
      <c r="A1468" s="11">
        <v>1094.0</v>
      </c>
      <c r="B1468" s="32">
        <f>VLOOKUP(D1468,'Species Data'!A$2:E$252,2,FALSE)</f>
        <v>143</v>
      </c>
      <c r="C1468" s="32"/>
      <c r="D1468" s="32" t="s">
        <v>57</v>
      </c>
      <c r="E1468" s="125" t="s">
        <v>481</v>
      </c>
      <c r="F1468" s="126"/>
      <c r="G1468" s="32">
        <f>VLOOKUP(D1468,'Species Data'!A$2:E$252,3,FALSE)</f>
        <v>320</v>
      </c>
      <c r="H1468" s="104">
        <f>VLOOKUP(D1468,'Species Data'!A$2:E$252,4,FALSE)</f>
        <v>190</v>
      </c>
      <c r="I1468" s="104">
        <f>VLOOKUP(D1468,'Species Data'!A$2:E$252,5,FALSE)</f>
        <v>190</v>
      </c>
      <c r="J1468" s="105">
        <f t="shared" si="1"/>
        <v>60800</v>
      </c>
      <c r="K1468" s="36" t="s">
        <v>54</v>
      </c>
      <c r="L1468" s="106">
        <f>VLOOKUP(K1468,'Basic Moves'!B$2:J$60,3,FALSE)</f>
        <v>12</v>
      </c>
      <c r="M1468" s="106" t="str">
        <f>VLOOKUP(K1468,'Basic Moves'!B$2:C$60,2,FALSE)</f>
        <v>Psychic</v>
      </c>
      <c r="N1468" s="106">
        <f>IF(OR(VLOOKUP(K1468,'Basic Moves'!B$2:C$60,2,FALSE)=E1468,VLOOKUP(K1468,'Basic Moves'!B$2:C$60,2,FALSE)=F1468),1,0)</f>
        <v>0</v>
      </c>
      <c r="O1468" s="106">
        <f>VLOOKUP(K1468,'Basic Moves'!B$2:J$60,5,FALSE)</f>
        <v>1100</v>
      </c>
      <c r="P1468" s="106">
        <f>VLOOKUP(K1468,'Basic Moves'!B$2:J$60,9,FALSE)</f>
        <v>10</v>
      </c>
      <c r="Q1468" s="34">
        <f t="shared" si="229"/>
        <v>7</v>
      </c>
      <c r="R1468" s="24">
        <f t="shared" si="2"/>
        <v>6.363636364</v>
      </c>
      <c r="S1468" s="56">
        <f t="shared" si="230"/>
        <v>10.90909091</v>
      </c>
      <c r="T1468" s="56">
        <f t="shared" si="231"/>
        <v>9.090909091</v>
      </c>
      <c r="U1468" s="56">
        <f t="shared" si="232"/>
        <v>0.8333333333</v>
      </c>
      <c r="V1468" s="36" t="s">
        <v>67</v>
      </c>
      <c r="W1468" s="106">
        <f>VLOOKUP(V1468,'Charged Moves'!B$2:K$119,3,FALSE)</f>
        <v>50</v>
      </c>
      <c r="X1468" s="107" t="str">
        <f>VLOOKUP(V1468,'Charged Moves'!B$2:C$119,2,FALSE)</f>
        <v>Normal</v>
      </c>
      <c r="Y1468" s="106">
        <f>IF(OR(VLOOKUP(V1468,'Charged Moves'!B$2:C$119,2,FALSE)=E1468,VLOOKUP(V1468,'Charged Moves'!B$2:C$119,2,FALSE)=F1468),1,0)</f>
        <v>1</v>
      </c>
      <c r="Z1468" s="106">
        <f>VLOOKUP(V1468,'Charged Moves'!B$2:K$119,10,FALSE)*100</f>
        <v>5</v>
      </c>
      <c r="AA1468" s="106">
        <f>VLOOKUP(V1468,'Charged Moves'!B$2:K$119,6,FALSE)</f>
        <v>1900</v>
      </c>
      <c r="AB1468" s="106">
        <f>VLOOKUP(V1468,'Charged Moves'!B$2:L$119,11,FALSE)</f>
        <v>33</v>
      </c>
      <c r="AC1468" s="62">
        <f t="shared" si="233"/>
        <v>32</v>
      </c>
      <c r="AD1468" s="24">
        <f t="shared" si="3"/>
        <v>16.84210526</v>
      </c>
      <c r="AE1468" s="63">
        <f t="shared" si="4"/>
        <v>4</v>
      </c>
      <c r="AF1468" s="64">
        <f t="shared" si="5"/>
        <v>4400</v>
      </c>
      <c r="AG1468" s="65">
        <f t="shared" si="6"/>
        <v>9.523809524</v>
      </c>
      <c r="AH1468" s="15">
        <f t="shared" si="234"/>
        <v>0.5470309893</v>
      </c>
      <c r="AI1468" s="15">
        <f t="shared" si="235"/>
        <v>0.5218972596</v>
      </c>
      <c r="AJ1468" s="15">
        <f t="shared" si="236"/>
        <v>0.6132132709</v>
      </c>
      <c r="AK1468" s="65">
        <f t="shared" si="7"/>
        <v>3.680981595</v>
      </c>
      <c r="AL1468" s="65">
        <f t="shared" si="8"/>
        <v>579047.619</v>
      </c>
      <c r="AM1468" s="65">
        <f t="shared" si="9"/>
        <v>223803.681</v>
      </c>
    </row>
    <row r="1469" ht="14.25" customHeight="1">
      <c r="A1469" s="11">
        <v>1096.0</v>
      </c>
      <c r="B1469" s="11">
        <f>VLOOKUP(D1469,'Species Data'!A$2:E$252,2,FALSE)</f>
        <v>143</v>
      </c>
      <c r="C1469" s="11"/>
      <c r="D1469" s="11" t="s">
        <v>57</v>
      </c>
      <c r="E1469" s="98" t="s">
        <v>481</v>
      </c>
      <c r="F1469" s="124"/>
      <c r="G1469" s="11">
        <f>VLOOKUP(D1469,'Species Data'!A$2:E$252,3,FALSE)</f>
        <v>320</v>
      </c>
      <c r="H1469" s="52">
        <f>VLOOKUP(D1469,'Species Data'!A$2:E$252,4,FALSE)</f>
        <v>190</v>
      </c>
      <c r="I1469" s="52">
        <f>VLOOKUP(D1469,'Species Data'!A$2:E$252,5,FALSE)</f>
        <v>190</v>
      </c>
      <c r="J1469" s="53">
        <f t="shared" si="1"/>
        <v>60800</v>
      </c>
      <c r="K1469" s="48" t="s">
        <v>54</v>
      </c>
      <c r="L1469" s="54">
        <f>VLOOKUP(K1469,'Basic Moves'!B$2:J$60,3,FALSE)</f>
        <v>12</v>
      </c>
      <c r="M1469" s="54" t="str">
        <f>VLOOKUP(K1469,'Basic Moves'!B$2:C$60,2,FALSE)</f>
        <v>Psychic</v>
      </c>
      <c r="N1469" s="54">
        <f>IF(OR(VLOOKUP(K1469,'Basic Moves'!B$2:C$60,2,FALSE)=E1469,VLOOKUP(K1469,'Basic Moves'!B$2:C$60,2,FALSE)=F1469),1,0)</f>
        <v>0</v>
      </c>
      <c r="O1469" s="54">
        <f>VLOOKUP(K1469,'Basic Moves'!B$2:J$60,5,FALSE)</f>
        <v>1100</v>
      </c>
      <c r="P1469" s="54">
        <f>VLOOKUP(K1469,'Basic Moves'!B$2:J$60,9,FALSE)</f>
        <v>10</v>
      </c>
      <c r="Q1469" s="34">
        <f t="shared" si="229"/>
        <v>7</v>
      </c>
      <c r="R1469" s="24">
        <f t="shared" si="2"/>
        <v>6.363636364</v>
      </c>
      <c r="S1469" s="56">
        <f t="shared" si="230"/>
        <v>10.90909091</v>
      </c>
      <c r="T1469" s="56">
        <f t="shared" si="231"/>
        <v>9.090909091</v>
      </c>
      <c r="U1469" s="56">
        <f t="shared" si="232"/>
        <v>0.8333333333</v>
      </c>
      <c r="V1469" s="12" t="s">
        <v>77</v>
      </c>
      <c r="W1469" s="54">
        <f>VLOOKUP(V1469,'Charged Moves'!B$2:K$119,3,FALSE)</f>
        <v>70</v>
      </c>
      <c r="X1469" s="57" t="str">
        <f>VLOOKUP(V1469,'Charged Moves'!B$2:C$119,2,FALSE)</f>
        <v>Steel</v>
      </c>
      <c r="Y1469" s="54">
        <f>IF(OR(VLOOKUP(V1469,'Charged Moves'!B$2:C$119,2,FALSE)=E1469,VLOOKUP(V1469,'Charged Moves'!B$2:C$119,2,FALSE)=F1469),1,0)</f>
        <v>0</v>
      </c>
      <c r="Z1469" s="54">
        <f>VLOOKUP(V1469,'Charged Moves'!B$2:K$119,10,FALSE)*100</f>
        <v>5</v>
      </c>
      <c r="AA1469" s="54">
        <f>VLOOKUP(V1469,'Charged Moves'!B$2:K$119,6,FALSE)</f>
        <v>2100</v>
      </c>
      <c r="AB1469" s="54">
        <f>VLOOKUP(V1469,'Charged Moves'!B$2:L$119,11,FALSE)</f>
        <v>50</v>
      </c>
      <c r="AC1469" s="62">
        <f t="shared" si="233"/>
        <v>37</v>
      </c>
      <c r="AD1469" s="24">
        <f t="shared" si="3"/>
        <v>17.61904762</v>
      </c>
      <c r="AE1469" s="63">
        <f t="shared" si="4"/>
        <v>5</v>
      </c>
      <c r="AF1469" s="64">
        <f t="shared" si="5"/>
        <v>5500</v>
      </c>
      <c r="AG1469" s="65">
        <f t="shared" si="6"/>
        <v>9.473684211</v>
      </c>
      <c r="AH1469" s="15">
        <f t="shared" si="234"/>
        <v>0.5441518788</v>
      </c>
      <c r="AI1469" s="15">
        <f t="shared" si="235"/>
        <v>0.5191504319</v>
      </c>
      <c r="AJ1469" s="15">
        <f t="shared" si="236"/>
        <v>0.6119618153</v>
      </c>
      <c r="AK1469" s="65">
        <f t="shared" si="7"/>
        <v>3.673469388</v>
      </c>
      <c r="AL1469" s="65">
        <f t="shared" si="8"/>
        <v>576000</v>
      </c>
      <c r="AM1469" s="65">
        <f t="shared" si="9"/>
        <v>223346.9388</v>
      </c>
    </row>
    <row r="1470" ht="14.25" customHeight="1">
      <c r="A1470" s="11">
        <v>1095.0</v>
      </c>
      <c r="B1470" s="11">
        <f>VLOOKUP(D1470,'Species Data'!A$2:E$252,2,FALSE)</f>
        <v>143</v>
      </c>
      <c r="C1470" s="11"/>
      <c r="D1470" s="11" t="s">
        <v>57</v>
      </c>
      <c r="E1470" s="98" t="s">
        <v>481</v>
      </c>
      <c r="F1470" s="124"/>
      <c r="G1470" s="11">
        <f>VLOOKUP(D1470,'Species Data'!A$2:E$252,3,FALSE)</f>
        <v>320</v>
      </c>
      <c r="H1470" s="52">
        <f>VLOOKUP(D1470,'Species Data'!A$2:E$252,4,FALSE)</f>
        <v>190</v>
      </c>
      <c r="I1470" s="52">
        <f>VLOOKUP(D1470,'Species Data'!A$2:E$252,5,FALSE)</f>
        <v>190</v>
      </c>
      <c r="J1470" s="53">
        <f t="shared" si="1"/>
        <v>60800</v>
      </c>
      <c r="K1470" s="48" t="s">
        <v>54</v>
      </c>
      <c r="L1470" s="54">
        <f>VLOOKUP(K1470,'Basic Moves'!B$2:J$60,3,FALSE)</f>
        <v>12</v>
      </c>
      <c r="M1470" s="54" t="str">
        <f>VLOOKUP(K1470,'Basic Moves'!B$2:C$60,2,FALSE)</f>
        <v>Psychic</v>
      </c>
      <c r="N1470" s="54">
        <f>IF(OR(VLOOKUP(K1470,'Basic Moves'!B$2:C$60,2,FALSE)=E1470,VLOOKUP(K1470,'Basic Moves'!B$2:C$60,2,FALSE)=F1470),1,0)</f>
        <v>0</v>
      </c>
      <c r="O1470" s="54">
        <f>VLOOKUP(K1470,'Basic Moves'!B$2:J$60,5,FALSE)</f>
        <v>1100</v>
      </c>
      <c r="P1470" s="54">
        <f>VLOOKUP(K1470,'Basic Moves'!B$2:J$60,9,FALSE)</f>
        <v>10</v>
      </c>
      <c r="Q1470" s="34">
        <f t="shared" si="229"/>
        <v>7</v>
      </c>
      <c r="R1470" s="24">
        <f t="shared" si="2"/>
        <v>6.363636364</v>
      </c>
      <c r="S1470" s="56">
        <f t="shared" si="230"/>
        <v>10.90909091</v>
      </c>
      <c r="T1470" s="56">
        <f t="shared" si="231"/>
        <v>9.090909091</v>
      </c>
      <c r="U1470" s="56">
        <f t="shared" si="232"/>
        <v>0.8333333333</v>
      </c>
      <c r="V1470" s="48" t="s">
        <v>85</v>
      </c>
      <c r="W1470" s="54">
        <f>VLOOKUP(V1470,'Charged Moves'!B$2:K$119,3,FALSE)</f>
        <v>120</v>
      </c>
      <c r="X1470" s="57" t="str">
        <f>VLOOKUP(V1470,'Charged Moves'!B$2:C$119,2,FALSE)</f>
        <v>Ground</v>
      </c>
      <c r="Y1470" s="54">
        <f>IF(OR(VLOOKUP(V1470,'Charged Moves'!B$2:C$119,2,FALSE)=E1470,VLOOKUP(V1470,'Charged Moves'!B$2:C$119,2,FALSE)=F1470),1,0)</f>
        <v>0</v>
      </c>
      <c r="Z1470" s="54">
        <f>VLOOKUP(V1470,'Charged Moves'!B$2:K$119,10,FALSE)*100</f>
        <v>5</v>
      </c>
      <c r="AA1470" s="54">
        <f>VLOOKUP(V1470,'Charged Moves'!B$2:K$119,6,FALSE)</f>
        <v>3600</v>
      </c>
      <c r="AB1470" s="54">
        <f>VLOOKUP(V1470,'Charged Moves'!B$2:L$119,11,FALSE)</f>
        <v>100</v>
      </c>
      <c r="AC1470" s="62">
        <f t="shared" si="233"/>
        <v>64</v>
      </c>
      <c r="AD1470" s="24">
        <f t="shared" si="3"/>
        <v>17.77777778</v>
      </c>
      <c r="AE1470" s="63">
        <f t="shared" si="4"/>
        <v>10</v>
      </c>
      <c r="AF1470" s="64">
        <f t="shared" si="5"/>
        <v>11000</v>
      </c>
      <c r="AG1470" s="65">
        <f t="shared" si="6"/>
        <v>9.178082192</v>
      </c>
      <c r="AH1470" s="15">
        <f t="shared" si="234"/>
        <v>0.527173015</v>
      </c>
      <c r="AI1470" s="15">
        <f t="shared" si="235"/>
        <v>0.5029516742</v>
      </c>
      <c r="AJ1470" s="15">
        <f t="shared" si="236"/>
        <v>0.609918227</v>
      </c>
      <c r="AK1470" s="65">
        <f t="shared" si="7"/>
        <v>3.661202186</v>
      </c>
      <c r="AL1470" s="65">
        <f t="shared" si="8"/>
        <v>558027.3973</v>
      </c>
      <c r="AM1470" s="65">
        <f t="shared" si="9"/>
        <v>222601.0929</v>
      </c>
    </row>
    <row r="1471" ht="14.25" customHeight="1">
      <c r="A1471" s="11">
        <v>1093.0</v>
      </c>
      <c r="B1471" s="11">
        <f>VLOOKUP(D1471,'Species Data'!A$2:E$252,2,FALSE)</f>
        <v>143</v>
      </c>
      <c r="C1471" s="11"/>
      <c r="D1471" s="11" t="s">
        <v>57</v>
      </c>
      <c r="E1471" s="98" t="s">
        <v>481</v>
      </c>
      <c r="F1471" s="124"/>
      <c r="G1471" s="11">
        <f>VLOOKUP(D1471,'Species Data'!A$2:E$252,3,FALSE)</f>
        <v>320</v>
      </c>
      <c r="H1471" s="52">
        <f>VLOOKUP(D1471,'Species Data'!A$2:E$252,4,FALSE)</f>
        <v>190</v>
      </c>
      <c r="I1471" s="52">
        <f>VLOOKUP(D1471,'Species Data'!A$2:E$252,5,FALSE)</f>
        <v>190</v>
      </c>
      <c r="J1471" s="53">
        <f t="shared" si="1"/>
        <v>60800</v>
      </c>
      <c r="K1471" s="48" t="s">
        <v>58</v>
      </c>
      <c r="L1471" s="54">
        <f>VLOOKUP(K1471,'Basic Moves'!B$2:J$60,3,FALSE)</f>
        <v>5</v>
      </c>
      <c r="M1471" s="54" t="str">
        <f>VLOOKUP(K1471,'Basic Moves'!B$2:C$60,2,FALSE)</f>
        <v>Ghost</v>
      </c>
      <c r="N1471" s="54">
        <f>IF(OR(VLOOKUP(K1471,'Basic Moves'!B$2:C$60,2,FALSE)=E1471,VLOOKUP(K1471,'Basic Moves'!B$2:C$60,2,FALSE)=F1471),1,0)</f>
        <v>0</v>
      </c>
      <c r="O1471" s="54">
        <f>VLOOKUP(K1471,'Basic Moves'!B$2:J$60,5,FALSE)</f>
        <v>500</v>
      </c>
      <c r="P1471" s="54">
        <f>VLOOKUP(K1471,'Basic Moves'!B$2:J$60,9,FALSE)</f>
        <v>6</v>
      </c>
      <c r="Q1471" s="34">
        <f t="shared" si="229"/>
        <v>3</v>
      </c>
      <c r="R1471" s="24">
        <f t="shared" si="2"/>
        <v>6</v>
      </c>
      <c r="S1471" s="56">
        <f t="shared" si="230"/>
        <v>10</v>
      </c>
      <c r="T1471" s="56">
        <f t="shared" si="231"/>
        <v>12</v>
      </c>
      <c r="U1471" s="56">
        <f t="shared" si="232"/>
        <v>1.2</v>
      </c>
      <c r="V1471" s="48" t="s">
        <v>29</v>
      </c>
      <c r="W1471" s="54">
        <f>VLOOKUP(V1471,'Charged Moves'!B$2:K$119,3,FALSE)</f>
        <v>150</v>
      </c>
      <c r="X1471" s="57" t="str">
        <f>VLOOKUP(V1471,'Charged Moves'!B$2:C$119,2,FALSE)</f>
        <v>Normal</v>
      </c>
      <c r="Y1471" s="54">
        <f>IF(OR(VLOOKUP(V1471,'Charged Moves'!B$2:C$119,2,FALSE)=E1471,VLOOKUP(V1471,'Charged Moves'!B$2:C$119,2,FALSE)=F1471),1,0)</f>
        <v>1</v>
      </c>
      <c r="Z1471" s="54">
        <f>VLOOKUP(V1471,'Charged Moves'!B$2:K$119,10,FALSE)*100</f>
        <v>5</v>
      </c>
      <c r="AA1471" s="54">
        <f>VLOOKUP(V1471,'Charged Moves'!B$2:K$119,6,FALSE)</f>
        <v>3800</v>
      </c>
      <c r="AB1471" s="54">
        <f>VLOOKUP(V1471,'Charged Moves'!B$2:L$119,11,FALSE)</f>
        <v>100</v>
      </c>
      <c r="AC1471" s="62">
        <f t="shared" si="233"/>
        <v>96</v>
      </c>
      <c r="AD1471" s="24">
        <f t="shared" si="3"/>
        <v>25.26315789</v>
      </c>
      <c r="AE1471" s="63">
        <f t="shared" si="4"/>
        <v>17</v>
      </c>
      <c r="AF1471" s="64">
        <f t="shared" si="5"/>
        <v>8500</v>
      </c>
      <c r="AG1471" s="65">
        <f t="shared" si="6"/>
        <v>11.95121951</v>
      </c>
      <c r="AH1471" s="15">
        <f t="shared" si="234"/>
        <v>0.6864571805</v>
      </c>
      <c r="AI1471" s="15">
        <f t="shared" si="235"/>
        <v>0.6549174148</v>
      </c>
      <c r="AJ1471" s="15">
        <f t="shared" si="236"/>
        <v>0.5070118421</v>
      </c>
      <c r="AK1471" s="65">
        <f t="shared" si="7"/>
        <v>3.043478261</v>
      </c>
      <c r="AL1471" s="65">
        <f t="shared" si="8"/>
        <v>726634.1463</v>
      </c>
      <c r="AM1471" s="65">
        <f t="shared" si="9"/>
        <v>185043.4783</v>
      </c>
    </row>
    <row r="1472" ht="14.25" customHeight="1">
      <c r="A1472" s="11">
        <v>1090.0</v>
      </c>
      <c r="B1472" s="32">
        <f>VLOOKUP(D1472,'Species Data'!A$2:E$252,2,FALSE)</f>
        <v>143</v>
      </c>
      <c r="C1472" s="32"/>
      <c r="D1472" s="32" t="s">
        <v>57</v>
      </c>
      <c r="E1472" s="125" t="s">
        <v>481</v>
      </c>
      <c r="F1472" s="126"/>
      <c r="G1472" s="32">
        <f>VLOOKUP(D1472,'Species Data'!A$2:E$252,3,FALSE)</f>
        <v>320</v>
      </c>
      <c r="H1472" s="104">
        <f>VLOOKUP(D1472,'Species Data'!A$2:E$252,4,FALSE)</f>
        <v>190</v>
      </c>
      <c r="I1472" s="104">
        <f>VLOOKUP(D1472,'Species Data'!A$2:E$252,5,FALSE)</f>
        <v>190</v>
      </c>
      <c r="J1472" s="105">
        <f t="shared" si="1"/>
        <v>60800</v>
      </c>
      <c r="K1472" s="36" t="s">
        <v>58</v>
      </c>
      <c r="L1472" s="106">
        <f>VLOOKUP(K1472,'Basic Moves'!B$2:J$60,3,FALSE)</f>
        <v>5</v>
      </c>
      <c r="M1472" s="106" t="str">
        <f>VLOOKUP(K1472,'Basic Moves'!B$2:C$60,2,FALSE)</f>
        <v>Ghost</v>
      </c>
      <c r="N1472" s="106">
        <f>IF(OR(VLOOKUP(K1472,'Basic Moves'!B$2:C$60,2,FALSE)=E1472,VLOOKUP(K1472,'Basic Moves'!B$2:C$60,2,FALSE)=F1472),1,0)</f>
        <v>0</v>
      </c>
      <c r="O1472" s="106">
        <f>VLOOKUP(K1472,'Basic Moves'!B$2:J$60,5,FALSE)</f>
        <v>500</v>
      </c>
      <c r="P1472" s="106">
        <f>VLOOKUP(K1472,'Basic Moves'!B$2:J$60,9,FALSE)</f>
        <v>6</v>
      </c>
      <c r="Q1472" s="34">
        <f t="shared" si="229"/>
        <v>3</v>
      </c>
      <c r="R1472" s="24">
        <f t="shared" si="2"/>
        <v>6</v>
      </c>
      <c r="S1472" s="56">
        <f t="shared" si="230"/>
        <v>10</v>
      </c>
      <c r="T1472" s="56">
        <f t="shared" si="231"/>
        <v>12</v>
      </c>
      <c r="U1472" s="56">
        <f t="shared" si="232"/>
        <v>1.2</v>
      </c>
      <c r="V1472" s="36" t="s">
        <v>67</v>
      </c>
      <c r="W1472" s="106">
        <f>VLOOKUP(V1472,'Charged Moves'!B$2:K$119,3,FALSE)</f>
        <v>50</v>
      </c>
      <c r="X1472" s="107" t="str">
        <f>VLOOKUP(V1472,'Charged Moves'!B$2:C$119,2,FALSE)</f>
        <v>Normal</v>
      </c>
      <c r="Y1472" s="106">
        <f>IF(OR(VLOOKUP(V1472,'Charged Moves'!B$2:C$119,2,FALSE)=E1472,VLOOKUP(V1472,'Charged Moves'!B$2:C$119,2,FALSE)=F1472),1,0)</f>
        <v>1</v>
      </c>
      <c r="Z1472" s="106">
        <f>VLOOKUP(V1472,'Charged Moves'!B$2:K$119,10,FALSE)*100</f>
        <v>5</v>
      </c>
      <c r="AA1472" s="106">
        <f>VLOOKUP(V1472,'Charged Moves'!B$2:K$119,6,FALSE)</f>
        <v>1900</v>
      </c>
      <c r="AB1472" s="106">
        <f>VLOOKUP(V1472,'Charged Moves'!B$2:L$119,11,FALSE)</f>
        <v>33</v>
      </c>
      <c r="AC1472" s="62">
        <f t="shared" si="233"/>
        <v>32</v>
      </c>
      <c r="AD1472" s="24">
        <f t="shared" si="3"/>
        <v>16.84210526</v>
      </c>
      <c r="AE1472" s="63">
        <f t="shared" si="4"/>
        <v>6</v>
      </c>
      <c r="AF1472" s="64">
        <f t="shared" si="5"/>
        <v>3000</v>
      </c>
      <c r="AG1472" s="65">
        <f t="shared" si="6"/>
        <v>10.20408163</v>
      </c>
      <c r="AH1472" s="15">
        <f t="shared" si="234"/>
        <v>0.5861046314</v>
      </c>
      <c r="AI1472" s="15">
        <f t="shared" si="235"/>
        <v>0.5591756353</v>
      </c>
      <c r="AJ1472" s="15">
        <f t="shared" si="236"/>
        <v>0.4407132415</v>
      </c>
      <c r="AK1472" s="65">
        <f t="shared" si="7"/>
        <v>2.645502646</v>
      </c>
      <c r="AL1472" s="65">
        <f t="shared" si="8"/>
        <v>620408.1633</v>
      </c>
      <c r="AM1472" s="65">
        <f t="shared" si="9"/>
        <v>160846.5608</v>
      </c>
    </row>
    <row r="1473" ht="14.25" customHeight="1">
      <c r="A1473" s="11">
        <v>1092.0</v>
      </c>
      <c r="B1473" s="11">
        <f>VLOOKUP(D1473,'Species Data'!A$2:E$252,2,FALSE)</f>
        <v>143</v>
      </c>
      <c r="C1473" s="11"/>
      <c r="D1473" s="11" t="s">
        <v>57</v>
      </c>
      <c r="E1473" s="98" t="s">
        <v>481</v>
      </c>
      <c r="F1473" s="124"/>
      <c r="G1473" s="11">
        <f>VLOOKUP(D1473,'Species Data'!A$2:E$252,3,FALSE)</f>
        <v>320</v>
      </c>
      <c r="H1473" s="52">
        <f>VLOOKUP(D1473,'Species Data'!A$2:E$252,4,FALSE)</f>
        <v>190</v>
      </c>
      <c r="I1473" s="52">
        <f>VLOOKUP(D1473,'Species Data'!A$2:E$252,5,FALSE)</f>
        <v>190</v>
      </c>
      <c r="J1473" s="53">
        <f t="shared" si="1"/>
        <v>60800</v>
      </c>
      <c r="K1473" s="12" t="s">
        <v>58</v>
      </c>
      <c r="L1473" s="54">
        <f>VLOOKUP(K1473,'Basic Moves'!B$2:J$60,3,FALSE)</f>
        <v>5</v>
      </c>
      <c r="M1473" s="54" t="str">
        <f>VLOOKUP(K1473,'Basic Moves'!B$2:C$60,2,FALSE)</f>
        <v>Ghost</v>
      </c>
      <c r="N1473" s="54">
        <f>IF(OR(VLOOKUP(K1473,'Basic Moves'!B$2:C$60,2,FALSE)=E1473,VLOOKUP(K1473,'Basic Moves'!B$2:C$60,2,FALSE)=F1473),1,0)</f>
        <v>0</v>
      </c>
      <c r="O1473" s="54">
        <f>VLOOKUP(K1473,'Basic Moves'!B$2:J$60,5,FALSE)</f>
        <v>500</v>
      </c>
      <c r="P1473" s="54">
        <f>VLOOKUP(K1473,'Basic Moves'!B$2:J$60,9,FALSE)</f>
        <v>6</v>
      </c>
      <c r="Q1473" s="34">
        <f t="shared" si="229"/>
        <v>3</v>
      </c>
      <c r="R1473" s="24">
        <f t="shared" si="2"/>
        <v>6</v>
      </c>
      <c r="S1473" s="56">
        <f t="shared" si="230"/>
        <v>10</v>
      </c>
      <c r="T1473" s="56">
        <f t="shared" si="231"/>
        <v>12</v>
      </c>
      <c r="U1473" s="56">
        <f t="shared" si="232"/>
        <v>1.2</v>
      </c>
      <c r="V1473" s="12" t="s">
        <v>77</v>
      </c>
      <c r="W1473" s="54">
        <f>VLOOKUP(V1473,'Charged Moves'!B$2:K$119,3,FALSE)</f>
        <v>70</v>
      </c>
      <c r="X1473" s="57" t="str">
        <f>VLOOKUP(V1473,'Charged Moves'!B$2:C$119,2,FALSE)</f>
        <v>Steel</v>
      </c>
      <c r="Y1473" s="54">
        <f>IF(OR(VLOOKUP(V1473,'Charged Moves'!B$2:C$119,2,FALSE)=E1473,VLOOKUP(V1473,'Charged Moves'!B$2:C$119,2,FALSE)=F1473),1,0)</f>
        <v>0</v>
      </c>
      <c r="Z1473" s="54">
        <f>VLOOKUP(V1473,'Charged Moves'!B$2:K$119,10,FALSE)*100</f>
        <v>5</v>
      </c>
      <c r="AA1473" s="54">
        <f>VLOOKUP(V1473,'Charged Moves'!B$2:K$119,6,FALSE)</f>
        <v>2100</v>
      </c>
      <c r="AB1473" s="54">
        <f>VLOOKUP(V1473,'Charged Moves'!B$2:L$119,11,FALSE)</f>
        <v>50</v>
      </c>
      <c r="AC1473" s="62">
        <f t="shared" si="233"/>
        <v>37</v>
      </c>
      <c r="AD1473" s="24">
        <f t="shared" si="3"/>
        <v>17.61904762</v>
      </c>
      <c r="AE1473" s="63">
        <f t="shared" si="4"/>
        <v>9</v>
      </c>
      <c r="AF1473" s="64">
        <f t="shared" si="5"/>
        <v>4500</v>
      </c>
      <c r="AG1473" s="65">
        <f t="shared" si="6"/>
        <v>9.696969697</v>
      </c>
      <c r="AH1473" s="15">
        <f t="shared" si="234"/>
        <v>0.5569770073</v>
      </c>
      <c r="AI1473" s="15">
        <f t="shared" si="235"/>
        <v>0.5313863007</v>
      </c>
      <c r="AJ1473" s="15">
        <f t="shared" si="236"/>
        <v>0.4008170954</v>
      </c>
      <c r="AK1473" s="65">
        <f t="shared" si="7"/>
        <v>2.406015038</v>
      </c>
      <c r="AL1473" s="65">
        <f t="shared" si="8"/>
        <v>589575.7576</v>
      </c>
      <c r="AM1473" s="65">
        <f t="shared" si="9"/>
        <v>146285.7143</v>
      </c>
    </row>
    <row r="1474" ht="14.25" customHeight="1">
      <c r="A1474" s="11">
        <v>1091.0</v>
      </c>
      <c r="B1474" s="11">
        <f>VLOOKUP(D1474,'Species Data'!A$2:E$252,2,FALSE)</f>
        <v>143</v>
      </c>
      <c r="C1474" s="11"/>
      <c r="D1474" s="11" t="s">
        <v>57</v>
      </c>
      <c r="E1474" s="98" t="s">
        <v>481</v>
      </c>
      <c r="F1474" s="124"/>
      <c r="G1474" s="11">
        <f>VLOOKUP(D1474,'Species Data'!A$2:E$252,3,FALSE)</f>
        <v>320</v>
      </c>
      <c r="H1474" s="52">
        <f>VLOOKUP(D1474,'Species Data'!A$2:E$252,4,FALSE)</f>
        <v>190</v>
      </c>
      <c r="I1474" s="52">
        <f>VLOOKUP(D1474,'Species Data'!A$2:E$252,5,FALSE)</f>
        <v>190</v>
      </c>
      <c r="J1474" s="53">
        <f t="shared" si="1"/>
        <v>60800</v>
      </c>
      <c r="K1474" s="48" t="s">
        <v>58</v>
      </c>
      <c r="L1474" s="54">
        <f>VLOOKUP(K1474,'Basic Moves'!B$2:J$60,3,FALSE)</f>
        <v>5</v>
      </c>
      <c r="M1474" s="54" t="str">
        <f>VLOOKUP(K1474,'Basic Moves'!B$2:C$60,2,FALSE)</f>
        <v>Ghost</v>
      </c>
      <c r="N1474" s="54">
        <f>IF(OR(VLOOKUP(K1474,'Basic Moves'!B$2:C$60,2,FALSE)=E1474,VLOOKUP(K1474,'Basic Moves'!B$2:C$60,2,FALSE)=F1474),1,0)</f>
        <v>0</v>
      </c>
      <c r="O1474" s="54">
        <f>VLOOKUP(K1474,'Basic Moves'!B$2:J$60,5,FALSE)</f>
        <v>500</v>
      </c>
      <c r="P1474" s="54">
        <f>VLOOKUP(K1474,'Basic Moves'!B$2:J$60,9,FALSE)</f>
        <v>6</v>
      </c>
      <c r="Q1474" s="34">
        <f t="shared" si="229"/>
        <v>3</v>
      </c>
      <c r="R1474" s="24">
        <f t="shared" si="2"/>
        <v>6</v>
      </c>
      <c r="S1474" s="56">
        <f t="shared" si="230"/>
        <v>10</v>
      </c>
      <c r="T1474" s="56">
        <f t="shared" si="231"/>
        <v>12</v>
      </c>
      <c r="U1474" s="56">
        <f t="shared" si="232"/>
        <v>1.2</v>
      </c>
      <c r="V1474" s="48" t="s">
        <v>85</v>
      </c>
      <c r="W1474" s="54">
        <f>VLOOKUP(V1474,'Charged Moves'!B$2:K$119,3,FALSE)</f>
        <v>120</v>
      </c>
      <c r="X1474" s="57" t="str">
        <f>VLOOKUP(V1474,'Charged Moves'!B$2:C$119,2,FALSE)</f>
        <v>Ground</v>
      </c>
      <c r="Y1474" s="54">
        <f>IF(OR(VLOOKUP(V1474,'Charged Moves'!B$2:C$119,2,FALSE)=E1474,VLOOKUP(V1474,'Charged Moves'!B$2:C$119,2,FALSE)=F1474),1,0)</f>
        <v>0</v>
      </c>
      <c r="Z1474" s="54">
        <f>VLOOKUP(V1474,'Charged Moves'!B$2:K$119,10,FALSE)*100</f>
        <v>5</v>
      </c>
      <c r="AA1474" s="54">
        <f>VLOOKUP(V1474,'Charged Moves'!B$2:K$119,6,FALSE)</f>
        <v>3600</v>
      </c>
      <c r="AB1474" s="54">
        <f>VLOOKUP(V1474,'Charged Moves'!B$2:L$119,11,FALSE)</f>
        <v>100</v>
      </c>
      <c r="AC1474" s="62">
        <f t="shared" si="233"/>
        <v>64</v>
      </c>
      <c r="AD1474" s="24">
        <f t="shared" si="3"/>
        <v>17.77777778</v>
      </c>
      <c r="AE1474" s="63">
        <f t="shared" si="4"/>
        <v>17</v>
      </c>
      <c r="AF1474" s="64">
        <f t="shared" si="5"/>
        <v>8500</v>
      </c>
      <c r="AG1474" s="65">
        <f t="shared" si="6"/>
        <v>9.504132231</v>
      </c>
      <c r="AH1474" s="15">
        <f t="shared" si="234"/>
        <v>0.54590076</v>
      </c>
      <c r="AI1474" s="15">
        <f t="shared" si="235"/>
        <v>0.5208189595</v>
      </c>
      <c r="AJ1474" s="15">
        <f t="shared" si="236"/>
        <v>0.3982911561</v>
      </c>
      <c r="AK1474" s="65">
        <f t="shared" si="7"/>
        <v>2.390852391</v>
      </c>
      <c r="AL1474" s="65">
        <f t="shared" si="8"/>
        <v>577851.2397</v>
      </c>
      <c r="AM1474" s="65">
        <f t="shared" si="9"/>
        <v>145363.8254</v>
      </c>
    </row>
    <row r="1475" ht="14.25" customHeight="1">
      <c r="A1475" s="11">
        <v>1494.0</v>
      </c>
      <c r="B1475" s="11">
        <f>VLOOKUP(D1475,'Species Data'!A$2:E$252,2,FALSE)</f>
        <v>209</v>
      </c>
      <c r="C1475" s="11"/>
      <c r="D1475" s="20" t="s">
        <v>375</v>
      </c>
      <c r="E1475" s="119" t="s">
        <v>491</v>
      </c>
      <c r="F1475" s="119"/>
      <c r="G1475" s="11">
        <f>VLOOKUP(D1475,'Species Data'!A$2:E$252,3,FALSE)</f>
        <v>120</v>
      </c>
      <c r="H1475" s="52">
        <f>VLOOKUP(D1475,'Species Data'!A$2:E$252,4,FALSE)</f>
        <v>137</v>
      </c>
      <c r="I1475" s="52">
        <f>VLOOKUP(D1475,'Species Data'!A$2:E$252,5,FALSE)</f>
        <v>89</v>
      </c>
      <c r="J1475" s="53">
        <f t="shared" si="1"/>
        <v>10680</v>
      </c>
      <c r="K1475" s="21" t="s">
        <v>60</v>
      </c>
      <c r="L1475" s="54">
        <f>VLOOKUP(K1475,'Basic Moves'!B$2:J$60,3,FALSE)</f>
        <v>6</v>
      </c>
      <c r="M1475" s="54" t="str">
        <f>VLOOKUP(K1475,'Basic Moves'!B$2:C$60,2,FALSE)</f>
        <v>Dark</v>
      </c>
      <c r="N1475" s="54">
        <f>IF(OR(VLOOKUP(K1475,'Basic Moves'!B$2:C$60,2,FALSE)=E1475,VLOOKUP(K1475,'Basic Moves'!B$2:C$60,2,FALSE)=F1475),1,0)</f>
        <v>0</v>
      </c>
      <c r="O1475" s="54">
        <f>VLOOKUP(K1475,'Basic Moves'!B$2:J$60,5,FALSE)</f>
        <v>500</v>
      </c>
      <c r="P1475" s="54">
        <f>VLOOKUP(K1475,'Basic Moves'!B$2:J$60,9,FALSE)</f>
        <v>4</v>
      </c>
      <c r="Q1475" s="34">
        <f t="shared" si="229"/>
        <v>3</v>
      </c>
      <c r="R1475" s="24">
        <f t="shared" si="2"/>
        <v>6</v>
      </c>
      <c r="S1475" s="56">
        <f t="shared" si="230"/>
        <v>12</v>
      </c>
      <c r="T1475" s="56">
        <f t="shared" si="231"/>
        <v>8</v>
      </c>
      <c r="U1475" s="56">
        <f t="shared" si="232"/>
        <v>0.6666666667</v>
      </c>
      <c r="V1475" s="21" t="s">
        <v>48</v>
      </c>
      <c r="W1475" s="54">
        <f>VLOOKUP(V1475,'Charged Moves'!B$2:K$119,3,FALSE)</f>
        <v>100</v>
      </c>
      <c r="X1475" s="57" t="str">
        <f>VLOOKUP(V1475,'Charged Moves'!B$2:C$119,2,FALSE)</f>
        <v>Fairy</v>
      </c>
      <c r="Y1475" s="54">
        <f>IF(OR(VLOOKUP(V1475,'Charged Moves'!B$2:C$119,2,FALSE)=E1475,VLOOKUP(V1475,'Charged Moves'!B$2:C$119,2,FALSE)=F1475),1,0)</f>
        <v>1</v>
      </c>
      <c r="Z1475" s="54">
        <f>VLOOKUP(V1475,'Charged Moves'!B$2:K$119,10,FALSE)*100</f>
        <v>5</v>
      </c>
      <c r="AA1475" s="54">
        <f>VLOOKUP(V1475,'Charged Moves'!B$2:K$119,6,FALSE)</f>
        <v>3500</v>
      </c>
      <c r="AB1475" s="54">
        <f>VLOOKUP(V1475,'Charged Moves'!B$2:L$119,11,FALSE)</f>
        <v>50</v>
      </c>
      <c r="AC1475" s="62">
        <f t="shared" si="233"/>
        <v>46</v>
      </c>
      <c r="AD1475" s="24">
        <f t="shared" si="3"/>
        <v>13.14285714</v>
      </c>
      <c r="AE1475" s="63">
        <f t="shared" si="4"/>
        <v>13</v>
      </c>
      <c r="AF1475" s="64">
        <f t="shared" si="5"/>
        <v>6500</v>
      </c>
      <c r="AG1475" s="65">
        <f t="shared" si="6"/>
        <v>8.5</v>
      </c>
      <c r="AH1475" s="15">
        <f t="shared" si="234"/>
        <v>0.488225158</v>
      </c>
      <c r="AI1475" s="15">
        <f t="shared" si="235"/>
        <v>0.0818202712</v>
      </c>
      <c r="AJ1475" s="15">
        <f t="shared" si="236"/>
        <v>0.06545621696</v>
      </c>
      <c r="AK1475" s="65">
        <f t="shared" si="7"/>
        <v>2.236842105</v>
      </c>
      <c r="AL1475" s="65">
        <f t="shared" si="8"/>
        <v>90780</v>
      </c>
      <c r="AM1475" s="65">
        <f t="shared" si="9"/>
        <v>23889.47368</v>
      </c>
    </row>
    <row r="1476" ht="14.25" customHeight="1">
      <c r="A1476" s="11">
        <v>1497.0</v>
      </c>
      <c r="B1476" s="11">
        <f>VLOOKUP(D1476,'Species Data'!A$2:E$252,2,FALSE)</f>
        <v>209</v>
      </c>
      <c r="C1476" s="11"/>
      <c r="D1476" s="20" t="s">
        <v>375</v>
      </c>
      <c r="E1476" s="119" t="s">
        <v>491</v>
      </c>
      <c r="F1476" s="119"/>
      <c r="G1476" s="11">
        <f>VLOOKUP(D1476,'Species Data'!A$2:E$252,3,FALSE)</f>
        <v>120</v>
      </c>
      <c r="H1476" s="52">
        <f>VLOOKUP(D1476,'Species Data'!A$2:E$252,4,FALSE)</f>
        <v>137</v>
      </c>
      <c r="I1476" s="52">
        <f>VLOOKUP(D1476,'Species Data'!A$2:E$252,5,FALSE)</f>
        <v>89</v>
      </c>
      <c r="J1476" s="53">
        <f t="shared" si="1"/>
        <v>10680</v>
      </c>
      <c r="K1476" s="21" t="s">
        <v>139</v>
      </c>
      <c r="L1476" s="54">
        <f>VLOOKUP(K1476,'Basic Moves'!B$2:J$60,3,FALSE)</f>
        <v>5</v>
      </c>
      <c r="M1476" s="54" t="str">
        <f>VLOOKUP(K1476,'Basic Moves'!B$2:C$60,2,FALSE)</f>
        <v>Normal</v>
      </c>
      <c r="N1476" s="54">
        <f>IF(OR(VLOOKUP(K1476,'Basic Moves'!B$2:C$60,2,FALSE)=E1476,VLOOKUP(K1476,'Basic Moves'!B$2:C$60,2,FALSE)=F1476),1,0)</f>
        <v>0</v>
      </c>
      <c r="O1476" s="54">
        <f>VLOOKUP(K1476,'Basic Moves'!B$2:J$60,5,FALSE)</f>
        <v>500</v>
      </c>
      <c r="P1476" s="54">
        <f>VLOOKUP(K1476,'Basic Moves'!B$2:J$60,9,FALSE)</f>
        <v>5</v>
      </c>
      <c r="Q1476" s="34">
        <f t="shared" si="229"/>
        <v>2</v>
      </c>
      <c r="R1476" s="24">
        <f t="shared" si="2"/>
        <v>4</v>
      </c>
      <c r="S1476" s="56">
        <f t="shared" si="230"/>
        <v>10</v>
      </c>
      <c r="T1476" s="56">
        <f t="shared" si="231"/>
        <v>10</v>
      </c>
      <c r="U1476" s="56">
        <f t="shared" si="232"/>
        <v>1</v>
      </c>
      <c r="V1476" s="21" t="s">
        <v>48</v>
      </c>
      <c r="W1476" s="54">
        <f>VLOOKUP(V1476,'Charged Moves'!B$2:K$119,3,FALSE)</f>
        <v>100</v>
      </c>
      <c r="X1476" s="57" t="str">
        <f>VLOOKUP(V1476,'Charged Moves'!B$2:C$119,2,FALSE)</f>
        <v>Fairy</v>
      </c>
      <c r="Y1476" s="54">
        <f>IF(OR(VLOOKUP(V1476,'Charged Moves'!B$2:C$119,2,FALSE)=E1476,VLOOKUP(V1476,'Charged Moves'!B$2:C$119,2,FALSE)=F1476),1,0)</f>
        <v>1</v>
      </c>
      <c r="Z1476" s="54">
        <f>VLOOKUP(V1476,'Charged Moves'!B$2:K$119,10,FALSE)*100</f>
        <v>5</v>
      </c>
      <c r="AA1476" s="54">
        <f>VLOOKUP(V1476,'Charged Moves'!B$2:K$119,6,FALSE)</f>
        <v>3500</v>
      </c>
      <c r="AB1476" s="54">
        <f>VLOOKUP(V1476,'Charged Moves'!B$2:L$119,11,FALSE)</f>
        <v>50</v>
      </c>
      <c r="AC1476" s="62">
        <f t="shared" si="233"/>
        <v>46</v>
      </c>
      <c r="AD1476" s="24">
        <f t="shared" si="3"/>
        <v>13.14285714</v>
      </c>
      <c r="AE1476" s="63">
        <f t="shared" si="4"/>
        <v>10</v>
      </c>
      <c r="AF1476" s="64">
        <f t="shared" si="5"/>
        <v>5000</v>
      </c>
      <c r="AG1476" s="65">
        <f t="shared" si="6"/>
        <v>7.764705882</v>
      </c>
      <c r="AH1476" s="15">
        <f t="shared" si="234"/>
        <v>0.4459911478</v>
      </c>
      <c r="AI1476" s="15">
        <f t="shared" si="235"/>
        <v>0.07474239307</v>
      </c>
      <c r="AJ1476" s="15">
        <f t="shared" si="236"/>
        <v>0.06332273564</v>
      </c>
      <c r="AK1476" s="65">
        <f t="shared" si="7"/>
        <v>2.163934426</v>
      </c>
      <c r="AL1476" s="65">
        <f t="shared" si="8"/>
        <v>82927.05882</v>
      </c>
      <c r="AM1476" s="65">
        <f t="shared" si="9"/>
        <v>23110.81967</v>
      </c>
    </row>
    <row r="1477" ht="14.25" customHeight="1">
      <c r="A1477" s="11">
        <v>1493.0</v>
      </c>
      <c r="B1477" s="11">
        <f>VLOOKUP(D1477,'Species Data'!A$2:E$252,2,FALSE)</f>
        <v>209</v>
      </c>
      <c r="C1477" s="11"/>
      <c r="D1477" s="20" t="s">
        <v>375</v>
      </c>
      <c r="E1477" s="119" t="s">
        <v>491</v>
      </c>
      <c r="F1477" s="119"/>
      <c r="G1477" s="11">
        <f>VLOOKUP(D1477,'Species Data'!A$2:E$252,3,FALSE)</f>
        <v>120</v>
      </c>
      <c r="H1477" s="52">
        <f>VLOOKUP(D1477,'Species Data'!A$2:E$252,4,FALSE)</f>
        <v>137</v>
      </c>
      <c r="I1477" s="52">
        <f>VLOOKUP(D1477,'Species Data'!A$2:E$252,5,FALSE)</f>
        <v>89</v>
      </c>
      <c r="J1477" s="53">
        <f t="shared" si="1"/>
        <v>10680</v>
      </c>
      <c r="K1477" s="21" t="s">
        <v>60</v>
      </c>
      <c r="L1477" s="54">
        <f>VLOOKUP(K1477,'Basic Moves'!B$2:J$60,3,FALSE)</f>
        <v>6</v>
      </c>
      <c r="M1477" s="54" t="str">
        <f>VLOOKUP(K1477,'Basic Moves'!B$2:C$60,2,FALSE)</f>
        <v>Dark</v>
      </c>
      <c r="N1477" s="54">
        <f>IF(OR(VLOOKUP(K1477,'Basic Moves'!B$2:C$60,2,FALSE)=E1477,VLOOKUP(K1477,'Basic Moves'!B$2:C$60,2,FALSE)=F1477),1,0)</f>
        <v>0</v>
      </c>
      <c r="O1477" s="54">
        <f>VLOOKUP(K1477,'Basic Moves'!B$2:J$60,5,FALSE)</f>
        <v>500</v>
      </c>
      <c r="P1477" s="54">
        <f>VLOOKUP(K1477,'Basic Moves'!B$2:J$60,9,FALSE)</f>
        <v>4</v>
      </c>
      <c r="Q1477" s="34">
        <f t="shared" si="229"/>
        <v>3</v>
      </c>
      <c r="R1477" s="24">
        <f t="shared" si="2"/>
        <v>6</v>
      </c>
      <c r="S1477" s="56">
        <f t="shared" si="230"/>
        <v>12</v>
      </c>
      <c r="T1477" s="56">
        <f t="shared" si="231"/>
        <v>8</v>
      </c>
      <c r="U1477" s="56">
        <f t="shared" si="232"/>
        <v>0.6666666667</v>
      </c>
      <c r="V1477" s="21" t="s">
        <v>65</v>
      </c>
      <c r="W1477" s="54">
        <f>VLOOKUP(V1477,'Charged Moves'!B$2:K$119,3,FALSE)</f>
        <v>70</v>
      </c>
      <c r="X1477" s="57" t="str">
        <f>VLOOKUP(V1477,'Charged Moves'!B$2:C$119,2,FALSE)</f>
        <v>Dark</v>
      </c>
      <c r="Y1477" s="54">
        <f>IF(OR(VLOOKUP(V1477,'Charged Moves'!B$2:C$119,2,FALSE)=E1477,VLOOKUP(V1477,'Charged Moves'!B$2:C$119,2,FALSE)=F1477),1,0)</f>
        <v>0</v>
      </c>
      <c r="Z1477" s="54">
        <f>VLOOKUP(V1477,'Charged Moves'!B$2:K$119,10,FALSE)*100</f>
        <v>5</v>
      </c>
      <c r="AA1477" s="54">
        <f>VLOOKUP(V1477,'Charged Moves'!B$2:K$119,6,FALSE)</f>
        <v>3200</v>
      </c>
      <c r="AB1477" s="54">
        <f>VLOOKUP(V1477,'Charged Moves'!B$2:L$119,11,FALSE)</f>
        <v>33</v>
      </c>
      <c r="AC1477" s="62">
        <f t="shared" si="233"/>
        <v>27</v>
      </c>
      <c r="AD1477" s="24">
        <f t="shared" si="3"/>
        <v>8.4375</v>
      </c>
      <c r="AE1477" s="63">
        <f t="shared" si="4"/>
        <v>9</v>
      </c>
      <c r="AF1477" s="64">
        <f t="shared" si="5"/>
        <v>4500</v>
      </c>
      <c r="AG1477" s="65">
        <f t="shared" si="6"/>
        <v>7.012987013</v>
      </c>
      <c r="AH1477" s="15">
        <f t="shared" si="234"/>
        <v>0.4028137285</v>
      </c>
      <c r="AI1477" s="15">
        <f t="shared" si="235"/>
        <v>0.06750641169</v>
      </c>
      <c r="AJ1477" s="15">
        <f t="shared" si="236"/>
        <v>0.05704657346</v>
      </c>
      <c r="AK1477" s="65">
        <f t="shared" si="7"/>
        <v>1.949458484</v>
      </c>
      <c r="AL1477" s="65">
        <f t="shared" si="8"/>
        <v>74898.7013</v>
      </c>
      <c r="AM1477" s="65">
        <f t="shared" si="9"/>
        <v>20820.21661</v>
      </c>
    </row>
    <row r="1478" ht="14.25" customHeight="1">
      <c r="A1478" s="11">
        <v>1496.0</v>
      </c>
      <c r="B1478" s="11">
        <f>VLOOKUP(D1478,'Species Data'!A$2:E$252,2,FALSE)</f>
        <v>209</v>
      </c>
      <c r="C1478" s="11"/>
      <c r="D1478" s="20" t="s">
        <v>375</v>
      </c>
      <c r="E1478" s="119" t="s">
        <v>491</v>
      </c>
      <c r="F1478" s="119"/>
      <c r="G1478" s="11">
        <f>VLOOKUP(D1478,'Species Data'!A$2:E$252,3,FALSE)</f>
        <v>120</v>
      </c>
      <c r="H1478" s="52">
        <f>VLOOKUP(D1478,'Species Data'!A$2:E$252,4,FALSE)</f>
        <v>137</v>
      </c>
      <c r="I1478" s="52">
        <f>VLOOKUP(D1478,'Species Data'!A$2:E$252,5,FALSE)</f>
        <v>89</v>
      </c>
      <c r="J1478" s="53">
        <f t="shared" si="1"/>
        <v>10680</v>
      </c>
      <c r="K1478" s="21" t="s">
        <v>139</v>
      </c>
      <c r="L1478" s="54">
        <f>VLOOKUP(K1478,'Basic Moves'!B$2:J$60,3,FALSE)</f>
        <v>5</v>
      </c>
      <c r="M1478" s="54" t="str">
        <f>VLOOKUP(K1478,'Basic Moves'!B$2:C$60,2,FALSE)</f>
        <v>Normal</v>
      </c>
      <c r="N1478" s="54">
        <f>IF(OR(VLOOKUP(K1478,'Basic Moves'!B$2:C$60,2,FALSE)=E1478,VLOOKUP(K1478,'Basic Moves'!B$2:C$60,2,FALSE)=F1478),1,0)</f>
        <v>0</v>
      </c>
      <c r="O1478" s="54">
        <f>VLOOKUP(K1478,'Basic Moves'!B$2:J$60,5,FALSE)</f>
        <v>500</v>
      </c>
      <c r="P1478" s="54">
        <f>VLOOKUP(K1478,'Basic Moves'!B$2:J$60,9,FALSE)</f>
        <v>5</v>
      </c>
      <c r="Q1478" s="34">
        <f t="shared" si="229"/>
        <v>2</v>
      </c>
      <c r="R1478" s="24">
        <f t="shared" si="2"/>
        <v>4</v>
      </c>
      <c r="S1478" s="56">
        <f t="shared" si="230"/>
        <v>10</v>
      </c>
      <c r="T1478" s="56">
        <f t="shared" si="231"/>
        <v>10</v>
      </c>
      <c r="U1478" s="56">
        <f t="shared" si="232"/>
        <v>1</v>
      </c>
      <c r="V1478" s="21" t="s">
        <v>65</v>
      </c>
      <c r="W1478" s="54">
        <f>VLOOKUP(V1478,'Charged Moves'!B$2:K$119,3,FALSE)</f>
        <v>70</v>
      </c>
      <c r="X1478" s="57" t="str">
        <f>VLOOKUP(V1478,'Charged Moves'!B$2:C$119,2,FALSE)</f>
        <v>Dark</v>
      </c>
      <c r="Y1478" s="54">
        <f>IF(OR(VLOOKUP(V1478,'Charged Moves'!B$2:C$119,2,FALSE)=E1478,VLOOKUP(V1478,'Charged Moves'!B$2:C$119,2,FALSE)=F1478),1,0)</f>
        <v>0</v>
      </c>
      <c r="Z1478" s="54">
        <f>VLOOKUP(V1478,'Charged Moves'!B$2:K$119,10,FALSE)*100</f>
        <v>5</v>
      </c>
      <c r="AA1478" s="54">
        <f>VLOOKUP(V1478,'Charged Moves'!B$2:K$119,6,FALSE)</f>
        <v>3200</v>
      </c>
      <c r="AB1478" s="54">
        <f>VLOOKUP(V1478,'Charged Moves'!B$2:L$119,11,FALSE)</f>
        <v>33</v>
      </c>
      <c r="AC1478" s="62">
        <f t="shared" si="233"/>
        <v>27</v>
      </c>
      <c r="AD1478" s="24">
        <f t="shared" si="3"/>
        <v>8.4375</v>
      </c>
      <c r="AE1478" s="63">
        <f t="shared" si="4"/>
        <v>7</v>
      </c>
      <c r="AF1478" s="64">
        <f t="shared" si="5"/>
        <v>3500</v>
      </c>
      <c r="AG1478" s="65">
        <f t="shared" si="6"/>
        <v>6.119402985</v>
      </c>
      <c r="AH1478" s="15">
        <f t="shared" si="234"/>
        <v>0.3514878222</v>
      </c>
      <c r="AI1478" s="15">
        <f t="shared" si="235"/>
        <v>0.05890484845</v>
      </c>
      <c r="AJ1478" s="15">
        <f t="shared" si="236"/>
        <v>0.05285347812</v>
      </c>
      <c r="AK1478" s="65">
        <f t="shared" si="7"/>
        <v>1.806167401</v>
      </c>
      <c r="AL1478" s="65">
        <f t="shared" si="8"/>
        <v>65355.22388</v>
      </c>
      <c r="AM1478" s="65">
        <f t="shared" si="9"/>
        <v>19289.86784</v>
      </c>
    </row>
    <row r="1479" ht="14.25" customHeight="1">
      <c r="A1479" s="11">
        <v>1492.0</v>
      </c>
      <c r="B1479" s="11">
        <f>VLOOKUP(D1479,'Species Data'!A$2:E$252,2,FALSE)</f>
        <v>209</v>
      </c>
      <c r="C1479" s="11"/>
      <c r="D1479" s="20" t="s">
        <v>375</v>
      </c>
      <c r="E1479" s="119" t="s">
        <v>491</v>
      </c>
      <c r="F1479" s="119"/>
      <c r="G1479" s="11">
        <f>VLOOKUP(D1479,'Species Data'!A$2:E$252,3,FALSE)</f>
        <v>120</v>
      </c>
      <c r="H1479" s="52">
        <f>VLOOKUP(D1479,'Species Data'!A$2:E$252,4,FALSE)</f>
        <v>137</v>
      </c>
      <c r="I1479" s="52">
        <f>VLOOKUP(D1479,'Species Data'!A$2:E$252,5,FALSE)</f>
        <v>89</v>
      </c>
      <c r="J1479" s="53">
        <f t="shared" si="1"/>
        <v>10680</v>
      </c>
      <c r="K1479" s="21" t="s">
        <v>60</v>
      </c>
      <c r="L1479" s="54">
        <f>VLOOKUP(K1479,'Basic Moves'!B$2:J$60,3,FALSE)</f>
        <v>6</v>
      </c>
      <c r="M1479" s="54" t="str">
        <f>VLOOKUP(K1479,'Basic Moves'!B$2:C$60,2,FALSE)</f>
        <v>Dark</v>
      </c>
      <c r="N1479" s="54">
        <f>IF(OR(VLOOKUP(K1479,'Basic Moves'!B$2:C$60,2,FALSE)=E1479,VLOOKUP(K1479,'Basic Moves'!B$2:C$60,2,FALSE)=F1479),1,0)</f>
        <v>0</v>
      </c>
      <c r="O1479" s="54">
        <f>VLOOKUP(K1479,'Basic Moves'!B$2:J$60,5,FALSE)</f>
        <v>500</v>
      </c>
      <c r="P1479" s="54">
        <f>VLOOKUP(K1479,'Basic Moves'!B$2:J$60,9,FALSE)</f>
        <v>4</v>
      </c>
      <c r="Q1479" s="34">
        <f t="shared" si="229"/>
        <v>3</v>
      </c>
      <c r="R1479" s="24">
        <f t="shared" si="2"/>
        <v>6</v>
      </c>
      <c r="S1479" s="56">
        <f t="shared" si="230"/>
        <v>12</v>
      </c>
      <c r="T1479" s="56">
        <f t="shared" si="231"/>
        <v>8</v>
      </c>
      <c r="U1479" s="56">
        <f t="shared" si="232"/>
        <v>0.6666666667</v>
      </c>
      <c r="V1479" s="21" t="s">
        <v>236</v>
      </c>
      <c r="W1479" s="54">
        <f>VLOOKUP(V1479,'Charged Moves'!B$2:K$119,3,FALSE)</f>
        <v>40</v>
      </c>
      <c r="X1479" s="57" t="str">
        <f>VLOOKUP(V1479,'Charged Moves'!B$2:C$119,2,FALSE)</f>
        <v>Fighting</v>
      </c>
      <c r="Y1479" s="54">
        <f>IF(OR(VLOOKUP(V1479,'Charged Moves'!B$2:C$119,2,FALSE)=E1479,VLOOKUP(V1479,'Charged Moves'!B$2:C$119,2,FALSE)=F1479),1,0)</f>
        <v>0</v>
      </c>
      <c r="Z1479" s="54">
        <f>VLOOKUP(V1479,'Charged Moves'!B$2:K$119,10,FALSE)*100</f>
        <v>25</v>
      </c>
      <c r="AA1479" s="54">
        <f>VLOOKUP(V1479,'Charged Moves'!B$2:K$119,6,FALSE)</f>
        <v>1600</v>
      </c>
      <c r="AB1479" s="54">
        <f>VLOOKUP(V1479,'Charged Moves'!B$2:L$119,11,FALSE)</f>
        <v>33</v>
      </c>
      <c r="AC1479" s="62">
        <f t="shared" si="233"/>
        <v>16</v>
      </c>
      <c r="AD1479" s="24">
        <f t="shared" si="3"/>
        <v>10</v>
      </c>
      <c r="AE1479" s="63">
        <f t="shared" si="4"/>
        <v>9</v>
      </c>
      <c r="AF1479" s="64">
        <f t="shared" si="5"/>
        <v>4500</v>
      </c>
      <c r="AG1479" s="65">
        <f t="shared" si="6"/>
        <v>7.049180328</v>
      </c>
      <c r="AH1479" s="15">
        <f t="shared" si="234"/>
        <v>0.4048926093</v>
      </c>
      <c r="AI1479" s="15">
        <f t="shared" si="235"/>
        <v>0.06785480543</v>
      </c>
      <c r="AJ1479" s="15">
        <f t="shared" si="236"/>
        <v>0.04821070927</v>
      </c>
      <c r="AK1479" s="65">
        <f t="shared" si="7"/>
        <v>1.647509579</v>
      </c>
      <c r="AL1479" s="65">
        <f t="shared" si="8"/>
        <v>75285.2459</v>
      </c>
      <c r="AM1479" s="65">
        <f t="shared" si="9"/>
        <v>17595.4023</v>
      </c>
    </row>
    <row r="1480" ht="14.25" customHeight="1">
      <c r="A1480" s="11">
        <v>1495.0</v>
      </c>
      <c r="B1480" s="11">
        <f>VLOOKUP(D1480,'Species Data'!A$2:E$252,2,FALSE)</f>
        <v>209</v>
      </c>
      <c r="C1480" s="11"/>
      <c r="D1480" s="20" t="s">
        <v>375</v>
      </c>
      <c r="E1480" s="119" t="s">
        <v>491</v>
      </c>
      <c r="F1480" s="119"/>
      <c r="G1480" s="11">
        <f>VLOOKUP(D1480,'Species Data'!A$2:E$252,3,FALSE)</f>
        <v>120</v>
      </c>
      <c r="H1480" s="52">
        <f>VLOOKUP(D1480,'Species Data'!A$2:E$252,4,FALSE)</f>
        <v>137</v>
      </c>
      <c r="I1480" s="52">
        <f>VLOOKUP(D1480,'Species Data'!A$2:E$252,5,FALSE)</f>
        <v>89</v>
      </c>
      <c r="J1480" s="53">
        <f t="shared" si="1"/>
        <v>10680</v>
      </c>
      <c r="K1480" s="21" t="s">
        <v>139</v>
      </c>
      <c r="L1480" s="54">
        <f>VLOOKUP(K1480,'Basic Moves'!B$2:J$60,3,FALSE)</f>
        <v>5</v>
      </c>
      <c r="M1480" s="54" t="str">
        <f>VLOOKUP(K1480,'Basic Moves'!B$2:C$60,2,FALSE)</f>
        <v>Normal</v>
      </c>
      <c r="N1480" s="54">
        <f>IF(OR(VLOOKUP(K1480,'Basic Moves'!B$2:C$60,2,FALSE)=E1480,VLOOKUP(K1480,'Basic Moves'!B$2:C$60,2,FALSE)=F1480),1,0)</f>
        <v>0</v>
      </c>
      <c r="O1480" s="54">
        <f>VLOOKUP(K1480,'Basic Moves'!B$2:J$60,5,FALSE)</f>
        <v>500</v>
      </c>
      <c r="P1480" s="54">
        <f>VLOOKUP(K1480,'Basic Moves'!B$2:J$60,9,FALSE)</f>
        <v>5</v>
      </c>
      <c r="Q1480" s="34">
        <f t="shared" si="229"/>
        <v>2</v>
      </c>
      <c r="R1480" s="24">
        <f t="shared" si="2"/>
        <v>4</v>
      </c>
      <c r="S1480" s="56">
        <f t="shared" si="230"/>
        <v>10</v>
      </c>
      <c r="T1480" s="56">
        <f t="shared" si="231"/>
        <v>10</v>
      </c>
      <c r="U1480" s="56">
        <f t="shared" si="232"/>
        <v>1</v>
      </c>
      <c r="V1480" s="21" t="s">
        <v>236</v>
      </c>
      <c r="W1480" s="54">
        <f>VLOOKUP(V1480,'Charged Moves'!B$2:K$119,3,FALSE)</f>
        <v>40</v>
      </c>
      <c r="X1480" s="57" t="str">
        <f>VLOOKUP(V1480,'Charged Moves'!B$2:C$119,2,FALSE)</f>
        <v>Fighting</v>
      </c>
      <c r="Y1480" s="54">
        <f>IF(OR(VLOOKUP(V1480,'Charged Moves'!B$2:C$119,2,FALSE)=E1480,VLOOKUP(V1480,'Charged Moves'!B$2:C$119,2,FALSE)=F1480),1,0)</f>
        <v>0</v>
      </c>
      <c r="Z1480" s="54">
        <f>VLOOKUP(V1480,'Charged Moves'!B$2:K$119,10,FALSE)*100</f>
        <v>25</v>
      </c>
      <c r="AA1480" s="54">
        <f>VLOOKUP(V1480,'Charged Moves'!B$2:K$119,6,FALSE)</f>
        <v>1600</v>
      </c>
      <c r="AB1480" s="54">
        <f>VLOOKUP(V1480,'Charged Moves'!B$2:L$119,11,FALSE)</f>
        <v>33</v>
      </c>
      <c r="AC1480" s="62">
        <f t="shared" si="233"/>
        <v>16</v>
      </c>
      <c r="AD1480" s="24">
        <f t="shared" si="3"/>
        <v>10</v>
      </c>
      <c r="AE1480" s="63">
        <f t="shared" si="4"/>
        <v>7</v>
      </c>
      <c r="AF1480" s="64">
        <f t="shared" si="5"/>
        <v>3500</v>
      </c>
      <c r="AG1480" s="65">
        <f t="shared" si="6"/>
        <v>5.882352941</v>
      </c>
      <c r="AH1480" s="15">
        <f t="shared" si="234"/>
        <v>0.3378720816</v>
      </c>
      <c r="AI1480" s="15">
        <f t="shared" si="235"/>
        <v>0.05662302505</v>
      </c>
      <c r="AJ1480" s="15">
        <f t="shared" si="236"/>
        <v>0.04160584741</v>
      </c>
      <c r="AK1480" s="65">
        <f t="shared" si="7"/>
        <v>1.421800948</v>
      </c>
      <c r="AL1480" s="65">
        <f t="shared" si="8"/>
        <v>62823.52941</v>
      </c>
      <c r="AM1480" s="65">
        <f t="shared" si="9"/>
        <v>15184.83412</v>
      </c>
    </row>
    <row r="1481" ht="14.25" customHeight="1">
      <c r="A1481" s="11">
        <v>126.0</v>
      </c>
      <c r="B1481" s="11">
        <f>VLOOKUP(D1481,'Species Data'!A$2:E$252,2,FALSE)</f>
        <v>21</v>
      </c>
      <c r="C1481" s="11"/>
      <c r="D1481" s="11" t="s">
        <v>434</v>
      </c>
      <c r="E1481" s="98" t="s">
        <v>481</v>
      </c>
      <c r="F1481" s="67" t="s">
        <v>174</v>
      </c>
      <c r="G1481" s="11">
        <f>VLOOKUP(D1481,'Species Data'!A$2:E$252,3,FALSE)</f>
        <v>80</v>
      </c>
      <c r="H1481" s="52">
        <f>VLOOKUP(D1481,'Species Data'!A$2:E$252,4,FALSE)</f>
        <v>112</v>
      </c>
      <c r="I1481" s="52">
        <f>VLOOKUP(D1481,'Species Data'!A$2:E$252,5,FALSE)</f>
        <v>61</v>
      </c>
      <c r="J1481" s="53">
        <f t="shared" si="1"/>
        <v>4880</v>
      </c>
      <c r="K1481" s="48" t="s">
        <v>296</v>
      </c>
      <c r="L1481" s="54">
        <f>VLOOKUP(K1481,'Basic Moves'!B$2:J$60,3,FALSE)</f>
        <v>10</v>
      </c>
      <c r="M1481" s="54" t="str">
        <f>VLOOKUP(K1481,'Basic Moves'!B$2:C$60,2,FALSE)</f>
        <v>Flying</v>
      </c>
      <c r="N1481" s="54">
        <f>IF(OR(VLOOKUP(K1481,'Basic Moves'!B$2:C$60,2,FALSE)=E1481,VLOOKUP(K1481,'Basic Moves'!B$2:C$60,2,FALSE)=F1481),1,0)</f>
        <v>1</v>
      </c>
      <c r="O1481" s="54">
        <f>VLOOKUP(K1481,'Basic Moves'!B$2:J$60,5,FALSE)</f>
        <v>1000</v>
      </c>
      <c r="P1481" s="54">
        <f>VLOOKUP(K1481,'Basic Moves'!B$2:J$60,9,FALSE)</f>
        <v>10</v>
      </c>
      <c r="Q1481" s="34">
        <f t="shared" si="229"/>
        <v>4</v>
      </c>
      <c r="R1481" s="24">
        <f t="shared" si="2"/>
        <v>4</v>
      </c>
      <c r="S1481" s="56">
        <f t="shared" si="230"/>
        <v>10</v>
      </c>
      <c r="T1481" s="56">
        <f t="shared" si="231"/>
        <v>10</v>
      </c>
      <c r="U1481" s="56">
        <f t="shared" si="232"/>
        <v>1</v>
      </c>
      <c r="V1481" s="12" t="s">
        <v>87</v>
      </c>
      <c r="W1481" s="54">
        <f>VLOOKUP(V1481,'Charged Moves'!B$2:K$119,3,FALSE)</f>
        <v>70</v>
      </c>
      <c r="X1481" s="57" t="str">
        <f>VLOOKUP(V1481,'Charged Moves'!B$2:C$119,2,FALSE)</f>
        <v>Flying</v>
      </c>
      <c r="Y1481" s="54">
        <f>IF(OR(VLOOKUP(V1481,'Charged Moves'!B$2:C$119,2,FALSE)=E1481,VLOOKUP(V1481,'Charged Moves'!B$2:C$119,2,FALSE)=F1481),1,0)</f>
        <v>1</v>
      </c>
      <c r="Z1481" s="54">
        <f>VLOOKUP(V1481,'Charged Moves'!B$2:K$119,10,FALSE)*100</f>
        <v>5</v>
      </c>
      <c r="AA1481" s="54">
        <f>VLOOKUP(V1481,'Charged Moves'!B$2:K$119,6,FALSE)</f>
        <v>2000</v>
      </c>
      <c r="AB1481" s="54">
        <f>VLOOKUP(V1481,'Charged Moves'!B$2:L$119,11,FALSE)</f>
        <v>50</v>
      </c>
      <c r="AC1481" s="62">
        <f t="shared" si="233"/>
        <v>27</v>
      </c>
      <c r="AD1481" s="24">
        <f t="shared" si="3"/>
        <v>13.5</v>
      </c>
      <c r="AE1481" s="63">
        <f t="shared" si="4"/>
        <v>5</v>
      </c>
      <c r="AF1481" s="64">
        <f t="shared" si="5"/>
        <v>5000</v>
      </c>
      <c r="AG1481" s="65">
        <f t="shared" si="6"/>
        <v>6.714285714</v>
      </c>
      <c r="AH1481" s="15">
        <f t="shared" si="234"/>
        <v>0.3856568475</v>
      </c>
      <c r="AI1481" s="15">
        <f t="shared" si="235"/>
        <v>0.02953183112</v>
      </c>
      <c r="AJ1481" s="15">
        <f t="shared" si="236"/>
        <v>0.03307565085</v>
      </c>
      <c r="AK1481" s="65">
        <f t="shared" si="7"/>
        <v>2.473684211</v>
      </c>
      <c r="AL1481" s="65">
        <f t="shared" si="8"/>
        <v>32765.71429</v>
      </c>
      <c r="AM1481" s="65">
        <f t="shared" si="9"/>
        <v>12071.57895</v>
      </c>
    </row>
    <row r="1482" ht="14.25" customHeight="1">
      <c r="A1482" s="11">
        <v>125.0</v>
      </c>
      <c r="B1482" s="11">
        <f>VLOOKUP(D1482,'Species Data'!A$2:E$252,2,FALSE)</f>
        <v>21</v>
      </c>
      <c r="C1482" s="11"/>
      <c r="D1482" s="11" t="s">
        <v>434</v>
      </c>
      <c r="E1482" s="98" t="s">
        <v>481</v>
      </c>
      <c r="F1482" s="67" t="s">
        <v>174</v>
      </c>
      <c r="G1482" s="11">
        <f>VLOOKUP(D1482,'Species Data'!A$2:E$252,3,FALSE)</f>
        <v>80</v>
      </c>
      <c r="H1482" s="52">
        <f>VLOOKUP(D1482,'Species Data'!A$2:E$252,4,FALSE)</f>
        <v>112</v>
      </c>
      <c r="I1482" s="52">
        <f>VLOOKUP(D1482,'Species Data'!A$2:E$252,5,FALSE)</f>
        <v>61</v>
      </c>
      <c r="J1482" s="53">
        <f t="shared" si="1"/>
        <v>4880</v>
      </c>
      <c r="K1482" s="48" t="s">
        <v>296</v>
      </c>
      <c r="L1482" s="54">
        <f>VLOOKUP(K1482,'Basic Moves'!B$2:J$60,3,FALSE)</f>
        <v>10</v>
      </c>
      <c r="M1482" s="54" t="str">
        <f>VLOOKUP(K1482,'Basic Moves'!B$2:C$60,2,FALSE)</f>
        <v>Flying</v>
      </c>
      <c r="N1482" s="54">
        <f>IF(OR(VLOOKUP(K1482,'Basic Moves'!B$2:C$60,2,FALSE)=E1482,VLOOKUP(K1482,'Basic Moves'!B$2:C$60,2,FALSE)=F1482),1,0)</f>
        <v>1</v>
      </c>
      <c r="O1482" s="54">
        <f>VLOOKUP(K1482,'Basic Moves'!B$2:J$60,5,FALSE)</f>
        <v>1000</v>
      </c>
      <c r="P1482" s="54">
        <f>VLOOKUP(K1482,'Basic Moves'!B$2:J$60,9,FALSE)</f>
        <v>10</v>
      </c>
      <c r="Q1482" s="34">
        <f t="shared" si="229"/>
        <v>4</v>
      </c>
      <c r="R1482" s="24">
        <f t="shared" si="2"/>
        <v>4</v>
      </c>
      <c r="S1482" s="56">
        <f t="shared" si="230"/>
        <v>10</v>
      </c>
      <c r="T1482" s="56">
        <f t="shared" si="231"/>
        <v>10</v>
      </c>
      <c r="U1482" s="56">
        <f t="shared" si="232"/>
        <v>1</v>
      </c>
      <c r="V1482" s="48" t="s">
        <v>288</v>
      </c>
      <c r="W1482" s="54">
        <f>VLOOKUP(V1482,'Charged Moves'!B$2:K$119,3,FALSE)</f>
        <v>60</v>
      </c>
      <c r="X1482" s="57" t="str">
        <f>VLOOKUP(V1482,'Charged Moves'!B$2:C$119,2,FALSE)</f>
        <v>Flying</v>
      </c>
      <c r="Y1482" s="54">
        <f>IF(OR(VLOOKUP(V1482,'Charged Moves'!B$2:C$119,2,FALSE)=E1482,VLOOKUP(V1482,'Charged Moves'!B$2:C$119,2,FALSE)=F1482),1,0)</f>
        <v>1</v>
      </c>
      <c r="Z1482" s="54">
        <f>VLOOKUP(V1482,'Charged Moves'!B$2:K$119,10,FALSE)*100</f>
        <v>5</v>
      </c>
      <c r="AA1482" s="54">
        <f>VLOOKUP(V1482,'Charged Moves'!B$2:K$119,6,FALSE)</f>
        <v>2300</v>
      </c>
      <c r="AB1482" s="54">
        <f>VLOOKUP(V1482,'Charged Moves'!B$2:L$119,11,FALSE)</f>
        <v>33</v>
      </c>
      <c r="AC1482" s="62">
        <f t="shared" si="233"/>
        <v>23</v>
      </c>
      <c r="AD1482" s="24">
        <f t="shared" si="3"/>
        <v>10</v>
      </c>
      <c r="AE1482" s="63">
        <f t="shared" si="4"/>
        <v>4</v>
      </c>
      <c r="AF1482" s="64">
        <f t="shared" si="5"/>
        <v>4000</v>
      </c>
      <c r="AG1482" s="65">
        <f t="shared" si="6"/>
        <v>6.19047619</v>
      </c>
      <c r="AH1482" s="15">
        <f t="shared" si="234"/>
        <v>0.355570143</v>
      </c>
      <c r="AI1482" s="15">
        <f t="shared" si="235"/>
        <v>0.0272279294</v>
      </c>
      <c r="AJ1482" s="15">
        <f t="shared" si="236"/>
        <v>0.03199198183</v>
      </c>
      <c r="AK1482" s="65">
        <f t="shared" si="7"/>
        <v>2.392638037</v>
      </c>
      <c r="AL1482" s="65">
        <f t="shared" si="8"/>
        <v>30209.52381</v>
      </c>
      <c r="AM1482" s="65">
        <f t="shared" si="9"/>
        <v>11676.07362</v>
      </c>
    </row>
    <row r="1483" ht="14.25" customHeight="1">
      <c r="A1483" s="11">
        <v>130.0</v>
      </c>
      <c r="B1483" s="11">
        <f>VLOOKUP(D1483,'Species Data'!A$2:E$252,2,FALSE)</f>
        <v>21</v>
      </c>
      <c r="C1483" s="11"/>
      <c r="D1483" s="11" t="s">
        <v>434</v>
      </c>
      <c r="E1483" s="98" t="s">
        <v>481</v>
      </c>
      <c r="F1483" s="67" t="s">
        <v>174</v>
      </c>
      <c r="G1483" s="11">
        <f>VLOOKUP(D1483,'Species Data'!A$2:E$252,3,FALSE)</f>
        <v>80</v>
      </c>
      <c r="H1483" s="52">
        <f>VLOOKUP(D1483,'Species Data'!A$2:E$252,4,FALSE)</f>
        <v>112</v>
      </c>
      <c r="I1483" s="52">
        <f>VLOOKUP(D1483,'Species Data'!A$2:E$252,5,FALSE)</f>
        <v>61</v>
      </c>
      <c r="J1483" s="53">
        <f t="shared" si="1"/>
        <v>4880</v>
      </c>
      <c r="K1483" s="12" t="s">
        <v>246</v>
      </c>
      <c r="L1483" s="54">
        <f>VLOOKUP(K1483,'Basic Moves'!B$2:J$60,3,FALSE)</f>
        <v>8</v>
      </c>
      <c r="M1483" s="54" t="str">
        <f>VLOOKUP(K1483,'Basic Moves'!B$2:C$60,2,FALSE)</f>
        <v>Normal</v>
      </c>
      <c r="N1483" s="54">
        <f>IF(OR(VLOOKUP(K1483,'Basic Moves'!B$2:C$60,2,FALSE)=E1483,VLOOKUP(K1483,'Basic Moves'!B$2:C$60,2,FALSE)=F1483),1,0)</f>
        <v>1</v>
      </c>
      <c r="O1483" s="54">
        <f>VLOOKUP(K1483,'Basic Moves'!B$2:J$60,5,FALSE)</f>
        <v>800</v>
      </c>
      <c r="P1483" s="54">
        <f>VLOOKUP(K1483,'Basic Moves'!B$2:J$60,9,FALSE)</f>
        <v>10</v>
      </c>
      <c r="Q1483" s="34">
        <f t="shared" si="229"/>
        <v>3</v>
      </c>
      <c r="R1483" s="24">
        <f t="shared" si="2"/>
        <v>3.75</v>
      </c>
      <c r="S1483" s="56">
        <f t="shared" si="230"/>
        <v>10</v>
      </c>
      <c r="T1483" s="56">
        <f t="shared" si="231"/>
        <v>12.5</v>
      </c>
      <c r="U1483" s="56">
        <f t="shared" si="232"/>
        <v>1.25</v>
      </c>
      <c r="V1483" s="12" t="s">
        <v>87</v>
      </c>
      <c r="W1483" s="54">
        <f>VLOOKUP(V1483,'Charged Moves'!B$2:K$119,3,FALSE)</f>
        <v>70</v>
      </c>
      <c r="X1483" s="57" t="str">
        <f>VLOOKUP(V1483,'Charged Moves'!B$2:C$119,2,FALSE)</f>
        <v>Flying</v>
      </c>
      <c r="Y1483" s="54">
        <f>IF(OR(VLOOKUP(V1483,'Charged Moves'!B$2:C$119,2,FALSE)=E1483,VLOOKUP(V1483,'Charged Moves'!B$2:C$119,2,FALSE)=F1483),1,0)</f>
        <v>1</v>
      </c>
      <c r="Z1483" s="54">
        <f>VLOOKUP(V1483,'Charged Moves'!B$2:K$119,10,FALSE)*100</f>
        <v>5</v>
      </c>
      <c r="AA1483" s="54">
        <f>VLOOKUP(V1483,'Charged Moves'!B$2:K$119,6,FALSE)</f>
        <v>2000</v>
      </c>
      <c r="AB1483" s="54">
        <f>VLOOKUP(V1483,'Charged Moves'!B$2:L$119,11,FALSE)</f>
        <v>50</v>
      </c>
      <c r="AC1483" s="62">
        <f t="shared" si="233"/>
        <v>27</v>
      </c>
      <c r="AD1483" s="24">
        <f t="shared" si="3"/>
        <v>13.5</v>
      </c>
      <c r="AE1483" s="63">
        <f t="shared" si="4"/>
        <v>5</v>
      </c>
      <c r="AF1483" s="64">
        <f t="shared" si="5"/>
        <v>4000</v>
      </c>
      <c r="AG1483" s="65">
        <f t="shared" si="6"/>
        <v>7</v>
      </c>
      <c r="AH1483" s="15">
        <f t="shared" si="234"/>
        <v>0.4020677771</v>
      </c>
      <c r="AI1483" s="15">
        <f t="shared" si="235"/>
        <v>0.03078850478</v>
      </c>
      <c r="AJ1483" s="15">
        <f t="shared" si="236"/>
        <v>0.03119901818</v>
      </c>
      <c r="AK1483" s="65">
        <f t="shared" si="7"/>
        <v>2.333333333</v>
      </c>
      <c r="AL1483" s="65">
        <f t="shared" si="8"/>
        <v>34160</v>
      </c>
      <c r="AM1483" s="65">
        <f t="shared" si="9"/>
        <v>11386.66667</v>
      </c>
    </row>
    <row r="1484" ht="14.25" customHeight="1">
      <c r="A1484" s="11">
        <v>129.0</v>
      </c>
      <c r="B1484" s="11">
        <f>VLOOKUP(D1484,'Species Data'!A$2:E$252,2,FALSE)</f>
        <v>21</v>
      </c>
      <c r="C1484" s="11"/>
      <c r="D1484" s="11" t="s">
        <v>434</v>
      </c>
      <c r="E1484" s="98" t="s">
        <v>481</v>
      </c>
      <c r="F1484" s="67" t="s">
        <v>174</v>
      </c>
      <c r="G1484" s="11">
        <f>VLOOKUP(D1484,'Species Data'!A$2:E$252,3,FALSE)</f>
        <v>80</v>
      </c>
      <c r="H1484" s="52">
        <f>VLOOKUP(D1484,'Species Data'!A$2:E$252,4,FALSE)</f>
        <v>112</v>
      </c>
      <c r="I1484" s="52">
        <f>VLOOKUP(D1484,'Species Data'!A$2:E$252,5,FALSE)</f>
        <v>61</v>
      </c>
      <c r="J1484" s="53">
        <f t="shared" si="1"/>
        <v>4880</v>
      </c>
      <c r="K1484" s="48" t="s">
        <v>246</v>
      </c>
      <c r="L1484" s="54">
        <f>VLOOKUP(K1484,'Basic Moves'!B$2:J$60,3,FALSE)</f>
        <v>8</v>
      </c>
      <c r="M1484" s="54" t="str">
        <f>VLOOKUP(K1484,'Basic Moves'!B$2:C$60,2,FALSE)</f>
        <v>Normal</v>
      </c>
      <c r="N1484" s="54">
        <f>IF(OR(VLOOKUP(K1484,'Basic Moves'!B$2:C$60,2,FALSE)=E1484,VLOOKUP(K1484,'Basic Moves'!B$2:C$60,2,FALSE)=F1484),1,0)</f>
        <v>1</v>
      </c>
      <c r="O1484" s="54">
        <f>VLOOKUP(K1484,'Basic Moves'!B$2:J$60,5,FALSE)</f>
        <v>800</v>
      </c>
      <c r="P1484" s="54">
        <f>VLOOKUP(K1484,'Basic Moves'!B$2:J$60,9,FALSE)</f>
        <v>10</v>
      </c>
      <c r="Q1484" s="34">
        <f t="shared" si="229"/>
        <v>3</v>
      </c>
      <c r="R1484" s="24">
        <f t="shared" si="2"/>
        <v>3.75</v>
      </c>
      <c r="S1484" s="56">
        <f t="shared" si="230"/>
        <v>10</v>
      </c>
      <c r="T1484" s="56">
        <f t="shared" si="231"/>
        <v>12.5</v>
      </c>
      <c r="U1484" s="56">
        <f t="shared" si="232"/>
        <v>1.25</v>
      </c>
      <c r="V1484" s="48" t="s">
        <v>288</v>
      </c>
      <c r="W1484" s="54">
        <f>VLOOKUP(V1484,'Charged Moves'!B$2:K$119,3,FALSE)</f>
        <v>60</v>
      </c>
      <c r="X1484" s="57" t="str">
        <f>VLOOKUP(V1484,'Charged Moves'!B$2:C$119,2,FALSE)</f>
        <v>Flying</v>
      </c>
      <c r="Y1484" s="54">
        <f>IF(OR(VLOOKUP(V1484,'Charged Moves'!B$2:C$119,2,FALSE)=E1484,VLOOKUP(V1484,'Charged Moves'!B$2:C$119,2,FALSE)=F1484),1,0)</f>
        <v>1</v>
      </c>
      <c r="Z1484" s="54">
        <f>VLOOKUP(V1484,'Charged Moves'!B$2:K$119,10,FALSE)*100</f>
        <v>5</v>
      </c>
      <c r="AA1484" s="54">
        <f>VLOOKUP(V1484,'Charged Moves'!B$2:K$119,6,FALSE)</f>
        <v>2300</v>
      </c>
      <c r="AB1484" s="54">
        <f>VLOOKUP(V1484,'Charged Moves'!B$2:L$119,11,FALSE)</f>
        <v>33</v>
      </c>
      <c r="AC1484" s="62">
        <f t="shared" si="233"/>
        <v>23</v>
      </c>
      <c r="AD1484" s="24">
        <f t="shared" si="3"/>
        <v>10</v>
      </c>
      <c r="AE1484" s="63">
        <f t="shared" si="4"/>
        <v>4</v>
      </c>
      <c r="AF1484" s="64">
        <f t="shared" si="5"/>
        <v>3200</v>
      </c>
      <c r="AG1484" s="65">
        <f t="shared" si="6"/>
        <v>6.363636364</v>
      </c>
      <c r="AH1484" s="15">
        <f t="shared" si="234"/>
        <v>0.365516161</v>
      </c>
      <c r="AI1484" s="15">
        <f t="shared" si="235"/>
        <v>0.0279895498</v>
      </c>
      <c r="AJ1484" s="15">
        <f t="shared" si="236"/>
        <v>0.03019259824</v>
      </c>
      <c r="AK1484" s="65">
        <f t="shared" si="7"/>
        <v>2.258064516</v>
      </c>
      <c r="AL1484" s="65">
        <f t="shared" si="8"/>
        <v>31054.54545</v>
      </c>
      <c r="AM1484" s="65">
        <f t="shared" si="9"/>
        <v>11019.35484</v>
      </c>
    </row>
    <row r="1485" ht="14.25" customHeight="1">
      <c r="A1485" s="11">
        <v>124.0</v>
      </c>
      <c r="B1485" s="11">
        <f>VLOOKUP(D1485,'Species Data'!A$2:E$252,2,FALSE)</f>
        <v>21</v>
      </c>
      <c r="C1485" s="11"/>
      <c r="D1485" s="11" t="s">
        <v>434</v>
      </c>
      <c r="E1485" s="98" t="s">
        <v>481</v>
      </c>
      <c r="F1485" s="67" t="s">
        <v>174</v>
      </c>
      <c r="G1485" s="11">
        <f>VLOOKUP(D1485,'Species Data'!A$2:E$252,3,FALSE)</f>
        <v>80</v>
      </c>
      <c r="H1485" s="52">
        <f>VLOOKUP(D1485,'Species Data'!A$2:E$252,4,FALSE)</f>
        <v>112</v>
      </c>
      <c r="I1485" s="52">
        <f>VLOOKUP(D1485,'Species Data'!A$2:E$252,5,FALSE)</f>
        <v>61</v>
      </c>
      <c r="J1485" s="53">
        <f t="shared" si="1"/>
        <v>4880</v>
      </c>
      <c r="K1485" s="48" t="s">
        <v>296</v>
      </c>
      <c r="L1485" s="54">
        <f>VLOOKUP(K1485,'Basic Moves'!B$2:J$60,3,FALSE)</f>
        <v>10</v>
      </c>
      <c r="M1485" s="54" t="str">
        <f>VLOOKUP(K1485,'Basic Moves'!B$2:C$60,2,FALSE)</f>
        <v>Flying</v>
      </c>
      <c r="N1485" s="54">
        <f>IF(OR(VLOOKUP(K1485,'Basic Moves'!B$2:C$60,2,FALSE)=E1485,VLOOKUP(K1485,'Basic Moves'!B$2:C$60,2,FALSE)=F1485),1,0)</f>
        <v>1</v>
      </c>
      <c r="O1485" s="54">
        <f>VLOOKUP(K1485,'Basic Moves'!B$2:J$60,5,FALSE)</f>
        <v>1000</v>
      </c>
      <c r="P1485" s="54">
        <f>VLOOKUP(K1485,'Basic Moves'!B$2:J$60,9,FALSE)</f>
        <v>10</v>
      </c>
      <c r="Q1485" s="34">
        <f t="shared" si="229"/>
        <v>4</v>
      </c>
      <c r="R1485" s="24">
        <f t="shared" si="2"/>
        <v>4</v>
      </c>
      <c r="S1485" s="56">
        <f t="shared" si="230"/>
        <v>10</v>
      </c>
      <c r="T1485" s="56">
        <f t="shared" si="231"/>
        <v>10</v>
      </c>
      <c r="U1485" s="56">
        <f t="shared" si="232"/>
        <v>1</v>
      </c>
      <c r="V1485" s="48" t="s">
        <v>239</v>
      </c>
      <c r="W1485" s="54">
        <f>VLOOKUP(V1485,'Charged Moves'!B$2:K$119,3,FALSE)</f>
        <v>55</v>
      </c>
      <c r="X1485" s="57" t="str">
        <f>VLOOKUP(V1485,'Charged Moves'!B$2:C$119,2,FALSE)</f>
        <v>Flying</v>
      </c>
      <c r="Y1485" s="54">
        <f>IF(OR(VLOOKUP(V1485,'Charged Moves'!B$2:C$119,2,FALSE)=E1485,VLOOKUP(V1485,'Charged Moves'!B$2:C$119,2,FALSE)=F1485),1,0)</f>
        <v>1</v>
      </c>
      <c r="Z1485" s="54">
        <f>VLOOKUP(V1485,'Charged Moves'!B$2:K$119,10,FALSE)*100</f>
        <v>5</v>
      </c>
      <c r="AA1485" s="54">
        <f>VLOOKUP(V1485,'Charged Moves'!B$2:K$119,6,FALSE)</f>
        <v>2400</v>
      </c>
      <c r="AB1485" s="54">
        <f>VLOOKUP(V1485,'Charged Moves'!B$2:L$119,11,FALSE)</f>
        <v>33</v>
      </c>
      <c r="AC1485" s="62">
        <f t="shared" si="233"/>
        <v>21</v>
      </c>
      <c r="AD1485" s="24">
        <f t="shared" si="3"/>
        <v>8.75</v>
      </c>
      <c r="AE1485" s="63">
        <f t="shared" si="4"/>
        <v>4</v>
      </c>
      <c r="AF1485" s="64">
        <f t="shared" si="5"/>
        <v>4000</v>
      </c>
      <c r="AG1485" s="65">
        <f t="shared" si="6"/>
        <v>5.78125</v>
      </c>
      <c r="AH1485" s="15">
        <f t="shared" si="234"/>
        <v>0.3320649052</v>
      </c>
      <c r="AI1485" s="15">
        <f t="shared" si="235"/>
        <v>0.02542800618</v>
      </c>
      <c r="AJ1485" s="15">
        <f t="shared" si="236"/>
        <v>0.03016629807</v>
      </c>
      <c r="AK1485" s="65">
        <f t="shared" si="7"/>
        <v>2.256097561</v>
      </c>
      <c r="AL1485" s="65">
        <f t="shared" si="8"/>
        <v>28212.5</v>
      </c>
      <c r="AM1485" s="65">
        <f t="shared" si="9"/>
        <v>11009.7561</v>
      </c>
    </row>
    <row r="1486" ht="14.25" customHeight="1">
      <c r="A1486" s="11">
        <v>128.0</v>
      </c>
      <c r="B1486" s="11">
        <f>VLOOKUP(D1486,'Species Data'!A$2:E$252,2,FALSE)</f>
        <v>21</v>
      </c>
      <c r="C1486" s="11"/>
      <c r="D1486" s="11" t="s">
        <v>434</v>
      </c>
      <c r="E1486" s="98" t="s">
        <v>481</v>
      </c>
      <c r="F1486" s="67" t="s">
        <v>174</v>
      </c>
      <c r="G1486" s="11">
        <f>VLOOKUP(D1486,'Species Data'!A$2:E$252,3,FALSE)</f>
        <v>80</v>
      </c>
      <c r="H1486" s="52">
        <f>VLOOKUP(D1486,'Species Data'!A$2:E$252,4,FALSE)</f>
        <v>112</v>
      </c>
      <c r="I1486" s="52">
        <f>VLOOKUP(D1486,'Species Data'!A$2:E$252,5,FALSE)</f>
        <v>61</v>
      </c>
      <c r="J1486" s="53">
        <f t="shared" si="1"/>
        <v>4880</v>
      </c>
      <c r="K1486" s="48" t="s">
        <v>246</v>
      </c>
      <c r="L1486" s="54">
        <f>VLOOKUP(K1486,'Basic Moves'!B$2:J$60,3,FALSE)</f>
        <v>8</v>
      </c>
      <c r="M1486" s="54" t="str">
        <f>VLOOKUP(K1486,'Basic Moves'!B$2:C$60,2,FALSE)</f>
        <v>Normal</v>
      </c>
      <c r="N1486" s="54">
        <f>IF(OR(VLOOKUP(K1486,'Basic Moves'!B$2:C$60,2,FALSE)=E1486,VLOOKUP(K1486,'Basic Moves'!B$2:C$60,2,FALSE)=F1486),1,0)</f>
        <v>1</v>
      </c>
      <c r="O1486" s="54">
        <f>VLOOKUP(K1486,'Basic Moves'!B$2:J$60,5,FALSE)</f>
        <v>800</v>
      </c>
      <c r="P1486" s="54">
        <f>VLOOKUP(K1486,'Basic Moves'!B$2:J$60,9,FALSE)</f>
        <v>10</v>
      </c>
      <c r="Q1486" s="34">
        <f t="shared" si="229"/>
        <v>3</v>
      </c>
      <c r="R1486" s="24">
        <f t="shared" si="2"/>
        <v>3.75</v>
      </c>
      <c r="S1486" s="56">
        <f t="shared" si="230"/>
        <v>10</v>
      </c>
      <c r="T1486" s="56">
        <f t="shared" si="231"/>
        <v>12.5</v>
      </c>
      <c r="U1486" s="56">
        <f t="shared" si="232"/>
        <v>1.25</v>
      </c>
      <c r="V1486" s="48" t="s">
        <v>239</v>
      </c>
      <c r="W1486" s="54">
        <f>VLOOKUP(V1486,'Charged Moves'!B$2:K$119,3,FALSE)</f>
        <v>55</v>
      </c>
      <c r="X1486" s="57" t="str">
        <f>VLOOKUP(V1486,'Charged Moves'!B$2:C$119,2,FALSE)</f>
        <v>Flying</v>
      </c>
      <c r="Y1486" s="54">
        <f>IF(OR(VLOOKUP(V1486,'Charged Moves'!B$2:C$119,2,FALSE)=E1486,VLOOKUP(V1486,'Charged Moves'!B$2:C$119,2,FALSE)=F1486),1,0)</f>
        <v>1</v>
      </c>
      <c r="Z1486" s="54">
        <f>VLOOKUP(V1486,'Charged Moves'!B$2:K$119,10,FALSE)*100</f>
        <v>5</v>
      </c>
      <c r="AA1486" s="54">
        <f>VLOOKUP(V1486,'Charged Moves'!B$2:K$119,6,FALSE)</f>
        <v>2400</v>
      </c>
      <c r="AB1486" s="54">
        <f>VLOOKUP(V1486,'Charged Moves'!B$2:L$119,11,FALSE)</f>
        <v>33</v>
      </c>
      <c r="AC1486" s="62">
        <f t="shared" si="233"/>
        <v>21</v>
      </c>
      <c r="AD1486" s="24">
        <f t="shared" si="3"/>
        <v>8.75</v>
      </c>
      <c r="AE1486" s="63">
        <f t="shared" si="4"/>
        <v>4</v>
      </c>
      <c r="AF1486" s="64">
        <f t="shared" si="5"/>
        <v>3200</v>
      </c>
      <c r="AG1486" s="65">
        <f t="shared" si="6"/>
        <v>5.892857143</v>
      </c>
      <c r="AH1486" s="15">
        <f t="shared" si="234"/>
        <v>0.3384754246</v>
      </c>
      <c r="AI1486" s="15">
        <f t="shared" si="235"/>
        <v>0.02591889433</v>
      </c>
      <c r="AJ1486" s="15">
        <f t="shared" si="236"/>
        <v>0.02828482417</v>
      </c>
      <c r="AK1486" s="65">
        <f t="shared" si="7"/>
        <v>2.115384615</v>
      </c>
      <c r="AL1486" s="65">
        <f t="shared" si="8"/>
        <v>28757.14286</v>
      </c>
      <c r="AM1486" s="65">
        <f t="shared" si="9"/>
        <v>10323.07692</v>
      </c>
    </row>
    <row r="1487" ht="14.25" customHeight="1">
      <c r="A1487" s="11">
        <v>127.0</v>
      </c>
      <c r="B1487" s="32">
        <f>VLOOKUP(D1487,'Species Data'!A$2:E$252,2,FALSE)</f>
        <v>21</v>
      </c>
      <c r="C1487" s="32"/>
      <c r="D1487" s="32" t="s">
        <v>434</v>
      </c>
      <c r="E1487" s="125" t="s">
        <v>481</v>
      </c>
      <c r="F1487" s="114" t="s">
        <v>174</v>
      </c>
      <c r="G1487" s="32">
        <f>VLOOKUP(D1487,'Species Data'!A$2:E$252,3,FALSE)</f>
        <v>80</v>
      </c>
      <c r="H1487" s="104">
        <f>VLOOKUP(D1487,'Species Data'!A$2:E$252,4,FALSE)</f>
        <v>112</v>
      </c>
      <c r="I1487" s="104">
        <f>VLOOKUP(D1487,'Species Data'!A$2:E$252,5,FALSE)</f>
        <v>61</v>
      </c>
      <c r="J1487" s="105">
        <f t="shared" si="1"/>
        <v>4880</v>
      </c>
      <c r="K1487" s="36" t="s">
        <v>296</v>
      </c>
      <c r="L1487" s="106">
        <f>VLOOKUP(K1487,'Basic Moves'!B$2:J$60,3,FALSE)</f>
        <v>10</v>
      </c>
      <c r="M1487" s="106" t="str">
        <f>VLOOKUP(K1487,'Basic Moves'!B$2:C$60,2,FALSE)</f>
        <v>Flying</v>
      </c>
      <c r="N1487" s="106">
        <f>IF(OR(VLOOKUP(K1487,'Basic Moves'!B$2:C$60,2,FALSE)=E1487,VLOOKUP(K1487,'Basic Moves'!B$2:C$60,2,FALSE)=F1487),1,0)</f>
        <v>1</v>
      </c>
      <c r="O1487" s="106">
        <f>VLOOKUP(K1487,'Basic Moves'!B$2:J$60,5,FALSE)</f>
        <v>1000</v>
      </c>
      <c r="P1487" s="106">
        <f>VLOOKUP(K1487,'Basic Moves'!B$2:J$60,9,FALSE)</f>
        <v>10</v>
      </c>
      <c r="Q1487" s="34">
        <f t="shared" si="229"/>
        <v>4</v>
      </c>
      <c r="R1487" s="24">
        <f t="shared" si="2"/>
        <v>4</v>
      </c>
      <c r="S1487" s="56">
        <f t="shared" si="230"/>
        <v>10</v>
      </c>
      <c r="T1487" s="56">
        <f t="shared" si="231"/>
        <v>10</v>
      </c>
      <c r="U1487" s="56">
        <f t="shared" si="232"/>
        <v>1</v>
      </c>
      <c r="V1487" s="36" t="s">
        <v>202</v>
      </c>
      <c r="W1487" s="106">
        <f>VLOOKUP(V1487,'Charged Moves'!B$2:K$119,3,FALSE)</f>
        <v>45</v>
      </c>
      <c r="X1487" s="107" t="str">
        <f>VLOOKUP(V1487,'Charged Moves'!B$2:C$119,2,FALSE)</f>
        <v>Dragon</v>
      </c>
      <c r="Y1487" s="106">
        <f>IF(OR(VLOOKUP(V1487,'Charged Moves'!B$2:C$119,2,FALSE)=E1487,VLOOKUP(V1487,'Charged Moves'!B$2:C$119,2,FALSE)=F1487),1,0)</f>
        <v>0</v>
      </c>
      <c r="Z1487" s="106">
        <f>VLOOKUP(V1487,'Charged Moves'!B$2:K$119,10,FALSE)*100</f>
        <v>5</v>
      </c>
      <c r="AA1487" s="106">
        <f>VLOOKUP(V1487,'Charged Moves'!B$2:K$119,6,FALSE)</f>
        <v>2800</v>
      </c>
      <c r="AB1487" s="106">
        <f>VLOOKUP(V1487,'Charged Moves'!B$2:L$119,11,FALSE)</f>
        <v>33</v>
      </c>
      <c r="AC1487" s="62">
        <f t="shared" si="233"/>
        <v>15</v>
      </c>
      <c r="AD1487" s="24">
        <f t="shared" si="3"/>
        <v>5.357142857</v>
      </c>
      <c r="AE1487" s="63">
        <f t="shared" si="4"/>
        <v>4</v>
      </c>
      <c r="AF1487" s="64">
        <f t="shared" si="5"/>
        <v>4000</v>
      </c>
      <c r="AG1487" s="65">
        <f t="shared" si="6"/>
        <v>4.558823529</v>
      </c>
      <c r="AH1487" s="15">
        <f t="shared" si="234"/>
        <v>0.2618508633</v>
      </c>
      <c r="AI1487" s="15">
        <f t="shared" si="235"/>
        <v>0.02005133715</v>
      </c>
      <c r="AJ1487" s="15">
        <f t="shared" si="236"/>
        <v>0.02467269295</v>
      </c>
      <c r="AK1487" s="65">
        <f t="shared" si="7"/>
        <v>1.845238095</v>
      </c>
      <c r="AL1487" s="65">
        <f t="shared" si="8"/>
        <v>22247.05882</v>
      </c>
      <c r="AM1487" s="65">
        <f t="shared" si="9"/>
        <v>9004.761905</v>
      </c>
    </row>
    <row r="1488" ht="14.25" customHeight="1">
      <c r="A1488" s="11">
        <v>131.0</v>
      </c>
      <c r="B1488" s="32">
        <f>VLOOKUP(D1488,'Species Data'!A$2:E$252,2,FALSE)</f>
        <v>21</v>
      </c>
      <c r="C1488" s="32"/>
      <c r="D1488" s="32" t="s">
        <v>434</v>
      </c>
      <c r="E1488" s="125" t="s">
        <v>481</v>
      </c>
      <c r="F1488" s="114" t="s">
        <v>174</v>
      </c>
      <c r="G1488" s="32">
        <f>VLOOKUP(D1488,'Species Data'!A$2:E$252,3,FALSE)</f>
        <v>80</v>
      </c>
      <c r="H1488" s="104">
        <f>VLOOKUP(D1488,'Species Data'!A$2:E$252,4,FALSE)</f>
        <v>112</v>
      </c>
      <c r="I1488" s="104">
        <f>VLOOKUP(D1488,'Species Data'!A$2:E$252,5,FALSE)</f>
        <v>61</v>
      </c>
      <c r="J1488" s="105">
        <f t="shared" si="1"/>
        <v>4880</v>
      </c>
      <c r="K1488" s="36" t="s">
        <v>246</v>
      </c>
      <c r="L1488" s="106">
        <f>VLOOKUP(K1488,'Basic Moves'!B$2:J$60,3,FALSE)</f>
        <v>8</v>
      </c>
      <c r="M1488" s="106" t="str">
        <f>VLOOKUP(K1488,'Basic Moves'!B$2:C$60,2,FALSE)</f>
        <v>Normal</v>
      </c>
      <c r="N1488" s="106">
        <f>IF(OR(VLOOKUP(K1488,'Basic Moves'!B$2:C$60,2,FALSE)=E1488,VLOOKUP(K1488,'Basic Moves'!B$2:C$60,2,FALSE)=F1488),1,0)</f>
        <v>1</v>
      </c>
      <c r="O1488" s="106">
        <f>VLOOKUP(K1488,'Basic Moves'!B$2:J$60,5,FALSE)</f>
        <v>800</v>
      </c>
      <c r="P1488" s="106">
        <f>VLOOKUP(K1488,'Basic Moves'!B$2:J$60,9,FALSE)</f>
        <v>10</v>
      </c>
      <c r="Q1488" s="34">
        <f t="shared" si="229"/>
        <v>3</v>
      </c>
      <c r="R1488" s="24">
        <f t="shared" si="2"/>
        <v>3.75</v>
      </c>
      <c r="S1488" s="56">
        <f t="shared" si="230"/>
        <v>10</v>
      </c>
      <c r="T1488" s="56">
        <f t="shared" si="231"/>
        <v>12.5</v>
      </c>
      <c r="U1488" s="56">
        <f t="shared" si="232"/>
        <v>1.25</v>
      </c>
      <c r="V1488" s="36" t="s">
        <v>202</v>
      </c>
      <c r="W1488" s="106">
        <f>VLOOKUP(V1488,'Charged Moves'!B$2:K$119,3,FALSE)</f>
        <v>45</v>
      </c>
      <c r="X1488" s="107" t="str">
        <f>VLOOKUP(V1488,'Charged Moves'!B$2:C$119,2,FALSE)</f>
        <v>Dragon</v>
      </c>
      <c r="Y1488" s="106">
        <f>IF(OR(VLOOKUP(V1488,'Charged Moves'!B$2:C$119,2,FALSE)=E1488,VLOOKUP(V1488,'Charged Moves'!B$2:C$119,2,FALSE)=F1488),1,0)</f>
        <v>0</v>
      </c>
      <c r="Z1488" s="106">
        <f>VLOOKUP(V1488,'Charged Moves'!B$2:K$119,10,FALSE)*100</f>
        <v>5</v>
      </c>
      <c r="AA1488" s="106">
        <f>VLOOKUP(V1488,'Charged Moves'!B$2:K$119,6,FALSE)</f>
        <v>2800</v>
      </c>
      <c r="AB1488" s="106">
        <f>VLOOKUP(V1488,'Charged Moves'!B$2:L$119,11,FALSE)</f>
        <v>33</v>
      </c>
      <c r="AC1488" s="62">
        <f t="shared" si="233"/>
        <v>15</v>
      </c>
      <c r="AD1488" s="24">
        <f t="shared" si="3"/>
        <v>5.357142857</v>
      </c>
      <c r="AE1488" s="63">
        <f t="shared" si="4"/>
        <v>4</v>
      </c>
      <c r="AF1488" s="64">
        <f t="shared" si="5"/>
        <v>3200</v>
      </c>
      <c r="AG1488" s="65">
        <f t="shared" si="6"/>
        <v>4.5</v>
      </c>
      <c r="AH1488" s="15">
        <f t="shared" si="234"/>
        <v>0.2584721424</v>
      </c>
      <c r="AI1488" s="15">
        <f t="shared" si="235"/>
        <v>0.01979261022</v>
      </c>
      <c r="AJ1488" s="15">
        <f t="shared" si="236"/>
        <v>0.02256357565</v>
      </c>
      <c r="AK1488" s="65">
        <f t="shared" si="7"/>
        <v>1.6875</v>
      </c>
      <c r="AL1488" s="65">
        <f t="shared" si="8"/>
        <v>21960</v>
      </c>
      <c r="AM1488" s="65">
        <f t="shared" si="9"/>
        <v>8235</v>
      </c>
    </row>
    <row r="1489" ht="14.25" customHeight="1">
      <c r="A1489" s="11">
        <v>1250.0</v>
      </c>
      <c r="B1489" s="11">
        <f>VLOOKUP(D1489,'Species Data'!A$2:E$252,2,FALSE)</f>
        <v>167</v>
      </c>
      <c r="C1489" s="11"/>
      <c r="D1489" s="47" t="s">
        <v>431</v>
      </c>
      <c r="E1489" s="118" t="s">
        <v>477</v>
      </c>
      <c r="F1489" s="108" t="s">
        <v>473</v>
      </c>
      <c r="G1489" s="11">
        <f>VLOOKUP(D1489,'Species Data'!A$2:E$252,3,FALSE)</f>
        <v>80</v>
      </c>
      <c r="H1489" s="52">
        <f>VLOOKUP(D1489,'Species Data'!A$2:E$252,4,FALSE)</f>
        <v>105</v>
      </c>
      <c r="I1489" s="52">
        <f>VLOOKUP(D1489,'Species Data'!A$2:E$252,5,FALSE)</f>
        <v>73</v>
      </c>
      <c r="J1489" s="53">
        <f t="shared" si="1"/>
        <v>5840</v>
      </c>
      <c r="K1489" s="21" t="s">
        <v>297</v>
      </c>
      <c r="L1489" s="54">
        <f>VLOOKUP(K1489,'Basic Moves'!B$2:J$60,3,FALSE)</f>
        <v>5</v>
      </c>
      <c r="M1489" s="54" t="str">
        <f>VLOOKUP(K1489,'Basic Moves'!B$2:C$60,2,FALSE)</f>
        <v>Poison</v>
      </c>
      <c r="N1489" s="54">
        <f>IF(OR(VLOOKUP(K1489,'Basic Moves'!B$2:C$60,2,FALSE)=E1489,VLOOKUP(K1489,'Basic Moves'!B$2:C$60,2,FALSE)=F1489),1,0)</f>
        <v>1</v>
      </c>
      <c r="O1489" s="54">
        <f>VLOOKUP(K1489,'Basic Moves'!B$2:J$60,5,FALSE)</f>
        <v>600</v>
      </c>
      <c r="P1489" s="54">
        <f>VLOOKUP(K1489,'Basic Moves'!B$2:J$60,9,FALSE)</f>
        <v>7</v>
      </c>
      <c r="Q1489" s="34">
        <f t="shared" si="229"/>
        <v>2</v>
      </c>
      <c r="R1489" s="24">
        <f t="shared" si="2"/>
        <v>3.333333333</v>
      </c>
      <c r="S1489" s="56">
        <f t="shared" si="230"/>
        <v>8.333333333</v>
      </c>
      <c r="T1489" s="56">
        <f t="shared" si="231"/>
        <v>11.66666667</v>
      </c>
      <c r="U1489" s="56">
        <f t="shared" si="232"/>
        <v>1.4</v>
      </c>
      <c r="V1489" s="21" t="s">
        <v>319</v>
      </c>
      <c r="W1489" s="54">
        <f>VLOOKUP(V1489,'Charged Moves'!B$2:K$119,3,FALSE)</f>
        <v>75</v>
      </c>
      <c r="X1489" s="57" t="str">
        <f>VLOOKUP(V1489,'Charged Moves'!B$2:C$119,2,FALSE)</f>
        <v>Bug</v>
      </c>
      <c r="Y1489" s="54">
        <f>IF(OR(VLOOKUP(V1489,'Charged Moves'!B$2:C$119,2,FALSE)=E1489,VLOOKUP(V1489,'Charged Moves'!B$2:C$119,2,FALSE)=F1489),1,0)</f>
        <v>1</v>
      </c>
      <c r="Z1489" s="54">
        <f>VLOOKUP(V1489,'Charged Moves'!B$2:K$119,10,FALSE)*100</f>
        <v>5</v>
      </c>
      <c r="AA1489" s="54">
        <f>VLOOKUP(V1489,'Charged Moves'!B$2:K$119,6,FALSE)</f>
        <v>2900</v>
      </c>
      <c r="AB1489" s="54">
        <f>VLOOKUP(V1489,'Charged Moves'!B$2:L$119,11,FALSE)</f>
        <v>50</v>
      </c>
      <c r="AC1489" s="62">
        <f t="shared" si="233"/>
        <v>27</v>
      </c>
      <c r="AD1489" s="24">
        <f t="shared" si="3"/>
        <v>9.310344828</v>
      </c>
      <c r="AE1489" s="63">
        <f t="shared" si="4"/>
        <v>8</v>
      </c>
      <c r="AF1489" s="64">
        <f t="shared" si="5"/>
        <v>4800</v>
      </c>
      <c r="AG1489" s="65">
        <f t="shared" si="6"/>
        <v>5.584415584</v>
      </c>
      <c r="AH1489" s="15">
        <f t="shared" si="234"/>
        <v>0.3207590801</v>
      </c>
      <c r="AI1489" s="15">
        <f t="shared" si="235"/>
        <v>0.0293941776</v>
      </c>
      <c r="AJ1489" s="15">
        <f t="shared" si="236"/>
        <v>0.0267727202</v>
      </c>
      <c r="AK1489" s="65">
        <f t="shared" si="7"/>
        <v>1.673151751</v>
      </c>
      <c r="AL1489" s="65">
        <f t="shared" si="8"/>
        <v>32612.98701</v>
      </c>
      <c r="AM1489" s="65">
        <f t="shared" si="9"/>
        <v>9771.206226</v>
      </c>
    </row>
    <row r="1490" ht="14.25" customHeight="1">
      <c r="A1490" s="11">
        <v>1247.0</v>
      </c>
      <c r="B1490" s="11">
        <f>VLOOKUP(D1490,'Species Data'!A$2:E$252,2,FALSE)</f>
        <v>167</v>
      </c>
      <c r="C1490" s="11"/>
      <c r="D1490" s="47" t="s">
        <v>431</v>
      </c>
      <c r="E1490" s="118" t="s">
        <v>477</v>
      </c>
      <c r="F1490" s="108" t="s">
        <v>473</v>
      </c>
      <c r="G1490" s="11">
        <f>VLOOKUP(D1490,'Species Data'!A$2:E$252,3,FALSE)</f>
        <v>80</v>
      </c>
      <c r="H1490" s="52">
        <f>VLOOKUP(D1490,'Species Data'!A$2:E$252,4,FALSE)</f>
        <v>105</v>
      </c>
      <c r="I1490" s="52">
        <f>VLOOKUP(D1490,'Species Data'!A$2:E$252,5,FALSE)</f>
        <v>73</v>
      </c>
      <c r="J1490" s="53">
        <f t="shared" si="1"/>
        <v>5840</v>
      </c>
      <c r="K1490" s="21" t="s">
        <v>184</v>
      </c>
      <c r="L1490" s="54">
        <f>VLOOKUP(K1490,'Basic Moves'!B$2:J$60,3,FALSE)</f>
        <v>5</v>
      </c>
      <c r="M1490" s="54" t="str">
        <f>VLOOKUP(K1490,'Basic Moves'!B$2:C$60,2,FALSE)</f>
        <v>Bug</v>
      </c>
      <c r="N1490" s="54">
        <f>IF(OR(VLOOKUP(K1490,'Basic Moves'!B$2:C$60,2,FALSE)=E1490,VLOOKUP(K1490,'Basic Moves'!B$2:C$60,2,FALSE)=F1490),1,0)</f>
        <v>1</v>
      </c>
      <c r="O1490" s="54">
        <f>VLOOKUP(K1490,'Basic Moves'!B$2:J$60,5,FALSE)</f>
        <v>500</v>
      </c>
      <c r="P1490" s="54">
        <f>VLOOKUP(K1490,'Basic Moves'!B$2:J$60,9,FALSE)</f>
        <v>6</v>
      </c>
      <c r="Q1490" s="34">
        <f t="shared" si="229"/>
        <v>2</v>
      </c>
      <c r="R1490" s="24">
        <f t="shared" si="2"/>
        <v>4</v>
      </c>
      <c r="S1490" s="56">
        <f t="shared" si="230"/>
        <v>10</v>
      </c>
      <c r="T1490" s="56">
        <f t="shared" si="231"/>
        <v>12</v>
      </c>
      <c r="U1490" s="56">
        <f t="shared" si="232"/>
        <v>1.2</v>
      </c>
      <c r="V1490" s="21" t="s">
        <v>319</v>
      </c>
      <c r="W1490" s="54">
        <f>VLOOKUP(V1490,'Charged Moves'!B$2:K$119,3,FALSE)</f>
        <v>75</v>
      </c>
      <c r="X1490" s="57" t="str">
        <f>VLOOKUP(V1490,'Charged Moves'!B$2:C$119,2,FALSE)</f>
        <v>Bug</v>
      </c>
      <c r="Y1490" s="54">
        <f>IF(OR(VLOOKUP(V1490,'Charged Moves'!B$2:C$119,2,FALSE)=E1490,VLOOKUP(V1490,'Charged Moves'!B$2:C$119,2,FALSE)=F1490),1,0)</f>
        <v>1</v>
      </c>
      <c r="Z1490" s="54">
        <f>VLOOKUP(V1490,'Charged Moves'!B$2:K$119,10,FALSE)*100</f>
        <v>5</v>
      </c>
      <c r="AA1490" s="54">
        <f>VLOOKUP(V1490,'Charged Moves'!B$2:K$119,6,FALSE)</f>
        <v>2900</v>
      </c>
      <c r="AB1490" s="54">
        <f>VLOOKUP(V1490,'Charged Moves'!B$2:L$119,11,FALSE)</f>
        <v>50</v>
      </c>
      <c r="AC1490" s="62">
        <f t="shared" si="233"/>
        <v>27</v>
      </c>
      <c r="AD1490" s="24">
        <f t="shared" si="3"/>
        <v>9.310344828</v>
      </c>
      <c r="AE1490" s="63">
        <f t="shared" si="4"/>
        <v>9</v>
      </c>
      <c r="AF1490" s="64">
        <f t="shared" si="5"/>
        <v>4500</v>
      </c>
      <c r="AG1490" s="65">
        <f t="shared" si="6"/>
        <v>6.081081081</v>
      </c>
      <c r="AH1490" s="15">
        <f t="shared" si="234"/>
        <v>0.349286679</v>
      </c>
      <c r="AI1490" s="15">
        <f t="shared" si="235"/>
        <v>0.03200843035</v>
      </c>
      <c r="AJ1490" s="15">
        <f t="shared" si="236"/>
        <v>0.02627962223</v>
      </c>
      <c r="AK1490" s="65">
        <f t="shared" si="7"/>
        <v>1.642335766</v>
      </c>
      <c r="AL1490" s="65">
        <f t="shared" si="8"/>
        <v>35513.51351</v>
      </c>
      <c r="AM1490" s="65">
        <f t="shared" si="9"/>
        <v>9591.240876</v>
      </c>
    </row>
    <row r="1491" ht="14.25" customHeight="1">
      <c r="A1491" s="11">
        <v>1248.0</v>
      </c>
      <c r="B1491" s="11">
        <f>VLOOKUP(D1491,'Species Data'!A$2:E$252,2,FALSE)</f>
        <v>167</v>
      </c>
      <c r="C1491" s="11"/>
      <c r="D1491" s="47" t="s">
        <v>431</v>
      </c>
      <c r="E1491" s="118" t="s">
        <v>477</v>
      </c>
      <c r="F1491" s="108" t="s">
        <v>473</v>
      </c>
      <c r="G1491" s="11">
        <f>VLOOKUP(D1491,'Species Data'!A$2:E$252,3,FALSE)</f>
        <v>80</v>
      </c>
      <c r="H1491" s="52">
        <f>VLOOKUP(D1491,'Species Data'!A$2:E$252,4,FALSE)</f>
        <v>105</v>
      </c>
      <c r="I1491" s="52">
        <f>VLOOKUP(D1491,'Species Data'!A$2:E$252,5,FALSE)</f>
        <v>73</v>
      </c>
      <c r="J1491" s="53">
        <f t="shared" si="1"/>
        <v>5840</v>
      </c>
      <c r="K1491" s="21" t="s">
        <v>297</v>
      </c>
      <c r="L1491" s="54">
        <f>VLOOKUP(K1491,'Basic Moves'!B$2:J$60,3,FALSE)</f>
        <v>5</v>
      </c>
      <c r="M1491" s="54" t="str">
        <f>VLOOKUP(K1491,'Basic Moves'!B$2:C$60,2,FALSE)</f>
        <v>Poison</v>
      </c>
      <c r="N1491" s="54">
        <f>IF(OR(VLOOKUP(K1491,'Basic Moves'!B$2:C$60,2,FALSE)=E1491,VLOOKUP(K1491,'Basic Moves'!B$2:C$60,2,FALSE)=F1491),1,0)</f>
        <v>1</v>
      </c>
      <c r="O1491" s="54">
        <f>VLOOKUP(K1491,'Basic Moves'!B$2:J$60,5,FALSE)</f>
        <v>600</v>
      </c>
      <c r="P1491" s="54">
        <f>VLOOKUP(K1491,'Basic Moves'!B$2:J$60,9,FALSE)</f>
        <v>7</v>
      </c>
      <c r="Q1491" s="34">
        <f t="shared" si="229"/>
        <v>2</v>
      </c>
      <c r="R1491" s="24">
        <f t="shared" si="2"/>
        <v>3.333333333</v>
      </c>
      <c r="S1491" s="56">
        <f t="shared" si="230"/>
        <v>8.333333333</v>
      </c>
      <c r="T1491" s="56">
        <f t="shared" si="231"/>
        <v>11.66666667</v>
      </c>
      <c r="U1491" s="56">
        <f t="shared" si="232"/>
        <v>1.4</v>
      </c>
      <c r="V1491" s="21" t="s">
        <v>332</v>
      </c>
      <c r="W1491" s="54">
        <f>VLOOKUP(V1491,'Charged Moves'!B$2:K$119,3,FALSE)</f>
        <v>40</v>
      </c>
      <c r="X1491" s="57" t="str">
        <f>VLOOKUP(V1491,'Charged Moves'!B$2:C$119,2,FALSE)</f>
        <v>Poison</v>
      </c>
      <c r="Y1491" s="54">
        <f>IF(OR(VLOOKUP(V1491,'Charged Moves'!B$2:C$119,2,FALSE)=E1491,VLOOKUP(V1491,'Charged Moves'!B$2:C$119,2,FALSE)=F1491),1,0)</f>
        <v>1</v>
      </c>
      <c r="Z1491" s="54">
        <f>VLOOKUP(V1491,'Charged Moves'!B$2:K$119,10,FALSE)*100</f>
        <v>25</v>
      </c>
      <c r="AA1491" s="54">
        <f>VLOOKUP(V1491,'Charged Moves'!B$2:K$119,6,FALSE)</f>
        <v>1500</v>
      </c>
      <c r="AB1491" s="54">
        <f>VLOOKUP(V1491,'Charged Moves'!B$2:L$119,11,FALSE)</f>
        <v>33</v>
      </c>
      <c r="AC1491" s="62">
        <f t="shared" si="233"/>
        <v>15</v>
      </c>
      <c r="AD1491" s="24">
        <f t="shared" si="3"/>
        <v>10</v>
      </c>
      <c r="AE1491" s="63">
        <f t="shared" si="4"/>
        <v>5</v>
      </c>
      <c r="AF1491" s="64">
        <f t="shared" si="5"/>
        <v>3000</v>
      </c>
      <c r="AG1491" s="65">
        <f t="shared" si="6"/>
        <v>5.555555556</v>
      </c>
      <c r="AH1491" s="15">
        <f t="shared" si="234"/>
        <v>0.3191014104</v>
      </c>
      <c r="AI1491" s="15">
        <f t="shared" si="235"/>
        <v>0.0292422697</v>
      </c>
      <c r="AJ1491" s="15">
        <f t="shared" si="236"/>
        <v>0.02424449997</v>
      </c>
      <c r="AK1491" s="65">
        <f t="shared" si="7"/>
        <v>1.515151515</v>
      </c>
      <c r="AL1491" s="65">
        <f t="shared" si="8"/>
        <v>32444.44444</v>
      </c>
      <c r="AM1491" s="65">
        <f t="shared" si="9"/>
        <v>8848.484848</v>
      </c>
    </row>
    <row r="1492" ht="14.25" customHeight="1">
      <c r="A1492" s="11">
        <v>1245.0</v>
      </c>
      <c r="B1492" s="11">
        <f>VLOOKUP(D1492,'Species Data'!A$2:E$252,2,FALSE)</f>
        <v>167</v>
      </c>
      <c r="C1492" s="11"/>
      <c r="D1492" s="47" t="s">
        <v>431</v>
      </c>
      <c r="E1492" s="118" t="s">
        <v>477</v>
      </c>
      <c r="F1492" s="108" t="s">
        <v>473</v>
      </c>
      <c r="G1492" s="11">
        <f>VLOOKUP(D1492,'Species Data'!A$2:E$252,3,FALSE)</f>
        <v>80</v>
      </c>
      <c r="H1492" s="52">
        <f>VLOOKUP(D1492,'Species Data'!A$2:E$252,4,FALSE)</f>
        <v>105</v>
      </c>
      <c r="I1492" s="52">
        <f>VLOOKUP(D1492,'Species Data'!A$2:E$252,5,FALSE)</f>
        <v>73</v>
      </c>
      <c r="J1492" s="53">
        <f t="shared" si="1"/>
        <v>5840</v>
      </c>
      <c r="K1492" s="21" t="s">
        <v>184</v>
      </c>
      <c r="L1492" s="54">
        <f>VLOOKUP(K1492,'Basic Moves'!B$2:J$60,3,FALSE)</f>
        <v>5</v>
      </c>
      <c r="M1492" s="54" t="str">
        <f>VLOOKUP(K1492,'Basic Moves'!B$2:C$60,2,FALSE)</f>
        <v>Bug</v>
      </c>
      <c r="N1492" s="54">
        <f>IF(OR(VLOOKUP(K1492,'Basic Moves'!B$2:C$60,2,FALSE)=E1492,VLOOKUP(K1492,'Basic Moves'!B$2:C$60,2,FALSE)=F1492),1,0)</f>
        <v>1</v>
      </c>
      <c r="O1492" s="54">
        <f>VLOOKUP(K1492,'Basic Moves'!B$2:J$60,5,FALSE)</f>
        <v>500</v>
      </c>
      <c r="P1492" s="54">
        <f>VLOOKUP(K1492,'Basic Moves'!B$2:J$60,9,FALSE)</f>
        <v>6</v>
      </c>
      <c r="Q1492" s="34">
        <f t="shared" si="229"/>
        <v>2</v>
      </c>
      <c r="R1492" s="24">
        <f t="shared" si="2"/>
        <v>4</v>
      </c>
      <c r="S1492" s="56">
        <f t="shared" si="230"/>
        <v>10</v>
      </c>
      <c r="T1492" s="56">
        <f t="shared" si="231"/>
        <v>12</v>
      </c>
      <c r="U1492" s="56">
        <f t="shared" si="232"/>
        <v>1.2</v>
      </c>
      <c r="V1492" s="21" t="s">
        <v>332</v>
      </c>
      <c r="W1492" s="54">
        <f>VLOOKUP(V1492,'Charged Moves'!B$2:K$119,3,FALSE)</f>
        <v>40</v>
      </c>
      <c r="X1492" s="57" t="str">
        <f>VLOOKUP(V1492,'Charged Moves'!B$2:C$119,2,FALSE)</f>
        <v>Poison</v>
      </c>
      <c r="Y1492" s="54">
        <f>IF(OR(VLOOKUP(V1492,'Charged Moves'!B$2:C$119,2,FALSE)=E1492,VLOOKUP(V1492,'Charged Moves'!B$2:C$119,2,FALSE)=F1492),1,0)</f>
        <v>1</v>
      </c>
      <c r="Z1492" s="54">
        <f>VLOOKUP(V1492,'Charged Moves'!B$2:K$119,10,FALSE)*100</f>
        <v>25</v>
      </c>
      <c r="AA1492" s="54">
        <f>VLOOKUP(V1492,'Charged Moves'!B$2:K$119,6,FALSE)</f>
        <v>1500</v>
      </c>
      <c r="AB1492" s="54">
        <f>VLOOKUP(V1492,'Charged Moves'!B$2:L$119,11,FALSE)</f>
        <v>33</v>
      </c>
      <c r="AC1492" s="62">
        <f t="shared" si="233"/>
        <v>15</v>
      </c>
      <c r="AD1492" s="24">
        <f t="shared" si="3"/>
        <v>10</v>
      </c>
      <c r="AE1492" s="63">
        <f t="shared" si="4"/>
        <v>6</v>
      </c>
      <c r="AF1492" s="64">
        <f t="shared" si="5"/>
        <v>3000</v>
      </c>
      <c r="AG1492" s="65">
        <f t="shared" si="6"/>
        <v>6</v>
      </c>
      <c r="AH1492" s="15">
        <f t="shared" si="234"/>
        <v>0.3446295233</v>
      </c>
      <c r="AI1492" s="15">
        <f t="shared" si="235"/>
        <v>0.03158165128</v>
      </c>
      <c r="AJ1492" s="15">
        <f t="shared" si="236"/>
        <v>0.02335335078</v>
      </c>
      <c r="AK1492" s="65">
        <f t="shared" si="7"/>
        <v>1.459459459</v>
      </c>
      <c r="AL1492" s="65">
        <f t="shared" si="8"/>
        <v>35040</v>
      </c>
      <c r="AM1492" s="65">
        <f t="shared" si="9"/>
        <v>8523.243243</v>
      </c>
    </row>
    <row r="1493" ht="14.25" customHeight="1">
      <c r="A1493" s="11">
        <v>1249.0</v>
      </c>
      <c r="B1493" s="11">
        <f>VLOOKUP(D1493,'Species Data'!A$2:E$252,2,FALSE)</f>
        <v>167</v>
      </c>
      <c r="C1493" s="11"/>
      <c r="D1493" s="47" t="s">
        <v>431</v>
      </c>
      <c r="E1493" s="118" t="s">
        <v>477</v>
      </c>
      <c r="F1493" s="108" t="s">
        <v>473</v>
      </c>
      <c r="G1493" s="11">
        <f>VLOOKUP(D1493,'Species Data'!A$2:E$252,3,FALSE)</f>
        <v>80</v>
      </c>
      <c r="H1493" s="52">
        <f>VLOOKUP(D1493,'Species Data'!A$2:E$252,4,FALSE)</f>
        <v>105</v>
      </c>
      <c r="I1493" s="52">
        <f>VLOOKUP(D1493,'Species Data'!A$2:E$252,5,FALSE)</f>
        <v>73</v>
      </c>
      <c r="J1493" s="53">
        <f t="shared" si="1"/>
        <v>5840</v>
      </c>
      <c r="K1493" s="21" t="s">
        <v>297</v>
      </c>
      <c r="L1493" s="54">
        <f>VLOOKUP(K1493,'Basic Moves'!B$2:J$60,3,FALSE)</f>
        <v>5</v>
      </c>
      <c r="M1493" s="54" t="str">
        <f>VLOOKUP(K1493,'Basic Moves'!B$2:C$60,2,FALSE)</f>
        <v>Poison</v>
      </c>
      <c r="N1493" s="54">
        <f>IF(OR(VLOOKUP(K1493,'Basic Moves'!B$2:C$60,2,FALSE)=E1493,VLOOKUP(K1493,'Basic Moves'!B$2:C$60,2,FALSE)=F1493),1,0)</f>
        <v>1</v>
      </c>
      <c r="O1493" s="54">
        <f>VLOOKUP(K1493,'Basic Moves'!B$2:J$60,5,FALSE)</f>
        <v>600</v>
      </c>
      <c r="P1493" s="54">
        <f>VLOOKUP(K1493,'Basic Moves'!B$2:J$60,9,FALSE)</f>
        <v>7</v>
      </c>
      <c r="Q1493" s="34">
        <f t="shared" si="229"/>
        <v>2</v>
      </c>
      <c r="R1493" s="24">
        <f t="shared" si="2"/>
        <v>3.333333333</v>
      </c>
      <c r="S1493" s="56">
        <f t="shared" si="230"/>
        <v>8.333333333</v>
      </c>
      <c r="T1493" s="56">
        <f t="shared" si="231"/>
        <v>11.66666667</v>
      </c>
      <c r="U1493" s="56">
        <f t="shared" si="232"/>
        <v>1.4</v>
      </c>
      <c r="V1493" s="21" t="s">
        <v>237</v>
      </c>
      <c r="W1493" s="54">
        <f>VLOOKUP(V1493,'Charged Moves'!B$2:K$119,3,FALSE)</f>
        <v>50</v>
      </c>
      <c r="X1493" s="57" t="str">
        <f>VLOOKUP(V1493,'Charged Moves'!B$2:C$119,2,FALSE)</f>
        <v>Dark</v>
      </c>
      <c r="Y1493" s="54">
        <f>IF(OR(VLOOKUP(V1493,'Charged Moves'!B$2:C$119,2,FALSE)=E1493,VLOOKUP(V1493,'Charged Moves'!B$2:C$119,2,FALSE)=F1493),1,0)</f>
        <v>0</v>
      </c>
      <c r="Z1493" s="54">
        <f>VLOOKUP(V1493,'Charged Moves'!B$2:K$119,10,FALSE)*100</f>
        <v>25</v>
      </c>
      <c r="AA1493" s="54">
        <f>VLOOKUP(V1493,'Charged Moves'!B$2:K$119,6,FALSE)</f>
        <v>2200</v>
      </c>
      <c r="AB1493" s="54">
        <f>VLOOKUP(V1493,'Charged Moves'!B$2:L$119,11,FALSE)</f>
        <v>33</v>
      </c>
      <c r="AC1493" s="62">
        <f t="shared" si="233"/>
        <v>15</v>
      </c>
      <c r="AD1493" s="24">
        <f t="shared" si="3"/>
        <v>6.818181818</v>
      </c>
      <c r="AE1493" s="63">
        <f t="shared" si="4"/>
        <v>5</v>
      </c>
      <c r="AF1493" s="64">
        <f t="shared" si="5"/>
        <v>3000</v>
      </c>
      <c r="AG1493" s="65">
        <f t="shared" si="6"/>
        <v>4.807692308</v>
      </c>
      <c r="AH1493" s="15">
        <f t="shared" si="234"/>
        <v>0.2761454513</v>
      </c>
      <c r="AI1493" s="15">
        <f t="shared" si="235"/>
        <v>0.02530581032</v>
      </c>
      <c r="AJ1493" s="15">
        <f t="shared" si="236"/>
        <v>0.0232578052</v>
      </c>
      <c r="AK1493" s="65">
        <f t="shared" si="7"/>
        <v>1.453488372</v>
      </c>
      <c r="AL1493" s="65">
        <f t="shared" si="8"/>
        <v>28076.92308</v>
      </c>
      <c r="AM1493" s="65">
        <f t="shared" si="9"/>
        <v>8488.372093</v>
      </c>
    </row>
    <row r="1494" ht="14.25" customHeight="1">
      <c r="A1494" s="11">
        <v>1246.0</v>
      </c>
      <c r="B1494" s="11">
        <f>VLOOKUP(D1494,'Species Data'!A$2:E$252,2,FALSE)</f>
        <v>167</v>
      </c>
      <c r="C1494" s="11"/>
      <c r="D1494" s="47" t="s">
        <v>431</v>
      </c>
      <c r="E1494" s="118" t="s">
        <v>477</v>
      </c>
      <c r="F1494" s="108" t="s">
        <v>473</v>
      </c>
      <c r="G1494" s="11">
        <f>VLOOKUP(D1494,'Species Data'!A$2:E$252,3,FALSE)</f>
        <v>80</v>
      </c>
      <c r="H1494" s="52">
        <f>VLOOKUP(D1494,'Species Data'!A$2:E$252,4,FALSE)</f>
        <v>105</v>
      </c>
      <c r="I1494" s="52">
        <f>VLOOKUP(D1494,'Species Data'!A$2:E$252,5,FALSE)</f>
        <v>73</v>
      </c>
      <c r="J1494" s="53">
        <f t="shared" si="1"/>
        <v>5840</v>
      </c>
      <c r="K1494" s="21" t="s">
        <v>184</v>
      </c>
      <c r="L1494" s="54">
        <f>VLOOKUP(K1494,'Basic Moves'!B$2:J$60,3,FALSE)</f>
        <v>5</v>
      </c>
      <c r="M1494" s="54" t="str">
        <f>VLOOKUP(K1494,'Basic Moves'!B$2:C$60,2,FALSE)</f>
        <v>Bug</v>
      </c>
      <c r="N1494" s="54">
        <f>IF(OR(VLOOKUP(K1494,'Basic Moves'!B$2:C$60,2,FALSE)=E1494,VLOOKUP(K1494,'Basic Moves'!B$2:C$60,2,FALSE)=F1494),1,0)</f>
        <v>1</v>
      </c>
      <c r="O1494" s="54">
        <f>VLOOKUP(K1494,'Basic Moves'!B$2:J$60,5,FALSE)</f>
        <v>500</v>
      </c>
      <c r="P1494" s="54">
        <f>VLOOKUP(K1494,'Basic Moves'!B$2:J$60,9,FALSE)</f>
        <v>6</v>
      </c>
      <c r="Q1494" s="34">
        <f t="shared" si="229"/>
        <v>2</v>
      </c>
      <c r="R1494" s="24">
        <f t="shared" si="2"/>
        <v>4</v>
      </c>
      <c r="S1494" s="56">
        <f t="shared" si="230"/>
        <v>10</v>
      </c>
      <c r="T1494" s="56">
        <f t="shared" si="231"/>
        <v>12</v>
      </c>
      <c r="U1494" s="56">
        <f t="shared" si="232"/>
        <v>1.2</v>
      </c>
      <c r="V1494" s="21" t="s">
        <v>237</v>
      </c>
      <c r="W1494" s="54">
        <f>VLOOKUP(V1494,'Charged Moves'!B$2:K$119,3,FALSE)</f>
        <v>50</v>
      </c>
      <c r="X1494" s="57" t="str">
        <f>VLOOKUP(V1494,'Charged Moves'!B$2:C$119,2,FALSE)</f>
        <v>Dark</v>
      </c>
      <c r="Y1494" s="54">
        <f>IF(OR(VLOOKUP(V1494,'Charged Moves'!B$2:C$119,2,FALSE)=E1494,VLOOKUP(V1494,'Charged Moves'!B$2:C$119,2,FALSE)=F1494),1,0)</f>
        <v>0</v>
      </c>
      <c r="Z1494" s="54">
        <f>VLOOKUP(V1494,'Charged Moves'!B$2:K$119,10,FALSE)*100</f>
        <v>25</v>
      </c>
      <c r="AA1494" s="54">
        <f>VLOOKUP(V1494,'Charged Moves'!B$2:K$119,6,FALSE)</f>
        <v>2200</v>
      </c>
      <c r="AB1494" s="54">
        <f>VLOOKUP(V1494,'Charged Moves'!B$2:L$119,11,FALSE)</f>
        <v>33</v>
      </c>
      <c r="AC1494" s="62">
        <f t="shared" si="233"/>
        <v>15</v>
      </c>
      <c r="AD1494" s="24">
        <f t="shared" si="3"/>
        <v>6.818181818</v>
      </c>
      <c r="AE1494" s="63">
        <f t="shared" si="4"/>
        <v>6</v>
      </c>
      <c r="AF1494" s="64">
        <f t="shared" si="5"/>
        <v>3000</v>
      </c>
      <c r="AG1494" s="65">
        <f t="shared" si="6"/>
        <v>5.192307692</v>
      </c>
      <c r="AH1494" s="15">
        <f t="shared" si="234"/>
        <v>0.2982370874</v>
      </c>
      <c r="AI1494" s="15">
        <f t="shared" si="235"/>
        <v>0.02733027514</v>
      </c>
      <c r="AJ1494" s="15">
        <f t="shared" si="236"/>
        <v>0.02250192653</v>
      </c>
      <c r="AK1494" s="65">
        <f t="shared" si="7"/>
        <v>1.40625</v>
      </c>
      <c r="AL1494" s="65">
        <f t="shared" si="8"/>
        <v>30323.07692</v>
      </c>
      <c r="AM1494" s="65">
        <f t="shared" si="9"/>
        <v>8212.5</v>
      </c>
    </row>
    <row r="1495" ht="14.25" customHeight="1">
      <c r="A1495" s="11">
        <v>48.0</v>
      </c>
      <c r="B1495" s="11">
        <f>VLOOKUP(D1495,'Species Data'!A$2:E$252,2,FALSE)</f>
        <v>7</v>
      </c>
      <c r="C1495" s="11"/>
      <c r="D1495" s="11" t="s">
        <v>404</v>
      </c>
      <c r="E1495" s="115" t="s">
        <v>476</v>
      </c>
      <c r="F1495" s="122"/>
      <c r="G1495" s="11">
        <f>VLOOKUP(D1495,'Species Data'!A$2:E$252,3,FALSE)</f>
        <v>88</v>
      </c>
      <c r="H1495" s="52">
        <f>VLOOKUP(D1495,'Species Data'!A$2:E$252,4,FALSE)</f>
        <v>94</v>
      </c>
      <c r="I1495" s="52">
        <f>VLOOKUP(D1495,'Species Data'!A$2:E$252,5,FALSE)</f>
        <v>122</v>
      </c>
      <c r="J1495" s="53">
        <f t="shared" si="1"/>
        <v>10736</v>
      </c>
      <c r="K1495" s="48" t="s">
        <v>154</v>
      </c>
      <c r="L1495" s="54">
        <f>VLOOKUP(K1495,'Basic Moves'!B$2:J$60,3,FALSE)</f>
        <v>12</v>
      </c>
      <c r="M1495" s="54" t="str">
        <f>VLOOKUP(K1495,'Basic Moves'!B$2:C$60,2,FALSE)</f>
        <v>Water</v>
      </c>
      <c r="N1495" s="54">
        <f>IF(OR(VLOOKUP(K1495,'Basic Moves'!B$2:C$60,2,FALSE)=E1495,VLOOKUP(K1495,'Basic Moves'!B$2:C$60,2,FALSE)=F1495),1,0)</f>
        <v>1</v>
      </c>
      <c r="O1495" s="54">
        <f>VLOOKUP(K1495,'Basic Moves'!B$2:J$60,5,FALSE)</f>
        <v>1200</v>
      </c>
      <c r="P1495" s="54">
        <f>VLOOKUP(K1495,'Basic Moves'!B$2:J$60,9,FALSE)</f>
        <v>14</v>
      </c>
      <c r="Q1495" s="34">
        <f t="shared" si="229"/>
        <v>4</v>
      </c>
      <c r="R1495" s="24">
        <f t="shared" si="2"/>
        <v>3.333333333</v>
      </c>
      <c r="S1495" s="56">
        <f t="shared" si="230"/>
        <v>10</v>
      </c>
      <c r="T1495" s="56">
        <f t="shared" si="231"/>
        <v>11.66666667</v>
      </c>
      <c r="U1495" s="56">
        <f t="shared" si="232"/>
        <v>1.166666667</v>
      </c>
      <c r="V1495" s="48" t="s">
        <v>107</v>
      </c>
      <c r="W1495" s="54">
        <f>VLOOKUP(V1495,'Charged Moves'!B$2:K$119,3,FALSE)</f>
        <v>70</v>
      </c>
      <c r="X1495" s="57" t="str">
        <f>VLOOKUP(V1495,'Charged Moves'!B$2:C$119,2,FALSE)</f>
        <v>Water</v>
      </c>
      <c r="Y1495" s="54">
        <f>IF(OR(VLOOKUP(V1495,'Charged Moves'!B$2:C$119,2,FALSE)=E1495,VLOOKUP(V1495,'Charged Moves'!B$2:C$119,2,FALSE)=F1495),1,0)</f>
        <v>1</v>
      </c>
      <c r="Z1495" s="54">
        <f>VLOOKUP(V1495,'Charged Moves'!B$2:K$119,10,FALSE)*100</f>
        <v>5</v>
      </c>
      <c r="AA1495" s="54">
        <f>VLOOKUP(V1495,'Charged Moves'!B$2:K$119,6,FALSE)</f>
        <v>3200</v>
      </c>
      <c r="AB1495" s="54">
        <f>VLOOKUP(V1495,'Charged Moves'!B$2:L$119,11,FALSE)</f>
        <v>50</v>
      </c>
      <c r="AC1495" s="62">
        <f t="shared" si="233"/>
        <v>22</v>
      </c>
      <c r="AD1495" s="24">
        <f t="shared" si="3"/>
        <v>6.875</v>
      </c>
      <c r="AE1495" s="63">
        <f t="shared" si="4"/>
        <v>4</v>
      </c>
      <c r="AF1495" s="64">
        <f t="shared" si="5"/>
        <v>4800</v>
      </c>
      <c r="AG1495" s="65">
        <f t="shared" si="6"/>
        <v>4.75</v>
      </c>
      <c r="AH1495" s="15">
        <f t="shared" si="234"/>
        <v>0.2728317059</v>
      </c>
      <c r="AI1495" s="15">
        <f t="shared" si="235"/>
        <v>0.04596283928</v>
      </c>
      <c r="AJ1495" s="15">
        <f t="shared" si="236"/>
        <v>0.06210090286</v>
      </c>
      <c r="AK1495" s="65">
        <f t="shared" si="7"/>
        <v>2.111111111</v>
      </c>
      <c r="AL1495" s="65">
        <f t="shared" si="8"/>
        <v>50996</v>
      </c>
      <c r="AM1495" s="65">
        <f t="shared" si="9"/>
        <v>22664.88889</v>
      </c>
    </row>
    <row r="1496" ht="14.25" customHeight="1">
      <c r="A1496" s="11">
        <v>47.0</v>
      </c>
      <c r="B1496" s="11">
        <f>VLOOKUP(D1496,'Species Data'!A$2:E$252,2,FALSE)</f>
        <v>7</v>
      </c>
      <c r="C1496" s="11"/>
      <c r="D1496" s="11" t="s">
        <v>404</v>
      </c>
      <c r="E1496" s="115" t="s">
        <v>476</v>
      </c>
      <c r="F1496" s="122"/>
      <c r="G1496" s="11">
        <f>VLOOKUP(D1496,'Species Data'!A$2:E$252,3,FALSE)</f>
        <v>88</v>
      </c>
      <c r="H1496" s="52">
        <f>VLOOKUP(D1496,'Species Data'!A$2:E$252,4,FALSE)</f>
        <v>94</v>
      </c>
      <c r="I1496" s="52">
        <f>VLOOKUP(D1496,'Species Data'!A$2:E$252,5,FALSE)</f>
        <v>122</v>
      </c>
      <c r="J1496" s="53">
        <f t="shared" si="1"/>
        <v>10736</v>
      </c>
      <c r="K1496" s="48" t="s">
        <v>154</v>
      </c>
      <c r="L1496" s="54">
        <f>VLOOKUP(K1496,'Basic Moves'!B$2:J$60,3,FALSE)</f>
        <v>12</v>
      </c>
      <c r="M1496" s="54" t="str">
        <f>VLOOKUP(K1496,'Basic Moves'!B$2:C$60,2,FALSE)</f>
        <v>Water</v>
      </c>
      <c r="N1496" s="54">
        <f>IF(OR(VLOOKUP(K1496,'Basic Moves'!B$2:C$60,2,FALSE)=E1496,VLOOKUP(K1496,'Basic Moves'!B$2:C$60,2,FALSE)=F1496),1,0)</f>
        <v>1</v>
      </c>
      <c r="O1496" s="54">
        <f>VLOOKUP(K1496,'Basic Moves'!B$2:J$60,5,FALSE)</f>
        <v>1200</v>
      </c>
      <c r="P1496" s="54">
        <f>VLOOKUP(K1496,'Basic Moves'!B$2:J$60,9,FALSE)</f>
        <v>14</v>
      </c>
      <c r="Q1496" s="34">
        <f t="shared" si="229"/>
        <v>4</v>
      </c>
      <c r="R1496" s="24">
        <f t="shared" si="2"/>
        <v>3.333333333</v>
      </c>
      <c r="S1496" s="56">
        <f t="shared" si="230"/>
        <v>10</v>
      </c>
      <c r="T1496" s="56">
        <f t="shared" si="231"/>
        <v>11.66666667</v>
      </c>
      <c r="U1496" s="56">
        <f t="shared" si="232"/>
        <v>1.166666667</v>
      </c>
      <c r="V1496" s="48" t="s">
        <v>101</v>
      </c>
      <c r="W1496" s="54">
        <f>VLOOKUP(V1496,'Charged Moves'!B$2:K$119,3,FALSE)</f>
        <v>50</v>
      </c>
      <c r="X1496" s="57" t="str">
        <f>VLOOKUP(V1496,'Charged Moves'!B$2:C$119,2,FALSE)</f>
        <v>Water</v>
      </c>
      <c r="Y1496" s="54">
        <f>IF(OR(VLOOKUP(V1496,'Charged Moves'!B$2:C$119,2,FALSE)=E1496,VLOOKUP(V1496,'Charged Moves'!B$2:C$119,2,FALSE)=F1496),1,0)</f>
        <v>1</v>
      </c>
      <c r="Z1496" s="54">
        <f>VLOOKUP(V1496,'Charged Moves'!B$2:K$119,10,FALSE)*100</f>
        <v>5</v>
      </c>
      <c r="AA1496" s="54">
        <f>VLOOKUP(V1496,'Charged Moves'!B$2:K$119,6,FALSE)</f>
        <v>1900</v>
      </c>
      <c r="AB1496" s="54">
        <f>VLOOKUP(V1496,'Charged Moves'!B$2:L$119,11,FALSE)</f>
        <v>33</v>
      </c>
      <c r="AC1496" s="62">
        <f t="shared" si="233"/>
        <v>16</v>
      </c>
      <c r="AD1496" s="24">
        <f t="shared" si="3"/>
        <v>8.421052632</v>
      </c>
      <c r="AE1496" s="63">
        <f t="shared" si="4"/>
        <v>3</v>
      </c>
      <c r="AF1496" s="64">
        <f t="shared" si="5"/>
        <v>3600</v>
      </c>
      <c r="AG1496" s="65">
        <f t="shared" si="6"/>
        <v>5.090909091</v>
      </c>
      <c r="AH1496" s="15">
        <f t="shared" si="234"/>
        <v>0.2924129288</v>
      </c>
      <c r="AI1496" s="15">
        <f t="shared" si="235"/>
        <v>0.04926160765</v>
      </c>
      <c r="AJ1496" s="15">
        <f t="shared" si="236"/>
        <v>0.06101141333</v>
      </c>
      <c r="AK1496" s="65">
        <f t="shared" si="7"/>
        <v>2.074074074</v>
      </c>
      <c r="AL1496" s="65">
        <f t="shared" si="8"/>
        <v>54656</v>
      </c>
      <c r="AM1496" s="65">
        <f t="shared" si="9"/>
        <v>22267.25926</v>
      </c>
    </row>
    <row r="1497" ht="14.25" customHeight="1">
      <c r="A1497" s="11">
        <v>46.0</v>
      </c>
      <c r="B1497" s="11">
        <f>VLOOKUP(D1497,'Species Data'!A$2:E$252,2,FALSE)</f>
        <v>7</v>
      </c>
      <c r="C1497" s="11"/>
      <c r="D1497" s="11" t="s">
        <v>404</v>
      </c>
      <c r="E1497" s="115" t="s">
        <v>476</v>
      </c>
      <c r="F1497" s="122"/>
      <c r="G1497" s="11">
        <f>VLOOKUP(D1497,'Species Data'!A$2:E$252,3,FALSE)</f>
        <v>88</v>
      </c>
      <c r="H1497" s="52">
        <f>VLOOKUP(D1497,'Species Data'!A$2:E$252,4,FALSE)</f>
        <v>94</v>
      </c>
      <c r="I1497" s="52">
        <f>VLOOKUP(D1497,'Species Data'!A$2:E$252,5,FALSE)</f>
        <v>122</v>
      </c>
      <c r="J1497" s="53">
        <f t="shared" si="1"/>
        <v>10736</v>
      </c>
      <c r="K1497" s="48" t="s">
        <v>154</v>
      </c>
      <c r="L1497" s="54">
        <f>VLOOKUP(K1497,'Basic Moves'!B$2:J$60,3,FALSE)</f>
        <v>12</v>
      </c>
      <c r="M1497" s="54" t="str">
        <f>VLOOKUP(K1497,'Basic Moves'!B$2:C$60,2,FALSE)</f>
        <v>Water</v>
      </c>
      <c r="N1497" s="54">
        <f>IF(OR(VLOOKUP(K1497,'Basic Moves'!B$2:C$60,2,FALSE)=E1497,VLOOKUP(K1497,'Basic Moves'!B$2:C$60,2,FALSE)=F1497),1,0)</f>
        <v>1</v>
      </c>
      <c r="O1497" s="54">
        <f>VLOOKUP(K1497,'Basic Moves'!B$2:J$60,5,FALSE)</f>
        <v>1200</v>
      </c>
      <c r="P1497" s="54">
        <f>VLOOKUP(K1497,'Basic Moves'!B$2:J$60,9,FALSE)</f>
        <v>14</v>
      </c>
      <c r="Q1497" s="34">
        <f t="shared" si="229"/>
        <v>4</v>
      </c>
      <c r="R1497" s="24">
        <f t="shared" si="2"/>
        <v>3.333333333</v>
      </c>
      <c r="S1497" s="56">
        <f t="shared" si="230"/>
        <v>10</v>
      </c>
      <c r="T1497" s="56">
        <f t="shared" si="231"/>
        <v>11.66666667</v>
      </c>
      <c r="U1497" s="56">
        <f t="shared" si="232"/>
        <v>1.166666667</v>
      </c>
      <c r="V1497" s="48" t="s">
        <v>284</v>
      </c>
      <c r="W1497" s="54">
        <f>VLOOKUP(V1497,'Charged Moves'!B$2:K$119,3,FALSE)</f>
        <v>45</v>
      </c>
      <c r="X1497" s="57" t="str">
        <f>VLOOKUP(V1497,'Charged Moves'!B$2:C$119,2,FALSE)</f>
        <v>Water</v>
      </c>
      <c r="Y1497" s="54">
        <f>IF(OR(VLOOKUP(V1497,'Charged Moves'!B$2:C$119,2,FALSE)=E1497,VLOOKUP(V1497,'Charged Moves'!B$2:C$119,2,FALSE)=F1497),1,0)</f>
        <v>1</v>
      </c>
      <c r="Z1497" s="54">
        <f>VLOOKUP(V1497,'Charged Moves'!B$2:K$119,10,FALSE)*100</f>
        <v>5</v>
      </c>
      <c r="AA1497" s="54">
        <f>VLOOKUP(V1497,'Charged Moves'!B$2:K$119,6,FALSE)</f>
        <v>2600</v>
      </c>
      <c r="AB1497" s="54">
        <f>VLOOKUP(V1497,'Charged Moves'!B$2:L$119,11,FALSE)</f>
        <v>33</v>
      </c>
      <c r="AC1497" s="62">
        <f t="shared" si="233"/>
        <v>15</v>
      </c>
      <c r="AD1497" s="24">
        <f t="shared" si="3"/>
        <v>5.769230769</v>
      </c>
      <c r="AE1497" s="63">
        <f t="shared" si="4"/>
        <v>3</v>
      </c>
      <c r="AF1497" s="64">
        <f t="shared" si="5"/>
        <v>3600</v>
      </c>
      <c r="AG1497" s="65">
        <f t="shared" si="6"/>
        <v>4.35483871</v>
      </c>
      <c r="AH1497" s="15">
        <f t="shared" si="234"/>
        <v>0.2501343314</v>
      </c>
      <c r="AI1497" s="15">
        <f t="shared" si="235"/>
        <v>0.04213910563</v>
      </c>
      <c r="AJ1497" s="15">
        <f t="shared" si="236"/>
        <v>0.05593224386</v>
      </c>
      <c r="AK1497" s="65">
        <f t="shared" si="7"/>
        <v>1.901408451</v>
      </c>
      <c r="AL1497" s="65">
        <f t="shared" si="8"/>
        <v>46753.54839</v>
      </c>
      <c r="AM1497" s="65">
        <f t="shared" si="9"/>
        <v>20413.52113</v>
      </c>
    </row>
    <row r="1498" ht="14.25" customHeight="1">
      <c r="A1498" s="11">
        <v>50.0</v>
      </c>
      <c r="B1498" s="11">
        <f>VLOOKUP(D1498,'Species Data'!A$2:E$252,2,FALSE)</f>
        <v>7</v>
      </c>
      <c r="C1498" s="11"/>
      <c r="D1498" s="11" t="s">
        <v>404</v>
      </c>
      <c r="E1498" s="115" t="s">
        <v>476</v>
      </c>
      <c r="F1498" s="122"/>
      <c r="G1498" s="11">
        <f>VLOOKUP(D1498,'Species Data'!A$2:E$252,3,FALSE)</f>
        <v>88</v>
      </c>
      <c r="H1498" s="52">
        <f>VLOOKUP(D1498,'Species Data'!A$2:E$252,4,FALSE)</f>
        <v>94</v>
      </c>
      <c r="I1498" s="52">
        <f>VLOOKUP(D1498,'Species Data'!A$2:E$252,5,FALSE)</f>
        <v>122</v>
      </c>
      <c r="J1498" s="53">
        <f t="shared" si="1"/>
        <v>10736</v>
      </c>
      <c r="K1498" s="48" t="s">
        <v>139</v>
      </c>
      <c r="L1498" s="54">
        <f>VLOOKUP(K1498,'Basic Moves'!B$2:J$60,3,FALSE)</f>
        <v>5</v>
      </c>
      <c r="M1498" s="54" t="str">
        <f>VLOOKUP(K1498,'Basic Moves'!B$2:C$60,2,FALSE)</f>
        <v>Normal</v>
      </c>
      <c r="N1498" s="54">
        <f>IF(OR(VLOOKUP(K1498,'Basic Moves'!B$2:C$60,2,FALSE)=E1498,VLOOKUP(K1498,'Basic Moves'!B$2:C$60,2,FALSE)=F1498),1,0)</f>
        <v>0</v>
      </c>
      <c r="O1498" s="54">
        <f>VLOOKUP(K1498,'Basic Moves'!B$2:J$60,5,FALSE)</f>
        <v>500</v>
      </c>
      <c r="P1498" s="54">
        <f>VLOOKUP(K1498,'Basic Moves'!B$2:J$60,9,FALSE)</f>
        <v>5</v>
      </c>
      <c r="Q1498" s="34">
        <f t="shared" si="229"/>
        <v>2</v>
      </c>
      <c r="R1498" s="24">
        <f t="shared" si="2"/>
        <v>4</v>
      </c>
      <c r="S1498" s="56">
        <f t="shared" si="230"/>
        <v>10</v>
      </c>
      <c r="T1498" s="56">
        <f t="shared" si="231"/>
        <v>10</v>
      </c>
      <c r="U1498" s="56">
        <f t="shared" si="232"/>
        <v>1</v>
      </c>
      <c r="V1498" s="48" t="s">
        <v>101</v>
      </c>
      <c r="W1498" s="54">
        <f>VLOOKUP(V1498,'Charged Moves'!B$2:K$119,3,FALSE)</f>
        <v>50</v>
      </c>
      <c r="X1498" s="57" t="str">
        <f>VLOOKUP(V1498,'Charged Moves'!B$2:C$119,2,FALSE)</f>
        <v>Water</v>
      </c>
      <c r="Y1498" s="54">
        <f>IF(OR(VLOOKUP(V1498,'Charged Moves'!B$2:C$119,2,FALSE)=E1498,VLOOKUP(V1498,'Charged Moves'!B$2:C$119,2,FALSE)=F1498),1,0)</f>
        <v>1</v>
      </c>
      <c r="Z1498" s="54">
        <f>VLOOKUP(V1498,'Charged Moves'!B$2:K$119,10,FALSE)*100</f>
        <v>5</v>
      </c>
      <c r="AA1498" s="54">
        <f>VLOOKUP(V1498,'Charged Moves'!B$2:K$119,6,FALSE)</f>
        <v>1900</v>
      </c>
      <c r="AB1498" s="54">
        <f>VLOOKUP(V1498,'Charged Moves'!B$2:L$119,11,FALSE)</f>
        <v>33</v>
      </c>
      <c r="AC1498" s="62">
        <f t="shared" si="233"/>
        <v>16</v>
      </c>
      <c r="AD1498" s="24">
        <f t="shared" si="3"/>
        <v>8.421052632</v>
      </c>
      <c r="AE1498" s="63">
        <f t="shared" si="4"/>
        <v>7</v>
      </c>
      <c r="AF1498" s="64">
        <f t="shared" si="5"/>
        <v>3500</v>
      </c>
      <c r="AG1498" s="65">
        <f t="shared" si="6"/>
        <v>5.555555556</v>
      </c>
      <c r="AH1498" s="15">
        <f t="shared" si="234"/>
        <v>0.3191014104</v>
      </c>
      <c r="AI1498" s="15">
        <f t="shared" si="235"/>
        <v>0.05375770677</v>
      </c>
      <c r="AJ1498" s="15">
        <f t="shared" si="236"/>
        <v>0.04123768758</v>
      </c>
      <c r="AK1498" s="65">
        <f t="shared" si="7"/>
        <v>1.401869159</v>
      </c>
      <c r="AL1498" s="65">
        <f t="shared" si="8"/>
        <v>59644.44444</v>
      </c>
      <c r="AM1498" s="65">
        <f t="shared" si="9"/>
        <v>15050.46729</v>
      </c>
    </row>
    <row r="1499" ht="14.25" customHeight="1">
      <c r="A1499" s="11">
        <v>51.0</v>
      </c>
      <c r="B1499" s="11">
        <f>VLOOKUP(D1499,'Species Data'!A$2:E$252,2,FALSE)</f>
        <v>7</v>
      </c>
      <c r="C1499" s="11"/>
      <c r="D1499" s="11" t="s">
        <v>404</v>
      </c>
      <c r="E1499" s="115" t="s">
        <v>476</v>
      </c>
      <c r="F1499" s="122"/>
      <c r="G1499" s="11">
        <f>VLOOKUP(D1499,'Species Data'!A$2:E$252,3,FALSE)</f>
        <v>88</v>
      </c>
      <c r="H1499" s="52">
        <f>VLOOKUP(D1499,'Species Data'!A$2:E$252,4,FALSE)</f>
        <v>94</v>
      </c>
      <c r="I1499" s="52">
        <f>VLOOKUP(D1499,'Species Data'!A$2:E$252,5,FALSE)</f>
        <v>122</v>
      </c>
      <c r="J1499" s="53">
        <f t="shared" si="1"/>
        <v>10736</v>
      </c>
      <c r="K1499" s="48" t="s">
        <v>139</v>
      </c>
      <c r="L1499" s="54">
        <f>VLOOKUP(K1499,'Basic Moves'!B$2:J$60,3,FALSE)</f>
        <v>5</v>
      </c>
      <c r="M1499" s="54" t="str">
        <f>VLOOKUP(K1499,'Basic Moves'!B$2:C$60,2,FALSE)</f>
        <v>Normal</v>
      </c>
      <c r="N1499" s="54">
        <f>IF(OR(VLOOKUP(K1499,'Basic Moves'!B$2:C$60,2,FALSE)=E1499,VLOOKUP(K1499,'Basic Moves'!B$2:C$60,2,FALSE)=F1499),1,0)</f>
        <v>0</v>
      </c>
      <c r="O1499" s="54">
        <f>VLOOKUP(K1499,'Basic Moves'!B$2:J$60,5,FALSE)</f>
        <v>500</v>
      </c>
      <c r="P1499" s="54">
        <f>VLOOKUP(K1499,'Basic Moves'!B$2:J$60,9,FALSE)</f>
        <v>5</v>
      </c>
      <c r="Q1499" s="34">
        <f t="shared" si="229"/>
        <v>2</v>
      </c>
      <c r="R1499" s="24">
        <f t="shared" si="2"/>
        <v>4</v>
      </c>
      <c r="S1499" s="56">
        <f t="shared" si="230"/>
        <v>10</v>
      </c>
      <c r="T1499" s="56">
        <f t="shared" si="231"/>
        <v>10</v>
      </c>
      <c r="U1499" s="56">
        <f t="shared" si="232"/>
        <v>1</v>
      </c>
      <c r="V1499" s="48" t="s">
        <v>107</v>
      </c>
      <c r="W1499" s="54">
        <f>VLOOKUP(V1499,'Charged Moves'!B$2:K$119,3,FALSE)</f>
        <v>70</v>
      </c>
      <c r="X1499" s="57" t="str">
        <f>VLOOKUP(V1499,'Charged Moves'!B$2:C$119,2,FALSE)</f>
        <v>Water</v>
      </c>
      <c r="Y1499" s="54">
        <f>IF(OR(VLOOKUP(V1499,'Charged Moves'!B$2:C$119,2,FALSE)=E1499,VLOOKUP(V1499,'Charged Moves'!B$2:C$119,2,FALSE)=F1499),1,0)</f>
        <v>1</v>
      </c>
      <c r="Z1499" s="54">
        <f>VLOOKUP(V1499,'Charged Moves'!B$2:K$119,10,FALSE)*100</f>
        <v>5</v>
      </c>
      <c r="AA1499" s="54">
        <f>VLOOKUP(V1499,'Charged Moves'!B$2:K$119,6,FALSE)</f>
        <v>3200</v>
      </c>
      <c r="AB1499" s="54">
        <f>VLOOKUP(V1499,'Charged Moves'!B$2:L$119,11,FALSE)</f>
        <v>50</v>
      </c>
      <c r="AC1499" s="62">
        <f t="shared" si="233"/>
        <v>22</v>
      </c>
      <c r="AD1499" s="24">
        <f t="shared" si="3"/>
        <v>6.875</v>
      </c>
      <c r="AE1499" s="63">
        <f t="shared" si="4"/>
        <v>10</v>
      </c>
      <c r="AF1499" s="64">
        <f t="shared" si="5"/>
        <v>5000</v>
      </c>
      <c r="AG1499" s="65">
        <f t="shared" si="6"/>
        <v>5.12195122</v>
      </c>
      <c r="AH1499" s="15">
        <f t="shared" si="234"/>
        <v>0.2941959345</v>
      </c>
      <c r="AI1499" s="15">
        <f t="shared" si="235"/>
        <v>0.04956198331</v>
      </c>
      <c r="AJ1499" s="15">
        <f t="shared" si="236"/>
        <v>0.04090997086</v>
      </c>
      <c r="AK1499" s="65">
        <f t="shared" si="7"/>
        <v>1.390728477</v>
      </c>
      <c r="AL1499" s="65">
        <f t="shared" si="8"/>
        <v>54989.26829</v>
      </c>
      <c r="AM1499" s="65">
        <f t="shared" si="9"/>
        <v>14930.86093</v>
      </c>
    </row>
    <row r="1500" ht="14.25" customHeight="1">
      <c r="A1500" s="11">
        <v>49.0</v>
      </c>
      <c r="B1500" s="11">
        <f>VLOOKUP(D1500,'Species Data'!A$2:E$252,2,FALSE)</f>
        <v>7</v>
      </c>
      <c r="C1500" s="11"/>
      <c r="D1500" s="11" t="s">
        <v>404</v>
      </c>
      <c r="E1500" s="115" t="s">
        <v>476</v>
      </c>
      <c r="F1500" s="122"/>
      <c r="G1500" s="11">
        <f>VLOOKUP(D1500,'Species Data'!A$2:E$252,3,FALSE)</f>
        <v>88</v>
      </c>
      <c r="H1500" s="52">
        <f>VLOOKUP(D1500,'Species Data'!A$2:E$252,4,FALSE)</f>
        <v>94</v>
      </c>
      <c r="I1500" s="52">
        <f>VLOOKUP(D1500,'Species Data'!A$2:E$252,5,FALSE)</f>
        <v>122</v>
      </c>
      <c r="J1500" s="53">
        <f t="shared" si="1"/>
        <v>10736</v>
      </c>
      <c r="K1500" s="48" t="s">
        <v>139</v>
      </c>
      <c r="L1500" s="54">
        <f>VLOOKUP(K1500,'Basic Moves'!B$2:J$60,3,FALSE)</f>
        <v>5</v>
      </c>
      <c r="M1500" s="54" t="str">
        <f>VLOOKUP(K1500,'Basic Moves'!B$2:C$60,2,FALSE)</f>
        <v>Normal</v>
      </c>
      <c r="N1500" s="54">
        <f>IF(OR(VLOOKUP(K1500,'Basic Moves'!B$2:C$60,2,FALSE)=E1500,VLOOKUP(K1500,'Basic Moves'!B$2:C$60,2,FALSE)=F1500),1,0)</f>
        <v>0</v>
      </c>
      <c r="O1500" s="54">
        <f>VLOOKUP(K1500,'Basic Moves'!B$2:J$60,5,FALSE)</f>
        <v>500</v>
      </c>
      <c r="P1500" s="54">
        <f>VLOOKUP(K1500,'Basic Moves'!B$2:J$60,9,FALSE)</f>
        <v>5</v>
      </c>
      <c r="Q1500" s="34">
        <f t="shared" si="229"/>
        <v>2</v>
      </c>
      <c r="R1500" s="24">
        <f t="shared" si="2"/>
        <v>4</v>
      </c>
      <c r="S1500" s="56">
        <f t="shared" si="230"/>
        <v>10</v>
      </c>
      <c r="T1500" s="56">
        <f t="shared" si="231"/>
        <v>10</v>
      </c>
      <c r="U1500" s="56">
        <f t="shared" si="232"/>
        <v>1</v>
      </c>
      <c r="V1500" s="48" t="s">
        <v>284</v>
      </c>
      <c r="W1500" s="54">
        <f>VLOOKUP(V1500,'Charged Moves'!B$2:K$119,3,FALSE)</f>
        <v>45</v>
      </c>
      <c r="X1500" s="57" t="str">
        <f>VLOOKUP(V1500,'Charged Moves'!B$2:C$119,2,FALSE)</f>
        <v>Water</v>
      </c>
      <c r="Y1500" s="54">
        <f>IF(OR(VLOOKUP(V1500,'Charged Moves'!B$2:C$119,2,FALSE)=E1500,VLOOKUP(V1500,'Charged Moves'!B$2:C$119,2,FALSE)=F1500),1,0)</f>
        <v>1</v>
      </c>
      <c r="Z1500" s="54">
        <f>VLOOKUP(V1500,'Charged Moves'!B$2:K$119,10,FALSE)*100</f>
        <v>5</v>
      </c>
      <c r="AA1500" s="54">
        <f>VLOOKUP(V1500,'Charged Moves'!B$2:K$119,6,FALSE)</f>
        <v>2600</v>
      </c>
      <c r="AB1500" s="54">
        <f>VLOOKUP(V1500,'Charged Moves'!B$2:L$119,11,FALSE)</f>
        <v>33</v>
      </c>
      <c r="AC1500" s="62">
        <f t="shared" si="233"/>
        <v>15</v>
      </c>
      <c r="AD1500" s="24">
        <f t="shared" si="3"/>
        <v>5.769230769</v>
      </c>
      <c r="AE1500" s="63">
        <f t="shared" si="4"/>
        <v>7</v>
      </c>
      <c r="AF1500" s="64">
        <f t="shared" si="5"/>
        <v>3500</v>
      </c>
      <c r="AG1500" s="65">
        <f t="shared" si="6"/>
        <v>4.754098361</v>
      </c>
      <c r="AH1500" s="15">
        <f t="shared" si="234"/>
        <v>0.2730671086</v>
      </c>
      <c r="AI1500" s="15">
        <f t="shared" si="235"/>
        <v>0.04600249661</v>
      </c>
      <c r="AJ1500" s="15">
        <f t="shared" si="236"/>
        <v>0.03860046593</v>
      </c>
      <c r="AK1500" s="65">
        <f t="shared" si="7"/>
        <v>1.312217195</v>
      </c>
      <c r="AL1500" s="65">
        <f t="shared" si="8"/>
        <v>51040</v>
      </c>
      <c r="AM1500" s="65">
        <f t="shared" si="9"/>
        <v>14087.9638</v>
      </c>
    </row>
    <row r="1501" ht="14.25" customHeight="1">
      <c r="A1501" s="11">
        <v>1647.0</v>
      </c>
      <c r="B1501" s="11">
        <f>VLOOKUP(D1501,'Species Data'!A$2:E$252,2,FALSE)</f>
        <v>234</v>
      </c>
      <c r="C1501" s="11"/>
      <c r="D1501" s="20" t="s">
        <v>276</v>
      </c>
      <c r="E1501" s="98" t="s">
        <v>481</v>
      </c>
      <c r="F1501" s="98"/>
      <c r="G1501" s="11">
        <f>VLOOKUP(D1501,'Species Data'!A$2:E$252,3,FALSE)</f>
        <v>146</v>
      </c>
      <c r="H1501" s="52">
        <f>VLOOKUP(D1501,'Species Data'!A$2:E$252,4,FALSE)</f>
        <v>192</v>
      </c>
      <c r="I1501" s="52">
        <f>VLOOKUP(D1501,'Species Data'!A$2:E$252,5,FALSE)</f>
        <v>132</v>
      </c>
      <c r="J1501" s="53">
        <f t="shared" si="1"/>
        <v>19272</v>
      </c>
      <c r="K1501" s="21" t="s">
        <v>54</v>
      </c>
      <c r="L1501" s="54">
        <f>VLOOKUP(K1501,'Basic Moves'!B$2:J$60,3,FALSE)</f>
        <v>12</v>
      </c>
      <c r="M1501" s="54" t="str">
        <f>VLOOKUP(K1501,'Basic Moves'!B$2:C$60,2,FALSE)</f>
        <v>Psychic</v>
      </c>
      <c r="N1501" s="54">
        <f>IF(OR(VLOOKUP(K1501,'Basic Moves'!B$2:C$60,2,FALSE)=E1501,VLOOKUP(K1501,'Basic Moves'!B$2:C$60,2,FALSE)=F1501),1,0)</f>
        <v>0</v>
      </c>
      <c r="O1501" s="54">
        <f>VLOOKUP(K1501,'Basic Moves'!B$2:J$60,5,FALSE)</f>
        <v>1100</v>
      </c>
      <c r="P1501" s="54">
        <f>VLOOKUP(K1501,'Basic Moves'!B$2:J$60,9,FALSE)</f>
        <v>10</v>
      </c>
      <c r="Q1501" s="34">
        <f t="shared" si="229"/>
        <v>7</v>
      </c>
      <c r="R1501" s="24">
        <f t="shared" si="2"/>
        <v>6.363636364</v>
      </c>
      <c r="S1501" s="56">
        <f t="shared" si="230"/>
        <v>10.90909091</v>
      </c>
      <c r="T1501" s="56">
        <f t="shared" si="231"/>
        <v>9.090909091</v>
      </c>
      <c r="U1501" s="56">
        <f t="shared" si="232"/>
        <v>0.8333333333</v>
      </c>
      <c r="V1501" s="21" t="s">
        <v>71</v>
      </c>
      <c r="W1501" s="54">
        <f>VLOOKUP(V1501,'Charged Moves'!B$2:K$119,3,FALSE)</f>
        <v>90</v>
      </c>
      <c r="X1501" s="57" t="str">
        <f>VLOOKUP(V1501,'Charged Moves'!B$2:C$119,2,FALSE)</f>
        <v>Electric</v>
      </c>
      <c r="Y1501" s="54">
        <f>IF(OR(VLOOKUP(V1501,'Charged Moves'!B$2:C$119,2,FALSE)=E1501,VLOOKUP(V1501,'Charged Moves'!B$2:C$119,2,FALSE)=F1501),1,0)</f>
        <v>0</v>
      </c>
      <c r="Z1501" s="54">
        <f>VLOOKUP(V1501,'Charged Moves'!B$2:K$119,10,FALSE)*100</f>
        <v>5</v>
      </c>
      <c r="AA1501" s="54">
        <f>VLOOKUP(V1501,'Charged Moves'!B$2:K$119,6,FALSE)</f>
        <v>2600</v>
      </c>
      <c r="AB1501" s="54">
        <f>VLOOKUP(V1501,'Charged Moves'!B$2:L$119,11,FALSE)</f>
        <v>50</v>
      </c>
      <c r="AC1501" s="62">
        <f t="shared" si="233"/>
        <v>49</v>
      </c>
      <c r="AD1501" s="24">
        <f t="shared" si="3"/>
        <v>18.84615385</v>
      </c>
      <c r="AE1501" s="63">
        <f t="shared" si="4"/>
        <v>5</v>
      </c>
      <c r="AF1501" s="64">
        <f t="shared" si="5"/>
        <v>5500</v>
      </c>
      <c r="AG1501" s="65">
        <f t="shared" si="6"/>
        <v>10.37037037</v>
      </c>
      <c r="AH1501" s="15">
        <f t="shared" si="234"/>
        <v>0.5956559661</v>
      </c>
      <c r="AI1501" s="15">
        <f t="shared" si="235"/>
        <v>0.1801323814</v>
      </c>
      <c r="AJ1501" s="15">
        <f t="shared" si="236"/>
        <v>0.2206756099</v>
      </c>
      <c r="AK1501" s="65">
        <f t="shared" si="7"/>
        <v>4.179104478</v>
      </c>
      <c r="AL1501" s="65">
        <f t="shared" si="8"/>
        <v>199857.7778</v>
      </c>
      <c r="AM1501" s="65">
        <f t="shared" si="9"/>
        <v>80539.70149</v>
      </c>
    </row>
    <row r="1502" ht="14.25" customHeight="1">
      <c r="A1502" s="11">
        <v>1646.0</v>
      </c>
      <c r="B1502" s="11">
        <f>VLOOKUP(D1502,'Species Data'!A$2:E$252,2,FALSE)</f>
        <v>234</v>
      </c>
      <c r="C1502" s="11"/>
      <c r="D1502" s="20" t="s">
        <v>276</v>
      </c>
      <c r="E1502" s="98" t="s">
        <v>481</v>
      </c>
      <c r="F1502" s="98"/>
      <c r="G1502" s="11">
        <f>VLOOKUP(D1502,'Species Data'!A$2:E$252,3,FALSE)</f>
        <v>146</v>
      </c>
      <c r="H1502" s="52">
        <f>VLOOKUP(D1502,'Species Data'!A$2:E$252,4,FALSE)</f>
        <v>192</v>
      </c>
      <c r="I1502" s="52">
        <f>VLOOKUP(D1502,'Species Data'!A$2:E$252,5,FALSE)</f>
        <v>132</v>
      </c>
      <c r="J1502" s="53">
        <f t="shared" si="1"/>
        <v>19272</v>
      </c>
      <c r="K1502" s="21" t="s">
        <v>54</v>
      </c>
      <c r="L1502" s="54">
        <f>VLOOKUP(K1502,'Basic Moves'!B$2:J$60,3,FALSE)</f>
        <v>12</v>
      </c>
      <c r="M1502" s="54" t="str">
        <f>VLOOKUP(K1502,'Basic Moves'!B$2:C$60,2,FALSE)</f>
        <v>Psychic</v>
      </c>
      <c r="N1502" s="54">
        <f>IF(OR(VLOOKUP(K1502,'Basic Moves'!B$2:C$60,2,FALSE)=E1502,VLOOKUP(K1502,'Basic Moves'!B$2:C$60,2,FALSE)=F1502),1,0)</f>
        <v>0</v>
      </c>
      <c r="O1502" s="54">
        <f>VLOOKUP(K1502,'Basic Moves'!B$2:J$60,5,FALSE)</f>
        <v>1100</v>
      </c>
      <c r="P1502" s="54">
        <f>VLOOKUP(K1502,'Basic Moves'!B$2:J$60,9,FALSE)</f>
        <v>10</v>
      </c>
      <c r="Q1502" s="34">
        <f t="shared" si="229"/>
        <v>7</v>
      </c>
      <c r="R1502" s="24">
        <f t="shared" si="2"/>
        <v>6.363636364</v>
      </c>
      <c r="S1502" s="56">
        <f t="shared" si="230"/>
        <v>10.90909091</v>
      </c>
      <c r="T1502" s="56">
        <f t="shared" si="231"/>
        <v>9.090909091</v>
      </c>
      <c r="U1502" s="56">
        <f t="shared" si="232"/>
        <v>0.8333333333</v>
      </c>
      <c r="V1502" s="21" t="s">
        <v>189</v>
      </c>
      <c r="W1502" s="54">
        <f>VLOOKUP(V1502,'Charged Moves'!B$2:K$119,3,FALSE)</f>
        <v>55</v>
      </c>
      <c r="X1502" s="57" t="str">
        <f>VLOOKUP(V1502,'Charged Moves'!B$2:C$119,2,FALSE)</f>
        <v>Normal</v>
      </c>
      <c r="Y1502" s="54">
        <f>IF(OR(VLOOKUP(V1502,'Charged Moves'!B$2:C$119,2,FALSE)=E1502,VLOOKUP(V1502,'Charged Moves'!B$2:C$119,2,FALSE)=F1502),1,0)</f>
        <v>1</v>
      </c>
      <c r="Z1502" s="54">
        <f>VLOOKUP(V1502,'Charged Moves'!B$2:K$119,10,FALSE)*100</f>
        <v>5</v>
      </c>
      <c r="AA1502" s="54">
        <f>VLOOKUP(V1502,'Charged Moves'!B$2:K$119,6,FALSE)</f>
        <v>1700</v>
      </c>
      <c r="AB1502" s="54">
        <f>VLOOKUP(V1502,'Charged Moves'!B$2:L$119,11,FALSE)</f>
        <v>50</v>
      </c>
      <c r="AC1502" s="62">
        <f t="shared" si="233"/>
        <v>36</v>
      </c>
      <c r="AD1502" s="24">
        <f t="shared" si="3"/>
        <v>21.17647059</v>
      </c>
      <c r="AE1502" s="63">
        <f t="shared" si="4"/>
        <v>5</v>
      </c>
      <c r="AF1502" s="64">
        <f t="shared" si="5"/>
        <v>5500</v>
      </c>
      <c r="AG1502" s="65">
        <f t="shared" si="6"/>
        <v>9.861111111</v>
      </c>
      <c r="AH1502" s="15">
        <f t="shared" si="234"/>
        <v>0.5664050035</v>
      </c>
      <c r="AI1502" s="15">
        <f t="shared" si="235"/>
        <v>0.1712865948</v>
      </c>
      <c r="AJ1502" s="15">
        <f t="shared" si="236"/>
        <v>0.195266718</v>
      </c>
      <c r="AK1502" s="65">
        <f t="shared" si="7"/>
        <v>3.697916667</v>
      </c>
      <c r="AL1502" s="65">
        <f t="shared" si="8"/>
        <v>190043.3333</v>
      </c>
      <c r="AM1502" s="65">
        <f t="shared" si="9"/>
        <v>71266.25</v>
      </c>
    </row>
    <row r="1503" ht="14.25" customHeight="1">
      <c r="A1503" s="11">
        <v>1645.0</v>
      </c>
      <c r="B1503" s="11">
        <f>VLOOKUP(D1503,'Species Data'!A$2:E$252,2,FALSE)</f>
        <v>234</v>
      </c>
      <c r="C1503" s="11"/>
      <c r="D1503" s="20" t="s">
        <v>276</v>
      </c>
      <c r="E1503" s="98" t="s">
        <v>481</v>
      </c>
      <c r="F1503" s="98"/>
      <c r="G1503" s="11">
        <f>VLOOKUP(D1503,'Species Data'!A$2:E$252,3,FALSE)</f>
        <v>146</v>
      </c>
      <c r="H1503" s="52">
        <f>VLOOKUP(D1503,'Species Data'!A$2:E$252,4,FALSE)</f>
        <v>192</v>
      </c>
      <c r="I1503" s="52">
        <f>VLOOKUP(D1503,'Species Data'!A$2:E$252,5,FALSE)</f>
        <v>132</v>
      </c>
      <c r="J1503" s="53">
        <f t="shared" si="1"/>
        <v>19272</v>
      </c>
      <c r="K1503" s="21" t="s">
        <v>54</v>
      </c>
      <c r="L1503" s="54">
        <f>VLOOKUP(K1503,'Basic Moves'!B$2:J$60,3,FALSE)</f>
        <v>12</v>
      </c>
      <c r="M1503" s="54" t="str">
        <f>VLOOKUP(K1503,'Basic Moves'!B$2:C$60,2,FALSE)</f>
        <v>Psychic</v>
      </c>
      <c r="N1503" s="54">
        <f>IF(OR(VLOOKUP(K1503,'Basic Moves'!B$2:C$60,2,FALSE)=E1503,VLOOKUP(K1503,'Basic Moves'!B$2:C$60,2,FALSE)=F1503),1,0)</f>
        <v>0</v>
      </c>
      <c r="O1503" s="54">
        <f>VLOOKUP(K1503,'Basic Moves'!B$2:J$60,5,FALSE)</f>
        <v>1100</v>
      </c>
      <c r="P1503" s="54">
        <f>VLOOKUP(K1503,'Basic Moves'!B$2:J$60,9,FALSE)</f>
        <v>10</v>
      </c>
      <c r="Q1503" s="34">
        <f t="shared" si="229"/>
        <v>7</v>
      </c>
      <c r="R1503" s="24">
        <f t="shared" si="2"/>
        <v>6.363636364</v>
      </c>
      <c r="S1503" s="56">
        <f t="shared" si="230"/>
        <v>10.90909091</v>
      </c>
      <c r="T1503" s="56">
        <f t="shared" si="231"/>
        <v>9.090909091</v>
      </c>
      <c r="U1503" s="56">
        <f t="shared" si="232"/>
        <v>0.8333333333</v>
      </c>
      <c r="V1503" s="21" t="s">
        <v>113</v>
      </c>
      <c r="W1503" s="54">
        <f>VLOOKUP(V1503,'Charged Moves'!B$2:K$119,3,FALSE)</f>
        <v>90</v>
      </c>
      <c r="X1503" s="57" t="str">
        <f>VLOOKUP(V1503,'Charged Moves'!B$2:C$119,2,FALSE)</f>
        <v>Bug</v>
      </c>
      <c r="Y1503" s="54">
        <f>IF(OR(VLOOKUP(V1503,'Charged Moves'!B$2:C$119,2,FALSE)=E1503,VLOOKUP(V1503,'Charged Moves'!B$2:C$119,2,FALSE)=F1503),1,0)</f>
        <v>0</v>
      </c>
      <c r="Z1503" s="54">
        <f>VLOOKUP(V1503,'Charged Moves'!B$2:K$119,10,FALSE)*100</f>
        <v>5</v>
      </c>
      <c r="AA1503" s="54">
        <f>VLOOKUP(V1503,'Charged Moves'!B$2:K$119,6,FALSE)</f>
        <v>2200</v>
      </c>
      <c r="AB1503" s="54">
        <f>VLOOKUP(V1503,'Charged Moves'!B$2:L$119,11,FALSE)</f>
        <v>100</v>
      </c>
      <c r="AC1503" s="62">
        <f t="shared" si="233"/>
        <v>49</v>
      </c>
      <c r="AD1503" s="24">
        <f t="shared" si="3"/>
        <v>22.27272727</v>
      </c>
      <c r="AE1503" s="63">
        <f t="shared" si="4"/>
        <v>10</v>
      </c>
      <c r="AF1503" s="64">
        <f t="shared" si="5"/>
        <v>11000</v>
      </c>
      <c r="AG1503" s="65">
        <f t="shared" si="6"/>
        <v>9.015151515</v>
      </c>
      <c r="AH1503" s="15">
        <f t="shared" si="234"/>
        <v>0.5178145615</v>
      </c>
      <c r="AI1503" s="15">
        <f t="shared" si="235"/>
        <v>0.1565923542</v>
      </c>
      <c r="AJ1503" s="15">
        <f t="shared" si="236"/>
        <v>0.1785152838</v>
      </c>
      <c r="AK1503" s="65">
        <f t="shared" si="7"/>
        <v>3.380681818</v>
      </c>
      <c r="AL1503" s="65">
        <f t="shared" si="8"/>
        <v>173740</v>
      </c>
      <c r="AM1503" s="65">
        <f t="shared" si="9"/>
        <v>65152.5</v>
      </c>
    </row>
    <row r="1504" ht="14.25" customHeight="1">
      <c r="A1504" s="11">
        <v>1644.0</v>
      </c>
      <c r="B1504" s="11">
        <f>VLOOKUP(D1504,'Species Data'!A$2:E$252,2,FALSE)</f>
        <v>234</v>
      </c>
      <c r="C1504" s="11"/>
      <c r="D1504" s="20" t="s">
        <v>276</v>
      </c>
      <c r="E1504" s="98" t="s">
        <v>481</v>
      </c>
      <c r="F1504" s="98"/>
      <c r="G1504" s="11">
        <f>VLOOKUP(D1504,'Species Data'!A$2:E$252,3,FALSE)</f>
        <v>146</v>
      </c>
      <c r="H1504" s="52">
        <f>VLOOKUP(D1504,'Species Data'!A$2:E$252,4,FALSE)</f>
        <v>192</v>
      </c>
      <c r="I1504" s="52">
        <f>VLOOKUP(D1504,'Species Data'!A$2:E$252,5,FALSE)</f>
        <v>132</v>
      </c>
      <c r="J1504" s="53">
        <f t="shared" si="1"/>
        <v>19272</v>
      </c>
      <c r="K1504" s="21" t="s">
        <v>139</v>
      </c>
      <c r="L1504" s="54">
        <f>VLOOKUP(K1504,'Basic Moves'!B$2:J$60,3,FALSE)</f>
        <v>5</v>
      </c>
      <c r="M1504" s="54" t="str">
        <f>VLOOKUP(K1504,'Basic Moves'!B$2:C$60,2,FALSE)</f>
        <v>Normal</v>
      </c>
      <c r="N1504" s="54">
        <f>IF(OR(VLOOKUP(K1504,'Basic Moves'!B$2:C$60,2,FALSE)=E1504,VLOOKUP(K1504,'Basic Moves'!B$2:C$60,2,FALSE)=F1504),1,0)</f>
        <v>1</v>
      </c>
      <c r="O1504" s="54">
        <f>VLOOKUP(K1504,'Basic Moves'!B$2:J$60,5,FALSE)</f>
        <v>500</v>
      </c>
      <c r="P1504" s="54">
        <f>VLOOKUP(K1504,'Basic Moves'!B$2:J$60,9,FALSE)</f>
        <v>5</v>
      </c>
      <c r="Q1504" s="34">
        <f t="shared" si="229"/>
        <v>4</v>
      </c>
      <c r="R1504" s="24">
        <f t="shared" si="2"/>
        <v>8</v>
      </c>
      <c r="S1504" s="56">
        <f t="shared" si="230"/>
        <v>10</v>
      </c>
      <c r="T1504" s="56">
        <f t="shared" si="231"/>
        <v>10</v>
      </c>
      <c r="U1504" s="56">
        <f t="shared" si="232"/>
        <v>1</v>
      </c>
      <c r="V1504" s="21" t="s">
        <v>71</v>
      </c>
      <c r="W1504" s="54">
        <f>VLOOKUP(V1504,'Charged Moves'!B$2:K$119,3,FALSE)</f>
        <v>90</v>
      </c>
      <c r="X1504" s="57" t="str">
        <f>VLOOKUP(V1504,'Charged Moves'!B$2:C$119,2,FALSE)</f>
        <v>Electric</v>
      </c>
      <c r="Y1504" s="54">
        <f>IF(OR(VLOOKUP(V1504,'Charged Moves'!B$2:C$119,2,FALSE)=E1504,VLOOKUP(V1504,'Charged Moves'!B$2:C$119,2,FALSE)=F1504),1,0)</f>
        <v>0</v>
      </c>
      <c r="Z1504" s="54">
        <f>VLOOKUP(V1504,'Charged Moves'!B$2:K$119,10,FALSE)*100</f>
        <v>5</v>
      </c>
      <c r="AA1504" s="54">
        <f>VLOOKUP(V1504,'Charged Moves'!B$2:K$119,6,FALSE)</f>
        <v>2600</v>
      </c>
      <c r="AB1504" s="54">
        <f>VLOOKUP(V1504,'Charged Moves'!B$2:L$119,11,FALSE)</f>
        <v>50</v>
      </c>
      <c r="AC1504" s="62">
        <f t="shared" si="233"/>
        <v>49</v>
      </c>
      <c r="AD1504" s="24">
        <f t="shared" si="3"/>
        <v>18.84615385</v>
      </c>
      <c r="AE1504" s="63">
        <f t="shared" si="4"/>
        <v>10</v>
      </c>
      <c r="AF1504" s="64">
        <f t="shared" si="5"/>
        <v>5000</v>
      </c>
      <c r="AG1504" s="65">
        <f t="shared" si="6"/>
        <v>11.71052632</v>
      </c>
      <c r="AH1504" s="15">
        <f t="shared" si="234"/>
        <v>0.6726321836</v>
      </c>
      <c r="AI1504" s="15">
        <f t="shared" si="235"/>
        <v>0.2034107671</v>
      </c>
      <c r="AJ1504" s="15">
        <f t="shared" si="236"/>
        <v>0.1587703501</v>
      </c>
      <c r="AK1504" s="65">
        <f t="shared" si="7"/>
        <v>3.006756757</v>
      </c>
      <c r="AL1504" s="65">
        <f t="shared" si="8"/>
        <v>225685.2632</v>
      </c>
      <c r="AM1504" s="65">
        <f t="shared" si="9"/>
        <v>57946.21622</v>
      </c>
    </row>
    <row r="1505" ht="14.25" customHeight="1">
      <c r="A1505" s="11">
        <v>1643.0</v>
      </c>
      <c r="B1505" s="11">
        <f>VLOOKUP(D1505,'Species Data'!A$2:E$252,2,FALSE)</f>
        <v>234</v>
      </c>
      <c r="C1505" s="11"/>
      <c r="D1505" s="20" t="s">
        <v>276</v>
      </c>
      <c r="E1505" s="98" t="s">
        <v>481</v>
      </c>
      <c r="F1505" s="98"/>
      <c r="G1505" s="11">
        <f>VLOOKUP(D1505,'Species Data'!A$2:E$252,3,FALSE)</f>
        <v>146</v>
      </c>
      <c r="H1505" s="52">
        <f>VLOOKUP(D1505,'Species Data'!A$2:E$252,4,FALSE)</f>
        <v>192</v>
      </c>
      <c r="I1505" s="52">
        <f>VLOOKUP(D1505,'Species Data'!A$2:E$252,5,FALSE)</f>
        <v>132</v>
      </c>
      <c r="J1505" s="53">
        <f t="shared" si="1"/>
        <v>19272</v>
      </c>
      <c r="K1505" s="21" t="s">
        <v>139</v>
      </c>
      <c r="L1505" s="54">
        <f>VLOOKUP(K1505,'Basic Moves'!B$2:J$60,3,FALSE)</f>
        <v>5</v>
      </c>
      <c r="M1505" s="54" t="str">
        <f>VLOOKUP(K1505,'Basic Moves'!B$2:C$60,2,FALSE)</f>
        <v>Normal</v>
      </c>
      <c r="N1505" s="54">
        <f>IF(OR(VLOOKUP(K1505,'Basic Moves'!B$2:C$60,2,FALSE)=E1505,VLOOKUP(K1505,'Basic Moves'!B$2:C$60,2,FALSE)=F1505),1,0)</f>
        <v>1</v>
      </c>
      <c r="O1505" s="54">
        <f>VLOOKUP(K1505,'Basic Moves'!B$2:J$60,5,FALSE)</f>
        <v>500</v>
      </c>
      <c r="P1505" s="54">
        <f>VLOOKUP(K1505,'Basic Moves'!B$2:J$60,9,FALSE)</f>
        <v>5</v>
      </c>
      <c r="Q1505" s="34">
        <f t="shared" si="229"/>
        <v>4</v>
      </c>
      <c r="R1505" s="24">
        <f t="shared" si="2"/>
        <v>8</v>
      </c>
      <c r="S1505" s="56">
        <f t="shared" si="230"/>
        <v>10</v>
      </c>
      <c r="T1505" s="56">
        <f t="shared" si="231"/>
        <v>10</v>
      </c>
      <c r="U1505" s="56">
        <f t="shared" si="232"/>
        <v>1</v>
      </c>
      <c r="V1505" s="21" t="s">
        <v>189</v>
      </c>
      <c r="W1505" s="54">
        <f>VLOOKUP(V1505,'Charged Moves'!B$2:K$119,3,FALSE)</f>
        <v>55</v>
      </c>
      <c r="X1505" s="57" t="str">
        <f>VLOOKUP(V1505,'Charged Moves'!B$2:C$119,2,FALSE)</f>
        <v>Normal</v>
      </c>
      <c r="Y1505" s="54">
        <f>IF(OR(VLOOKUP(V1505,'Charged Moves'!B$2:C$119,2,FALSE)=E1505,VLOOKUP(V1505,'Charged Moves'!B$2:C$119,2,FALSE)=F1505),1,0)</f>
        <v>1</v>
      </c>
      <c r="Z1505" s="54">
        <f>VLOOKUP(V1505,'Charged Moves'!B$2:K$119,10,FALSE)*100</f>
        <v>5</v>
      </c>
      <c r="AA1505" s="54">
        <f>VLOOKUP(V1505,'Charged Moves'!B$2:K$119,6,FALSE)</f>
        <v>1700</v>
      </c>
      <c r="AB1505" s="54">
        <f>VLOOKUP(V1505,'Charged Moves'!B$2:L$119,11,FALSE)</f>
        <v>50</v>
      </c>
      <c r="AC1505" s="62">
        <f t="shared" si="233"/>
        <v>36</v>
      </c>
      <c r="AD1505" s="24">
        <f t="shared" si="3"/>
        <v>21.17647059</v>
      </c>
      <c r="AE1505" s="63">
        <f t="shared" si="4"/>
        <v>10</v>
      </c>
      <c r="AF1505" s="64">
        <f t="shared" si="5"/>
        <v>5000</v>
      </c>
      <c r="AG1505" s="65">
        <f t="shared" si="6"/>
        <v>11.34328358</v>
      </c>
      <c r="AH1505" s="15">
        <f t="shared" si="234"/>
        <v>0.6515384022</v>
      </c>
      <c r="AI1505" s="15">
        <f t="shared" si="235"/>
        <v>0.1970317945</v>
      </c>
      <c r="AJ1505" s="15">
        <f t="shared" si="236"/>
        <v>0.1398307871</v>
      </c>
      <c r="AK1505" s="65">
        <f t="shared" si="7"/>
        <v>2.648083624</v>
      </c>
      <c r="AL1505" s="65">
        <f t="shared" si="8"/>
        <v>218607.7612</v>
      </c>
      <c r="AM1505" s="65">
        <f t="shared" si="9"/>
        <v>51033.8676</v>
      </c>
    </row>
    <row r="1506" ht="14.25" customHeight="1">
      <c r="A1506" s="11">
        <v>1642.0</v>
      </c>
      <c r="B1506" s="11">
        <f>VLOOKUP(D1506,'Species Data'!A$2:E$252,2,FALSE)</f>
        <v>234</v>
      </c>
      <c r="C1506" s="11"/>
      <c r="D1506" s="20" t="s">
        <v>276</v>
      </c>
      <c r="E1506" s="98" t="s">
        <v>481</v>
      </c>
      <c r="F1506" s="98"/>
      <c r="G1506" s="11">
        <f>VLOOKUP(D1506,'Species Data'!A$2:E$252,3,FALSE)</f>
        <v>146</v>
      </c>
      <c r="H1506" s="52">
        <f>VLOOKUP(D1506,'Species Data'!A$2:E$252,4,FALSE)</f>
        <v>192</v>
      </c>
      <c r="I1506" s="52">
        <f>VLOOKUP(D1506,'Species Data'!A$2:E$252,5,FALSE)</f>
        <v>132</v>
      </c>
      <c r="J1506" s="53">
        <f t="shared" si="1"/>
        <v>19272</v>
      </c>
      <c r="K1506" s="21" t="s">
        <v>139</v>
      </c>
      <c r="L1506" s="54">
        <f>VLOOKUP(K1506,'Basic Moves'!B$2:J$60,3,FALSE)</f>
        <v>5</v>
      </c>
      <c r="M1506" s="54" t="str">
        <f>VLOOKUP(K1506,'Basic Moves'!B$2:C$60,2,FALSE)</f>
        <v>Normal</v>
      </c>
      <c r="N1506" s="54">
        <f>IF(OR(VLOOKUP(K1506,'Basic Moves'!B$2:C$60,2,FALSE)=E1506,VLOOKUP(K1506,'Basic Moves'!B$2:C$60,2,FALSE)=F1506),1,0)</f>
        <v>1</v>
      </c>
      <c r="O1506" s="54">
        <f>VLOOKUP(K1506,'Basic Moves'!B$2:J$60,5,FALSE)</f>
        <v>500</v>
      </c>
      <c r="P1506" s="54">
        <f>VLOOKUP(K1506,'Basic Moves'!B$2:J$60,9,FALSE)</f>
        <v>5</v>
      </c>
      <c r="Q1506" s="34">
        <f t="shared" si="229"/>
        <v>4</v>
      </c>
      <c r="R1506" s="24">
        <f t="shared" si="2"/>
        <v>8</v>
      </c>
      <c r="S1506" s="56">
        <f t="shared" si="230"/>
        <v>10</v>
      </c>
      <c r="T1506" s="56">
        <f t="shared" si="231"/>
        <v>10</v>
      </c>
      <c r="U1506" s="56">
        <f t="shared" si="232"/>
        <v>1</v>
      </c>
      <c r="V1506" s="21" t="s">
        <v>113</v>
      </c>
      <c r="W1506" s="54">
        <f>VLOOKUP(V1506,'Charged Moves'!B$2:K$119,3,FALSE)</f>
        <v>90</v>
      </c>
      <c r="X1506" s="57" t="str">
        <f>VLOOKUP(V1506,'Charged Moves'!B$2:C$119,2,FALSE)</f>
        <v>Bug</v>
      </c>
      <c r="Y1506" s="54">
        <f>IF(OR(VLOOKUP(V1506,'Charged Moves'!B$2:C$119,2,FALSE)=E1506,VLOOKUP(V1506,'Charged Moves'!B$2:C$119,2,FALSE)=F1506),1,0)</f>
        <v>0</v>
      </c>
      <c r="Z1506" s="54">
        <f>VLOOKUP(V1506,'Charged Moves'!B$2:K$119,10,FALSE)*100</f>
        <v>5</v>
      </c>
      <c r="AA1506" s="54">
        <f>VLOOKUP(V1506,'Charged Moves'!B$2:K$119,6,FALSE)</f>
        <v>2200</v>
      </c>
      <c r="AB1506" s="54">
        <f>VLOOKUP(V1506,'Charged Moves'!B$2:L$119,11,FALSE)</f>
        <v>100</v>
      </c>
      <c r="AC1506" s="62">
        <f t="shared" si="233"/>
        <v>49</v>
      </c>
      <c r="AD1506" s="24">
        <f t="shared" si="3"/>
        <v>22.27272727</v>
      </c>
      <c r="AE1506" s="63">
        <f t="shared" si="4"/>
        <v>20</v>
      </c>
      <c r="AF1506" s="64">
        <f t="shared" si="5"/>
        <v>10000</v>
      </c>
      <c r="AG1506" s="65">
        <f t="shared" si="6"/>
        <v>10.57377049</v>
      </c>
      <c r="AH1506" s="15">
        <f t="shared" si="234"/>
        <v>0.6073389139</v>
      </c>
      <c r="AI1506" s="15">
        <f t="shared" si="235"/>
        <v>0.1836654228</v>
      </c>
      <c r="AJ1506" s="15">
        <f t="shared" si="236"/>
        <v>0.1256786568</v>
      </c>
      <c r="AK1506" s="65">
        <f t="shared" si="7"/>
        <v>2.380073801</v>
      </c>
      <c r="AL1506" s="65">
        <f t="shared" si="8"/>
        <v>203777.7049</v>
      </c>
      <c r="AM1506" s="65">
        <f t="shared" si="9"/>
        <v>45868.78229</v>
      </c>
    </row>
    <row r="1507" ht="14.25" customHeight="1">
      <c r="A1507" s="11">
        <v>921.0</v>
      </c>
      <c r="B1507" s="11">
        <f>VLOOKUP(D1507,'Species Data'!A$2:E$252,2,FALSE)</f>
        <v>121</v>
      </c>
      <c r="C1507" s="11"/>
      <c r="D1507" s="11" t="s">
        <v>240</v>
      </c>
      <c r="E1507" s="115" t="s">
        <v>476</v>
      </c>
      <c r="F1507" s="50" t="s">
        <v>36</v>
      </c>
      <c r="G1507" s="11">
        <f>VLOOKUP(D1507,'Species Data'!A$2:E$252,3,FALSE)</f>
        <v>120</v>
      </c>
      <c r="H1507" s="52">
        <f>VLOOKUP(D1507,'Species Data'!A$2:E$252,4,FALSE)</f>
        <v>210</v>
      </c>
      <c r="I1507" s="52">
        <f>VLOOKUP(D1507,'Species Data'!A$2:E$252,5,FALSE)</f>
        <v>184</v>
      </c>
      <c r="J1507" s="53">
        <f t="shared" si="1"/>
        <v>22080</v>
      </c>
      <c r="K1507" s="12" t="s">
        <v>172</v>
      </c>
      <c r="L1507" s="54">
        <f>VLOOKUP(K1507,'Basic Moves'!B$2:J$60,3,FALSE)</f>
        <v>15</v>
      </c>
      <c r="M1507" s="54" t="str">
        <f>VLOOKUP(K1507,'Basic Moves'!B$2:C$60,2,FALSE)</f>
        <v>Normal</v>
      </c>
      <c r="N1507" s="54">
        <f>IF(OR(VLOOKUP(K1507,'Basic Moves'!B$2:C$60,2,FALSE)=E1507,VLOOKUP(K1507,'Basic Moves'!B$2:C$60,2,FALSE)=F1507),1,0)</f>
        <v>0</v>
      </c>
      <c r="O1507" s="54">
        <f>VLOOKUP(K1507,'Basic Moves'!B$2:J$60,5,FALSE)</f>
        <v>1500</v>
      </c>
      <c r="P1507" s="54">
        <f>VLOOKUP(K1507,'Basic Moves'!B$2:J$60,9,FALSE)</f>
        <v>15</v>
      </c>
      <c r="Q1507" s="34">
        <f t="shared" si="229"/>
        <v>9</v>
      </c>
      <c r="R1507" s="24">
        <f t="shared" si="2"/>
        <v>6</v>
      </c>
      <c r="S1507" s="56">
        <f t="shared" si="230"/>
        <v>10</v>
      </c>
      <c r="T1507" s="56">
        <f t="shared" si="231"/>
        <v>10</v>
      </c>
      <c r="U1507" s="56">
        <f t="shared" si="232"/>
        <v>1</v>
      </c>
      <c r="V1507" s="48" t="s">
        <v>76</v>
      </c>
      <c r="W1507" s="54">
        <f>VLOOKUP(V1507,'Charged Moves'!B$2:K$119,3,FALSE)</f>
        <v>130</v>
      </c>
      <c r="X1507" s="57" t="str">
        <f>VLOOKUP(V1507,'Charged Moves'!B$2:C$119,2,FALSE)</f>
        <v>Water</v>
      </c>
      <c r="Y1507" s="54">
        <f>IF(OR(VLOOKUP(V1507,'Charged Moves'!B$2:C$119,2,FALSE)=E1507,VLOOKUP(V1507,'Charged Moves'!B$2:C$119,2,FALSE)=F1507),1,0)</f>
        <v>1</v>
      </c>
      <c r="Z1507" s="54">
        <f>VLOOKUP(V1507,'Charged Moves'!B$2:K$119,10,FALSE)*100</f>
        <v>5</v>
      </c>
      <c r="AA1507" s="54">
        <f>VLOOKUP(V1507,'Charged Moves'!B$2:K$119,6,FALSE)</f>
        <v>3300</v>
      </c>
      <c r="AB1507" s="54">
        <f>VLOOKUP(V1507,'Charged Moves'!B$2:L$119,11,FALSE)</f>
        <v>100</v>
      </c>
      <c r="AC1507" s="62">
        <f t="shared" si="233"/>
        <v>92</v>
      </c>
      <c r="AD1507" s="24">
        <f t="shared" si="3"/>
        <v>27.87878788</v>
      </c>
      <c r="AE1507" s="63">
        <f t="shared" si="4"/>
        <v>7</v>
      </c>
      <c r="AF1507" s="64">
        <f t="shared" si="5"/>
        <v>10500</v>
      </c>
      <c r="AG1507" s="65">
        <f t="shared" si="6"/>
        <v>11.23188406</v>
      </c>
      <c r="AH1507" s="15">
        <f t="shared" si="234"/>
        <v>0.645139808</v>
      </c>
      <c r="AI1507" s="15">
        <f t="shared" si="235"/>
        <v>0.2235231026</v>
      </c>
      <c r="AJ1507" s="15">
        <f t="shared" si="236"/>
        <v>0.3146725236</v>
      </c>
      <c r="AK1507" s="65">
        <f t="shared" si="7"/>
        <v>5.201342282</v>
      </c>
      <c r="AL1507" s="65">
        <f t="shared" si="8"/>
        <v>248000</v>
      </c>
      <c r="AM1507" s="65">
        <f t="shared" si="9"/>
        <v>114845.6376</v>
      </c>
    </row>
    <row r="1508" ht="14.25" customHeight="1">
      <c r="A1508" s="11">
        <v>923.0</v>
      </c>
      <c r="B1508" s="11">
        <f>VLOOKUP(D1508,'Species Data'!A$2:E$252,2,FALSE)</f>
        <v>121</v>
      </c>
      <c r="C1508" s="11"/>
      <c r="D1508" s="11" t="s">
        <v>240</v>
      </c>
      <c r="E1508" s="115" t="s">
        <v>476</v>
      </c>
      <c r="F1508" s="50" t="s">
        <v>36</v>
      </c>
      <c r="G1508" s="11">
        <f>VLOOKUP(D1508,'Species Data'!A$2:E$252,3,FALSE)</f>
        <v>120</v>
      </c>
      <c r="H1508" s="52">
        <f>VLOOKUP(D1508,'Species Data'!A$2:E$252,4,FALSE)</f>
        <v>210</v>
      </c>
      <c r="I1508" s="52">
        <f>VLOOKUP(D1508,'Species Data'!A$2:E$252,5,FALSE)</f>
        <v>184</v>
      </c>
      <c r="J1508" s="53">
        <f t="shared" si="1"/>
        <v>22080</v>
      </c>
      <c r="K1508" s="12" t="s">
        <v>172</v>
      </c>
      <c r="L1508" s="54">
        <f>VLOOKUP(K1508,'Basic Moves'!B$2:J$60,3,FALSE)</f>
        <v>15</v>
      </c>
      <c r="M1508" s="54" t="str">
        <f>VLOOKUP(K1508,'Basic Moves'!B$2:C$60,2,FALSE)</f>
        <v>Normal</v>
      </c>
      <c r="N1508" s="54">
        <f>IF(OR(VLOOKUP(K1508,'Basic Moves'!B$2:C$60,2,FALSE)=E1508,VLOOKUP(K1508,'Basic Moves'!B$2:C$60,2,FALSE)=F1508),1,0)</f>
        <v>0</v>
      </c>
      <c r="O1508" s="54">
        <f>VLOOKUP(K1508,'Basic Moves'!B$2:J$60,5,FALSE)</f>
        <v>1500</v>
      </c>
      <c r="P1508" s="54">
        <f>VLOOKUP(K1508,'Basic Moves'!B$2:J$60,9,FALSE)</f>
        <v>15</v>
      </c>
      <c r="Q1508" s="34">
        <f t="shared" si="229"/>
        <v>9</v>
      </c>
      <c r="R1508" s="24">
        <f t="shared" si="2"/>
        <v>6</v>
      </c>
      <c r="S1508" s="56">
        <f t="shared" si="230"/>
        <v>10</v>
      </c>
      <c r="T1508" s="56">
        <f t="shared" si="231"/>
        <v>10</v>
      </c>
      <c r="U1508" s="56">
        <f t="shared" si="232"/>
        <v>1</v>
      </c>
      <c r="V1508" s="12" t="s">
        <v>36</v>
      </c>
      <c r="W1508" s="54">
        <f>VLOOKUP(V1508,'Charged Moves'!B$2:K$119,3,FALSE)</f>
        <v>100</v>
      </c>
      <c r="X1508" s="57" t="str">
        <f>VLOOKUP(V1508,'Charged Moves'!B$2:C$119,2,FALSE)</f>
        <v>Psychic</v>
      </c>
      <c r="Y1508" s="54">
        <f>IF(OR(VLOOKUP(V1508,'Charged Moves'!B$2:C$119,2,FALSE)=E1508,VLOOKUP(V1508,'Charged Moves'!B$2:C$119,2,FALSE)=F1508),1,0)</f>
        <v>1</v>
      </c>
      <c r="Z1508" s="54">
        <f>VLOOKUP(V1508,'Charged Moves'!B$2:K$119,10,FALSE)*100</f>
        <v>5</v>
      </c>
      <c r="AA1508" s="54">
        <f>VLOOKUP(V1508,'Charged Moves'!B$2:K$119,6,FALSE)</f>
        <v>2800</v>
      </c>
      <c r="AB1508" s="54">
        <f>VLOOKUP(V1508,'Charged Moves'!B$2:L$119,11,FALSE)</f>
        <v>100</v>
      </c>
      <c r="AC1508" s="62">
        <f t="shared" si="233"/>
        <v>71</v>
      </c>
      <c r="AD1508" s="24">
        <f t="shared" si="3"/>
        <v>25.35714286</v>
      </c>
      <c r="AE1508" s="63">
        <f t="shared" si="4"/>
        <v>7</v>
      </c>
      <c r="AF1508" s="64">
        <f t="shared" si="5"/>
        <v>10500</v>
      </c>
      <c r="AG1508" s="65">
        <f t="shared" si="6"/>
        <v>10.07518797</v>
      </c>
      <c r="AH1508" s="15">
        <f t="shared" si="234"/>
        <v>0.5787012045</v>
      </c>
      <c r="AI1508" s="15">
        <f t="shared" si="235"/>
        <v>0.2005039638</v>
      </c>
      <c r="AJ1508" s="15">
        <f t="shared" si="236"/>
        <v>0.2766817838</v>
      </c>
      <c r="AK1508" s="65">
        <f t="shared" si="7"/>
        <v>4.57337884</v>
      </c>
      <c r="AL1508" s="65">
        <f t="shared" si="8"/>
        <v>222460.1504</v>
      </c>
      <c r="AM1508" s="65">
        <f t="shared" si="9"/>
        <v>100980.2048</v>
      </c>
    </row>
    <row r="1509" ht="14.25" customHeight="1">
      <c r="A1509" s="11">
        <v>922.0</v>
      </c>
      <c r="B1509" s="11">
        <f>VLOOKUP(D1509,'Species Data'!A$2:E$252,2,FALSE)</f>
        <v>121</v>
      </c>
      <c r="C1509" s="11"/>
      <c r="D1509" s="11" t="s">
        <v>240</v>
      </c>
      <c r="E1509" s="115" t="s">
        <v>476</v>
      </c>
      <c r="F1509" s="50" t="s">
        <v>36</v>
      </c>
      <c r="G1509" s="11">
        <f>VLOOKUP(D1509,'Species Data'!A$2:E$252,3,FALSE)</f>
        <v>120</v>
      </c>
      <c r="H1509" s="52">
        <f>VLOOKUP(D1509,'Species Data'!A$2:E$252,4,FALSE)</f>
        <v>210</v>
      </c>
      <c r="I1509" s="52">
        <f>VLOOKUP(D1509,'Species Data'!A$2:E$252,5,FALSE)</f>
        <v>184</v>
      </c>
      <c r="J1509" s="53">
        <f t="shared" si="1"/>
        <v>22080</v>
      </c>
      <c r="K1509" s="12" t="s">
        <v>172</v>
      </c>
      <c r="L1509" s="54">
        <f>VLOOKUP(K1509,'Basic Moves'!B$2:J$60,3,FALSE)</f>
        <v>15</v>
      </c>
      <c r="M1509" s="54" t="str">
        <f>VLOOKUP(K1509,'Basic Moves'!B$2:C$60,2,FALSE)</f>
        <v>Normal</v>
      </c>
      <c r="N1509" s="54">
        <f>IF(OR(VLOOKUP(K1509,'Basic Moves'!B$2:C$60,2,FALSE)=E1509,VLOOKUP(K1509,'Basic Moves'!B$2:C$60,2,FALSE)=F1509),1,0)</f>
        <v>0</v>
      </c>
      <c r="O1509" s="54">
        <f>VLOOKUP(K1509,'Basic Moves'!B$2:J$60,5,FALSE)</f>
        <v>1500</v>
      </c>
      <c r="P1509" s="54">
        <f>VLOOKUP(K1509,'Basic Moves'!B$2:J$60,9,FALSE)</f>
        <v>15</v>
      </c>
      <c r="Q1509" s="34">
        <f t="shared" si="229"/>
        <v>9</v>
      </c>
      <c r="R1509" s="24">
        <f t="shared" si="2"/>
        <v>6</v>
      </c>
      <c r="S1509" s="56">
        <f t="shared" si="230"/>
        <v>10</v>
      </c>
      <c r="T1509" s="56">
        <f t="shared" si="231"/>
        <v>10</v>
      </c>
      <c r="U1509" s="56">
        <f t="shared" si="232"/>
        <v>1</v>
      </c>
      <c r="V1509" s="48" t="s">
        <v>267</v>
      </c>
      <c r="W1509" s="54">
        <f>VLOOKUP(V1509,'Charged Moves'!B$2:K$119,3,FALSE)</f>
        <v>80</v>
      </c>
      <c r="X1509" s="57" t="str">
        <f>VLOOKUP(V1509,'Charged Moves'!B$2:C$119,2,FALSE)</f>
        <v>Rock</v>
      </c>
      <c r="Y1509" s="54">
        <f>IF(OR(VLOOKUP(V1509,'Charged Moves'!B$2:C$119,2,FALSE)=E1509,VLOOKUP(V1509,'Charged Moves'!B$2:C$119,2,FALSE)=F1509),1,0)</f>
        <v>0</v>
      </c>
      <c r="Z1509" s="54">
        <f>VLOOKUP(V1509,'Charged Moves'!B$2:K$119,10,FALSE)*100</f>
        <v>5</v>
      </c>
      <c r="AA1509" s="54">
        <f>VLOOKUP(V1509,'Charged Moves'!B$2:K$119,6,FALSE)</f>
        <v>2900</v>
      </c>
      <c r="AB1509" s="54">
        <f>VLOOKUP(V1509,'Charged Moves'!B$2:L$119,11,FALSE)</f>
        <v>50</v>
      </c>
      <c r="AC1509" s="62">
        <f t="shared" si="233"/>
        <v>47</v>
      </c>
      <c r="AD1509" s="24">
        <f t="shared" si="3"/>
        <v>16.20689655</v>
      </c>
      <c r="AE1509" s="63">
        <f t="shared" si="4"/>
        <v>4</v>
      </c>
      <c r="AF1509" s="64">
        <f t="shared" si="5"/>
        <v>6000</v>
      </c>
      <c r="AG1509" s="65">
        <f t="shared" si="6"/>
        <v>9.325842697</v>
      </c>
      <c r="AH1509" s="15">
        <f t="shared" si="234"/>
        <v>0.5356601204</v>
      </c>
      <c r="AI1509" s="15">
        <f t="shared" si="235"/>
        <v>0.1855914185</v>
      </c>
      <c r="AJ1509" s="15">
        <f t="shared" si="236"/>
        <v>0.2656804983</v>
      </c>
      <c r="AK1509" s="65">
        <f t="shared" si="7"/>
        <v>4.391534392</v>
      </c>
      <c r="AL1509" s="65">
        <f t="shared" si="8"/>
        <v>205914.6067</v>
      </c>
      <c r="AM1509" s="65">
        <f t="shared" si="9"/>
        <v>96965.07937</v>
      </c>
    </row>
    <row r="1510" ht="14.25" customHeight="1">
      <c r="A1510" s="11">
        <v>924.0</v>
      </c>
      <c r="B1510" s="32">
        <f>VLOOKUP(D1510,'Species Data'!A$2:E$252,2,FALSE)</f>
        <v>121</v>
      </c>
      <c r="C1510" s="32"/>
      <c r="D1510" s="32" t="s">
        <v>240</v>
      </c>
      <c r="E1510" s="130" t="s">
        <v>476</v>
      </c>
      <c r="F1510" s="102" t="s">
        <v>36</v>
      </c>
      <c r="G1510" s="32">
        <f>VLOOKUP(D1510,'Species Data'!A$2:E$252,3,FALSE)</f>
        <v>120</v>
      </c>
      <c r="H1510" s="104">
        <f>VLOOKUP(D1510,'Species Data'!A$2:E$252,4,FALSE)</f>
        <v>210</v>
      </c>
      <c r="I1510" s="104">
        <f>VLOOKUP(D1510,'Species Data'!A$2:E$252,5,FALSE)</f>
        <v>184</v>
      </c>
      <c r="J1510" s="105">
        <f t="shared" si="1"/>
        <v>22080</v>
      </c>
      <c r="K1510" s="36" t="s">
        <v>246</v>
      </c>
      <c r="L1510" s="106">
        <f>VLOOKUP(K1510,'Basic Moves'!B$2:J$60,3,FALSE)</f>
        <v>8</v>
      </c>
      <c r="M1510" s="54" t="str">
        <f>VLOOKUP(K1510,'Basic Moves'!B$2:C$60,2,FALSE)</f>
        <v>Normal</v>
      </c>
      <c r="N1510" s="106">
        <f>IF(OR(VLOOKUP(K1510,'Basic Moves'!B$2:C$60,2,FALSE)=E1510,VLOOKUP(K1510,'Basic Moves'!B$2:C$60,2,FALSE)=F1510),1,0)</f>
        <v>0</v>
      </c>
      <c r="O1510" s="106">
        <f>VLOOKUP(K1510,'Basic Moves'!B$2:J$60,5,FALSE)</f>
        <v>800</v>
      </c>
      <c r="P1510" s="54">
        <f>VLOOKUP(K1510,'Basic Moves'!B$2:J$60,9,FALSE)</f>
        <v>10</v>
      </c>
      <c r="Q1510" s="34">
        <f t="shared" si="229"/>
        <v>5</v>
      </c>
      <c r="R1510" s="24">
        <f t="shared" si="2"/>
        <v>6.25</v>
      </c>
      <c r="S1510" s="56">
        <f t="shared" si="230"/>
        <v>10</v>
      </c>
      <c r="T1510" s="56">
        <f t="shared" si="231"/>
        <v>12.5</v>
      </c>
      <c r="U1510" s="56">
        <f t="shared" si="232"/>
        <v>1.25</v>
      </c>
      <c r="V1510" s="36" t="s">
        <v>76</v>
      </c>
      <c r="W1510" s="106">
        <f>VLOOKUP(V1510,'Charged Moves'!B$2:K$119,3,FALSE)</f>
        <v>130</v>
      </c>
      <c r="X1510" s="57" t="str">
        <f>VLOOKUP(V1510,'Charged Moves'!B$2:C$119,2,FALSE)</f>
        <v>Water</v>
      </c>
      <c r="Y1510" s="106">
        <f>IF(OR(VLOOKUP(V1510,'Charged Moves'!B$2:C$119,2,FALSE)=E1510,VLOOKUP(V1510,'Charged Moves'!B$2:C$119,2,FALSE)=F1510),1,0)</f>
        <v>1</v>
      </c>
      <c r="Z1510" s="54">
        <f>VLOOKUP(V1510,'Charged Moves'!B$2:K$119,10,FALSE)*100</f>
        <v>5</v>
      </c>
      <c r="AA1510" s="106">
        <f>VLOOKUP(V1510,'Charged Moves'!B$2:K$119,6,FALSE)</f>
        <v>3300</v>
      </c>
      <c r="AB1510" s="54">
        <f>VLOOKUP(V1510,'Charged Moves'!B$2:L$119,11,FALSE)</f>
        <v>100</v>
      </c>
      <c r="AC1510" s="62">
        <f t="shared" si="233"/>
        <v>92</v>
      </c>
      <c r="AD1510" s="24">
        <f t="shared" si="3"/>
        <v>27.87878788</v>
      </c>
      <c r="AE1510" s="63">
        <f t="shared" si="4"/>
        <v>10</v>
      </c>
      <c r="AF1510" s="64">
        <f t="shared" si="5"/>
        <v>8000</v>
      </c>
      <c r="AG1510" s="65">
        <f t="shared" si="6"/>
        <v>12.56637168</v>
      </c>
      <c r="AH1510" s="15">
        <f t="shared" si="234"/>
        <v>0.721790447</v>
      </c>
      <c r="AI1510" s="15">
        <f t="shared" si="235"/>
        <v>0.2500804293</v>
      </c>
      <c r="AJ1510" s="15">
        <f t="shared" si="236"/>
        <v>0.2579808681</v>
      </c>
      <c r="AK1510" s="65">
        <f t="shared" si="7"/>
        <v>4.264264264</v>
      </c>
      <c r="AL1510" s="65">
        <f t="shared" si="8"/>
        <v>277465.4867</v>
      </c>
      <c r="AM1510" s="65">
        <f t="shared" si="9"/>
        <v>94154.95495</v>
      </c>
    </row>
    <row r="1511" ht="14.25" customHeight="1">
      <c r="A1511" s="11">
        <v>926.0</v>
      </c>
      <c r="B1511" s="32">
        <f>VLOOKUP(D1511,'Species Data'!A$2:E$252,2,FALSE)</f>
        <v>121</v>
      </c>
      <c r="C1511" s="32"/>
      <c r="D1511" s="32" t="s">
        <v>240</v>
      </c>
      <c r="E1511" s="130" t="s">
        <v>476</v>
      </c>
      <c r="F1511" s="102" t="s">
        <v>36</v>
      </c>
      <c r="G1511" s="32">
        <f>VLOOKUP(D1511,'Species Data'!A$2:E$252,3,FALSE)</f>
        <v>120</v>
      </c>
      <c r="H1511" s="104">
        <f>VLOOKUP(D1511,'Species Data'!A$2:E$252,4,FALSE)</f>
        <v>210</v>
      </c>
      <c r="I1511" s="104">
        <f>VLOOKUP(D1511,'Species Data'!A$2:E$252,5,FALSE)</f>
        <v>184</v>
      </c>
      <c r="J1511" s="105">
        <f t="shared" si="1"/>
        <v>22080</v>
      </c>
      <c r="K1511" s="36" t="s">
        <v>246</v>
      </c>
      <c r="L1511" s="106">
        <f>VLOOKUP(K1511,'Basic Moves'!B$2:J$60,3,FALSE)</f>
        <v>8</v>
      </c>
      <c r="M1511" s="54" t="str">
        <f>VLOOKUP(K1511,'Basic Moves'!B$2:C$60,2,FALSE)</f>
        <v>Normal</v>
      </c>
      <c r="N1511" s="106">
        <f>IF(OR(VLOOKUP(K1511,'Basic Moves'!B$2:C$60,2,FALSE)=E1511,VLOOKUP(K1511,'Basic Moves'!B$2:C$60,2,FALSE)=F1511),1,0)</f>
        <v>0</v>
      </c>
      <c r="O1511" s="106">
        <f>VLOOKUP(K1511,'Basic Moves'!B$2:J$60,5,FALSE)</f>
        <v>800</v>
      </c>
      <c r="P1511" s="54">
        <f>VLOOKUP(K1511,'Basic Moves'!B$2:J$60,9,FALSE)</f>
        <v>10</v>
      </c>
      <c r="Q1511" s="34">
        <f t="shared" si="229"/>
        <v>5</v>
      </c>
      <c r="R1511" s="24">
        <f t="shared" si="2"/>
        <v>6.25</v>
      </c>
      <c r="S1511" s="56">
        <f t="shared" si="230"/>
        <v>10</v>
      </c>
      <c r="T1511" s="56">
        <f t="shared" si="231"/>
        <v>12.5</v>
      </c>
      <c r="U1511" s="56">
        <f t="shared" si="232"/>
        <v>1.25</v>
      </c>
      <c r="V1511" s="36" t="s">
        <v>193</v>
      </c>
      <c r="W1511" s="106">
        <f>VLOOKUP(V1511,'Charged Moves'!B$2:K$119,3,FALSE)</f>
        <v>70</v>
      </c>
      <c r="X1511" s="57" t="str">
        <f>VLOOKUP(V1511,'Charged Moves'!B$2:C$119,2,FALSE)</f>
        <v>Psychic</v>
      </c>
      <c r="Y1511" s="106">
        <f>IF(OR(VLOOKUP(V1511,'Charged Moves'!B$2:C$119,2,FALSE)=E1511,VLOOKUP(V1511,'Charged Moves'!B$2:C$119,2,FALSE)=F1511),1,0)</f>
        <v>1</v>
      </c>
      <c r="Z1511" s="54">
        <f>VLOOKUP(V1511,'Charged Moves'!B$2:K$119,10,FALSE)*100</f>
        <v>5</v>
      </c>
      <c r="AA1511" s="106">
        <f>VLOOKUP(V1511,'Charged Moves'!B$2:K$119,6,FALSE)</f>
        <v>3200</v>
      </c>
      <c r="AB1511" s="54">
        <f>VLOOKUP(V1511,'Charged Moves'!B$2:L$119,11,FALSE)</f>
        <v>50</v>
      </c>
      <c r="AC1511" s="62">
        <f t="shared" si="233"/>
        <v>50</v>
      </c>
      <c r="AD1511" s="24">
        <f t="shared" si="3"/>
        <v>15.625</v>
      </c>
      <c r="AE1511" s="63">
        <f t="shared" si="4"/>
        <v>5</v>
      </c>
      <c r="AF1511" s="64">
        <f t="shared" si="5"/>
        <v>4000</v>
      </c>
      <c r="AG1511" s="65">
        <f t="shared" si="6"/>
        <v>10.41666667</v>
      </c>
      <c r="AH1511" s="15">
        <f t="shared" si="234"/>
        <v>0.5983151446</v>
      </c>
      <c r="AI1511" s="15">
        <f t="shared" si="235"/>
        <v>0.2072996516</v>
      </c>
      <c r="AJ1511" s="15">
        <f t="shared" si="236"/>
        <v>0.2363216029</v>
      </c>
      <c r="AK1511" s="65">
        <f t="shared" si="7"/>
        <v>3.90625</v>
      </c>
      <c r="AL1511" s="65">
        <f t="shared" si="8"/>
        <v>230000</v>
      </c>
      <c r="AM1511" s="65">
        <f t="shared" si="9"/>
        <v>86250</v>
      </c>
    </row>
    <row r="1512" ht="14.25" customHeight="1">
      <c r="A1512" s="11">
        <v>925.0</v>
      </c>
      <c r="B1512" s="32">
        <f>VLOOKUP(D1512,'Species Data'!A$2:E$252,2,FALSE)</f>
        <v>121</v>
      </c>
      <c r="C1512" s="32"/>
      <c r="D1512" s="32" t="s">
        <v>240</v>
      </c>
      <c r="E1512" s="130" t="s">
        <v>476</v>
      </c>
      <c r="F1512" s="102" t="s">
        <v>36</v>
      </c>
      <c r="G1512" s="32">
        <f>VLOOKUP(D1512,'Species Data'!A$2:E$252,3,FALSE)</f>
        <v>120</v>
      </c>
      <c r="H1512" s="104">
        <f>VLOOKUP(D1512,'Species Data'!A$2:E$252,4,FALSE)</f>
        <v>210</v>
      </c>
      <c r="I1512" s="104">
        <f>VLOOKUP(D1512,'Species Data'!A$2:E$252,5,FALSE)</f>
        <v>184</v>
      </c>
      <c r="J1512" s="105">
        <f t="shared" si="1"/>
        <v>22080</v>
      </c>
      <c r="K1512" s="36" t="s">
        <v>246</v>
      </c>
      <c r="L1512" s="106">
        <f>VLOOKUP(K1512,'Basic Moves'!B$2:J$60,3,FALSE)</f>
        <v>8</v>
      </c>
      <c r="M1512" s="54" t="str">
        <f>VLOOKUP(K1512,'Basic Moves'!B$2:C$60,2,FALSE)</f>
        <v>Normal</v>
      </c>
      <c r="N1512" s="106">
        <f>IF(OR(VLOOKUP(K1512,'Basic Moves'!B$2:C$60,2,FALSE)=E1512,VLOOKUP(K1512,'Basic Moves'!B$2:C$60,2,FALSE)=F1512),1,0)</f>
        <v>0</v>
      </c>
      <c r="O1512" s="106">
        <f>VLOOKUP(K1512,'Basic Moves'!B$2:J$60,5,FALSE)</f>
        <v>800</v>
      </c>
      <c r="P1512" s="54">
        <f>VLOOKUP(K1512,'Basic Moves'!B$2:J$60,9,FALSE)</f>
        <v>10</v>
      </c>
      <c r="Q1512" s="34">
        <f t="shared" si="229"/>
        <v>5</v>
      </c>
      <c r="R1512" s="24">
        <f t="shared" si="2"/>
        <v>6.25</v>
      </c>
      <c r="S1512" s="56">
        <f t="shared" si="230"/>
        <v>10</v>
      </c>
      <c r="T1512" s="56">
        <f t="shared" si="231"/>
        <v>12.5</v>
      </c>
      <c r="U1512" s="56">
        <f t="shared" si="232"/>
        <v>1.25</v>
      </c>
      <c r="V1512" s="36" t="s">
        <v>267</v>
      </c>
      <c r="W1512" s="106">
        <f>VLOOKUP(V1512,'Charged Moves'!B$2:K$119,3,FALSE)</f>
        <v>80</v>
      </c>
      <c r="X1512" s="57" t="str">
        <f>VLOOKUP(V1512,'Charged Moves'!B$2:C$119,2,FALSE)</f>
        <v>Rock</v>
      </c>
      <c r="Y1512" s="106">
        <f>IF(OR(VLOOKUP(V1512,'Charged Moves'!B$2:C$119,2,FALSE)=E1512,VLOOKUP(V1512,'Charged Moves'!B$2:C$119,2,FALSE)=F1512),1,0)</f>
        <v>0</v>
      </c>
      <c r="Z1512" s="54">
        <f>VLOOKUP(V1512,'Charged Moves'!B$2:K$119,10,FALSE)*100</f>
        <v>5</v>
      </c>
      <c r="AA1512" s="106">
        <f>VLOOKUP(V1512,'Charged Moves'!B$2:K$119,6,FALSE)</f>
        <v>2900</v>
      </c>
      <c r="AB1512" s="54">
        <f>VLOOKUP(V1512,'Charged Moves'!B$2:L$119,11,FALSE)</f>
        <v>50</v>
      </c>
      <c r="AC1512" s="62">
        <f t="shared" si="233"/>
        <v>47</v>
      </c>
      <c r="AD1512" s="24">
        <f t="shared" si="3"/>
        <v>16.20689655</v>
      </c>
      <c r="AE1512" s="63">
        <f t="shared" si="4"/>
        <v>5</v>
      </c>
      <c r="AF1512" s="64">
        <f t="shared" si="5"/>
        <v>4000</v>
      </c>
      <c r="AG1512" s="65">
        <f t="shared" si="6"/>
        <v>10.43478261</v>
      </c>
      <c r="AH1512" s="15">
        <f t="shared" si="234"/>
        <v>0.5993556926</v>
      </c>
      <c r="AI1512" s="15">
        <f t="shared" si="235"/>
        <v>0.2076601728</v>
      </c>
      <c r="AJ1512" s="15">
        <f t="shared" si="236"/>
        <v>0.2304698299</v>
      </c>
      <c r="AK1512" s="65">
        <f t="shared" si="7"/>
        <v>3.80952381</v>
      </c>
      <c r="AL1512" s="65">
        <f t="shared" si="8"/>
        <v>230400</v>
      </c>
      <c r="AM1512" s="65">
        <f t="shared" si="9"/>
        <v>84114.28571</v>
      </c>
    </row>
    <row r="1513" ht="14.25" customHeight="1">
      <c r="A1513" s="11">
        <v>930.0</v>
      </c>
      <c r="B1513" s="11">
        <f>VLOOKUP(D1513,'Species Data'!A$2:E$252,2,FALSE)</f>
        <v>121</v>
      </c>
      <c r="C1513" s="11"/>
      <c r="D1513" s="11" t="s">
        <v>240</v>
      </c>
      <c r="E1513" s="115" t="s">
        <v>476</v>
      </c>
      <c r="F1513" s="50" t="s">
        <v>36</v>
      </c>
      <c r="G1513" s="11">
        <f>VLOOKUP(D1513,'Species Data'!A$2:E$252,3,FALSE)</f>
        <v>120</v>
      </c>
      <c r="H1513" s="52">
        <f>VLOOKUP(D1513,'Species Data'!A$2:E$252,4,FALSE)</f>
        <v>210</v>
      </c>
      <c r="I1513" s="52">
        <f>VLOOKUP(D1513,'Species Data'!A$2:E$252,5,FALSE)</f>
        <v>184</v>
      </c>
      <c r="J1513" s="53">
        <f t="shared" si="1"/>
        <v>22080</v>
      </c>
      <c r="K1513" s="48" t="s">
        <v>74</v>
      </c>
      <c r="L1513" s="54">
        <f>VLOOKUP(K1513,'Basic Moves'!B$2:J$60,3,FALSE)</f>
        <v>5</v>
      </c>
      <c r="M1513" s="54" t="str">
        <f>VLOOKUP(K1513,'Basic Moves'!B$2:C$60,2,FALSE)</f>
        <v>Water</v>
      </c>
      <c r="N1513" s="54">
        <f>IF(OR(VLOOKUP(K1513,'Basic Moves'!B$2:C$60,2,FALSE)=E1513,VLOOKUP(K1513,'Basic Moves'!B$2:C$60,2,FALSE)=F1513),1,0)</f>
        <v>1</v>
      </c>
      <c r="O1513" s="54">
        <f>VLOOKUP(K1513,'Basic Moves'!B$2:J$60,5,FALSE)</f>
        <v>500</v>
      </c>
      <c r="P1513" s="54">
        <f>VLOOKUP(K1513,'Basic Moves'!B$2:J$60,9,FALSE)</f>
        <v>5</v>
      </c>
      <c r="Q1513" s="34">
        <f t="shared" si="229"/>
        <v>4</v>
      </c>
      <c r="R1513" s="24">
        <f t="shared" si="2"/>
        <v>8</v>
      </c>
      <c r="S1513" s="56">
        <f t="shared" si="230"/>
        <v>10</v>
      </c>
      <c r="T1513" s="56">
        <f t="shared" si="231"/>
        <v>10</v>
      </c>
      <c r="U1513" s="56">
        <f t="shared" si="232"/>
        <v>1</v>
      </c>
      <c r="V1513" s="48" t="s">
        <v>76</v>
      </c>
      <c r="W1513" s="54">
        <f>VLOOKUP(V1513,'Charged Moves'!B$2:K$119,3,FALSE)</f>
        <v>130</v>
      </c>
      <c r="X1513" s="57" t="str">
        <f>VLOOKUP(V1513,'Charged Moves'!B$2:C$119,2,FALSE)</f>
        <v>Water</v>
      </c>
      <c r="Y1513" s="54">
        <f>IF(OR(VLOOKUP(V1513,'Charged Moves'!B$2:C$119,2,FALSE)=E1513,VLOOKUP(V1513,'Charged Moves'!B$2:C$119,2,FALSE)=F1513),1,0)</f>
        <v>1</v>
      </c>
      <c r="Z1513" s="54">
        <f>VLOOKUP(V1513,'Charged Moves'!B$2:K$119,10,FALSE)*100</f>
        <v>5</v>
      </c>
      <c r="AA1513" s="54">
        <f>VLOOKUP(V1513,'Charged Moves'!B$2:K$119,6,FALSE)</f>
        <v>3300</v>
      </c>
      <c r="AB1513" s="54">
        <f>VLOOKUP(V1513,'Charged Moves'!B$2:L$119,11,FALSE)</f>
        <v>100</v>
      </c>
      <c r="AC1513" s="62">
        <f t="shared" si="233"/>
        <v>92</v>
      </c>
      <c r="AD1513" s="24">
        <f t="shared" si="3"/>
        <v>27.87878788</v>
      </c>
      <c r="AE1513" s="63">
        <f t="shared" si="4"/>
        <v>20</v>
      </c>
      <c r="AF1513" s="64">
        <f t="shared" si="5"/>
        <v>10000</v>
      </c>
      <c r="AG1513" s="65">
        <f t="shared" si="6"/>
        <v>12.93233083</v>
      </c>
      <c r="AH1513" s="15">
        <f t="shared" si="234"/>
        <v>0.7428105013</v>
      </c>
      <c r="AI1513" s="15">
        <f t="shared" si="235"/>
        <v>0.2573632968</v>
      </c>
      <c r="AJ1513" s="15">
        <f t="shared" si="236"/>
        <v>0.1881684054</v>
      </c>
      <c r="AK1513" s="65">
        <f t="shared" si="7"/>
        <v>3.110307414</v>
      </c>
      <c r="AL1513" s="65">
        <f t="shared" si="8"/>
        <v>285545.8647</v>
      </c>
      <c r="AM1513" s="65">
        <f t="shared" si="9"/>
        <v>68675.5877</v>
      </c>
    </row>
    <row r="1514" ht="14.25" customHeight="1">
      <c r="A1514" s="11">
        <v>932.0</v>
      </c>
      <c r="B1514" s="32">
        <f>VLOOKUP(D1514,'Species Data'!A$2:E$252,2,FALSE)</f>
        <v>121</v>
      </c>
      <c r="C1514" s="32"/>
      <c r="D1514" s="32" t="s">
        <v>240</v>
      </c>
      <c r="E1514" s="130" t="s">
        <v>476</v>
      </c>
      <c r="F1514" s="102" t="s">
        <v>36</v>
      </c>
      <c r="G1514" s="32">
        <f>VLOOKUP(D1514,'Species Data'!A$2:E$252,3,FALSE)</f>
        <v>120</v>
      </c>
      <c r="H1514" s="104">
        <f>VLOOKUP(D1514,'Species Data'!A$2:E$252,4,FALSE)</f>
        <v>210</v>
      </c>
      <c r="I1514" s="104">
        <f>VLOOKUP(D1514,'Species Data'!A$2:E$252,5,FALSE)</f>
        <v>184</v>
      </c>
      <c r="J1514" s="105">
        <f t="shared" si="1"/>
        <v>22080</v>
      </c>
      <c r="K1514" s="36" t="s">
        <v>74</v>
      </c>
      <c r="L1514" s="106">
        <f>VLOOKUP(K1514,'Basic Moves'!B$2:J$60,3,FALSE)</f>
        <v>5</v>
      </c>
      <c r="M1514" s="54" t="str">
        <f>VLOOKUP(K1514,'Basic Moves'!B$2:C$60,2,FALSE)</f>
        <v>Water</v>
      </c>
      <c r="N1514" s="106">
        <f>IF(OR(VLOOKUP(K1514,'Basic Moves'!B$2:C$60,2,FALSE)=E1514,VLOOKUP(K1514,'Basic Moves'!B$2:C$60,2,FALSE)=F1514),1,0)</f>
        <v>1</v>
      </c>
      <c r="O1514" s="106">
        <f>VLOOKUP(K1514,'Basic Moves'!B$2:J$60,5,FALSE)</f>
        <v>500</v>
      </c>
      <c r="P1514" s="54">
        <f>VLOOKUP(K1514,'Basic Moves'!B$2:J$60,9,FALSE)</f>
        <v>5</v>
      </c>
      <c r="Q1514" s="34">
        <f t="shared" si="229"/>
        <v>4</v>
      </c>
      <c r="R1514" s="24">
        <f t="shared" si="2"/>
        <v>8</v>
      </c>
      <c r="S1514" s="56">
        <f t="shared" si="230"/>
        <v>10</v>
      </c>
      <c r="T1514" s="56">
        <f t="shared" si="231"/>
        <v>10</v>
      </c>
      <c r="U1514" s="56">
        <f t="shared" si="232"/>
        <v>1</v>
      </c>
      <c r="V1514" s="36" t="s">
        <v>193</v>
      </c>
      <c r="W1514" s="106">
        <f>VLOOKUP(V1514,'Charged Moves'!B$2:K$119,3,FALSE)</f>
        <v>70</v>
      </c>
      <c r="X1514" s="57" t="str">
        <f>VLOOKUP(V1514,'Charged Moves'!B$2:C$119,2,FALSE)</f>
        <v>Psychic</v>
      </c>
      <c r="Y1514" s="106">
        <f>IF(OR(VLOOKUP(V1514,'Charged Moves'!B$2:C$119,2,FALSE)=E1514,VLOOKUP(V1514,'Charged Moves'!B$2:C$119,2,FALSE)=F1514),1,0)</f>
        <v>1</v>
      </c>
      <c r="Z1514" s="54">
        <f>VLOOKUP(V1514,'Charged Moves'!B$2:K$119,10,FALSE)*100</f>
        <v>5</v>
      </c>
      <c r="AA1514" s="106">
        <f>VLOOKUP(V1514,'Charged Moves'!B$2:K$119,6,FALSE)</f>
        <v>3200</v>
      </c>
      <c r="AB1514" s="54">
        <f>VLOOKUP(V1514,'Charged Moves'!B$2:L$119,11,FALSE)</f>
        <v>50</v>
      </c>
      <c r="AC1514" s="62">
        <f t="shared" si="233"/>
        <v>50</v>
      </c>
      <c r="AD1514" s="24">
        <f t="shared" si="3"/>
        <v>15.625</v>
      </c>
      <c r="AE1514" s="63">
        <f t="shared" si="4"/>
        <v>10</v>
      </c>
      <c r="AF1514" s="64">
        <f t="shared" si="5"/>
        <v>5000</v>
      </c>
      <c r="AG1514" s="65">
        <f t="shared" si="6"/>
        <v>10.97560976</v>
      </c>
      <c r="AH1514" s="15">
        <f t="shared" si="234"/>
        <v>0.6304198596</v>
      </c>
      <c r="AI1514" s="15">
        <f t="shared" si="235"/>
        <v>0.2184230476</v>
      </c>
      <c r="AJ1514" s="15">
        <f t="shared" si="236"/>
        <v>0.1802930374</v>
      </c>
      <c r="AK1514" s="65">
        <f t="shared" si="7"/>
        <v>2.98013245</v>
      </c>
      <c r="AL1514" s="65">
        <f t="shared" si="8"/>
        <v>242341.4634</v>
      </c>
      <c r="AM1514" s="65">
        <f t="shared" si="9"/>
        <v>65801.3245</v>
      </c>
    </row>
    <row r="1515" ht="14.25" customHeight="1">
      <c r="A1515" s="11">
        <v>931.0</v>
      </c>
      <c r="B1515" s="11">
        <f>VLOOKUP(D1515,'Species Data'!A$2:E$252,2,FALSE)</f>
        <v>121</v>
      </c>
      <c r="C1515" s="11"/>
      <c r="D1515" s="11" t="s">
        <v>240</v>
      </c>
      <c r="E1515" s="115" t="s">
        <v>476</v>
      </c>
      <c r="F1515" s="50" t="s">
        <v>36</v>
      </c>
      <c r="G1515" s="11">
        <f>VLOOKUP(D1515,'Species Data'!A$2:E$252,3,FALSE)</f>
        <v>120</v>
      </c>
      <c r="H1515" s="52">
        <f>VLOOKUP(D1515,'Species Data'!A$2:E$252,4,FALSE)</f>
        <v>210</v>
      </c>
      <c r="I1515" s="52">
        <f>VLOOKUP(D1515,'Species Data'!A$2:E$252,5,FALSE)</f>
        <v>184</v>
      </c>
      <c r="J1515" s="53">
        <f t="shared" si="1"/>
        <v>22080</v>
      </c>
      <c r="K1515" s="48" t="s">
        <v>74</v>
      </c>
      <c r="L1515" s="54">
        <f>VLOOKUP(K1515,'Basic Moves'!B$2:J$60,3,FALSE)</f>
        <v>5</v>
      </c>
      <c r="M1515" s="54" t="str">
        <f>VLOOKUP(K1515,'Basic Moves'!B$2:C$60,2,FALSE)</f>
        <v>Water</v>
      </c>
      <c r="N1515" s="54">
        <f>IF(OR(VLOOKUP(K1515,'Basic Moves'!B$2:C$60,2,FALSE)=E1515,VLOOKUP(K1515,'Basic Moves'!B$2:C$60,2,FALSE)=F1515),1,0)</f>
        <v>1</v>
      </c>
      <c r="O1515" s="54">
        <f>VLOOKUP(K1515,'Basic Moves'!B$2:J$60,5,FALSE)</f>
        <v>500</v>
      </c>
      <c r="P1515" s="54">
        <f>VLOOKUP(K1515,'Basic Moves'!B$2:J$60,9,FALSE)</f>
        <v>5</v>
      </c>
      <c r="Q1515" s="34">
        <f t="shared" si="229"/>
        <v>4</v>
      </c>
      <c r="R1515" s="24">
        <f t="shared" si="2"/>
        <v>8</v>
      </c>
      <c r="S1515" s="56">
        <f t="shared" si="230"/>
        <v>10</v>
      </c>
      <c r="T1515" s="56">
        <f t="shared" si="231"/>
        <v>10</v>
      </c>
      <c r="U1515" s="56">
        <f t="shared" si="232"/>
        <v>1</v>
      </c>
      <c r="V1515" s="48" t="s">
        <v>267</v>
      </c>
      <c r="W1515" s="54">
        <f>VLOOKUP(V1515,'Charged Moves'!B$2:K$119,3,FALSE)</f>
        <v>80</v>
      </c>
      <c r="X1515" s="57" t="str">
        <f>VLOOKUP(V1515,'Charged Moves'!B$2:C$119,2,FALSE)</f>
        <v>Rock</v>
      </c>
      <c r="Y1515" s="54">
        <f>IF(OR(VLOOKUP(V1515,'Charged Moves'!B$2:C$119,2,FALSE)=E1515,VLOOKUP(V1515,'Charged Moves'!B$2:C$119,2,FALSE)=F1515),1,0)</f>
        <v>0</v>
      </c>
      <c r="Z1515" s="54">
        <f>VLOOKUP(V1515,'Charged Moves'!B$2:K$119,10,FALSE)*100</f>
        <v>5</v>
      </c>
      <c r="AA1515" s="54">
        <f>VLOOKUP(V1515,'Charged Moves'!B$2:K$119,6,FALSE)</f>
        <v>2900</v>
      </c>
      <c r="AB1515" s="54">
        <f>VLOOKUP(V1515,'Charged Moves'!B$2:L$119,11,FALSE)</f>
        <v>50</v>
      </c>
      <c r="AC1515" s="62">
        <f t="shared" si="233"/>
        <v>47</v>
      </c>
      <c r="AD1515" s="24">
        <f t="shared" si="3"/>
        <v>16.20689655</v>
      </c>
      <c r="AE1515" s="63">
        <f t="shared" si="4"/>
        <v>10</v>
      </c>
      <c r="AF1515" s="64">
        <f t="shared" si="5"/>
        <v>5000</v>
      </c>
      <c r="AG1515" s="65">
        <f t="shared" si="6"/>
        <v>11.01265823</v>
      </c>
      <c r="AH1515" s="15">
        <f t="shared" si="234"/>
        <v>0.6325478592</v>
      </c>
      <c r="AI1515" s="15">
        <f t="shared" si="235"/>
        <v>0.2191603406</v>
      </c>
      <c r="AJ1515" s="15">
        <f t="shared" si="236"/>
        <v>0.1760319311</v>
      </c>
      <c r="AK1515" s="65">
        <f t="shared" si="7"/>
        <v>2.909698997</v>
      </c>
      <c r="AL1515" s="65">
        <f t="shared" si="8"/>
        <v>243159.4937</v>
      </c>
      <c r="AM1515" s="65">
        <f t="shared" si="9"/>
        <v>64246.15385</v>
      </c>
    </row>
    <row r="1516" ht="14.25" customHeight="1">
      <c r="A1516" s="11">
        <v>933.0</v>
      </c>
      <c r="B1516" s="11">
        <f>VLOOKUP(D1516,'Species Data'!A$2:E$252,2,FALSE)</f>
        <v>121</v>
      </c>
      <c r="C1516" s="11"/>
      <c r="D1516" s="11" t="s">
        <v>240</v>
      </c>
      <c r="E1516" s="115" t="s">
        <v>476</v>
      </c>
      <c r="F1516" s="50" t="s">
        <v>36</v>
      </c>
      <c r="G1516" s="11">
        <f>VLOOKUP(D1516,'Species Data'!A$2:E$252,3,FALSE)</f>
        <v>120</v>
      </c>
      <c r="H1516" s="52">
        <f>VLOOKUP(D1516,'Species Data'!A$2:E$252,4,FALSE)</f>
        <v>210</v>
      </c>
      <c r="I1516" s="52">
        <f>VLOOKUP(D1516,'Species Data'!A$2:E$252,5,FALSE)</f>
        <v>184</v>
      </c>
      <c r="J1516" s="53">
        <f t="shared" si="1"/>
        <v>22080</v>
      </c>
      <c r="K1516" s="48" t="s">
        <v>74</v>
      </c>
      <c r="L1516" s="54">
        <f>VLOOKUP(K1516,'Basic Moves'!B$2:J$60,3,FALSE)</f>
        <v>5</v>
      </c>
      <c r="M1516" s="54" t="str">
        <f>VLOOKUP(K1516,'Basic Moves'!B$2:C$60,2,FALSE)</f>
        <v>Water</v>
      </c>
      <c r="N1516" s="54">
        <f>IF(OR(VLOOKUP(K1516,'Basic Moves'!B$2:C$60,2,FALSE)=E1516,VLOOKUP(K1516,'Basic Moves'!B$2:C$60,2,FALSE)=F1516),1,0)</f>
        <v>1</v>
      </c>
      <c r="O1516" s="54">
        <f>VLOOKUP(K1516,'Basic Moves'!B$2:J$60,5,FALSE)</f>
        <v>500</v>
      </c>
      <c r="P1516" s="54">
        <f>VLOOKUP(K1516,'Basic Moves'!B$2:J$60,9,FALSE)</f>
        <v>5</v>
      </c>
      <c r="Q1516" s="34">
        <f t="shared" si="229"/>
        <v>4</v>
      </c>
      <c r="R1516" s="24">
        <f t="shared" si="2"/>
        <v>8</v>
      </c>
      <c r="S1516" s="56">
        <f t="shared" si="230"/>
        <v>10</v>
      </c>
      <c r="T1516" s="56">
        <f t="shared" si="231"/>
        <v>10</v>
      </c>
      <c r="U1516" s="56">
        <f t="shared" si="232"/>
        <v>1</v>
      </c>
      <c r="V1516" s="12" t="s">
        <v>36</v>
      </c>
      <c r="W1516" s="54">
        <f>VLOOKUP(V1516,'Charged Moves'!B$2:K$119,3,FALSE)</f>
        <v>100</v>
      </c>
      <c r="X1516" s="57" t="str">
        <f>VLOOKUP(V1516,'Charged Moves'!B$2:C$119,2,FALSE)</f>
        <v>Psychic</v>
      </c>
      <c r="Y1516" s="54">
        <f>IF(OR(VLOOKUP(V1516,'Charged Moves'!B$2:C$119,2,FALSE)=E1516,VLOOKUP(V1516,'Charged Moves'!B$2:C$119,2,FALSE)=F1516),1,0)</f>
        <v>1</v>
      </c>
      <c r="Z1516" s="54">
        <f>VLOOKUP(V1516,'Charged Moves'!B$2:K$119,10,FALSE)*100</f>
        <v>5</v>
      </c>
      <c r="AA1516" s="54">
        <f>VLOOKUP(V1516,'Charged Moves'!B$2:K$119,6,FALSE)</f>
        <v>2800</v>
      </c>
      <c r="AB1516" s="54">
        <f>VLOOKUP(V1516,'Charged Moves'!B$2:L$119,11,FALSE)</f>
        <v>100</v>
      </c>
      <c r="AC1516" s="62">
        <f t="shared" si="233"/>
        <v>71</v>
      </c>
      <c r="AD1516" s="24">
        <f t="shared" si="3"/>
        <v>25.35714286</v>
      </c>
      <c r="AE1516" s="63">
        <f t="shared" si="4"/>
        <v>20</v>
      </c>
      <c r="AF1516" s="64">
        <f t="shared" si="5"/>
        <v>10000</v>
      </c>
      <c r="AG1516" s="65">
        <f t="shared" si="6"/>
        <v>11.796875</v>
      </c>
      <c r="AH1516" s="15">
        <f t="shared" si="234"/>
        <v>0.6775919012</v>
      </c>
      <c r="AI1516" s="15">
        <f t="shared" si="235"/>
        <v>0.2347668555</v>
      </c>
      <c r="AJ1516" s="15">
        <f t="shared" si="236"/>
        <v>0.1667016037</v>
      </c>
      <c r="AK1516" s="65">
        <f t="shared" si="7"/>
        <v>2.755474453</v>
      </c>
      <c r="AL1516" s="65">
        <f t="shared" si="8"/>
        <v>260475</v>
      </c>
      <c r="AM1516" s="65">
        <f t="shared" si="9"/>
        <v>60840.87591</v>
      </c>
    </row>
    <row r="1517" ht="14.25" customHeight="1">
      <c r="A1517" s="11">
        <v>927.0</v>
      </c>
      <c r="B1517" s="32">
        <f>VLOOKUP(D1517,'Species Data'!A$2:E$252,2,FALSE)</f>
        <v>121</v>
      </c>
      <c r="C1517" s="32"/>
      <c r="D1517" s="32" t="s">
        <v>240</v>
      </c>
      <c r="E1517" s="130" t="s">
        <v>476</v>
      </c>
      <c r="F1517" s="102" t="s">
        <v>36</v>
      </c>
      <c r="G1517" s="32">
        <f>VLOOKUP(D1517,'Species Data'!A$2:E$252,3,FALSE)</f>
        <v>120</v>
      </c>
      <c r="H1517" s="104">
        <f>VLOOKUP(D1517,'Species Data'!A$2:E$252,4,FALSE)</f>
        <v>210</v>
      </c>
      <c r="I1517" s="104">
        <f>VLOOKUP(D1517,'Species Data'!A$2:E$252,5,FALSE)</f>
        <v>184</v>
      </c>
      <c r="J1517" s="105">
        <f t="shared" si="1"/>
        <v>22080</v>
      </c>
      <c r="K1517" s="70" t="s">
        <v>139</v>
      </c>
      <c r="L1517" s="106">
        <f>VLOOKUP(K1517,'Basic Moves'!B$2:J$60,3,FALSE)</f>
        <v>5</v>
      </c>
      <c r="M1517" s="106" t="str">
        <f>VLOOKUP(K1517,'Basic Moves'!B$2:C$60,2,FALSE)</f>
        <v>Normal</v>
      </c>
      <c r="N1517" s="106">
        <f>IF(OR(VLOOKUP(K1517,'Basic Moves'!B$2:C$60,2,FALSE)=E1517,VLOOKUP(K1517,'Basic Moves'!B$2:C$60,2,FALSE)=F1517),1,0)</f>
        <v>0</v>
      </c>
      <c r="O1517" s="106">
        <f>VLOOKUP(K1517,'Basic Moves'!B$2:J$60,5,FALSE)</f>
        <v>500</v>
      </c>
      <c r="P1517" s="106">
        <f>VLOOKUP(K1517,'Basic Moves'!B$2:J$60,9,FALSE)</f>
        <v>5</v>
      </c>
      <c r="Q1517" s="34">
        <f t="shared" si="229"/>
        <v>3</v>
      </c>
      <c r="R1517" s="24">
        <f t="shared" si="2"/>
        <v>6</v>
      </c>
      <c r="S1517" s="56">
        <f t="shared" si="230"/>
        <v>10</v>
      </c>
      <c r="T1517" s="56">
        <f t="shared" si="231"/>
        <v>10</v>
      </c>
      <c r="U1517" s="56">
        <f t="shared" si="232"/>
        <v>1</v>
      </c>
      <c r="V1517" s="36" t="s">
        <v>76</v>
      </c>
      <c r="W1517" s="106">
        <f>VLOOKUP(V1517,'Charged Moves'!B$2:K$119,3,FALSE)</f>
        <v>130</v>
      </c>
      <c r="X1517" s="107" t="str">
        <f>VLOOKUP(V1517,'Charged Moves'!B$2:C$119,2,FALSE)</f>
        <v>Water</v>
      </c>
      <c r="Y1517" s="106">
        <f>IF(OR(VLOOKUP(V1517,'Charged Moves'!B$2:C$119,2,FALSE)=E1517,VLOOKUP(V1517,'Charged Moves'!B$2:C$119,2,FALSE)=F1517),1,0)</f>
        <v>1</v>
      </c>
      <c r="Z1517" s="106">
        <f>VLOOKUP(V1517,'Charged Moves'!B$2:K$119,10,FALSE)*100</f>
        <v>5</v>
      </c>
      <c r="AA1517" s="106">
        <f>VLOOKUP(V1517,'Charged Moves'!B$2:K$119,6,FALSE)</f>
        <v>3300</v>
      </c>
      <c r="AB1517" s="106">
        <f>VLOOKUP(V1517,'Charged Moves'!B$2:L$119,11,FALSE)</f>
        <v>100</v>
      </c>
      <c r="AC1517" s="62">
        <f t="shared" si="233"/>
        <v>92</v>
      </c>
      <c r="AD1517" s="24">
        <f t="shared" si="3"/>
        <v>27.87878788</v>
      </c>
      <c r="AE1517" s="63">
        <f t="shared" si="4"/>
        <v>20</v>
      </c>
      <c r="AF1517" s="64">
        <f t="shared" si="5"/>
        <v>10000</v>
      </c>
      <c r="AG1517" s="65">
        <f t="shared" si="6"/>
        <v>11.42857143</v>
      </c>
      <c r="AH1517" s="15">
        <f t="shared" si="234"/>
        <v>0.6564371872</v>
      </c>
      <c r="AI1517" s="15">
        <f t="shared" si="235"/>
        <v>0.2274373321</v>
      </c>
      <c r="AJ1517" s="15">
        <f t="shared" si="236"/>
        <v>0.1662883582</v>
      </c>
      <c r="AK1517" s="65">
        <f t="shared" si="7"/>
        <v>2.748643761</v>
      </c>
      <c r="AL1517" s="65">
        <f t="shared" si="8"/>
        <v>252342.8571</v>
      </c>
      <c r="AM1517" s="65">
        <f t="shared" si="9"/>
        <v>60690.05425</v>
      </c>
    </row>
    <row r="1518" ht="14.25" customHeight="1">
      <c r="A1518" s="11">
        <v>928.0</v>
      </c>
      <c r="B1518" s="32">
        <f>VLOOKUP(D1518,'Species Data'!A$2:E$252,2,FALSE)</f>
        <v>121</v>
      </c>
      <c r="C1518" s="32"/>
      <c r="D1518" s="32" t="s">
        <v>240</v>
      </c>
      <c r="E1518" s="130" t="s">
        <v>476</v>
      </c>
      <c r="F1518" s="102" t="s">
        <v>36</v>
      </c>
      <c r="G1518" s="32">
        <f>VLOOKUP(D1518,'Species Data'!A$2:E$252,3,FALSE)</f>
        <v>120</v>
      </c>
      <c r="H1518" s="104">
        <f>VLOOKUP(D1518,'Species Data'!A$2:E$252,4,FALSE)</f>
        <v>210</v>
      </c>
      <c r="I1518" s="104">
        <f>VLOOKUP(D1518,'Species Data'!A$2:E$252,5,FALSE)</f>
        <v>184</v>
      </c>
      <c r="J1518" s="105">
        <f t="shared" si="1"/>
        <v>22080</v>
      </c>
      <c r="K1518" s="70" t="s">
        <v>139</v>
      </c>
      <c r="L1518" s="106">
        <f>VLOOKUP(K1518,'Basic Moves'!B$2:J$60,3,FALSE)</f>
        <v>5</v>
      </c>
      <c r="M1518" s="106" t="str">
        <f>VLOOKUP(K1518,'Basic Moves'!B$2:C$60,2,FALSE)</f>
        <v>Normal</v>
      </c>
      <c r="N1518" s="106">
        <f>IF(OR(VLOOKUP(K1518,'Basic Moves'!B$2:C$60,2,FALSE)=E1518,VLOOKUP(K1518,'Basic Moves'!B$2:C$60,2,FALSE)=F1518),1,0)</f>
        <v>0</v>
      </c>
      <c r="O1518" s="106">
        <f>VLOOKUP(K1518,'Basic Moves'!B$2:J$60,5,FALSE)</f>
        <v>500</v>
      </c>
      <c r="P1518" s="106">
        <f>VLOOKUP(K1518,'Basic Moves'!B$2:J$60,9,FALSE)</f>
        <v>5</v>
      </c>
      <c r="Q1518" s="34">
        <f t="shared" si="229"/>
        <v>3</v>
      </c>
      <c r="R1518" s="24">
        <f t="shared" si="2"/>
        <v>6</v>
      </c>
      <c r="S1518" s="56">
        <f t="shared" si="230"/>
        <v>10</v>
      </c>
      <c r="T1518" s="56">
        <f t="shared" si="231"/>
        <v>10</v>
      </c>
      <c r="U1518" s="56">
        <f t="shared" si="232"/>
        <v>1</v>
      </c>
      <c r="V1518" s="36" t="s">
        <v>267</v>
      </c>
      <c r="W1518" s="106">
        <f>VLOOKUP(V1518,'Charged Moves'!B$2:K$119,3,FALSE)</f>
        <v>80</v>
      </c>
      <c r="X1518" s="107" t="str">
        <f>VLOOKUP(V1518,'Charged Moves'!B$2:C$119,2,FALSE)</f>
        <v>Rock</v>
      </c>
      <c r="Y1518" s="106">
        <f>IF(OR(VLOOKUP(V1518,'Charged Moves'!B$2:C$119,2,FALSE)=E1518,VLOOKUP(V1518,'Charged Moves'!B$2:C$119,2,FALSE)=F1518),1,0)</f>
        <v>0</v>
      </c>
      <c r="Z1518" s="106">
        <f>VLOOKUP(V1518,'Charged Moves'!B$2:K$119,10,FALSE)*100</f>
        <v>5</v>
      </c>
      <c r="AA1518" s="106">
        <f>VLOOKUP(V1518,'Charged Moves'!B$2:K$119,6,FALSE)</f>
        <v>2900</v>
      </c>
      <c r="AB1518" s="106">
        <f>VLOOKUP(V1518,'Charged Moves'!B$2:L$119,11,FALSE)</f>
        <v>50</v>
      </c>
      <c r="AC1518" s="62">
        <f t="shared" si="233"/>
        <v>47</v>
      </c>
      <c r="AD1518" s="24">
        <f t="shared" si="3"/>
        <v>16.20689655</v>
      </c>
      <c r="AE1518" s="63">
        <f t="shared" si="4"/>
        <v>10</v>
      </c>
      <c r="AF1518" s="64">
        <f t="shared" si="5"/>
        <v>5000</v>
      </c>
      <c r="AG1518" s="65">
        <f t="shared" si="6"/>
        <v>9.746835443</v>
      </c>
      <c r="AH1518" s="15">
        <f t="shared" si="234"/>
        <v>0.5598412087</v>
      </c>
      <c r="AI1518" s="15">
        <f t="shared" si="235"/>
        <v>0.1939694968</v>
      </c>
      <c r="AJ1518" s="15">
        <f t="shared" si="236"/>
        <v>0.1557983758</v>
      </c>
      <c r="AK1518" s="65">
        <f t="shared" si="7"/>
        <v>2.575250836</v>
      </c>
      <c r="AL1518" s="65">
        <f t="shared" si="8"/>
        <v>215210.1266</v>
      </c>
      <c r="AM1518" s="65">
        <f t="shared" si="9"/>
        <v>56861.53846</v>
      </c>
    </row>
    <row r="1519" ht="14.25" customHeight="1">
      <c r="A1519" s="11">
        <v>929.0</v>
      </c>
      <c r="B1519" s="32">
        <f>VLOOKUP(D1519,'Species Data'!A$2:E$252,2,FALSE)</f>
        <v>121</v>
      </c>
      <c r="C1519" s="32"/>
      <c r="D1519" s="32" t="s">
        <v>240</v>
      </c>
      <c r="E1519" s="130" t="s">
        <v>476</v>
      </c>
      <c r="F1519" s="102" t="s">
        <v>36</v>
      </c>
      <c r="G1519" s="32">
        <f>VLOOKUP(D1519,'Species Data'!A$2:E$252,3,FALSE)</f>
        <v>120</v>
      </c>
      <c r="H1519" s="104">
        <f>VLOOKUP(D1519,'Species Data'!A$2:E$252,4,FALSE)</f>
        <v>210</v>
      </c>
      <c r="I1519" s="104">
        <f>VLOOKUP(D1519,'Species Data'!A$2:E$252,5,FALSE)</f>
        <v>184</v>
      </c>
      <c r="J1519" s="105">
        <f t="shared" si="1"/>
        <v>22080</v>
      </c>
      <c r="K1519" s="70" t="s">
        <v>139</v>
      </c>
      <c r="L1519" s="106">
        <f>VLOOKUP(K1519,'Basic Moves'!B$2:J$60,3,FALSE)</f>
        <v>5</v>
      </c>
      <c r="M1519" s="106" t="str">
        <f>VLOOKUP(K1519,'Basic Moves'!B$2:C$60,2,FALSE)</f>
        <v>Normal</v>
      </c>
      <c r="N1519" s="106">
        <f>IF(OR(VLOOKUP(K1519,'Basic Moves'!B$2:C$60,2,FALSE)=E1519,VLOOKUP(K1519,'Basic Moves'!B$2:C$60,2,FALSE)=F1519),1,0)</f>
        <v>0</v>
      </c>
      <c r="O1519" s="106">
        <f>VLOOKUP(K1519,'Basic Moves'!B$2:J$60,5,FALSE)</f>
        <v>500</v>
      </c>
      <c r="P1519" s="106">
        <f>VLOOKUP(K1519,'Basic Moves'!B$2:J$60,9,FALSE)</f>
        <v>5</v>
      </c>
      <c r="Q1519" s="34">
        <f t="shared" si="229"/>
        <v>3</v>
      </c>
      <c r="R1519" s="24">
        <f t="shared" si="2"/>
        <v>6</v>
      </c>
      <c r="S1519" s="56">
        <f t="shared" si="230"/>
        <v>10</v>
      </c>
      <c r="T1519" s="56">
        <f t="shared" si="231"/>
        <v>10</v>
      </c>
      <c r="U1519" s="56">
        <f t="shared" si="232"/>
        <v>1</v>
      </c>
      <c r="V1519" s="70" t="s">
        <v>36</v>
      </c>
      <c r="W1519" s="106">
        <f>VLOOKUP(V1519,'Charged Moves'!B$2:K$119,3,FALSE)</f>
        <v>100</v>
      </c>
      <c r="X1519" s="107" t="str">
        <f>VLOOKUP(V1519,'Charged Moves'!B$2:C$119,2,FALSE)</f>
        <v>Psychic</v>
      </c>
      <c r="Y1519" s="106">
        <f>IF(OR(VLOOKUP(V1519,'Charged Moves'!B$2:C$119,2,FALSE)=E1519,VLOOKUP(V1519,'Charged Moves'!B$2:C$119,2,FALSE)=F1519),1,0)</f>
        <v>1</v>
      </c>
      <c r="Z1519" s="106">
        <f>VLOOKUP(V1519,'Charged Moves'!B$2:K$119,10,FALSE)*100</f>
        <v>5</v>
      </c>
      <c r="AA1519" s="106">
        <f>VLOOKUP(V1519,'Charged Moves'!B$2:K$119,6,FALSE)</f>
        <v>2800</v>
      </c>
      <c r="AB1519" s="106">
        <f>VLOOKUP(V1519,'Charged Moves'!B$2:L$119,11,FALSE)</f>
        <v>100</v>
      </c>
      <c r="AC1519" s="62">
        <f t="shared" si="233"/>
        <v>71</v>
      </c>
      <c r="AD1519" s="24">
        <f t="shared" si="3"/>
        <v>25.35714286</v>
      </c>
      <c r="AE1519" s="63">
        <f t="shared" si="4"/>
        <v>20</v>
      </c>
      <c r="AF1519" s="64">
        <f t="shared" si="5"/>
        <v>10000</v>
      </c>
      <c r="AG1519" s="65">
        <f t="shared" si="6"/>
        <v>10.234375</v>
      </c>
      <c r="AH1519" s="15">
        <f t="shared" si="234"/>
        <v>0.5878446295</v>
      </c>
      <c r="AI1519" s="15">
        <f t="shared" si="235"/>
        <v>0.2036719077</v>
      </c>
      <c r="AJ1519" s="15">
        <f t="shared" si="236"/>
        <v>0.1446219211</v>
      </c>
      <c r="AK1519" s="65">
        <f t="shared" si="7"/>
        <v>2.390510949</v>
      </c>
      <c r="AL1519" s="65">
        <f t="shared" si="8"/>
        <v>225975</v>
      </c>
      <c r="AM1519" s="65">
        <f t="shared" si="9"/>
        <v>52782.48175</v>
      </c>
    </row>
    <row r="1520" ht="14.25" customHeight="1">
      <c r="A1520" s="11">
        <v>913.0</v>
      </c>
      <c r="B1520" s="32">
        <f>VLOOKUP(D1520,'Species Data'!A$2:E$252,2,FALSE)</f>
        <v>120</v>
      </c>
      <c r="C1520" s="32"/>
      <c r="D1520" s="32" t="s">
        <v>421</v>
      </c>
      <c r="E1520" s="130" t="s">
        <v>476</v>
      </c>
      <c r="F1520" s="161"/>
      <c r="G1520" s="32">
        <f>VLOOKUP(D1520,'Species Data'!A$2:E$252,3,FALSE)</f>
        <v>60</v>
      </c>
      <c r="H1520" s="104">
        <f>VLOOKUP(D1520,'Species Data'!A$2:E$252,4,FALSE)</f>
        <v>137</v>
      </c>
      <c r="I1520" s="104">
        <f>VLOOKUP(D1520,'Species Data'!A$2:E$252,5,FALSE)</f>
        <v>112</v>
      </c>
      <c r="J1520" s="105">
        <f t="shared" si="1"/>
        <v>6720</v>
      </c>
      <c r="K1520" s="36" t="s">
        <v>246</v>
      </c>
      <c r="L1520" s="106">
        <f>VLOOKUP(K1520,'Basic Moves'!B$2:J$60,3,FALSE)</f>
        <v>8</v>
      </c>
      <c r="M1520" s="54" t="str">
        <f>VLOOKUP(K1520,'Basic Moves'!B$2:C$60,2,FALSE)</f>
        <v>Normal</v>
      </c>
      <c r="N1520" s="106">
        <f>IF(OR(VLOOKUP(K1520,'Basic Moves'!B$2:C$60,2,FALSE)=E1520,VLOOKUP(K1520,'Basic Moves'!B$2:C$60,2,FALSE)=F1520),1,0)</f>
        <v>0</v>
      </c>
      <c r="O1520" s="106">
        <f>VLOOKUP(K1520,'Basic Moves'!B$2:J$60,5,FALSE)</f>
        <v>800</v>
      </c>
      <c r="P1520" s="54">
        <f>VLOOKUP(K1520,'Basic Moves'!B$2:J$60,9,FALSE)</f>
        <v>10</v>
      </c>
      <c r="Q1520" s="34">
        <f t="shared" si="229"/>
        <v>4</v>
      </c>
      <c r="R1520" s="24">
        <f t="shared" si="2"/>
        <v>5</v>
      </c>
      <c r="S1520" s="56">
        <f t="shared" si="230"/>
        <v>10</v>
      </c>
      <c r="T1520" s="56">
        <f t="shared" si="231"/>
        <v>12.5</v>
      </c>
      <c r="U1520" s="56">
        <f t="shared" si="232"/>
        <v>1.25</v>
      </c>
      <c r="V1520" s="36" t="s">
        <v>267</v>
      </c>
      <c r="W1520" s="106">
        <f>VLOOKUP(V1520,'Charged Moves'!B$2:K$119,3,FALSE)</f>
        <v>80</v>
      </c>
      <c r="X1520" s="57" t="str">
        <f>VLOOKUP(V1520,'Charged Moves'!B$2:C$119,2,FALSE)</f>
        <v>Rock</v>
      </c>
      <c r="Y1520" s="106">
        <f>IF(OR(VLOOKUP(V1520,'Charged Moves'!B$2:C$119,2,FALSE)=E1520,VLOOKUP(V1520,'Charged Moves'!B$2:C$119,2,FALSE)=F1520),1,0)</f>
        <v>0</v>
      </c>
      <c r="Z1520" s="54">
        <f>VLOOKUP(V1520,'Charged Moves'!B$2:K$119,10,FALSE)*100</f>
        <v>5</v>
      </c>
      <c r="AA1520" s="106">
        <f>VLOOKUP(V1520,'Charged Moves'!B$2:K$119,6,FALSE)</f>
        <v>2900</v>
      </c>
      <c r="AB1520" s="54">
        <f>VLOOKUP(V1520,'Charged Moves'!B$2:L$119,11,FALSE)</f>
        <v>50</v>
      </c>
      <c r="AC1520" s="62">
        <f t="shared" si="233"/>
        <v>31</v>
      </c>
      <c r="AD1520" s="24">
        <f t="shared" si="3"/>
        <v>10.68965517</v>
      </c>
      <c r="AE1520" s="63">
        <f t="shared" si="4"/>
        <v>5</v>
      </c>
      <c r="AF1520" s="64">
        <f t="shared" si="5"/>
        <v>4000</v>
      </c>
      <c r="AG1520" s="65">
        <f t="shared" si="6"/>
        <v>7.391304348</v>
      </c>
      <c r="AH1520" s="15">
        <f t="shared" si="234"/>
        <v>0.4245436156</v>
      </c>
      <c r="AI1520" s="15">
        <f t="shared" si="235"/>
        <v>0.04476731986</v>
      </c>
      <c r="AJ1520" s="15">
        <f t="shared" si="236"/>
        <v>0.04968461912</v>
      </c>
      <c r="AK1520" s="65">
        <f t="shared" si="7"/>
        <v>2.698412698</v>
      </c>
      <c r="AL1520" s="65">
        <f t="shared" si="8"/>
        <v>49669.56522</v>
      </c>
      <c r="AM1520" s="65">
        <f t="shared" si="9"/>
        <v>18133.33333</v>
      </c>
    </row>
    <row r="1521" ht="14.25" customHeight="1">
      <c r="A1521" s="11">
        <v>912.0</v>
      </c>
      <c r="B1521" s="32">
        <f>VLOOKUP(D1521,'Species Data'!A$2:E$252,2,FALSE)</f>
        <v>120</v>
      </c>
      <c r="C1521" s="32"/>
      <c r="D1521" s="32" t="s">
        <v>421</v>
      </c>
      <c r="E1521" s="130" t="s">
        <v>476</v>
      </c>
      <c r="F1521" s="161"/>
      <c r="G1521" s="32">
        <f>VLOOKUP(D1521,'Species Data'!A$2:E$252,3,FALSE)</f>
        <v>60</v>
      </c>
      <c r="H1521" s="104">
        <f>VLOOKUP(D1521,'Species Data'!A$2:E$252,4,FALSE)</f>
        <v>137</v>
      </c>
      <c r="I1521" s="104">
        <f>VLOOKUP(D1521,'Species Data'!A$2:E$252,5,FALSE)</f>
        <v>112</v>
      </c>
      <c r="J1521" s="105">
        <f t="shared" si="1"/>
        <v>6720</v>
      </c>
      <c r="K1521" s="36" t="s">
        <v>246</v>
      </c>
      <c r="L1521" s="106">
        <f>VLOOKUP(K1521,'Basic Moves'!B$2:J$60,3,FALSE)</f>
        <v>8</v>
      </c>
      <c r="M1521" s="54" t="str">
        <f>VLOOKUP(K1521,'Basic Moves'!B$2:C$60,2,FALSE)</f>
        <v>Normal</v>
      </c>
      <c r="N1521" s="106">
        <f>IF(OR(VLOOKUP(K1521,'Basic Moves'!B$2:C$60,2,FALSE)=E1521,VLOOKUP(K1521,'Basic Moves'!B$2:C$60,2,FALSE)=F1521),1,0)</f>
        <v>0</v>
      </c>
      <c r="O1521" s="106">
        <f>VLOOKUP(K1521,'Basic Moves'!B$2:J$60,5,FALSE)</f>
        <v>800</v>
      </c>
      <c r="P1521" s="54">
        <f>VLOOKUP(K1521,'Basic Moves'!B$2:J$60,9,FALSE)</f>
        <v>10</v>
      </c>
      <c r="Q1521" s="34">
        <f t="shared" si="229"/>
        <v>4</v>
      </c>
      <c r="R1521" s="24">
        <f t="shared" si="2"/>
        <v>5</v>
      </c>
      <c r="S1521" s="56">
        <f t="shared" si="230"/>
        <v>10</v>
      </c>
      <c r="T1521" s="56">
        <f t="shared" si="231"/>
        <v>12.5</v>
      </c>
      <c r="U1521" s="56">
        <f t="shared" si="232"/>
        <v>1.25</v>
      </c>
      <c r="V1521" s="36" t="s">
        <v>258</v>
      </c>
      <c r="W1521" s="106">
        <f>VLOOKUP(V1521,'Charged Moves'!B$2:K$119,3,FALSE)</f>
        <v>45</v>
      </c>
      <c r="X1521" s="57" t="str">
        <f>VLOOKUP(V1521,'Charged Moves'!B$2:C$119,2,FALSE)</f>
        <v>Water</v>
      </c>
      <c r="Y1521" s="106">
        <f>IF(OR(VLOOKUP(V1521,'Charged Moves'!B$2:C$119,2,FALSE)=E1521,VLOOKUP(V1521,'Charged Moves'!B$2:C$119,2,FALSE)=F1521),1,0)</f>
        <v>1</v>
      </c>
      <c r="Z1521" s="54">
        <f>VLOOKUP(V1521,'Charged Moves'!B$2:K$119,10,FALSE)*100</f>
        <v>5</v>
      </c>
      <c r="AA1521" s="106">
        <f>VLOOKUP(V1521,'Charged Moves'!B$2:K$119,6,FALSE)</f>
        <v>1900</v>
      </c>
      <c r="AB1521" s="54">
        <f>VLOOKUP(V1521,'Charged Moves'!B$2:L$119,11,FALSE)</f>
        <v>33</v>
      </c>
      <c r="AC1521" s="62">
        <f t="shared" si="233"/>
        <v>21</v>
      </c>
      <c r="AD1521" s="24">
        <f t="shared" si="3"/>
        <v>11.05263158</v>
      </c>
      <c r="AE1521" s="63">
        <f t="shared" si="4"/>
        <v>4</v>
      </c>
      <c r="AF1521" s="64">
        <f t="shared" si="5"/>
        <v>3200</v>
      </c>
      <c r="AG1521" s="65">
        <f t="shared" si="6"/>
        <v>7.254901961</v>
      </c>
      <c r="AH1521" s="15">
        <f t="shared" si="234"/>
        <v>0.4167089007</v>
      </c>
      <c r="AI1521" s="15">
        <f t="shared" si="235"/>
        <v>0.04394116401</v>
      </c>
      <c r="AJ1521" s="15">
        <f t="shared" si="236"/>
        <v>0.0451168084</v>
      </c>
      <c r="AK1521" s="65">
        <f t="shared" si="7"/>
        <v>2.450331126</v>
      </c>
      <c r="AL1521" s="65">
        <f t="shared" si="8"/>
        <v>48752.94118</v>
      </c>
      <c r="AM1521" s="65">
        <f t="shared" si="9"/>
        <v>16466.22517</v>
      </c>
    </row>
    <row r="1522" ht="14.25" customHeight="1">
      <c r="A1522" s="11">
        <v>914.0</v>
      </c>
      <c r="B1522" s="32">
        <f>VLOOKUP(D1522,'Species Data'!A$2:E$252,2,FALSE)</f>
        <v>120</v>
      </c>
      <c r="C1522" s="32"/>
      <c r="D1522" s="32" t="s">
        <v>421</v>
      </c>
      <c r="E1522" s="130" t="s">
        <v>476</v>
      </c>
      <c r="F1522" s="161"/>
      <c r="G1522" s="32">
        <f>VLOOKUP(D1522,'Species Data'!A$2:E$252,3,FALSE)</f>
        <v>60</v>
      </c>
      <c r="H1522" s="104">
        <f>VLOOKUP(D1522,'Species Data'!A$2:E$252,4,FALSE)</f>
        <v>137</v>
      </c>
      <c r="I1522" s="104">
        <f>VLOOKUP(D1522,'Species Data'!A$2:E$252,5,FALSE)</f>
        <v>112</v>
      </c>
      <c r="J1522" s="105">
        <f t="shared" si="1"/>
        <v>6720</v>
      </c>
      <c r="K1522" s="36" t="s">
        <v>246</v>
      </c>
      <c r="L1522" s="106">
        <f>VLOOKUP(K1522,'Basic Moves'!B$2:J$60,3,FALSE)</f>
        <v>8</v>
      </c>
      <c r="M1522" s="54" t="str">
        <f>VLOOKUP(K1522,'Basic Moves'!B$2:C$60,2,FALSE)</f>
        <v>Normal</v>
      </c>
      <c r="N1522" s="106">
        <f>IF(OR(VLOOKUP(K1522,'Basic Moves'!B$2:C$60,2,FALSE)=E1522,VLOOKUP(K1522,'Basic Moves'!B$2:C$60,2,FALSE)=F1522),1,0)</f>
        <v>0</v>
      </c>
      <c r="O1522" s="106">
        <f>VLOOKUP(K1522,'Basic Moves'!B$2:J$60,5,FALSE)</f>
        <v>800</v>
      </c>
      <c r="P1522" s="54">
        <f>VLOOKUP(K1522,'Basic Moves'!B$2:J$60,9,FALSE)</f>
        <v>10</v>
      </c>
      <c r="Q1522" s="34">
        <f t="shared" si="229"/>
        <v>4</v>
      </c>
      <c r="R1522" s="24">
        <f t="shared" si="2"/>
        <v>5</v>
      </c>
      <c r="S1522" s="56">
        <f t="shared" si="230"/>
        <v>10</v>
      </c>
      <c r="T1522" s="56">
        <f t="shared" si="231"/>
        <v>12.5</v>
      </c>
      <c r="U1522" s="56">
        <f t="shared" si="232"/>
        <v>1.25</v>
      </c>
      <c r="V1522" s="36" t="s">
        <v>379</v>
      </c>
      <c r="W1522" s="106">
        <f>VLOOKUP(V1522,'Charged Moves'!B$2:K$119,3,FALSE)</f>
        <v>60</v>
      </c>
      <c r="X1522" s="57" t="str">
        <f>VLOOKUP(V1522,'Charged Moves'!B$2:C$119,2,FALSE)</f>
        <v>Normal</v>
      </c>
      <c r="Y1522" s="106">
        <f>IF(OR(VLOOKUP(V1522,'Charged Moves'!B$2:C$119,2,FALSE)=E1522,VLOOKUP(V1522,'Charged Moves'!B$2:C$119,2,FALSE)=F1522),1,0)</f>
        <v>0</v>
      </c>
      <c r="Z1522" s="54">
        <f>VLOOKUP(V1522,'Charged Moves'!B$2:K$119,10,FALSE)*100</f>
        <v>5</v>
      </c>
      <c r="AA1522" s="106">
        <f>VLOOKUP(V1522,'Charged Moves'!B$2:K$119,6,FALSE)</f>
        <v>2800</v>
      </c>
      <c r="AB1522" s="54">
        <f>VLOOKUP(V1522,'Charged Moves'!B$2:L$119,11,FALSE)</f>
        <v>50</v>
      </c>
      <c r="AC1522" s="62">
        <f t="shared" si="233"/>
        <v>23</v>
      </c>
      <c r="AD1522" s="24">
        <f t="shared" si="3"/>
        <v>8.214285714</v>
      </c>
      <c r="AE1522" s="63">
        <f t="shared" si="4"/>
        <v>5</v>
      </c>
      <c r="AF1522" s="64">
        <f t="shared" si="5"/>
        <v>4000</v>
      </c>
      <c r="AG1522" s="65">
        <f t="shared" si="6"/>
        <v>6.323529412</v>
      </c>
      <c r="AH1522" s="15">
        <f t="shared" si="234"/>
        <v>0.3632124878</v>
      </c>
      <c r="AI1522" s="15">
        <f t="shared" si="235"/>
        <v>0.03830006863</v>
      </c>
      <c r="AJ1522" s="15">
        <f t="shared" si="236"/>
        <v>0.04211377759</v>
      </c>
      <c r="AK1522" s="65">
        <f t="shared" si="7"/>
        <v>2.287234043</v>
      </c>
      <c r="AL1522" s="65">
        <f t="shared" si="8"/>
        <v>42494.11765</v>
      </c>
      <c r="AM1522" s="65">
        <f t="shared" si="9"/>
        <v>15370.21277</v>
      </c>
    </row>
    <row r="1523" ht="14.25" customHeight="1">
      <c r="A1523" s="11">
        <v>919.0</v>
      </c>
      <c r="B1523" s="11">
        <f>VLOOKUP(D1523,'Species Data'!A$2:E$252,2,FALSE)</f>
        <v>120</v>
      </c>
      <c r="C1523" s="11"/>
      <c r="D1523" s="11" t="s">
        <v>421</v>
      </c>
      <c r="E1523" s="115" t="s">
        <v>476</v>
      </c>
      <c r="F1523" s="122"/>
      <c r="G1523" s="11">
        <f>VLOOKUP(D1523,'Species Data'!A$2:E$252,3,FALSE)</f>
        <v>60</v>
      </c>
      <c r="H1523" s="52">
        <f>VLOOKUP(D1523,'Species Data'!A$2:E$252,4,FALSE)</f>
        <v>137</v>
      </c>
      <c r="I1523" s="52">
        <f>VLOOKUP(D1523,'Species Data'!A$2:E$252,5,FALSE)</f>
        <v>112</v>
      </c>
      <c r="J1523" s="53">
        <f t="shared" si="1"/>
        <v>6720</v>
      </c>
      <c r="K1523" s="48" t="s">
        <v>74</v>
      </c>
      <c r="L1523" s="54">
        <f>VLOOKUP(K1523,'Basic Moves'!B$2:J$60,3,FALSE)</f>
        <v>5</v>
      </c>
      <c r="M1523" s="54" t="str">
        <f>VLOOKUP(K1523,'Basic Moves'!B$2:C$60,2,FALSE)</f>
        <v>Water</v>
      </c>
      <c r="N1523" s="54">
        <f>IF(OR(VLOOKUP(K1523,'Basic Moves'!B$2:C$60,2,FALSE)=E1523,VLOOKUP(K1523,'Basic Moves'!B$2:C$60,2,FALSE)=F1523),1,0)</f>
        <v>1</v>
      </c>
      <c r="O1523" s="54">
        <f>VLOOKUP(K1523,'Basic Moves'!B$2:J$60,5,FALSE)</f>
        <v>500</v>
      </c>
      <c r="P1523" s="54">
        <f>VLOOKUP(K1523,'Basic Moves'!B$2:J$60,9,FALSE)</f>
        <v>5</v>
      </c>
      <c r="Q1523" s="34">
        <f t="shared" si="229"/>
        <v>3</v>
      </c>
      <c r="R1523" s="24">
        <f t="shared" si="2"/>
        <v>6</v>
      </c>
      <c r="S1523" s="56">
        <f t="shared" si="230"/>
        <v>10</v>
      </c>
      <c r="T1523" s="56">
        <f t="shared" si="231"/>
        <v>10</v>
      </c>
      <c r="U1523" s="56">
        <f t="shared" si="232"/>
        <v>1</v>
      </c>
      <c r="V1523" s="48" t="s">
        <v>267</v>
      </c>
      <c r="W1523" s="54">
        <f>VLOOKUP(V1523,'Charged Moves'!B$2:K$119,3,FALSE)</f>
        <v>80</v>
      </c>
      <c r="X1523" s="57" t="str">
        <f>VLOOKUP(V1523,'Charged Moves'!B$2:C$119,2,FALSE)</f>
        <v>Rock</v>
      </c>
      <c r="Y1523" s="54">
        <f>IF(OR(VLOOKUP(V1523,'Charged Moves'!B$2:C$119,2,FALSE)=E1523,VLOOKUP(V1523,'Charged Moves'!B$2:C$119,2,FALSE)=F1523),1,0)</f>
        <v>0</v>
      </c>
      <c r="Z1523" s="54">
        <f>VLOOKUP(V1523,'Charged Moves'!B$2:K$119,10,FALSE)*100</f>
        <v>5</v>
      </c>
      <c r="AA1523" s="54">
        <f>VLOOKUP(V1523,'Charged Moves'!B$2:K$119,6,FALSE)</f>
        <v>2900</v>
      </c>
      <c r="AB1523" s="54">
        <f>VLOOKUP(V1523,'Charged Moves'!B$2:L$119,11,FALSE)</f>
        <v>50</v>
      </c>
      <c r="AC1523" s="62">
        <f t="shared" si="233"/>
        <v>31</v>
      </c>
      <c r="AD1523" s="24">
        <f t="shared" si="3"/>
        <v>10.68965517</v>
      </c>
      <c r="AE1523" s="63">
        <f t="shared" si="4"/>
        <v>10</v>
      </c>
      <c r="AF1523" s="64">
        <f t="shared" si="5"/>
        <v>5000</v>
      </c>
      <c r="AG1523" s="65">
        <f t="shared" si="6"/>
        <v>7.721518987</v>
      </c>
      <c r="AH1523" s="15">
        <f t="shared" si="234"/>
        <v>0.4435105679</v>
      </c>
      <c r="AI1523" s="15">
        <f t="shared" si="235"/>
        <v>0.04676734904</v>
      </c>
      <c r="AJ1523" s="15">
        <f t="shared" si="236"/>
        <v>0.03756403527</v>
      </c>
      <c r="AK1523" s="65">
        <f t="shared" si="7"/>
        <v>2.040133779</v>
      </c>
      <c r="AL1523" s="65">
        <f t="shared" si="8"/>
        <v>51888.60759</v>
      </c>
      <c r="AM1523" s="65">
        <f t="shared" si="9"/>
        <v>13709.699</v>
      </c>
    </row>
    <row r="1524" ht="14.25" customHeight="1">
      <c r="A1524" s="11">
        <v>918.0</v>
      </c>
      <c r="B1524" s="11">
        <f>VLOOKUP(D1524,'Species Data'!A$2:E$252,2,FALSE)</f>
        <v>120</v>
      </c>
      <c r="C1524" s="11"/>
      <c r="D1524" s="11" t="s">
        <v>421</v>
      </c>
      <c r="E1524" s="115" t="s">
        <v>476</v>
      </c>
      <c r="F1524" s="122"/>
      <c r="G1524" s="11">
        <f>VLOOKUP(D1524,'Species Data'!A$2:E$252,3,FALSE)</f>
        <v>60</v>
      </c>
      <c r="H1524" s="52">
        <f>VLOOKUP(D1524,'Species Data'!A$2:E$252,4,FALSE)</f>
        <v>137</v>
      </c>
      <c r="I1524" s="52">
        <f>VLOOKUP(D1524,'Species Data'!A$2:E$252,5,FALSE)</f>
        <v>112</v>
      </c>
      <c r="J1524" s="53">
        <f t="shared" si="1"/>
        <v>6720</v>
      </c>
      <c r="K1524" s="48" t="s">
        <v>74</v>
      </c>
      <c r="L1524" s="54">
        <f>VLOOKUP(K1524,'Basic Moves'!B$2:J$60,3,FALSE)</f>
        <v>5</v>
      </c>
      <c r="M1524" s="54" t="str">
        <f>VLOOKUP(K1524,'Basic Moves'!B$2:C$60,2,FALSE)</f>
        <v>Water</v>
      </c>
      <c r="N1524" s="54">
        <f>IF(OR(VLOOKUP(K1524,'Basic Moves'!B$2:C$60,2,FALSE)=E1524,VLOOKUP(K1524,'Basic Moves'!B$2:C$60,2,FALSE)=F1524),1,0)</f>
        <v>1</v>
      </c>
      <c r="O1524" s="54">
        <f>VLOOKUP(K1524,'Basic Moves'!B$2:J$60,5,FALSE)</f>
        <v>500</v>
      </c>
      <c r="P1524" s="54">
        <f>VLOOKUP(K1524,'Basic Moves'!B$2:J$60,9,FALSE)</f>
        <v>5</v>
      </c>
      <c r="Q1524" s="34">
        <f t="shared" si="229"/>
        <v>3</v>
      </c>
      <c r="R1524" s="24">
        <f t="shared" si="2"/>
        <v>6</v>
      </c>
      <c r="S1524" s="56">
        <f t="shared" si="230"/>
        <v>10</v>
      </c>
      <c r="T1524" s="56">
        <f t="shared" si="231"/>
        <v>10</v>
      </c>
      <c r="U1524" s="56">
        <f t="shared" si="232"/>
        <v>1</v>
      </c>
      <c r="V1524" s="48" t="s">
        <v>258</v>
      </c>
      <c r="W1524" s="54">
        <f>VLOOKUP(V1524,'Charged Moves'!B$2:K$119,3,FALSE)</f>
        <v>45</v>
      </c>
      <c r="X1524" s="57" t="str">
        <f>VLOOKUP(V1524,'Charged Moves'!B$2:C$119,2,FALSE)</f>
        <v>Water</v>
      </c>
      <c r="Y1524" s="54">
        <f>IF(OR(VLOOKUP(V1524,'Charged Moves'!B$2:C$119,2,FALSE)=E1524,VLOOKUP(V1524,'Charged Moves'!B$2:C$119,2,FALSE)=F1524),1,0)</f>
        <v>1</v>
      </c>
      <c r="Z1524" s="54">
        <f>VLOOKUP(V1524,'Charged Moves'!B$2:K$119,10,FALSE)*100</f>
        <v>5</v>
      </c>
      <c r="AA1524" s="54">
        <f>VLOOKUP(V1524,'Charged Moves'!B$2:K$119,6,FALSE)</f>
        <v>1900</v>
      </c>
      <c r="AB1524" s="54">
        <f>VLOOKUP(V1524,'Charged Moves'!B$2:L$119,11,FALSE)</f>
        <v>33</v>
      </c>
      <c r="AC1524" s="62">
        <f t="shared" si="233"/>
        <v>21</v>
      </c>
      <c r="AD1524" s="24">
        <f t="shared" si="3"/>
        <v>11.05263158</v>
      </c>
      <c r="AE1524" s="63">
        <f t="shared" si="4"/>
        <v>7</v>
      </c>
      <c r="AF1524" s="64">
        <f t="shared" si="5"/>
        <v>3500</v>
      </c>
      <c r="AG1524" s="65">
        <f t="shared" si="6"/>
        <v>7.777777778</v>
      </c>
      <c r="AH1524" s="15">
        <f t="shared" si="234"/>
        <v>0.4467419746</v>
      </c>
      <c r="AI1524" s="15">
        <f t="shared" si="235"/>
        <v>0.04710809475</v>
      </c>
      <c r="AJ1524" s="15">
        <f t="shared" si="236"/>
        <v>0.03613675156</v>
      </c>
      <c r="AK1524" s="65">
        <f t="shared" si="7"/>
        <v>1.962616822</v>
      </c>
      <c r="AL1524" s="65">
        <f t="shared" si="8"/>
        <v>52266.66667</v>
      </c>
      <c r="AM1524" s="65">
        <f t="shared" si="9"/>
        <v>13188.78505</v>
      </c>
    </row>
    <row r="1525" ht="14.25" customHeight="1">
      <c r="A1525" s="11">
        <v>920.0</v>
      </c>
      <c r="B1525" s="11">
        <f>VLOOKUP(D1525,'Species Data'!A$2:E$252,2,FALSE)</f>
        <v>120</v>
      </c>
      <c r="C1525" s="11"/>
      <c r="D1525" s="11" t="s">
        <v>421</v>
      </c>
      <c r="E1525" s="115" t="s">
        <v>476</v>
      </c>
      <c r="F1525" s="122"/>
      <c r="G1525" s="11">
        <f>VLOOKUP(D1525,'Species Data'!A$2:E$252,3,FALSE)</f>
        <v>60</v>
      </c>
      <c r="H1525" s="52">
        <f>VLOOKUP(D1525,'Species Data'!A$2:E$252,4,FALSE)</f>
        <v>137</v>
      </c>
      <c r="I1525" s="52">
        <f>VLOOKUP(D1525,'Species Data'!A$2:E$252,5,FALSE)</f>
        <v>112</v>
      </c>
      <c r="J1525" s="53">
        <f t="shared" si="1"/>
        <v>6720</v>
      </c>
      <c r="K1525" s="48" t="s">
        <v>74</v>
      </c>
      <c r="L1525" s="54">
        <f>VLOOKUP(K1525,'Basic Moves'!B$2:J$60,3,FALSE)</f>
        <v>5</v>
      </c>
      <c r="M1525" s="54" t="str">
        <f>VLOOKUP(K1525,'Basic Moves'!B$2:C$60,2,FALSE)</f>
        <v>Water</v>
      </c>
      <c r="N1525" s="54">
        <f>IF(OR(VLOOKUP(K1525,'Basic Moves'!B$2:C$60,2,FALSE)=E1525,VLOOKUP(K1525,'Basic Moves'!B$2:C$60,2,FALSE)=F1525),1,0)</f>
        <v>1</v>
      </c>
      <c r="O1525" s="54">
        <f>VLOOKUP(K1525,'Basic Moves'!B$2:J$60,5,FALSE)</f>
        <v>500</v>
      </c>
      <c r="P1525" s="54">
        <f>VLOOKUP(K1525,'Basic Moves'!B$2:J$60,9,FALSE)</f>
        <v>5</v>
      </c>
      <c r="Q1525" s="34">
        <f t="shared" si="229"/>
        <v>3</v>
      </c>
      <c r="R1525" s="24">
        <f t="shared" si="2"/>
        <v>6</v>
      </c>
      <c r="S1525" s="56">
        <f t="shared" si="230"/>
        <v>10</v>
      </c>
      <c r="T1525" s="56">
        <f t="shared" si="231"/>
        <v>10</v>
      </c>
      <c r="U1525" s="56">
        <f t="shared" si="232"/>
        <v>1</v>
      </c>
      <c r="V1525" s="48" t="s">
        <v>379</v>
      </c>
      <c r="W1525" s="54">
        <f>VLOOKUP(V1525,'Charged Moves'!B$2:K$119,3,FALSE)</f>
        <v>60</v>
      </c>
      <c r="X1525" s="57" t="str">
        <f>VLOOKUP(V1525,'Charged Moves'!B$2:C$119,2,FALSE)</f>
        <v>Normal</v>
      </c>
      <c r="Y1525" s="54">
        <f>IF(OR(VLOOKUP(V1525,'Charged Moves'!B$2:C$119,2,FALSE)=E1525,VLOOKUP(V1525,'Charged Moves'!B$2:C$119,2,FALSE)=F1525),1,0)</f>
        <v>0</v>
      </c>
      <c r="Z1525" s="54">
        <f>VLOOKUP(V1525,'Charged Moves'!B$2:K$119,10,FALSE)*100</f>
        <v>5</v>
      </c>
      <c r="AA1525" s="54">
        <f>VLOOKUP(V1525,'Charged Moves'!B$2:K$119,6,FALSE)</f>
        <v>2800</v>
      </c>
      <c r="AB1525" s="54">
        <f>VLOOKUP(V1525,'Charged Moves'!B$2:L$119,11,FALSE)</f>
        <v>50</v>
      </c>
      <c r="AC1525" s="62">
        <f t="shared" si="233"/>
        <v>23</v>
      </c>
      <c r="AD1525" s="24">
        <f t="shared" si="3"/>
        <v>8.214285714</v>
      </c>
      <c r="AE1525" s="63">
        <f t="shared" si="4"/>
        <v>10</v>
      </c>
      <c r="AF1525" s="64">
        <f t="shared" si="5"/>
        <v>5000</v>
      </c>
      <c r="AG1525" s="65">
        <f t="shared" si="6"/>
        <v>6.794871795</v>
      </c>
      <c r="AH1525" s="15">
        <f t="shared" si="234"/>
        <v>0.3902855712</v>
      </c>
      <c r="AI1525" s="15">
        <f t="shared" si="235"/>
        <v>0.04115487399</v>
      </c>
      <c r="AJ1525" s="15">
        <f t="shared" si="236"/>
        <v>0.03274712658</v>
      </c>
      <c r="AK1525" s="65">
        <f t="shared" si="7"/>
        <v>1.77852349</v>
      </c>
      <c r="AL1525" s="65">
        <f t="shared" si="8"/>
        <v>45661.53846</v>
      </c>
      <c r="AM1525" s="65">
        <f t="shared" si="9"/>
        <v>11951.67785</v>
      </c>
    </row>
    <row r="1526" ht="14.25" customHeight="1">
      <c r="A1526" s="11">
        <v>916.0</v>
      </c>
      <c r="B1526" s="11">
        <f>VLOOKUP(D1526,'Species Data'!A$2:E$252,2,FALSE)</f>
        <v>120</v>
      </c>
      <c r="C1526" s="11"/>
      <c r="D1526" s="11" t="s">
        <v>421</v>
      </c>
      <c r="E1526" s="115" t="s">
        <v>476</v>
      </c>
      <c r="F1526" s="122"/>
      <c r="G1526" s="11">
        <f>VLOOKUP(D1526,'Species Data'!A$2:E$252,3,FALSE)</f>
        <v>60</v>
      </c>
      <c r="H1526" s="52">
        <f>VLOOKUP(D1526,'Species Data'!A$2:E$252,4,FALSE)</f>
        <v>137</v>
      </c>
      <c r="I1526" s="52">
        <f>VLOOKUP(D1526,'Species Data'!A$2:E$252,5,FALSE)</f>
        <v>112</v>
      </c>
      <c r="J1526" s="53">
        <f t="shared" si="1"/>
        <v>6720</v>
      </c>
      <c r="K1526" s="12" t="s">
        <v>139</v>
      </c>
      <c r="L1526" s="54">
        <f>VLOOKUP(K1526,'Basic Moves'!B$2:J$60,3,FALSE)</f>
        <v>5</v>
      </c>
      <c r="M1526" s="54" t="str">
        <f>VLOOKUP(K1526,'Basic Moves'!B$2:C$60,2,FALSE)</f>
        <v>Normal</v>
      </c>
      <c r="N1526" s="54">
        <f>IF(OR(VLOOKUP(K1526,'Basic Moves'!B$2:C$60,2,FALSE)=E1526,VLOOKUP(K1526,'Basic Moves'!B$2:C$60,2,FALSE)=F1526),1,0)</f>
        <v>0</v>
      </c>
      <c r="O1526" s="54">
        <f>VLOOKUP(K1526,'Basic Moves'!B$2:J$60,5,FALSE)</f>
        <v>500</v>
      </c>
      <c r="P1526" s="54">
        <f>VLOOKUP(K1526,'Basic Moves'!B$2:J$60,9,FALSE)</f>
        <v>5</v>
      </c>
      <c r="Q1526" s="34">
        <f t="shared" si="229"/>
        <v>2</v>
      </c>
      <c r="R1526" s="24">
        <f t="shared" si="2"/>
        <v>4</v>
      </c>
      <c r="S1526" s="56">
        <f t="shared" si="230"/>
        <v>10</v>
      </c>
      <c r="T1526" s="56">
        <f t="shared" si="231"/>
        <v>10</v>
      </c>
      <c r="U1526" s="56">
        <f t="shared" si="232"/>
        <v>1</v>
      </c>
      <c r="V1526" s="48" t="s">
        <v>267</v>
      </c>
      <c r="W1526" s="54">
        <f>VLOOKUP(V1526,'Charged Moves'!B$2:K$119,3,FALSE)</f>
        <v>80</v>
      </c>
      <c r="X1526" s="57" t="str">
        <f>VLOOKUP(V1526,'Charged Moves'!B$2:C$119,2,FALSE)</f>
        <v>Rock</v>
      </c>
      <c r="Y1526" s="54">
        <f>IF(OR(VLOOKUP(V1526,'Charged Moves'!B$2:C$119,2,FALSE)=E1526,VLOOKUP(V1526,'Charged Moves'!B$2:C$119,2,FALSE)=F1526),1,0)</f>
        <v>0</v>
      </c>
      <c r="Z1526" s="54">
        <f>VLOOKUP(V1526,'Charged Moves'!B$2:K$119,10,FALSE)*100</f>
        <v>5</v>
      </c>
      <c r="AA1526" s="54">
        <f>VLOOKUP(V1526,'Charged Moves'!B$2:K$119,6,FALSE)</f>
        <v>2900</v>
      </c>
      <c r="AB1526" s="54">
        <f>VLOOKUP(V1526,'Charged Moves'!B$2:L$119,11,FALSE)</f>
        <v>50</v>
      </c>
      <c r="AC1526" s="62">
        <f t="shared" si="233"/>
        <v>31</v>
      </c>
      <c r="AD1526" s="24">
        <f t="shared" si="3"/>
        <v>10.68965517</v>
      </c>
      <c r="AE1526" s="63">
        <f t="shared" si="4"/>
        <v>10</v>
      </c>
      <c r="AF1526" s="64">
        <f t="shared" si="5"/>
        <v>5000</v>
      </c>
      <c r="AG1526" s="65">
        <f t="shared" si="6"/>
        <v>6.455696203</v>
      </c>
      <c r="AH1526" s="15">
        <f t="shared" si="234"/>
        <v>0.3708039174</v>
      </c>
      <c r="AI1526" s="15">
        <f t="shared" si="235"/>
        <v>0.03910057051</v>
      </c>
      <c r="AJ1526" s="15">
        <f t="shared" si="236"/>
        <v>0.0314059967</v>
      </c>
      <c r="AK1526" s="65">
        <f t="shared" si="7"/>
        <v>1.705685619</v>
      </c>
      <c r="AL1526" s="65">
        <f t="shared" si="8"/>
        <v>43382.27848</v>
      </c>
      <c r="AM1526" s="65">
        <f t="shared" si="9"/>
        <v>11462.20736</v>
      </c>
    </row>
    <row r="1527" ht="14.25" customHeight="1">
      <c r="A1527" s="11">
        <v>915.0</v>
      </c>
      <c r="B1527" s="11">
        <f>VLOOKUP(D1527,'Species Data'!A$2:E$252,2,FALSE)</f>
        <v>120</v>
      </c>
      <c r="C1527" s="11"/>
      <c r="D1527" s="11" t="s">
        <v>421</v>
      </c>
      <c r="E1527" s="115" t="s">
        <v>476</v>
      </c>
      <c r="F1527" s="122"/>
      <c r="G1527" s="11">
        <f>VLOOKUP(D1527,'Species Data'!A$2:E$252,3,FALSE)</f>
        <v>60</v>
      </c>
      <c r="H1527" s="52">
        <f>VLOOKUP(D1527,'Species Data'!A$2:E$252,4,FALSE)</f>
        <v>137</v>
      </c>
      <c r="I1527" s="52">
        <f>VLOOKUP(D1527,'Species Data'!A$2:E$252,5,FALSE)</f>
        <v>112</v>
      </c>
      <c r="J1527" s="53">
        <f t="shared" si="1"/>
        <v>6720</v>
      </c>
      <c r="K1527" s="12" t="s">
        <v>139</v>
      </c>
      <c r="L1527" s="54">
        <f>VLOOKUP(K1527,'Basic Moves'!B$2:J$60,3,FALSE)</f>
        <v>5</v>
      </c>
      <c r="M1527" s="54" t="str">
        <f>VLOOKUP(K1527,'Basic Moves'!B$2:C$60,2,FALSE)</f>
        <v>Normal</v>
      </c>
      <c r="N1527" s="54">
        <f>IF(OR(VLOOKUP(K1527,'Basic Moves'!B$2:C$60,2,FALSE)=E1527,VLOOKUP(K1527,'Basic Moves'!B$2:C$60,2,FALSE)=F1527),1,0)</f>
        <v>0</v>
      </c>
      <c r="O1527" s="54">
        <f>VLOOKUP(K1527,'Basic Moves'!B$2:J$60,5,FALSE)</f>
        <v>500</v>
      </c>
      <c r="P1527" s="54">
        <f>VLOOKUP(K1527,'Basic Moves'!B$2:J$60,9,FALSE)</f>
        <v>5</v>
      </c>
      <c r="Q1527" s="34">
        <f t="shared" si="229"/>
        <v>2</v>
      </c>
      <c r="R1527" s="24">
        <f t="shared" si="2"/>
        <v>4</v>
      </c>
      <c r="S1527" s="56">
        <f t="shared" si="230"/>
        <v>10</v>
      </c>
      <c r="T1527" s="56">
        <f t="shared" si="231"/>
        <v>10</v>
      </c>
      <c r="U1527" s="56">
        <f t="shared" si="232"/>
        <v>1</v>
      </c>
      <c r="V1527" s="48" t="s">
        <v>258</v>
      </c>
      <c r="W1527" s="54">
        <f>VLOOKUP(V1527,'Charged Moves'!B$2:K$119,3,FALSE)</f>
        <v>45</v>
      </c>
      <c r="X1527" s="57" t="str">
        <f>VLOOKUP(V1527,'Charged Moves'!B$2:C$119,2,FALSE)</f>
        <v>Water</v>
      </c>
      <c r="Y1527" s="54">
        <f>IF(OR(VLOOKUP(V1527,'Charged Moves'!B$2:C$119,2,FALSE)=E1527,VLOOKUP(V1527,'Charged Moves'!B$2:C$119,2,FALSE)=F1527),1,0)</f>
        <v>1</v>
      </c>
      <c r="Z1527" s="54">
        <f>VLOOKUP(V1527,'Charged Moves'!B$2:K$119,10,FALSE)*100</f>
        <v>5</v>
      </c>
      <c r="AA1527" s="54">
        <f>VLOOKUP(V1527,'Charged Moves'!B$2:K$119,6,FALSE)</f>
        <v>1900</v>
      </c>
      <c r="AB1527" s="54">
        <f>VLOOKUP(V1527,'Charged Moves'!B$2:L$119,11,FALSE)</f>
        <v>33</v>
      </c>
      <c r="AC1527" s="62">
        <f t="shared" si="233"/>
        <v>21</v>
      </c>
      <c r="AD1527" s="24">
        <f t="shared" si="3"/>
        <v>11.05263158</v>
      </c>
      <c r="AE1527" s="63">
        <f t="shared" si="4"/>
        <v>7</v>
      </c>
      <c r="AF1527" s="64">
        <f t="shared" si="5"/>
        <v>3500</v>
      </c>
      <c r="AG1527" s="65">
        <f t="shared" si="6"/>
        <v>6.481481481</v>
      </c>
      <c r="AH1527" s="15">
        <f t="shared" si="234"/>
        <v>0.3722849788</v>
      </c>
      <c r="AI1527" s="15">
        <f t="shared" si="235"/>
        <v>0.03925674563</v>
      </c>
      <c r="AJ1527" s="15">
        <f t="shared" si="236"/>
        <v>0.03011395964</v>
      </c>
      <c r="AK1527" s="65">
        <f t="shared" si="7"/>
        <v>1.635514019</v>
      </c>
      <c r="AL1527" s="65">
        <f t="shared" si="8"/>
        <v>43555.55556</v>
      </c>
      <c r="AM1527" s="65">
        <f t="shared" si="9"/>
        <v>10990.65421</v>
      </c>
    </row>
    <row r="1528" ht="14.25" customHeight="1">
      <c r="A1528" s="11">
        <v>917.0</v>
      </c>
      <c r="B1528" s="11">
        <f>VLOOKUP(D1528,'Species Data'!A$2:E$252,2,FALSE)</f>
        <v>120</v>
      </c>
      <c r="C1528" s="11"/>
      <c r="D1528" s="11" t="s">
        <v>421</v>
      </c>
      <c r="E1528" s="115" t="s">
        <v>476</v>
      </c>
      <c r="F1528" s="122"/>
      <c r="G1528" s="11">
        <f>VLOOKUP(D1528,'Species Data'!A$2:E$252,3,FALSE)</f>
        <v>60</v>
      </c>
      <c r="H1528" s="52">
        <f>VLOOKUP(D1528,'Species Data'!A$2:E$252,4,FALSE)</f>
        <v>137</v>
      </c>
      <c r="I1528" s="52">
        <f>VLOOKUP(D1528,'Species Data'!A$2:E$252,5,FALSE)</f>
        <v>112</v>
      </c>
      <c r="J1528" s="53">
        <f t="shared" si="1"/>
        <v>6720</v>
      </c>
      <c r="K1528" s="12" t="s">
        <v>139</v>
      </c>
      <c r="L1528" s="54">
        <f>VLOOKUP(K1528,'Basic Moves'!B$2:J$60,3,FALSE)</f>
        <v>5</v>
      </c>
      <c r="M1528" s="54" t="str">
        <f>VLOOKUP(K1528,'Basic Moves'!B$2:C$60,2,FALSE)</f>
        <v>Normal</v>
      </c>
      <c r="N1528" s="54">
        <f>IF(OR(VLOOKUP(K1528,'Basic Moves'!B$2:C$60,2,FALSE)=E1528,VLOOKUP(K1528,'Basic Moves'!B$2:C$60,2,FALSE)=F1528),1,0)</f>
        <v>0</v>
      </c>
      <c r="O1528" s="54">
        <f>VLOOKUP(K1528,'Basic Moves'!B$2:J$60,5,FALSE)</f>
        <v>500</v>
      </c>
      <c r="P1528" s="54">
        <f>VLOOKUP(K1528,'Basic Moves'!B$2:J$60,9,FALSE)</f>
        <v>5</v>
      </c>
      <c r="Q1528" s="34">
        <f t="shared" si="229"/>
        <v>2</v>
      </c>
      <c r="R1528" s="24">
        <f t="shared" si="2"/>
        <v>4</v>
      </c>
      <c r="S1528" s="56">
        <f t="shared" si="230"/>
        <v>10</v>
      </c>
      <c r="T1528" s="56">
        <f t="shared" si="231"/>
        <v>10</v>
      </c>
      <c r="U1528" s="56">
        <f t="shared" si="232"/>
        <v>1</v>
      </c>
      <c r="V1528" s="48" t="s">
        <v>379</v>
      </c>
      <c r="W1528" s="54">
        <f>VLOOKUP(V1528,'Charged Moves'!B$2:K$119,3,FALSE)</f>
        <v>60</v>
      </c>
      <c r="X1528" s="57" t="str">
        <f>VLOOKUP(V1528,'Charged Moves'!B$2:C$119,2,FALSE)</f>
        <v>Normal</v>
      </c>
      <c r="Y1528" s="54">
        <f>IF(OR(VLOOKUP(V1528,'Charged Moves'!B$2:C$119,2,FALSE)=E1528,VLOOKUP(V1528,'Charged Moves'!B$2:C$119,2,FALSE)=F1528),1,0)</f>
        <v>0</v>
      </c>
      <c r="Z1528" s="54">
        <f>VLOOKUP(V1528,'Charged Moves'!B$2:K$119,10,FALSE)*100</f>
        <v>5</v>
      </c>
      <c r="AA1528" s="54">
        <f>VLOOKUP(V1528,'Charged Moves'!B$2:K$119,6,FALSE)</f>
        <v>2800</v>
      </c>
      <c r="AB1528" s="54">
        <f>VLOOKUP(V1528,'Charged Moves'!B$2:L$119,11,FALSE)</f>
        <v>50</v>
      </c>
      <c r="AC1528" s="62">
        <f t="shared" si="233"/>
        <v>23</v>
      </c>
      <c r="AD1528" s="24">
        <f t="shared" si="3"/>
        <v>8.214285714</v>
      </c>
      <c r="AE1528" s="63">
        <f t="shared" si="4"/>
        <v>10</v>
      </c>
      <c r="AF1528" s="64">
        <f t="shared" si="5"/>
        <v>5000</v>
      </c>
      <c r="AG1528" s="65">
        <f t="shared" si="6"/>
        <v>5.512820513</v>
      </c>
      <c r="AH1528" s="15">
        <f t="shared" si="234"/>
        <v>0.3166467842</v>
      </c>
      <c r="AI1528" s="15">
        <f t="shared" si="235"/>
        <v>0.03338980342</v>
      </c>
      <c r="AJ1528" s="15">
        <f t="shared" si="236"/>
        <v>0.02656842345</v>
      </c>
      <c r="AK1528" s="65">
        <f t="shared" si="7"/>
        <v>1.44295302</v>
      </c>
      <c r="AL1528" s="65">
        <f t="shared" si="8"/>
        <v>37046.15385</v>
      </c>
      <c r="AM1528" s="65">
        <f t="shared" si="9"/>
        <v>9696.644295</v>
      </c>
    </row>
    <row r="1529" ht="14.25" customHeight="1">
      <c r="A1529" s="11">
        <v>1490.0</v>
      </c>
      <c r="B1529" s="11">
        <f>VLOOKUP(D1529,'Species Data'!A$2:E$252,2,FALSE)</f>
        <v>208</v>
      </c>
      <c r="C1529" s="11"/>
      <c r="D1529" s="20" t="s">
        <v>123</v>
      </c>
      <c r="E1529" s="143" t="s">
        <v>478</v>
      </c>
      <c r="F1529" s="132" t="s">
        <v>485</v>
      </c>
      <c r="G1529" s="11">
        <f>VLOOKUP(D1529,'Species Data'!A$2:E$252,3,FALSE)</f>
        <v>150</v>
      </c>
      <c r="H1529" s="52">
        <f>VLOOKUP(D1529,'Species Data'!A$2:E$252,4,FALSE)</f>
        <v>148</v>
      </c>
      <c r="I1529" s="52">
        <f>VLOOKUP(D1529,'Species Data'!A$2:E$252,5,FALSE)</f>
        <v>333</v>
      </c>
      <c r="J1529" s="53">
        <f t="shared" si="1"/>
        <v>49950</v>
      </c>
      <c r="K1529" s="21" t="s">
        <v>96</v>
      </c>
      <c r="L1529" s="54">
        <f>VLOOKUP(K1529,'Basic Moves'!B$2:J$60,3,FALSE)</f>
        <v>15</v>
      </c>
      <c r="M1529" s="54" t="str">
        <f>VLOOKUP(K1529,'Basic Moves'!B$2:C$60,2,FALSE)</f>
        <v>Steel</v>
      </c>
      <c r="N1529" s="54">
        <f>IF(OR(VLOOKUP(K1529,'Basic Moves'!B$2:C$60,2,FALSE)=E1529,VLOOKUP(K1529,'Basic Moves'!B$2:C$60,2,FALSE)=F1529),1,0)</f>
        <v>1</v>
      </c>
      <c r="O1529" s="54">
        <f>VLOOKUP(K1529,'Basic Moves'!B$2:J$60,5,FALSE)</f>
        <v>1100</v>
      </c>
      <c r="P1529" s="54">
        <f>VLOOKUP(K1529,'Basic Moves'!B$2:J$60,9,FALSE)</f>
        <v>7</v>
      </c>
      <c r="Q1529" s="34">
        <f t="shared" si="229"/>
        <v>8</v>
      </c>
      <c r="R1529" s="24">
        <f t="shared" si="2"/>
        <v>7.272727273</v>
      </c>
      <c r="S1529" s="56">
        <f t="shared" si="230"/>
        <v>13.63636364</v>
      </c>
      <c r="T1529" s="56">
        <f t="shared" si="231"/>
        <v>6.363636364</v>
      </c>
      <c r="U1529" s="56">
        <f t="shared" si="232"/>
        <v>0.4666666667</v>
      </c>
      <c r="V1529" s="21" t="s">
        <v>85</v>
      </c>
      <c r="W1529" s="54">
        <f>VLOOKUP(V1529,'Charged Moves'!B$2:K$119,3,FALSE)</f>
        <v>120</v>
      </c>
      <c r="X1529" s="57" t="str">
        <f>VLOOKUP(V1529,'Charged Moves'!B$2:C$119,2,FALSE)</f>
        <v>Ground</v>
      </c>
      <c r="Y1529" s="54">
        <f>IF(OR(VLOOKUP(V1529,'Charged Moves'!B$2:C$119,2,FALSE)=E1529,VLOOKUP(V1529,'Charged Moves'!B$2:C$119,2,FALSE)=F1529),1,0)</f>
        <v>1</v>
      </c>
      <c r="Z1529" s="54">
        <f>VLOOKUP(V1529,'Charged Moves'!B$2:K$119,10,FALSE)*100</f>
        <v>5</v>
      </c>
      <c r="AA1529" s="54">
        <f>VLOOKUP(V1529,'Charged Moves'!B$2:K$119,6,FALSE)</f>
        <v>3600</v>
      </c>
      <c r="AB1529" s="54">
        <f>VLOOKUP(V1529,'Charged Moves'!B$2:L$119,11,FALSE)</f>
        <v>100</v>
      </c>
      <c r="AC1529" s="62">
        <f t="shared" si="233"/>
        <v>60</v>
      </c>
      <c r="AD1529" s="24">
        <f t="shared" si="3"/>
        <v>16.66666667</v>
      </c>
      <c r="AE1529" s="63">
        <f t="shared" si="4"/>
        <v>15</v>
      </c>
      <c r="AF1529" s="64">
        <f t="shared" si="5"/>
        <v>16500</v>
      </c>
      <c r="AG1529" s="65">
        <f t="shared" si="6"/>
        <v>8.955223881</v>
      </c>
      <c r="AH1529" s="15">
        <f t="shared" si="234"/>
        <v>0.5143724228</v>
      </c>
      <c r="AI1529" s="15">
        <f t="shared" si="235"/>
        <v>0.4031648644</v>
      </c>
      <c r="AJ1529" s="15">
        <f t="shared" si="236"/>
        <v>0.4728404198</v>
      </c>
      <c r="AK1529" s="65">
        <f t="shared" si="7"/>
        <v>3.454894434</v>
      </c>
      <c r="AL1529" s="65">
        <f t="shared" si="8"/>
        <v>447313.4328</v>
      </c>
      <c r="AM1529" s="65">
        <f t="shared" si="9"/>
        <v>172571.977</v>
      </c>
    </row>
    <row r="1530" ht="14.25" customHeight="1">
      <c r="A1530" s="11">
        <v>1491.0</v>
      </c>
      <c r="B1530" s="11">
        <f>VLOOKUP(D1530,'Species Data'!A$2:E$252,2,FALSE)</f>
        <v>208</v>
      </c>
      <c r="C1530" s="11"/>
      <c r="D1530" s="20" t="s">
        <v>123</v>
      </c>
      <c r="E1530" s="143" t="s">
        <v>478</v>
      </c>
      <c r="F1530" s="132" t="s">
        <v>485</v>
      </c>
      <c r="G1530" s="11">
        <f>VLOOKUP(D1530,'Species Data'!A$2:E$252,3,FALSE)</f>
        <v>150</v>
      </c>
      <c r="H1530" s="52">
        <f>VLOOKUP(D1530,'Species Data'!A$2:E$252,4,FALSE)</f>
        <v>148</v>
      </c>
      <c r="I1530" s="52">
        <f>VLOOKUP(D1530,'Species Data'!A$2:E$252,5,FALSE)</f>
        <v>333</v>
      </c>
      <c r="J1530" s="53">
        <f t="shared" si="1"/>
        <v>49950</v>
      </c>
      <c r="K1530" s="21" t="s">
        <v>96</v>
      </c>
      <c r="L1530" s="54">
        <f>VLOOKUP(K1530,'Basic Moves'!B$2:J$60,3,FALSE)</f>
        <v>15</v>
      </c>
      <c r="M1530" s="54" t="str">
        <f>VLOOKUP(K1530,'Basic Moves'!B$2:C$60,2,FALSE)</f>
        <v>Steel</v>
      </c>
      <c r="N1530" s="54">
        <f>IF(OR(VLOOKUP(K1530,'Basic Moves'!B$2:C$60,2,FALSE)=E1530,VLOOKUP(K1530,'Basic Moves'!B$2:C$60,2,FALSE)=F1530),1,0)</f>
        <v>1</v>
      </c>
      <c r="O1530" s="54">
        <f>VLOOKUP(K1530,'Basic Moves'!B$2:J$60,5,FALSE)</f>
        <v>1100</v>
      </c>
      <c r="P1530" s="54">
        <f>VLOOKUP(K1530,'Basic Moves'!B$2:J$60,9,FALSE)</f>
        <v>7</v>
      </c>
      <c r="Q1530" s="34">
        <f t="shared" si="229"/>
        <v>8</v>
      </c>
      <c r="R1530" s="24">
        <f t="shared" si="2"/>
        <v>7.272727273</v>
      </c>
      <c r="S1530" s="56">
        <f t="shared" si="230"/>
        <v>13.63636364</v>
      </c>
      <c r="T1530" s="56">
        <f t="shared" si="231"/>
        <v>6.363636364</v>
      </c>
      <c r="U1530" s="56">
        <f t="shared" si="232"/>
        <v>0.4666666667</v>
      </c>
      <c r="V1530" s="21" t="s">
        <v>77</v>
      </c>
      <c r="W1530" s="54">
        <f>VLOOKUP(V1530,'Charged Moves'!B$2:K$119,3,FALSE)</f>
        <v>70</v>
      </c>
      <c r="X1530" s="57" t="str">
        <f>VLOOKUP(V1530,'Charged Moves'!B$2:C$119,2,FALSE)</f>
        <v>Steel</v>
      </c>
      <c r="Y1530" s="54">
        <f>IF(OR(VLOOKUP(V1530,'Charged Moves'!B$2:C$119,2,FALSE)=E1530,VLOOKUP(V1530,'Charged Moves'!B$2:C$119,2,FALSE)=F1530),1,0)</f>
        <v>1</v>
      </c>
      <c r="Z1530" s="54">
        <f>VLOOKUP(V1530,'Charged Moves'!B$2:K$119,10,FALSE)*100</f>
        <v>5</v>
      </c>
      <c r="AA1530" s="54">
        <f>VLOOKUP(V1530,'Charged Moves'!B$2:K$119,6,FALSE)</f>
        <v>2100</v>
      </c>
      <c r="AB1530" s="54">
        <f>VLOOKUP(V1530,'Charged Moves'!B$2:L$119,11,FALSE)</f>
        <v>50</v>
      </c>
      <c r="AC1530" s="62">
        <f t="shared" si="233"/>
        <v>35</v>
      </c>
      <c r="AD1530" s="24">
        <f t="shared" si="3"/>
        <v>16.66666667</v>
      </c>
      <c r="AE1530" s="63">
        <f t="shared" si="4"/>
        <v>8</v>
      </c>
      <c r="AF1530" s="64">
        <f t="shared" si="5"/>
        <v>8800</v>
      </c>
      <c r="AG1530" s="65">
        <f t="shared" si="6"/>
        <v>9.082568807</v>
      </c>
      <c r="AH1530" s="15">
        <f t="shared" si="234"/>
        <v>0.521686893</v>
      </c>
      <c r="AI1530" s="15">
        <f t="shared" si="235"/>
        <v>0.4088979427</v>
      </c>
      <c r="AJ1530" s="15">
        <f t="shared" si="236"/>
        <v>0.4688319111</v>
      </c>
      <c r="AK1530" s="65">
        <f t="shared" si="7"/>
        <v>3.425605536</v>
      </c>
      <c r="AL1530" s="65">
        <f t="shared" si="8"/>
        <v>453674.3119</v>
      </c>
      <c r="AM1530" s="65">
        <f t="shared" si="9"/>
        <v>171108.9965</v>
      </c>
    </row>
    <row r="1531" ht="14.25" customHeight="1">
      <c r="A1531" s="11">
        <v>1488.0</v>
      </c>
      <c r="B1531" s="11">
        <f>VLOOKUP(D1531,'Species Data'!A$2:E$252,2,FALSE)</f>
        <v>208</v>
      </c>
      <c r="C1531" s="11"/>
      <c r="D1531" s="20" t="s">
        <v>123</v>
      </c>
      <c r="E1531" s="143" t="s">
        <v>478</v>
      </c>
      <c r="F1531" s="132" t="s">
        <v>485</v>
      </c>
      <c r="G1531" s="11">
        <f>VLOOKUP(D1531,'Species Data'!A$2:E$252,3,FALSE)</f>
        <v>150</v>
      </c>
      <c r="H1531" s="52">
        <f>VLOOKUP(D1531,'Species Data'!A$2:E$252,4,FALSE)</f>
        <v>148</v>
      </c>
      <c r="I1531" s="52">
        <f>VLOOKUP(D1531,'Species Data'!A$2:E$252,5,FALSE)</f>
        <v>333</v>
      </c>
      <c r="J1531" s="53">
        <f t="shared" si="1"/>
        <v>49950</v>
      </c>
      <c r="K1531" s="21" t="s">
        <v>50</v>
      </c>
      <c r="L1531" s="54">
        <f>VLOOKUP(K1531,'Basic Moves'!B$2:J$60,3,FALSE)</f>
        <v>15</v>
      </c>
      <c r="M1531" s="54" t="str">
        <f>VLOOKUP(K1531,'Basic Moves'!B$2:C$60,2,FALSE)</f>
        <v>Dragon</v>
      </c>
      <c r="N1531" s="54">
        <f>IF(OR(VLOOKUP(K1531,'Basic Moves'!B$2:C$60,2,FALSE)=E1531,VLOOKUP(K1531,'Basic Moves'!B$2:C$60,2,FALSE)=F1531),1,0)</f>
        <v>0</v>
      </c>
      <c r="O1531" s="54">
        <f>VLOOKUP(K1531,'Basic Moves'!B$2:J$60,5,FALSE)</f>
        <v>1100</v>
      </c>
      <c r="P1531" s="54">
        <f>VLOOKUP(K1531,'Basic Moves'!B$2:J$60,9,FALSE)</f>
        <v>9</v>
      </c>
      <c r="Q1531" s="34">
        <f t="shared" si="229"/>
        <v>7</v>
      </c>
      <c r="R1531" s="24">
        <f t="shared" si="2"/>
        <v>6.363636364</v>
      </c>
      <c r="S1531" s="56">
        <f t="shared" si="230"/>
        <v>13.63636364</v>
      </c>
      <c r="T1531" s="56">
        <f t="shared" si="231"/>
        <v>8.181818182</v>
      </c>
      <c r="U1531" s="56">
        <f t="shared" si="232"/>
        <v>0.6</v>
      </c>
      <c r="V1531" s="21" t="s">
        <v>77</v>
      </c>
      <c r="W1531" s="54">
        <f>VLOOKUP(V1531,'Charged Moves'!B$2:K$119,3,FALSE)</f>
        <v>70</v>
      </c>
      <c r="X1531" s="57" t="str">
        <f>VLOOKUP(V1531,'Charged Moves'!B$2:C$119,2,FALSE)</f>
        <v>Steel</v>
      </c>
      <c r="Y1531" s="54">
        <f>IF(OR(VLOOKUP(V1531,'Charged Moves'!B$2:C$119,2,FALSE)=E1531,VLOOKUP(V1531,'Charged Moves'!B$2:C$119,2,FALSE)=F1531),1,0)</f>
        <v>1</v>
      </c>
      <c r="Z1531" s="54">
        <f>VLOOKUP(V1531,'Charged Moves'!B$2:K$119,10,FALSE)*100</f>
        <v>5</v>
      </c>
      <c r="AA1531" s="54">
        <f>VLOOKUP(V1531,'Charged Moves'!B$2:K$119,6,FALSE)</f>
        <v>2100</v>
      </c>
      <c r="AB1531" s="54">
        <f>VLOOKUP(V1531,'Charged Moves'!B$2:L$119,11,FALSE)</f>
        <v>50</v>
      </c>
      <c r="AC1531" s="62">
        <f t="shared" si="233"/>
        <v>35</v>
      </c>
      <c r="AD1531" s="24">
        <f t="shared" si="3"/>
        <v>16.66666667</v>
      </c>
      <c r="AE1531" s="63">
        <f t="shared" si="4"/>
        <v>6</v>
      </c>
      <c r="AF1531" s="64">
        <f t="shared" si="5"/>
        <v>6600</v>
      </c>
      <c r="AG1531" s="65">
        <f t="shared" si="6"/>
        <v>8.850574713</v>
      </c>
      <c r="AH1531" s="15">
        <f t="shared" si="234"/>
        <v>0.5083615573</v>
      </c>
      <c r="AI1531" s="15">
        <f t="shared" si="235"/>
        <v>0.3984535508</v>
      </c>
      <c r="AJ1531" s="15">
        <f t="shared" si="236"/>
        <v>0.4642422692</v>
      </c>
      <c r="AK1531" s="65">
        <f t="shared" si="7"/>
        <v>3.392070485</v>
      </c>
      <c r="AL1531" s="65">
        <f t="shared" si="8"/>
        <v>442086.2069</v>
      </c>
      <c r="AM1531" s="65">
        <f t="shared" si="9"/>
        <v>169433.9207</v>
      </c>
    </row>
    <row r="1532" ht="14.25" customHeight="1">
      <c r="A1532" s="11">
        <v>1487.0</v>
      </c>
      <c r="B1532" s="11">
        <f>VLOOKUP(D1532,'Species Data'!A$2:E$252,2,FALSE)</f>
        <v>208</v>
      </c>
      <c r="C1532" s="11"/>
      <c r="D1532" s="20" t="s">
        <v>123</v>
      </c>
      <c r="E1532" s="143" t="s">
        <v>478</v>
      </c>
      <c r="F1532" s="132" t="s">
        <v>485</v>
      </c>
      <c r="G1532" s="11">
        <f>VLOOKUP(D1532,'Species Data'!A$2:E$252,3,FALSE)</f>
        <v>150</v>
      </c>
      <c r="H1532" s="52">
        <f>VLOOKUP(D1532,'Species Data'!A$2:E$252,4,FALSE)</f>
        <v>148</v>
      </c>
      <c r="I1532" s="52">
        <f>VLOOKUP(D1532,'Species Data'!A$2:E$252,5,FALSE)</f>
        <v>333</v>
      </c>
      <c r="J1532" s="53">
        <f t="shared" si="1"/>
        <v>49950</v>
      </c>
      <c r="K1532" s="21" t="s">
        <v>50</v>
      </c>
      <c r="L1532" s="54">
        <f>VLOOKUP(K1532,'Basic Moves'!B$2:J$60,3,FALSE)</f>
        <v>15</v>
      </c>
      <c r="M1532" s="54" t="str">
        <f>VLOOKUP(K1532,'Basic Moves'!B$2:C$60,2,FALSE)</f>
        <v>Dragon</v>
      </c>
      <c r="N1532" s="54">
        <f>IF(OR(VLOOKUP(K1532,'Basic Moves'!B$2:C$60,2,FALSE)=E1532,VLOOKUP(K1532,'Basic Moves'!B$2:C$60,2,FALSE)=F1532),1,0)</f>
        <v>0</v>
      </c>
      <c r="O1532" s="54">
        <f>VLOOKUP(K1532,'Basic Moves'!B$2:J$60,5,FALSE)</f>
        <v>1100</v>
      </c>
      <c r="P1532" s="54">
        <f>VLOOKUP(K1532,'Basic Moves'!B$2:J$60,9,FALSE)</f>
        <v>9</v>
      </c>
      <c r="Q1532" s="34">
        <f t="shared" si="229"/>
        <v>7</v>
      </c>
      <c r="R1532" s="24">
        <f t="shared" si="2"/>
        <v>6.363636364</v>
      </c>
      <c r="S1532" s="56">
        <f t="shared" si="230"/>
        <v>13.63636364</v>
      </c>
      <c r="T1532" s="56">
        <f t="shared" si="231"/>
        <v>8.181818182</v>
      </c>
      <c r="U1532" s="56">
        <f t="shared" si="232"/>
        <v>0.6</v>
      </c>
      <c r="V1532" s="21" t="s">
        <v>85</v>
      </c>
      <c r="W1532" s="54">
        <f>VLOOKUP(V1532,'Charged Moves'!B$2:K$119,3,FALSE)</f>
        <v>120</v>
      </c>
      <c r="X1532" s="57" t="str">
        <f>VLOOKUP(V1532,'Charged Moves'!B$2:C$119,2,FALSE)</f>
        <v>Ground</v>
      </c>
      <c r="Y1532" s="54">
        <f>IF(OR(VLOOKUP(V1532,'Charged Moves'!B$2:C$119,2,FALSE)=E1532,VLOOKUP(V1532,'Charged Moves'!B$2:C$119,2,FALSE)=F1532),1,0)</f>
        <v>1</v>
      </c>
      <c r="Z1532" s="54">
        <f>VLOOKUP(V1532,'Charged Moves'!B$2:K$119,10,FALSE)*100</f>
        <v>5</v>
      </c>
      <c r="AA1532" s="54">
        <f>VLOOKUP(V1532,'Charged Moves'!B$2:K$119,6,FALSE)</f>
        <v>3600</v>
      </c>
      <c r="AB1532" s="54">
        <f>VLOOKUP(V1532,'Charged Moves'!B$2:L$119,11,FALSE)</f>
        <v>100</v>
      </c>
      <c r="AC1532" s="62">
        <f t="shared" si="233"/>
        <v>60</v>
      </c>
      <c r="AD1532" s="24">
        <f t="shared" si="3"/>
        <v>16.66666667</v>
      </c>
      <c r="AE1532" s="63">
        <f t="shared" si="4"/>
        <v>12</v>
      </c>
      <c r="AF1532" s="64">
        <f t="shared" si="5"/>
        <v>13200</v>
      </c>
      <c r="AG1532" s="65">
        <f t="shared" si="6"/>
        <v>8.571428571</v>
      </c>
      <c r="AH1532" s="15">
        <f t="shared" si="234"/>
        <v>0.4923278904</v>
      </c>
      <c r="AI1532" s="15">
        <f t="shared" si="235"/>
        <v>0.3858863702</v>
      </c>
      <c r="AJ1532" s="15">
        <f t="shared" si="236"/>
        <v>0.4604670256</v>
      </c>
      <c r="AK1532" s="65">
        <f t="shared" si="7"/>
        <v>3.364485981</v>
      </c>
      <c r="AL1532" s="65">
        <f t="shared" si="8"/>
        <v>428142.8571</v>
      </c>
      <c r="AM1532" s="65">
        <f t="shared" si="9"/>
        <v>168056.0748</v>
      </c>
    </row>
    <row r="1533" ht="14.25" customHeight="1">
      <c r="A1533" s="11">
        <v>1489.0</v>
      </c>
      <c r="B1533" s="11">
        <f>VLOOKUP(D1533,'Species Data'!A$2:E$252,2,FALSE)</f>
        <v>208</v>
      </c>
      <c r="C1533" s="11"/>
      <c r="D1533" s="20" t="s">
        <v>123</v>
      </c>
      <c r="E1533" s="143" t="s">
        <v>478</v>
      </c>
      <c r="F1533" s="132" t="s">
        <v>485</v>
      </c>
      <c r="G1533" s="11">
        <f>VLOOKUP(D1533,'Species Data'!A$2:E$252,3,FALSE)</f>
        <v>150</v>
      </c>
      <c r="H1533" s="52">
        <f>VLOOKUP(D1533,'Species Data'!A$2:E$252,4,FALSE)</f>
        <v>148</v>
      </c>
      <c r="I1533" s="52">
        <f>VLOOKUP(D1533,'Species Data'!A$2:E$252,5,FALSE)</f>
        <v>333</v>
      </c>
      <c r="J1533" s="53">
        <f t="shared" si="1"/>
        <v>49950</v>
      </c>
      <c r="K1533" s="21" t="s">
        <v>96</v>
      </c>
      <c r="L1533" s="54">
        <f>VLOOKUP(K1533,'Basic Moves'!B$2:J$60,3,FALSE)</f>
        <v>15</v>
      </c>
      <c r="M1533" s="54" t="str">
        <f>VLOOKUP(K1533,'Basic Moves'!B$2:C$60,2,FALSE)</f>
        <v>Steel</v>
      </c>
      <c r="N1533" s="54">
        <f>IF(OR(VLOOKUP(K1533,'Basic Moves'!B$2:C$60,2,FALSE)=E1533,VLOOKUP(K1533,'Basic Moves'!B$2:C$60,2,FALSE)=F1533),1,0)</f>
        <v>1</v>
      </c>
      <c r="O1533" s="54">
        <f>VLOOKUP(K1533,'Basic Moves'!B$2:J$60,5,FALSE)</f>
        <v>1100</v>
      </c>
      <c r="P1533" s="54">
        <f>VLOOKUP(K1533,'Basic Moves'!B$2:J$60,9,FALSE)</f>
        <v>7</v>
      </c>
      <c r="Q1533" s="34">
        <f t="shared" si="229"/>
        <v>8</v>
      </c>
      <c r="R1533" s="24">
        <f t="shared" si="2"/>
        <v>7.272727273</v>
      </c>
      <c r="S1533" s="56">
        <f t="shared" si="230"/>
        <v>13.63636364</v>
      </c>
      <c r="T1533" s="56">
        <f t="shared" si="231"/>
        <v>6.363636364</v>
      </c>
      <c r="U1533" s="56">
        <f t="shared" si="232"/>
        <v>0.4666666667</v>
      </c>
      <c r="V1533" s="21" t="s">
        <v>65</v>
      </c>
      <c r="W1533" s="54">
        <f>VLOOKUP(V1533,'Charged Moves'!B$2:K$119,3,FALSE)</f>
        <v>70</v>
      </c>
      <c r="X1533" s="57" t="str">
        <f>VLOOKUP(V1533,'Charged Moves'!B$2:C$119,2,FALSE)</f>
        <v>Dark</v>
      </c>
      <c r="Y1533" s="54">
        <f>IF(OR(VLOOKUP(V1533,'Charged Moves'!B$2:C$119,2,FALSE)=E1533,VLOOKUP(V1533,'Charged Moves'!B$2:C$119,2,FALSE)=F1533),1,0)</f>
        <v>0</v>
      </c>
      <c r="Z1533" s="54">
        <f>VLOOKUP(V1533,'Charged Moves'!B$2:K$119,10,FALSE)*100</f>
        <v>5</v>
      </c>
      <c r="AA1533" s="54">
        <f>VLOOKUP(V1533,'Charged Moves'!B$2:K$119,6,FALSE)</f>
        <v>3200</v>
      </c>
      <c r="AB1533" s="54">
        <f>VLOOKUP(V1533,'Charged Moves'!B$2:L$119,11,FALSE)</f>
        <v>33</v>
      </c>
      <c r="AC1533" s="62">
        <f t="shared" si="233"/>
        <v>29</v>
      </c>
      <c r="AD1533" s="24">
        <f t="shared" si="3"/>
        <v>9.0625</v>
      </c>
      <c r="AE1533" s="63">
        <f t="shared" si="4"/>
        <v>5</v>
      </c>
      <c r="AF1533" s="64">
        <f t="shared" si="5"/>
        <v>5500</v>
      </c>
      <c r="AG1533" s="65">
        <f t="shared" si="6"/>
        <v>7.931034483</v>
      </c>
      <c r="AH1533" s="15">
        <f t="shared" si="234"/>
        <v>0.4555447721</v>
      </c>
      <c r="AI1533" s="15">
        <f t="shared" si="235"/>
        <v>0.3570557793</v>
      </c>
      <c r="AJ1533" s="15">
        <f t="shared" si="236"/>
        <v>0.4562034421</v>
      </c>
      <c r="AK1533" s="65">
        <f t="shared" si="7"/>
        <v>3.333333333</v>
      </c>
      <c r="AL1533" s="65">
        <f t="shared" si="8"/>
        <v>396155.1724</v>
      </c>
      <c r="AM1533" s="65">
        <f t="shared" si="9"/>
        <v>166500</v>
      </c>
    </row>
    <row r="1534" ht="14.25" customHeight="1">
      <c r="A1534" s="11">
        <v>1486.0</v>
      </c>
      <c r="B1534" s="11">
        <f>VLOOKUP(D1534,'Species Data'!A$2:E$252,2,FALSE)</f>
        <v>208</v>
      </c>
      <c r="C1534" s="11"/>
      <c r="D1534" s="20" t="s">
        <v>123</v>
      </c>
      <c r="E1534" s="143" t="s">
        <v>478</v>
      </c>
      <c r="F1534" s="132" t="s">
        <v>485</v>
      </c>
      <c r="G1534" s="11">
        <f>VLOOKUP(D1534,'Species Data'!A$2:E$252,3,FALSE)</f>
        <v>150</v>
      </c>
      <c r="H1534" s="52">
        <f>VLOOKUP(D1534,'Species Data'!A$2:E$252,4,FALSE)</f>
        <v>148</v>
      </c>
      <c r="I1534" s="52">
        <f>VLOOKUP(D1534,'Species Data'!A$2:E$252,5,FALSE)</f>
        <v>333</v>
      </c>
      <c r="J1534" s="53">
        <f t="shared" si="1"/>
        <v>49950</v>
      </c>
      <c r="K1534" s="21" t="s">
        <v>50</v>
      </c>
      <c r="L1534" s="54">
        <f>VLOOKUP(K1534,'Basic Moves'!B$2:J$60,3,FALSE)</f>
        <v>15</v>
      </c>
      <c r="M1534" s="54" t="str">
        <f>VLOOKUP(K1534,'Basic Moves'!B$2:C$60,2,FALSE)</f>
        <v>Dragon</v>
      </c>
      <c r="N1534" s="54">
        <f>IF(OR(VLOOKUP(K1534,'Basic Moves'!B$2:C$60,2,FALSE)=E1534,VLOOKUP(K1534,'Basic Moves'!B$2:C$60,2,FALSE)=F1534),1,0)</f>
        <v>0</v>
      </c>
      <c r="O1534" s="54">
        <f>VLOOKUP(K1534,'Basic Moves'!B$2:J$60,5,FALSE)</f>
        <v>1100</v>
      </c>
      <c r="P1534" s="54">
        <f>VLOOKUP(K1534,'Basic Moves'!B$2:J$60,9,FALSE)</f>
        <v>9</v>
      </c>
      <c r="Q1534" s="34">
        <f t="shared" si="229"/>
        <v>7</v>
      </c>
      <c r="R1534" s="24">
        <f t="shared" si="2"/>
        <v>6.363636364</v>
      </c>
      <c r="S1534" s="56">
        <f t="shared" si="230"/>
        <v>13.63636364</v>
      </c>
      <c r="T1534" s="56">
        <f t="shared" si="231"/>
        <v>8.181818182</v>
      </c>
      <c r="U1534" s="56">
        <f t="shared" si="232"/>
        <v>0.6</v>
      </c>
      <c r="V1534" s="21" t="s">
        <v>65</v>
      </c>
      <c r="W1534" s="54">
        <f>VLOOKUP(V1534,'Charged Moves'!B$2:K$119,3,FALSE)</f>
        <v>70</v>
      </c>
      <c r="X1534" s="57" t="str">
        <f>VLOOKUP(V1534,'Charged Moves'!B$2:C$119,2,FALSE)</f>
        <v>Dark</v>
      </c>
      <c r="Y1534" s="54">
        <f>IF(OR(VLOOKUP(V1534,'Charged Moves'!B$2:C$119,2,FALSE)=E1534,VLOOKUP(V1534,'Charged Moves'!B$2:C$119,2,FALSE)=F1534),1,0)</f>
        <v>0</v>
      </c>
      <c r="Z1534" s="54">
        <f>VLOOKUP(V1534,'Charged Moves'!B$2:K$119,10,FALSE)*100</f>
        <v>5</v>
      </c>
      <c r="AA1534" s="54">
        <f>VLOOKUP(V1534,'Charged Moves'!B$2:K$119,6,FALSE)</f>
        <v>3200</v>
      </c>
      <c r="AB1534" s="54">
        <f>VLOOKUP(V1534,'Charged Moves'!B$2:L$119,11,FALSE)</f>
        <v>33</v>
      </c>
      <c r="AC1534" s="62">
        <f t="shared" si="233"/>
        <v>29</v>
      </c>
      <c r="AD1534" s="24">
        <f t="shared" si="3"/>
        <v>9.0625</v>
      </c>
      <c r="AE1534" s="63">
        <f t="shared" si="4"/>
        <v>4</v>
      </c>
      <c r="AF1534" s="64">
        <f t="shared" si="5"/>
        <v>4400</v>
      </c>
      <c r="AG1534" s="65">
        <f t="shared" si="6"/>
        <v>7.5</v>
      </c>
      <c r="AH1534" s="15">
        <f t="shared" si="234"/>
        <v>0.4307869041</v>
      </c>
      <c r="AI1534" s="15">
        <f t="shared" si="235"/>
        <v>0.3376505739</v>
      </c>
      <c r="AJ1534" s="15">
        <f t="shared" si="236"/>
        <v>0.443243117</v>
      </c>
      <c r="AK1534" s="65">
        <f t="shared" si="7"/>
        <v>3.238636364</v>
      </c>
      <c r="AL1534" s="65">
        <f t="shared" si="8"/>
        <v>374625</v>
      </c>
      <c r="AM1534" s="65">
        <f t="shared" si="9"/>
        <v>161769.8864</v>
      </c>
    </row>
    <row r="1535" ht="14.25" customHeight="1">
      <c r="A1535" s="11">
        <v>1363.0</v>
      </c>
      <c r="B1535" s="11">
        <f>VLOOKUP(D1535,'Species Data'!A$2:E$252,2,FALSE)</f>
        <v>185</v>
      </c>
      <c r="C1535" s="11"/>
      <c r="D1535" s="20" t="s">
        <v>242</v>
      </c>
      <c r="E1535" s="81" t="s">
        <v>455</v>
      </c>
      <c r="F1535" s="81"/>
      <c r="G1535" s="11">
        <f>VLOOKUP(D1535,'Species Data'!A$2:E$252,3,FALSE)</f>
        <v>140</v>
      </c>
      <c r="H1535" s="52">
        <f>VLOOKUP(D1535,'Species Data'!A$2:E$252,4,FALSE)</f>
        <v>167</v>
      </c>
      <c r="I1535" s="52">
        <f>VLOOKUP(D1535,'Species Data'!A$2:E$252,5,FALSE)</f>
        <v>198</v>
      </c>
      <c r="J1535" s="53">
        <f t="shared" si="1"/>
        <v>27720</v>
      </c>
      <c r="K1535" s="21" t="s">
        <v>117</v>
      </c>
      <c r="L1535" s="54">
        <f>VLOOKUP(K1535,'Basic Moves'!B$2:J$60,3,FALSE)</f>
        <v>12</v>
      </c>
      <c r="M1535" s="54" t="str">
        <f>VLOOKUP(K1535,'Basic Moves'!B$2:C$60,2,FALSE)</f>
        <v>Rock</v>
      </c>
      <c r="N1535" s="54">
        <f>IF(OR(VLOOKUP(K1535,'Basic Moves'!B$2:C$60,2,FALSE)=E1535,VLOOKUP(K1535,'Basic Moves'!B$2:C$60,2,FALSE)=F1535),1,0)</f>
        <v>1</v>
      </c>
      <c r="O1535" s="54">
        <f>VLOOKUP(K1535,'Basic Moves'!B$2:J$60,5,FALSE)</f>
        <v>900</v>
      </c>
      <c r="P1535" s="54">
        <f>VLOOKUP(K1535,'Basic Moves'!B$2:J$60,9,FALSE)</f>
        <v>7</v>
      </c>
      <c r="Q1535" s="34">
        <f t="shared" si="229"/>
        <v>7</v>
      </c>
      <c r="R1535" s="24">
        <f t="shared" si="2"/>
        <v>7.777777778</v>
      </c>
      <c r="S1535" s="56">
        <f t="shared" si="230"/>
        <v>13.33333333</v>
      </c>
      <c r="T1535" s="56">
        <f t="shared" si="231"/>
        <v>7.777777778</v>
      </c>
      <c r="U1535" s="56">
        <f t="shared" si="232"/>
        <v>0.5833333333</v>
      </c>
      <c r="V1535" s="21" t="s">
        <v>140</v>
      </c>
      <c r="W1535" s="54">
        <f>VLOOKUP(V1535,'Charged Moves'!B$2:K$119,3,FALSE)</f>
        <v>80</v>
      </c>
      <c r="X1535" s="57" t="str">
        <f>VLOOKUP(V1535,'Charged Moves'!B$2:C$119,2,FALSE)</f>
        <v>Rock</v>
      </c>
      <c r="Y1535" s="54">
        <f>IF(OR(VLOOKUP(V1535,'Charged Moves'!B$2:C$119,2,FALSE)=E1535,VLOOKUP(V1535,'Charged Moves'!B$2:C$119,2,FALSE)=F1535),1,0)</f>
        <v>1</v>
      </c>
      <c r="Z1535" s="54">
        <f>VLOOKUP(V1535,'Charged Moves'!B$2:K$119,10,FALSE)*100</f>
        <v>5</v>
      </c>
      <c r="AA1535" s="54">
        <f>VLOOKUP(V1535,'Charged Moves'!B$2:K$119,6,FALSE)</f>
        <v>2700</v>
      </c>
      <c r="AB1535" s="54">
        <f>VLOOKUP(V1535,'Charged Moves'!B$2:L$119,11,FALSE)</f>
        <v>50</v>
      </c>
      <c r="AC1535" s="62">
        <f t="shared" si="233"/>
        <v>45</v>
      </c>
      <c r="AD1535" s="24">
        <f t="shared" si="3"/>
        <v>16.66666667</v>
      </c>
      <c r="AE1535" s="63">
        <f t="shared" si="4"/>
        <v>8</v>
      </c>
      <c r="AF1535" s="64">
        <f t="shared" si="5"/>
        <v>7200</v>
      </c>
      <c r="AG1535" s="65">
        <f t="shared" si="6"/>
        <v>10.2020202</v>
      </c>
      <c r="AH1535" s="15">
        <f t="shared" si="234"/>
        <v>0.5859862264</v>
      </c>
      <c r="AI1535" s="15">
        <f t="shared" si="235"/>
        <v>0.2548884412</v>
      </c>
      <c r="AJ1535" s="15">
        <f t="shared" si="236"/>
        <v>0.2749506282</v>
      </c>
      <c r="AK1535" s="65">
        <f t="shared" si="7"/>
        <v>3.620071685</v>
      </c>
      <c r="AL1535" s="65">
        <f t="shared" si="8"/>
        <v>282800</v>
      </c>
      <c r="AM1535" s="65">
        <f t="shared" si="9"/>
        <v>100348.3871</v>
      </c>
    </row>
    <row r="1536" ht="14.25" customHeight="1">
      <c r="A1536" s="11">
        <v>1360.0</v>
      </c>
      <c r="B1536" s="11">
        <f>VLOOKUP(D1536,'Species Data'!A$2:E$252,2,FALSE)</f>
        <v>185</v>
      </c>
      <c r="C1536" s="11"/>
      <c r="D1536" s="20" t="s">
        <v>242</v>
      </c>
      <c r="E1536" s="81" t="s">
        <v>455</v>
      </c>
      <c r="F1536" s="81"/>
      <c r="G1536" s="11">
        <f>VLOOKUP(D1536,'Species Data'!A$2:E$252,3,FALSE)</f>
        <v>140</v>
      </c>
      <c r="H1536" s="52">
        <f>VLOOKUP(D1536,'Species Data'!A$2:E$252,4,FALSE)</f>
        <v>167</v>
      </c>
      <c r="I1536" s="52">
        <f>VLOOKUP(D1536,'Species Data'!A$2:E$252,5,FALSE)</f>
        <v>198</v>
      </c>
      <c r="J1536" s="53">
        <f t="shared" si="1"/>
        <v>27720</v>
      </c>
      <c r="K1536" s="21" t="s">
        <v>115</v>
      </c>
      <c r="L1536" s="54">
        <f>VLOOKUP(K1536,'Basic Moves'!B$2:J$60,3,FALSE)</f>
        <v>12</v>
      </c>
      <c r="M1536" s="54" t="str">
        <f>VLOOKUP(K1536,'Basic Moves'!B$2:C$60,2,FALSE)</f>
        <v>Fighting</v>
      </c>
      <c r="N1536" s="54">
        <f>IF(OR(VLOOKUP(K1536,'Basic Moves'!B$2:C$60,2,FALSE)=E1536,VLOOKUP(K1536,'Basic Moves'!B$2:C$60,2,FALSE)=F1536),1,0)</f>
        <v>0</v>
      </c>
      <c r="O1536" s="54">
        <f>VLOOKUP(K1536,'Basic Moves'!B$2:J$60,5,FALSE)</f>
        <v>900</v>
      </c>
      <c r="P1536" s="54">
        <f>VLOOKUP(K1536,'Basic Moves'!B$2:J$60,9,FALSE)</f>
        <v>8</v>
      </c>
      <c r="Q1536" s="34">
        <f t="shared" si="229"/>
        <v>6</v>
      </c>
      <c r="R1536" s="24">
        <f t="shared" si="2"/>
        <v>6.666666667</v>
      </c>
      <c r="S1536" s="56">
        <f t="shared" si="230"/>
        <v>13.33333333</v>
      </c>
      <c r="T1536" s="56">
        <f t="shared" si="231"/>
        <v>8.888888889</v>
      </c>
      <c r="U1536" s="56">
        <f t="shared" si="232"/>
        <v>0.6666666667</v>
      </c>
      <c r="V1536" s="21" t="s">
        <v>140</v>
      </c>
      <c r="W1536" s="54">
        <f>VLOOKUP(V1536,'Charged Moves'!B$2:K$119,3,FALSE)</f>
        <v>80</v>
      </c>
      <c r="X1536" s="57" t="str">
        <f>VLOOKUP(V1536,'Charged Moves'!B$2:C$119,2,FALSE)</f>
        <v>Rock</v>
      </c>
      <c r="Y1536" s="54">
        <f>IF(OR(VLOOKUP(V1536,'Charged Moves'!B$2:C$119,2,FALSE)=E1536,VLOOKUP(V1536,'Charged Moves'!B$2:C$119,2,FALSE)=F1536),1,0)</f>
        <v>1</v>
      </c>
      <c r="Z1536" s="54">
        <f>VLOOKUP(V1536,'Charged Moves'!B$2:K$119,10,FALSE)*100</f>
        <v>5</v>
      </c>
      <c r="AA1536" s="54">
        <f>VLOOKUP(V1536,'Charged Moves'!B$2:K$119,6,FALSE)</f>
        <v>2700</v>
      </c>
      <c r="AB1536" s="54">
        <f>VLOOKUP(V1536,'Charged Moves'!B$2:L$119,11,FALSE)</f>
        <v>50</v>
      </c>
      <c r="AC1536" s="62">
        <f t="shared" si="233"/>
        <v>45</v>
      </c>
      <c r="AD1536" s="24">
        <f t="shared" si="3"/>
        <v>16.66666667</v>
      </c>
      <c r="AE1536" s="63">
        <f t="shared" si="4"/>
        <v>7</v>
      </c>
      <c r="AF1536" s="64">
        <f t="shared" si="5"/>
        <v>6300</v>
      </c>
      <c r="AG1536" s="65">
        <f t="shared" si="6"/>
        <v>9.666666667</v>
      </c>
      <c r="AH1536" s="15">
        <f t="shared" si="234"/>
        <v>0.5552364541</v>
      </c>
      <c r="AI1536" s="15">
        <f t="shared" si="235"/>
        <v>0.2415131072</v>
      </c>
      <c r="AJ1536" s="15">
        <f t="shared" si="236"/>
        <v>0.2643119445</v>
      </c>
      <c r="AK1536" s="65">
        <f t="shared" si="7"/>
        <v>3.48</v>
      </c>
      <c r="AL1536" s="65">
        <f t="shared" si="8"/>
        <v>267960</v>
      </c>
      <c r="AM1536" s="65">
        <f t="shared" si="9"/>
        <v>96465.6</v>
      </c>
    </row>
    <row r="1537" ht="14.25" customHeight="1">
      <c r="A1537" s="11">
        <v>1364.0</v>
      </c>
      <c r="B1537" s="11">
        <f>VLOOKUP(D1537,'Species Data'!A$2:E$252,2,FALSE)</f>
        <v>185</v>
      </c>
      <c r="C1537" s="11"/>
      <c r="D1537" s="20" t="s">
        <v>242</v>
      </c>
      <c r="E1537" s="81" t="s">
        <v>455</v>
      </c>
      <c r="F1537" s="81"/>
      <c r="G1537" s="11">
        <f>VLOOKUP(D1537,'Species Data'!A$2:E$252,3,FALSE)</f>
        <v>140</v>
      </c>
      <c r="H1537" s="52">
        <f>VLOOKUP(D1537,'Species Data'!A$2:E$252,4,FALSE)</f>
        <v>167</v>
      </c>
      <c r="I1537" s="52">
        <f>VLOOKUP(D1537,'Species Data'!A$2:E$252,5,FALSE)</f>
        <v>198</v>
      </c>
      <c r="J1537" s="53">
        <f t="shared" si="1"/>
        <v>27720</v>
      </c>
      <c r="K1537" s="21" t="s">
        <v>117</v>
      </c>
      <c r="L1537" s="54">
        <f>VLOOKUP(K1537,'Basic Moves'!B$2:J$60,3,FALSE)</f>
        <v>12</v>
      </c>
      <c r="M1537" s="54" t="str">
        <f>VLOOKUP(K1537,'Basic Moves'!B$2:C$60,2,FALSE)</f>
        <v>Rock</v>
      </c>
      <c r="N1537" s="54">
        <f>IF(OR(VLOOKUP(K1537,'Basic Moves'!B$2:C$60,2,FALSE)=E1537,VLOOKUP(K1537,'Basic Moves'!B$2:C$60,2,FALSE)=F1537),1,0)</f>
        <v>1</v>
      </c>
      <c r="O1537" s="54">
        <f>VLOOKUP(K1537,'Basic Moves'!B$2:J$60,5,FALSE)</f>
        <v>900</v>
      </c>
      <c r="P1537" s="54">
        <f>VLOOKUP(K1537,'Basic Moves'!B$2:J$60,9,FALSE)</f>
        <v>7</v>
      </c>
      <c r="Q1537" s="34">
        <f t="shared" si="229"/>
        <v>7</v>
      </c>
      <c r="R1537" s="24">
        <f t="shared" si="2"/>
        <v>7.777777778</v>
      </c>
      <c r="S1537" s="56">
        <f t="shared" si="230"/>
        <v>13.33333333</v>
      </c>
      <c r="T1537" s="56">
        <f t="shared" si="231"/>
        <v>7.777777778</v>
      </c>
      <c r="U1537" s="56">
        <f t="shared" si="232"/>
        <v>0.5833333333</v>
      </c>
      <c r="V1537" s="21" t="s">
        <v>61</v>
      </c>
      <c r="W1537" s="54">
        <f>VLOOKUP(V1537,'Charged Moves'!B$2:K$119,3,FALSE)</f>
        <v>100</v>
      </c>
      <c r="X1537" s="57" t="str">
        <f>VLOOKUP(V1537,'Charged Moves'!B$2:C$119,2,FALSE)</f>
        <v>Rock</v>
      </c>
      <c r="Y1537" s="54">
        <f>IF(OR(VLOOKUP(V1537,'Charged Moves'!B$2:C$119,2,FALSE)=E1537,VLOOKUP(V1537,'Charged Moves'!B$2:C$119,2,FALSE)=F1537),1,0)</f>
        <v>1</v>
      </c>
      <c r="Z1537" s="54">
        <f>VLOOKUP(V1537,'Charged Moves'!B$2:K$119,10,FALSE)*100</f>
        <v>50</v>
      </c>
      <c r="AA1537" s="54">
        <f>VLOOKUP(V1537,'Charged Moves'!B$2:K$119,6,FALSE)</f>
        <v>2300</v>
      </c>
      <c r="AB1537" s="54">
        <f>VLOOKUP(V1537,'Charged Moves'!B$2:L$119,11,FALSE)</f>
        <v>100</v>
      </c>
      <c r="AC1537" s="62">
        <f t="shared" si="233"/>
        <v>56</v>
      </c>
      <c r="AD1537" s="24">
        <f t="shared" si="3"/>
        <v>24.34782609</v>
      </c>
      <c r="AE1537" s="63">
        <f t="shared" si="4"/>
        <v>15</v>
      </c>
      <c r="AF1537" s="64">
        <f t="shared" si="5"/>
        <v>13500</v>
      </c>
      <c r="AG1537" s="65">
        <f t="shared" si="6"/>
        <v>10.18987342</v>
      </c>
      <c r="AH1537" s="15">
        <f t="shared" si="234"/>
        <v>0.5852885363</v>
      </c>
      <c r="AI1537" s="15">
        <f t="shared" si="235"/>
        <v>0.2545849646</v>
      </c>
      <c r="AJ1537" s="15">
        <f t="shared" si="236"/>
        <v>0.2558206071</v>
      </c>
      <c r="AK1537" s="65">
        <f t="shared" si="7"/>
        <v>3.368200837</v>
      </c>
      <c r="AL1537" s="65">
        <f t="shared" si="8"/>
        <v>282463.2911</v>
      </c>
      <c r="AM1537" s="65">
        <f t="shared" si="9"/>
        <v>93366.5272</v>
      </c>
    </row>
    <row r="1538" ht="14.25" customHeight="1">
      <c r="A1538" s="11">
        <v>1362.0</v>
      </c>
      <c r="B1538" s="11">
        <f>VLOOKUP(D1538,'Species Data'!A$2:E$252,2,FALSE)</f>
        <v>185</v>
      </c>
      <c r="C1538" s="11"/>
      <c r="D1538" s="20" t="s">
        <v>242</v>
      </c>
      <c r="E1538" s="81" t="s">
        <v>455</v>
      </c>
      <c r="F1538" s="81"/>
      <c r="G1538" s="11">
        <f>VLOOKUP(D1538,'Species Data'!A$2:E$252,3,FALSE)</f>
        <v>140</v>
      </c>
      <c r="H1538" s="52">
        <f>VLOOKUP(D1538,'Species Data'!A$2:E$252,4,FALSE)</f>
        <v>167</v>
      </c>
      <c r="I1538" s="52">
        <f>VLOOKUP(D1538,'Species Data'!A$2:E$252,5,FALSE)</f>
        <v>198</v>
      </c>
      <c r="J1538" s="53">
        <f t="shared" si="1"/>
        <v>27720</v>
      </c>
      <c r="K1538" s="21" t="s">
        <v>117</v>
      </c>
      <c r="L1538" s="54">
        <f>VLOOKUP(K1538,'Basic Moves'!B$2:J$60,3,FALSE)</f>
        <v>12</v>
      </c>
      <c r="M1538" s="54" t="str">
        <f>VLOOKUP(K1538,'Basic Moves'!B$2:C$60,2,FALSE)</f>
        <v>Rock</v>
      </c>
      <c r="N1538" s="54">
        <f>IF(OR(VLOOKUP(K1538,'Basic Moves'!B$2:C$60,2,FALSE)=E1538,VLOOKUP(K1538,'Basic Moves'!B$2:C$60,2,FALSE)=F1538),1,0)</f>
        <v>1</v>
      </c>
      <c r="O1538" s="54">
        <f>VLOOKUP(K1538,'Basic Moves'!B$2:J$60,5,FALSE)</f>
        <v>900</v>
      </c>
      <c r="P1538" s="54">
        <f>VLOOKUP(K1538,'Basic Moves'!B$2:J$60,9,FALSE)</f>
        <v>7</v>
      </c>
      <c r="Q1538" s="34">
        <f t="shared" si="229"/>
        <v>7</v>
      </c>
      <c r="R1538" s="24">
        <f t="shared" si="2"/>
        <v>7.777777778</v>
      </c>
      <c r="S1538" s="56">
        <f t="shared" si="230"/>
        <v>13.33333333</v>
      </c>
      <c r="T1538" s="56">
        <f t="shared" si="231"/>
        <v>7.777777778</v>
      </c>
      <c r="U1538" s="56">
        <f t="shared" si="232"/>
        <v>0.5833333333</v>
      </c>
      <c r="V1538" s="21" t="s">
        <v>85</v>
      </c>
      <c r="W1538" s="54">
        <f>VLOOKUP(V1538,'Charged Moves'!B$2:K$119,3,FALSE)</f>
        <v>120</v>
      </c>
      <c r="X1538" s="57" t="str">
        <f>VLOOKUP(V1538,'Charged Moves'!B$2:C$119,2,FALSE)</f>
        <v>Ground</v>
      </c>
      <c r="Y1538" s="54">
        <f>IF(OR(VLOOKUP(V1538,'Charged Moves'!B$2:C$119,2,FALSE)=E1538,VLOOKUP(V1538,'Charged Moves'!B$2:C$119,2,FALSE)=F1538),1,0)</f>
        <v>0</v>
      </c>
      <c r="Z1538" s="54">
        <f>VLOOKUP(V1538,'Charged Moves'!B$2:K$119,10,FALSE)*100</f>
        <v>5</v>
      </c>
      <c r="AA1538" s="54">
        <f>VLOOKUP(V1538,'Charged Moves'!B$2:K$119,6,FALSE)</f>
        <v>3600</v>
      </c>
      <c r="AB1538" s="54">
        <f>VLOOKUP(V1538,'Charged Moves'!B$2:L$119,11,FALSE)</f>
        <v>100</v>
      </c>
      <c r="AC1538" s="62">
        <f t="shared" si="233"/>
        <v>56</v>
      </c>
      <c r="AD1538" s="24">
        <f t="shared" si="3"/>
        <v>15.55555556</v>
      </c>
      <c r="AE1538" s="63">
        <f t="shared" si="4"/>
        <v>15</v>
      </c>
      <c r="AF1538" s="64">
        <f t="shared" si="5"/>
        <v>13500</v>
      </c>
      <c r="AG1538" s="65">
        <f t="shared" si="6"/>
        <v>9.415204678</v>
      </c>
      <c r="AH1538" s="15">
        <f t="shared" si="234"/>
        <v>0.5407929166</v>
      </c>
      <c r="AI1538" s="15">
        <f t="shared" si="235"/>
        <v>0.2352305521</v>
      </c>
      <c r="AJ1538" s="15">
        <f t="shared" si="236"/>
        <v>0.2490473527</v>
      </c>
      <c r="AK1538" s="65">
        <f t="shared" si="7"/>
        <v>3.279022403</v>
      </c>
      <c r="AL1538" s="65">
        <f t="shared" si="8"/>
        <v>260989.4737</v>
      </c>
      <c r="AM1538" s="65">
        <f t="shared" si="9"/>
        <v>90894.50102</v>
      </c>
    </row>
    <row r="1539" ht="14.25" customHeight="1">
      <c r="A1539" s="11">
        <v>1361.0</v>
      </c>
      <c r="B1539" s="11">
        <f>VLOOKUP(D1539,'Species Data'!A$2:E$252,2,FALSE)</f>
        <v>185</v>
      </c>
      <c r="C1539" s="11"/>
      <c r="D1539" s="20" t="s">
        <v>242</v>
      </c>
      <c r="E1539" s="81" t="s">
        <v>455</v>
      </c>
      <c r="F1539" s="81"/>
      <c r="G1539" s="11">
        <f>VLOOKUP(D1539,'Species Data'!A$2:E$252,3,FALSE)</f>
        <v>140</v>
      </c>
      <c r="H1539" s="52">
        <f>VLOOKUP(D1539,'Species Data'!A$2:E$252,4,FALSE)</f>
        <v>167</v>
      </c>
      <c r="I1539" s="52">
        <f>VLOOKUP(D1539,'Species Data'!A$2:E$252,5,FALSE)</f>
        <v>198</v>
      </c>
      <c r="J1539" s="53">
        <f t="shared" si="1"/>
        <v>27720</v>
      </c>
      <c r="K1539" s="21" t="s">
        <v>115</v>
      </c>
      <c r="L1539" s="54">
        <f>VLOOKUP(K1539,'Basic Moves'!B$2:J$60,3,FALSE)</f>
        <v>12</v>
      </c>
      <c r="M1539" s="54" t="str">
        <f>VLOOKUP(K1539,'Basic Moves'!B$2:C$60,2,FALSE)</f>
        <v>Fighting</v>
      </c>
      <c r="N1539" s="54">
        <f>IF(OR(VLOOKUP(K1539,'Basic Moves'!B$2:C$60,2,FALSE)=E1539,VLOOKUP(K1539,'Basic Moves'!B$2:C$60,2,FALSE)=F1539),1,0)</f>
        <v>0</v>
      </c>
      <c r="O1539" s="54">
        <f>VLOOKUP(K1539,'Basic Moves'!B$2:J$60,5,FALSE)</f>
        <v>900</v>
      </c>
      <c r="P1539" s="54">
        <f>VLOOKUP(K1539,'Basic Moves'!B$2:J$60,9,FALSE)</f>
        <v>8</v>
      </c>
      <c r="Q1539" s="34">
        <f t="shared" si="229"/>
        <v>6</v>
      </c>
      <c r="R1539" s="24">
        <f t="shared" si="2"/>
        <v>6.666666667</v>
      </c>
      <c r="S1539" s="56">
        <f t="shared" si="230"/>
        <v>13.33333333</v>
      </c>
      <c r="T1539" s="56">
        <f t="shared" si="231"/>
        <v>8.888888889</v>
      </c>
      <c r="U1539" s="56">
        <f t="shared" si="232"/>
        <v>0.6666666667</v>
      </c>
      <c r="V1539" s="21" t="s">
        <v>61</v>
      </c>
      <c r="W1539" s="54">
        <f>VLOOKUP(V1539,'Charged Moves'!B$2:K$119,3,FALSE)</f>
        <v>100</v>
      </c>
      <c r="X1539" s="57" t="str">
        <f>VLOOKUP(V1539,'Charged Moves'!B$2:C$119,2,FALSE)</f>
        <v>Rock</v>
      </c>
      <c r="Y1539" s="54">
        <f>IF(OR(VLOOKUP(V1539,'Charged Moves'!B$2:C$119,2,FALSE)=E1539,VLOOKUP(V1539,'Charged Moves'!B$2:C$119,2,FALSE)=F1539),1,0)</f>
        <v>1</v>
      </c>
      <c r="Z1539" s="54">
        <f>VLOOKUP(V1539,'Charged Moves'!B$2:K$119,10,FALSE)*100</f>
        <v>50</v>
      </c>
      <c r="AA1539" s="54">
        <f>VLOOKUP(V1539,'Charged Moves'!B$2:K$119,6,FALSE)</f>
        <v>2300</v>
      </c>
      <c r="AB1539" s="54">
        <f>VLOOKUP(V1539,'Charged Moves'!B$2:L$119,11,FALSE)</f>
        <v>100</v>
      </c>
      <c r="AC1539" s="62">
        <f t="shared" si="233"/>
        <v>56</v>
      </c>
      <c r="AD1539" s="24">
        <f t="shared" si="3"/>
        <v>24.34782609</v>
      </c>
      <c r="AE1539" s="63">
        <f t="shared" si="4"/>
        <v>13</v>
      </c>
      <c r="AF1539" s="64">
        <f t="shared" si="5"/>
        <v>11700</v>
      </c>
      <c r="AG1539" s="65">
        <f t="shared" si="6"/>
        <v>9.571428571</v>
      </c>
      <c r="AH1539" s="15">
        <f t="shared" si="234"/>
        <v>0.5497661443</v>
      </c>
      <c r="AI1539" s="15">
        <f t="shared" si="235"/>
        <v>0.2391336677</v>
      </c>
      <c r="AJ1539" s="15">
        <f t="shared" si="236"/>
        <v>0.2423221166</v>
      </c>
      <c r="AK1539" s="65">
        <f t="shared" si="7"/>
        <v>3.19047619</v>
      </c>
      <c r="AL1539" s="65">
        <f t="shared" si="8"/>
        <v>265320</v>
      </c>
      <c r="AM1539" s="65">
        <f t="shared" si="9"/>
        <v>88440</v>
      </c>
    </row>
    <row r="1540" ht="14.25" customHeight="1">
      <c r="A1540" s="11">
        <v>1359.0</v>
      </c>
      <c r="B1540" s="11">
        <f>VLOOKUP(D1540,'Species Data'!A$2:E$252,2,FALSE)</f>
        <v>185</v>
      </c>
      <c r="C1540" s="11"/>
      <c r="D1540" s="20" t="s">
        <v>242</v>
      </c>
      <c r="E1540" s="81" t="s">
        <v>455</v>
      </c>
      <c r="F1540" s="81"/>
      <c r="G1540" s="11">
        <f>VLOOKUP(D1540,'Species Data'!A$2:E$252,3,FALSE)</f>
        <v>140</v>
      </c>
      <c r="H1540" s="52">
        <f>VLOOKUP(D1540,'Species Data'!A$2:E$252,4,FALSE)</f>
        <v>167</v>
      </c>
      <c r="I1540" s="52">
        <f>VLOOKUP(D1540,'Species Data'!A$2:E$252,5,FALSE)</f>
        <v>198</v>
      </c>
      <c r="J1540" s="53">
        <f t="shared" si="1"/>
        <v>27720</v>
      </c>
      <c r="K1540" s="21" t="s">
        <v>115</v>
      </c>
      <c r="L1540" s="54">
        <f>VLOOKUP(K1540,'Basic Moves'!B$2:J$60,3,FALSE)</f>
        <v>12</v>
      </c>
      <c r="M1540" s="54" t="str">
        <f>VLOOKUP(K1540,'Basic Moves'!B$2:C$60,2,FALSE)</f>
        <v>Fighting</v>
      </c>
      <c r="N1540" s="54">
        <f>IF(OR(VLOOKUP(K1540,'Basic Moves'!B$2:C$60,2,FALSE)=E1540,VLOOKUP(K1540,'Basic Moves'!B$2:C$60,2,FALSE)=F1540),1,0)</f>
        <v>0</v>
      </c>
      <c r="O1540" s="54">
        <f>VLOOKUP(K1540,'Basic Moves'!B$2:J$60,5,FALSE)</f>
        <v>900</v>
      </c>
      <c r="P1540" s="54">
        <f>VLOOKUP(K1540,'Basic Moves'!B$2:J$60,9,FALSE)</f>
        <v>8</v>
      </c>
      <c r="Q1540" s="34">
        <f t="shared" si="229"/>
        <v>6</v>
      </c>
      <c r="R1540" s="24">
        <f t="shared" si="2"/>
        <v>6.666666667</v>
      </c>
      <c r="S1540" s="56">
        <f t="shared" si="230"/>
        <v>13.33333333</v>
      </c>
      <c r="T1540" s="56">
        <f t="shared" si="231"/>
        <v>8.888888889</v>
      </c>
      <c r="U1540" s="56">
        <f t="shared" si="232"/>
        <v>0.6666666667</v>
      </c>
      <c r="V1540" s="21" t="s">
        <v>85</v>
      </c>
      <c r="W1540" s="54">
        <f>VLOOKUP(V1540,'Charged Moves'!B$2:K$119,3,FALSE)</f>
        <v>120</v>
      </c>
      <c r="X1540" s="57" t="str">
        <f>VLOOKUP(V1540,'Charged Moves'!B$2:C$119,2,FALSE)</f>
        <v>Ground</v>
      </c>
      <c r="Y1540" s="54">
        <f>IF(OR(VLOOKUP(V1540,'Charged Moves'!B$2:C$119,2,FALSE)=E1540,VLOOKUP(V1540,'Charged Moves'!B$2:C$119,2,FALSE)=F1540),1,0)</f>
        <v>0</v>
      </c>
      <c r="Z1540" s="54">
        <f>VLOOKUP(V1540,'Charged Moves'!B$2:K$119,10,FALSE)*100</f>
        <v>5</v>
      </c>
      <c r="AA1540" s="54">
        <f>VLOOKUP(V1540,'Charged Moves'!B$2:K$119,6,FALSE)</f>
        <v>3600</v>
      </c>
      <c r="AB1540" s="54">
        <f>VLOOKUP(V1540,'Charged Moves'!B$2:L$119,11,FALSE)</f>
        <v>100</v>
      </c>
      <c r="AC1540" s="62">
        <f t="shared" si="233"/>
        <v>56</v>
      </c>
      <c r="AD1540" s="24">
        <f t="shared" si="3"/>
        <v>15.55555556</v>
      </c>
      <c r="AE1540" s="63">
        <f t="shared" si="4"/>
        <v>13</v>
      </c>
      <c r="AF1540" s="64">
        <f t="shared" si="5"/>
        <v>11700</v>
      </c>
      <c r="AG1540" s="65">
        <f t="shared" si="6"/>
        <v>8.758169935</v>
      </c>
      <c r="AH1540" s="15">
        <f t="shared" si="234"/>
        <v>0.5030539882</v>
      </c>
      <c r="AI1540" s="15">
        <f t="shared" si="235"/>
        <v>0.2188151208</v>
      </c>
      <c r="AJ1540" s="15">
        <f t="shared" si="236"/>
        <v>0.2350468568</v>
      </c>
      <c r="AK1540" s="65">
        <f t="shared" si="7"/>
        <v>3.094688222</v>
      </c>
      <c r="AL1540" s="65">
        <f t="shared" si="8"/>
        <v>242776.4706</v>
      </c>
      <c r="AM1540" s="65">
        <f t="shared" si="9"/>
        <v>85784.75751</v>
      </c>
    </row>
    <row r="1541" ht="14.25" customHeight="1">
      <c r="A1541" s="11">
        <v>1403.0</v>
      </c>
      <c r="B1541" s="11">
        <f>VLOOKUP(D1541,'Species Data'!A$2:E$252,2,FALSE)</f>
        <v>192</v>
      </c>
      <c r="C1541" s="11"/>
      <c r="D1541" s="20" t="s">
        <v>247</v>
      </c>
      <c r="E1541" s="110" t="s">
        <v>479</v>
      </c>
      <c r="F1541" s="110"/>
      <c r="G1541" s="11">
        <f>VLOOKUP(D1541,'Species Data'!A$2:E$252,3,FALSE)</f>
        <v>150</v>
      </c>
      <c r="H1541" s="52">
        <f>VLOOKUP(D1541,'Species Data'!A$2:E$252,4,FALSE)</f>
        <v>185</v>
      </c>
      <c r="I1541" s="52">
        <f>VLOOKUP(D1541,'Species Data'!A$2:E$252,5,FALSE)</f>
        <v>148</v>
      </c>
      <c r="J1541" s="53">
        <f t="shared" si="1"/>
        <v>22200</v>
      </c>
      <c r="K1541" s="21" t="s">
        <v>129</v>
      </c>
      <c r="L1541" s="54">
        <f>VLOOKUP(K1541,'Basic Moves'!B$2:J$60,3,FALSE)</f>
        <v>8</v>
      </c>
      <c r="M1541" s="54" t="str">
        <f>VLOOKUP(K1541,'Basic Moves'!B$2:C$60,2,FALSE)</f>
        <v>Grass</v>
      </c>
      <c r="N1541" s="54">
        <f>IF(OR(VLOOKUP(K1541,'Basic Moves'!B$2:C$60,2,FALSE)=E1541,VLOOKUP(K1541,'Basic Moves'!B$2:C$60,2,FALSE)=F1541),1,0)</f>
        <v>1</v>
      </c>
      <c r="O1541" s="54">
        <f>VLOOKUP(K1541,'Basic Moves'!B$2:J$60,5,FALSE)</f>
        <v>1100</v>
      </c>
      <c r="P1541" s="54">
        <f>VLOOKUP(K1541,'Basic Moves'!B$2:J$60,9,FALSE)</f>
        <v>14</v>
      </c>
      <c r="Q1541" s="34">
        <f t="shared" si="229"/>
        <v>5</v>
      </c>
      <c r="R1541" s="24">
        <f t="shared" si="2"/>
        <v>4.545454545</v>
      </c>
      <c r="S1541" s="56">
        <f t="shared" si="230"/>
        <v>7.272727273</v>
      </c>
      <c r="T1541" s="56">
        <f t="shared" si="231"/>
        <v>12.72727273</v>
      </c>
      <c r="U1541" s="56">
        <f t="shared" si="232"/>
        <v>1.75</v>
      </c>
      <c r="V1541" s="21" t="s">
        <v>39</v>
      </c>
      <c r="W1541" s="54">
        <f>VLOOKUP(V1541,'Charged Moves'!B$2:K$119,3,FALSE)</f>
        <v>180</v>
      </c>
      <c r="X1541" s="57" t="str">
        <f>VLOOKUP(V1541,'Charged Moves'!B$2:C$119,2,FALSE)</f>
        <v>Grass</v>
      </c>
      <c r="Y1541" s="54">
        <f>IF(OR(VLOOKUP(V1541,'Charged Moves'!B$2:C$119,2,FALSE)=E1541,VLOOKUP(V1541,'Charged Moves'!B$2:C$119,2,FALSE)=F1541),1,0)</f>
        <v>1</v>
      </c>
      <c r="Z1541" s="54">
        <f>VLOOKUP(V1541,'Charged Moves'!B$2:K$119,10,FALSE)*100</f>
        <v>5</v>
      </c>
      <c r="AA1541" s="54">
        <f>VLOOKUP(V1541,'Charged Moves'!B$2:K$119,6,FALSE)</f>
        <v>4900</v>
      </c>
      <c r="AB1541" s="54">
        <f>VLOOKUP(V1541,'Charged Moves'!B$2:L$119,11,FALSE)</f>
        <v>100</v>
      </c>
      <c r="AC1541" s="62">
        <f t="shared" si="233"/>
        <v>112</v>
      </c>
      <c r="AD1541" s="24">
        <f t="shared" si="3"/>
        <v>22.85714286</v>
      </c>
      <c r="AE1541" s="63">
        <f t="shared" si="4"/>
        <v>8</v>
      </c>
      <c r="AF1541" s="64">
        <f t="shared" si="5"/>
        <v>8800</v>
      </c>
      <c r="AG1541" s="65">
        <f t="shared" si="6"/>
        <v>11.09489051</v>
      </c>
      <c r="AH1541" s="15">
        <f t="shared" si="234"/>
        <v>0.6372711379</v>
      </c>
      <c r="AI1541" s="15">
        <f t="shared" si="235"/>
        <v>0.2219968088</v>
      </c>
      <c r="AJ1541" s="15">
        <f t="shared" si="236"/>
        <v>0.291663189</v>
      </c>
      <c r="AK1541" s="65">
        <f t="shared" si="7"/>
        <v>4.794952681</v>
      </c>
      <c r="AL1541" s="65">
        <f t="shared" si="8"/>
        <v>246306.5693</v>
      </c>
      <c r="AM1541" s="65">
        <f t="shared" si="9"/>
        <v>106447.9495</v>
      </c>
    </row>
    <row r="1542" ht="14.25" customHeight="1">
      <c r="A1542" s="11">
        <v>1406.0</v>
      </c>
      <c r="B1542" s="11">
        <f>VLOOKUP(D1542,'Species Data'!A$2:E$252,2,FALSE)</f>
        <v>192</v>
      </c>
      <c r="C1542" s="11"/>
      <c r="D1542" s="20" t="s">
        <v>247</v>
      </c>
      <c r="E1542" s="110" t="s">
        <v>479</v>
      </c>
      <c r="F1542" s="110"/>
      <c r="G1542" s="11">
        <f>VLOOKUP(D1542,'Species Data'!A$2:E$252,3,FALSE)</f>
        <v>150</v>
      </c>
      <c r="H1542" s="52">
        <f>VLOOKUP(D1542,'Species Data'!A$2:E$252,4,FALSE)</f>
        <v>185</v>
      </c>
      <c r="I1542" s="52">
        <f>VLOOKUP(D1542,'Species Data'!A$2:E$252,5,FALSE)</f>
        <v>148</v>
      </c>
      <c r="J1542" s="53">
        <f t="shared" si="1"/>
        <v>22200</v>
      </c>
      <c r="K1542" s="21" t="s">
        <v>146</v>
      </c>
      <c r="L1542" s="54">
        <f>VLOOKUP(K1542,'Basic Moves'!B$2:J$60,3,FALSE)</f>
        <v>13</v>
      </c>
      <c r="M1542" s="54" t="str">
        <f>VLOOKUP(K1542,'Basic Moves'!B$2:C$60,2,FALSE)</f>
        <v>Grass</v>
      </c>
      <c r="N1542" s="54">
        <f>IF(OR(VLOOKUP(K1542,'Basic Moves'!B$2:C$60,2,FALSE)=E1542,VLOOKUP(K1542,'Basic Moves'!B$2:C$60,2,FALSE)=F1542),1,0)</f>
        <v>1</v>
      </c>
      <c r="O1542" s="54">
        <f>VLOOKUP(K1542,'Basic Moves'!B$2:J$60,5,FALSE)</f>
        <v>1000</v>
      </c>
      <c r="P1542" s="54">
        <f>VLOOKUP(K1542,'Basic Moves'!B$2:J$60,9,FALSE)</f>
        <v>7</v>
      </c>
      <c r="Q1542" s="34">
        <f t="shared" si="229"/>
        <v>9</v>
      </c>
      <c r="R1542" s="24">
        <f t="shared" si="2"/>
        <v>9</v>
      </c>
      <c r="S1542" s="56">
        <f t="shared" si="230"/>
        <v>13</v>
      </c>
      <c r="T1542" s="56">
        <f t="shared" si="231"/>
        <v>7</v>
      </c>
      <c r="U1542" s="56">
        <f t="shared" si="232"/>
        <v>0.5384615385</v>
      </c>
      <c r="V1542" s="21" t="s">
        <v>39</v>
      </c>
      <c r="W1542" s="54">
        <f>VLOOKUP(V1542,'Charged Moves'!B$2:K$119,3,FALSE)</f>
        <v>180</v>
      </c>
      <c r="X1542" s="57" t="str">
        <f>VLOOKUP(V1542,'Charged Moves'!B$2:C$119,2,FALSE)</f>
        <v>Grass</v>
      </c>
      <c r="Y1542" s="54">
        <f>IF(OR(VLOOKUP(V1542,'Charged Moves'!B$2:C$119,2,FALSE)=E1542,VLOOKUP(V1542,'Charged Moves'!B$2:C$119,2,FALSE)=F1542),1,0)</f>
        <v>1</v>
      </c>
      <c r="Z1542" s="54">
        <f>VLOOKUP(V1542,'Charged Moves'!B$2:K$119,10,FALSE)*100</f>
        <v>5</v>
      </c>
      <c r="AA1542" s="54">
        <f>VLOOKUP(V1542,'Charged Moves'!B$2:K$119,6,FALSE)</f>
        <v>4900</v>
      </c>
      <c r="AB1542" s="54">
        <f>VLOOKUP(V1542,'Charged Moves'!B$2:L$119,11,FALSE)</f>
        <v>100</v>
      </c>
      <c r="AC1542" s="62">
        <f t="shared" si="233"/>
        <v>112</v>
      </c>
      <c r="AD1542" s="24">
        <f t="shared" si="3"/>
        <v>22.85714286</v>
      </c>
      <c r="AE1542" s="63">
        <f t="shared" si="4"/>
        <v>15</v>
      </c>
      <c r="AF1542" s="64">
        <f t="shared" si="5"/>
        <v>15000</v>
      </c>
      <c r="AG1542" s="65">
        <f t="shared" si="6"/>
        <v>12.4120603</v>
      </c>
      <c r="AH1542" s="15">
        <f t="shared" si="234"/>
        <v>0.7129270707</v>
      </c>
      <c r="AI1542" s="15">
        <f t="shared" si="235"/>
        <v>0.2483519576</v>
      </c>
      <c r="AJ1542" s="15">
        <f t="shared" si="236"/>
        <v>0.2894855496</v>
      </c>
      <c r="AK1542" s="65">
        <f t="shared" si="7"/>
        <v>4.759152216</v>
      </c>
      <c r="AL1542" s="65">
        <f t="shared" si="8"/>
        <v>275547.7387</v>
      </c>
      <c r="AM1542" s="65">
        <f t="shared" si="9"/>
        <v>105653.1792</v>
      </c>
    </row>
    <row r="1543" ht="14.25" customHeight="1">
      <c r="A1543" s="11">
        <v>1404.0</v>
      </c>
      <c r="B1543" s="11">
        <f>VLOOKUP(D1543,'Species Data'!A$2:E$252,2,FALSE)</f>
        <v>192</v>
      </c>
      <c r="C1543" s="11"/>
      <c r="D1543" s="20" t="s">
        <v>247</v>
      </c>
      <c r="E1543" s="110" t="s">
        <v>479</v>
      </c>
      <c r="F1543" s="110"/>
      <c r="G1543" s="11">
        <f>VLOOKUP(D1543,'Species Data'!A$2:E$252,3,FALSE)</f>
        <v>150</v>
      </c>
      <c r="H1543" s="52">
        <f>VLOOKUP(D1543,'Species Data'!A$2:E$252,4,FALSE)</f>
        <v>185</v>
      </c>
      <c r="I1543" s="52">
        <f>VLOOKUP(D1543,'Species Data'!A$2:E$252,5,FALSE)</f>
        <v>148</v>
      </c>
      <c r="J1543" s="53">
        <f t="shared" si="1"/>
        <v>22200</v>
      </c>
      <c r="K1543" s="21" t="s">
        <v>146</v>
      </c>
      <c r="L1543" s="54">
        <f>VLOOKUP(K1543,'Basic Moves'!B$2:J$60,3,FALSE)</f>
        <v>13</v>
      </c>
      <c r="M1543" s="54" t="str">
        <f>VLOOKUP(K1543,'Basic Moves'!B$2:C$60,2,FALSE)</f>
        <v>Grass</v>
      </c>
      <c r="N1543" s="54">
        <f>IF(OR(VLOOKUP(K1543,'Basic Moves'!B$2:C$60,2,FALSE)=E1543,VLOOKUP(K1543,'Basic Moves'!B$2:C$60,2,FALSE)=F1543),1,0)</f>
        <v>1</v>
      </c>
      <c r="O1543" s="54">
        <f>VLOOKUP(K1543,'Basic Moves'!B$2:J$60,5,FALSE)</f>
        <v>1000</v>
      </c>
      <c r="P1543" s="54">
        <f>VLOOKUP(K1543,'Basic Moves'!B$2:J$60,9,FALSE)</f>
        <v>7</v>
      </c>
      <c r="Q1543" s="34">
        <f t="shared" si="229"/>
        <v>9</v>
      </c>
      <c r="R1543" s="24">
        <f t="shared" si="2"/>
        <v>9</v>
      </c>
      <c r="S1543" s="56">
        <f t="shared" si="230"/>
        <v>13</v>
      </c>
      <c r="T1543" s="56">
        <f t="shared" si="231"/>
        <v>7</v>
      </c>
      <c r="U1543" s="56">
        <f t="shared" si="232"/>
        <v>0.5384615385</v>
      </c>
      <c r="V1543" s="21" t="s">
        <v>152</v>
      </c>
      <c r="W1543" s="54">
        <f>VLOOKUP(V1543,'Charged Moves'!B$2:K$119,3,FALSE)</f>
        <v>110</v>
      </c>
      <c r="X1543" s="57" t="str">
        <f>VLOOKUP(V1543,'Charged Moves'!B$2:C$119,2,FALSE)</f>
        <v>Grass</v>
      </c>
      <c r="Y1543" s="54">
        <f>IF(OR(VLOOKUP(V1543,'Charged Moves'!B$2:C$119,2,FALSE)=E1543,VLOOKUP(V1543,'Charged Moves'!B$2:C$119,2,FALSE)=F1543),1,0)</f>
        <v>1</v>
      </c>
      <c r="Z1543" s="54">
        <f>VLOOKUP(V1543,'Charged Moves'!B$2:K$119,10,FALSE)*100</f>
        <v>5</v>
      </c>
      <c r="AA1543" s="54">
        <f>VLOOKUP(V1543,'Charged Moves'!B$2:K$119,6,FALSE)</f>
        <v>2600</v>
      </c>
      <c r="AB1543" s="54">
        <f>VLOOKUP(V1543,'Charged Moves'!B$2:L$119,11,FALSE)</f>
        <v>100</v>
      </c>
      <c r="AC1543" s="62">
        <f t="shared" si="233"/>
        <v>68</v>
      </c>
      <c r="AD1543" s="24">
        <f t="shared" si="3"/>
        <v>26.15384615</v>
      </c>
      <c r="AE1543" s="63">
        <f t="shared" si="4"/>
        <v>15</v>
      </c>
      <c r="AF1543" s="64">
        <f t="shared" si="5"/>
        <v>15000</v>
      </c>
      <c r="AG1543" s="65">
        <f t="shared" si="6"/>
        <v>11.53409091</v>
      </c>
      <c r="AH1543" s="15">
        <f t="shared" si="234"/>
        <v>0.6624980419</v>
      </c>
      <c r="AI1543" s="15">
        <f t="shared" si="235"/>
        <v>0.2307847357</v>
      </c>
      <c r="AJ1543" s="15">
        <f t="shared" si="236"/>
        <v>0.2489497278</v>
      </c>
      <c r="AK1543" s="65">
        <f t="shared" si="7"/>
        <v>4.092741935</v>
      </c>
      <c r="AL1543" s="65">
        <f t="shared" si="8"/>
        <v>256056.8182</v>
      </c>
      <c r="AM1543" s="65">
        <f t="shared" si="9"/>
        <v>90858.87097</v>
      </c>
    </row>
    <row r="1544" ht="14.25" customHeight="1">
      <c r="A1544" s="11">
        <v>1405.0</v>
      </c>
      <c r="B1544" s="11">
        <f>VLOOKUP(D1544,'Species Data'!A$2:E$252,2,FALSE)</f>
        <v>192</v>
      </c>
      <c r="C1544" s="11"/>
      <c r="D1544" s="20" t="s">
        <v>247</v>
      </c>
      <c r="E1544" s="110" t="s">
        <v>479</v>
      </c>
      <c r="F1544" s="110"/>
      <c r="G1544" s="11">
        <f>VLOOKUP(D1544,'Species Data'!A$2:E$252,3,FALSE)</f>
        <v>150</v>
      </c>
      <c r="H1544" s="52">
        <f>VLOOKUP(D1544,'Species Data'!A$2:E$252,4,FALSE)</f>
        <v>185</v>
      </c>
      <c r="I1544" s="52">
        <f>VLOOKUP(D1544,'Species Data'!A$2:E$252,5,FALSE)</f>
        <v>148</v>
      </c>
      <c r="J1544" s="53">
        <f t="shared" si="1"/>
        <v>22200</v>
      </c>
      <c r="K1544" s="21" t="s">
        <v>146</v>
      </c>
      <c r="L1544" s="54">
        <f>VLOOKUP(K1544,'Basic Moves'!B$2:J$60,3,FALSE)</f>
        <v>13</v>
      </c>
      <c r="M1544" s="54" t="str">
        <f>VLOOKUP(K1544,'Basic Moves'!B$2:C$60,2,FALSE)</f>
        <v>Grass</v>
      </c>
      <c r="N1544" s="54">
        <f>IF(OR(VLOOKUP(K1544,'Basic Moves'!B$2:C$60,2,FALSE)=E1544,VLOOKUP(K1544,'Basic Moves'!B$2:C$60,2,FALSE)=F1544),1,0)</f>
        <v>1</v>
      </c>
      <c r="O1544" s="54">
        <f>VLOOKUP(K1544,'Basic Moves'!B$2:J$60,5,FALSE)</f>
        <v>1000</v>
      </c>
      <c r="P1544" s="54">
        <f>VLOOKUP(K1544,'Basic Moves'!B$2:J$60,9,FALSE)</f>
        <v>7</v>
      </c>
      <c r="Q1544" s="34">
        <f t="shared" si="229"/>
        <v>9</v>
      </c>
      <c r="R1544" s="24">
        <f t="shared" si="2"/>
        <v>9</v>
      </c>
      <c r="S1544" s="56">
        <f t="shared" si="230"/>
        <v>13</v>
      </c>
      <c r="T1544" s="56">
        <f t="shared" si="231"/>
        <v>7</v>
      </c>
      <c r="U1544" s="56">
        <f t="shared" si="232"/>
        <v>0.5384615385</v>
      </c>
      <c r="V1544" s="21" t="s">
        <v>144</v>
      </c>
      <c r="W1544" s="54">
        <f>VLOOKUP(V1544,'Charged Moves'!B$2:K$119,3,FALSE)</f>
        <v>80</v>
      </c>
      <c r="X1544" s="57" t="str">
        <f>VLOOKUP(V1544,'Charged Moves'!B$2:C$119,2,FALSE)</f>
        <v>Poison</v>
      </c>
      <c r="Y1544" s="54">
        <f>IF(OR(VLOOKUP(V1544,'Charged Moves'!B$2:C$119,2,FALSE)=E1544,VLOOKUP(V1544,'Charged Moves'!B$2:C$119,2,FALSE)=F1544),1,0)</f>
        <v>0</v>
      </c>
      <c r="Z1544" s="54">
        <f>VLOOKUP(V1544,'Charged Moves'!B$2:K$119,10,FALSE)*100</f>
        <v>5</v>
      </c>
      <c r="AA1544" s="54">
        <f>VLOOKUP(V1544,'Charged Moves'!B$2:K$119,6,FALSE)</f>
        <v>2300</v>
      </c>
      <c r="AB1544" s="54">
        <f>VLOOKUP(V1544,'Charged Moves'!B$2:L$119,11,FALSE)</f>
        <v>50</v>
      </c>
      <c r="AC1544" s="62">
        <f t="shared" si="233"/>
        <v>42</v>
      </c>
      <c r="AD1544" s="24">
        <f t="shared" si="3"/>
        <v>18.26086957</v>
      </c>
      <c r="AE1544" s="63">
        <f t="shared" si="4"/>
        <v>8</v>
      </c>
      <c r="AF1544" s="64">
        <f t="shared" si="5"/>
        <v>8000</v>
      </c>
      <c r="AG1544" s="65">
        <f t="shared" si="6"/>
        <v>11.06796117</v>
      </c>
      <c r="AH1544" s="15">
        <f t="shared" si="234"/>
        <v>0.6357243633</v>
      </c>
      <c r="AI1544" s="15">
        <f t="shared" si="235"/>
        <v>0.2214579816</v>
      </c>
      <c r="AJ1544" s="15">
        <f t="shared" si="236"/>
        <v>0.2450279972</v>
      </c>
      <c r="AK1544" s="65">
        <f t="shared" si="7"/>
        <v>4.028268551</v>
      </c>
      <c r="AL1544" s="65">
        <f t="shared" si="8"/>
        <v>245708.7379</v>
      </c>
      <c r="AM1544" s="65">
        <f t="shared" si="9"/>
        <v>89427.56184</v>
      </c>
    </row>
    <row r="1545" ht="14.25" customHeight="1">
      <c r="A1545" s="11">
        <v>1402.0</v>
      </c>
      <c r="B1545" s="11">
        <f>VLOOKUP(D1545,'Species Data'!A$2:E$252,2,FALSE)</f>
        <v>192</v>
      </c>
      <c r="C1545" s="11"/>
      <c r="D1545" s="20" t="s">
        <v>247</v>
      </c>
      <c r="E1545" s="110" t="s">
        <v>479</v>
      </c>
      <c r="F1545" s="110"/>
      <c r="G1545" s="11">
        <f>VLOOKUP(D1545,'Species Data'!A$2:E$252,3,FALSE)</f>
        <v>150</v>
      </c>
      <c r="H1545" s="52">
        <f>VLOOKUP(D1545,'Species Data'!A$2:E$252,4,FALSE)</f>
        <v>185</v>
      </c>
      <c r="I1545" s="52">
        <f>VLOOKUP(D1545,'Species Data'!A$2:E$252,5,FALSE)</f>
        <v>148</v>
      </c>
      <c r="J1545" s="53">
        <f t="shared" si="1"/>
        <v>22200</v>
      </c>
      <c r="K1545" s="21" t="s">
        <v>129</v>
      </c>
      <c r="L1545" s="54">
        <f>VLOOKUP(K1545,'Basic Moves'!B$2:J$60,3,FALSE)</f>
        <v>8</v>
      </c>
      <c r="M1545" s="54" t="str">
        <f>VLOOKUP(K1545,'Basic Moves'!B$2:C$60,2,FALSE)</f>
        <v>Grass</v>
      </c>
      <c r="N1545" s="54">
        <f>IF(OR(VLOOKUP(K1545,'Basic Moves'!B$2:C$60,2,FALSE)=E1545,VLOOKUP(K1545,'Basic Moves'!B$2:C$60,2,FALSE)=F1545),1,0)</f>
        <v>1</v>
      </c>
      <c r="O1545" s="54">
        <f>VLOOKUP(K1545,'Basic Moves'!B$2:J$60,5,FALSE)</f>
        <v>1100</v>
      </c>
      <c r="P1545" s="54">
        <f>VLOOKUP(K1545,'Basic Moves'!B$2:J$60,9,FALSE)</f>
        <v>14</v>
      </c>
      <c r="Q1545" s="34">
        <f t="shared" si="229"/>
        <v>5</v>
      </c>
      <c r="R1545" s="24">
        <f t="shared" si="2"/>
        <v>4.545454545</v>
      </c>
      <c r="S1545" s="56">
        <f t="shared" si="230"/>
        <v>7.272727273</v>
      </c>
      <c r="T1545" s="56">
        <f t="shared" si="231"/>
        <v>12.72727273</v>
      </c>
      <c r="U1545" s="56">
        <f t="shared" si="232"/>
        <v>1.75</v>
      </c>
      <c r="V1545" s="21" t="s">
        <v>144</v>
      </c>
      <c r="W1545" s="54">
        <f>VLOOKUP(V1545,'Charged Moves'!B$2:K$119,3,FALSE)</f>
        <v>80</v>
      </c>
      <c r="X1545" s="57" t="str">
        <f>VLOOKUP(V1545,'Charged Moves'!B$2:C$119,2,FALSE)</f>
        <v>Poison</v>
      </c>
      <c r="Y1545" s="54">
        <f>IF(OR(VLOOKUP(V1545,'Charged Moves'!B$2:C$119,2,FALSE)=E1545,VLOOKUP(V1545,'Charged Moves'!B$2:C$119,2,FALSE)=F1545),1,0)</f>
        <v>0</v>
      </c>
      <c r="Z1545" s="54">
        <f>VLOOKUP(V1545,'Charged Moves'!B$2:K$119,10,FALSE)*100</f>
        <v>5</v>
      </c>
      <c r="AA1545" s="54">
        <f>VLOOKUP(V1545,'Charged Moves'!B$2:K$119,6,FALSE)</f>
        <v>2300</v>
      </c>
      <c r="AB1545" s="54">
        <f>VLOOKUP(V1545,'Charged Moves'!B$2:L$119,11,FALSE)</f>
        <v>50</v>
      </c>
      <c r="AC1545" s="62">
        <f t="shared" si="233"/>
        <v>42</v>
      </c>
      <c r="AD1545" s="24">
        <f t="shared" si="3"/>
        <v>18.26086957</v>
      </c>
      <c r="AE1545" s="63">
        <f t="shared" si="4"/>
        <v>4</v>
      </c>
      <c r="AF1545" s="64">
        <f t="shared" si="5"/>
        <v>4400</v>
      </c>
      <c r="AG1545" s="65">
        <f t="shared" si="6"/>
        <v>9.253731343</v>
      </c>
      <c r="AH1545" s="15">
        <f t="shared" si="234"/>
        <v>0.5315181702</v>
      </c>
      <c r="AI1545" s="15">
        <f t="shared" si="235"/>
        <v>0.185157197</v>
      </c>
      <c r="AJ1545" s="15">
        <f t="shared" si="236"/>
        <v>0.2258252568</v>
      </c>
      <c r="AK1545" s="65">
        <f t="shared" si="7"/>
        <v>3.71257485</v>
      </c>
      <c r="AL1545" s="65">
        <f t="shared" si="8"/>
        <v>205432.8358</v>
      </c>
      <c r="AM1545" s="65">
        <f t="shared" si="9"/>
        <v>82419.16168</v>
      </c>
    </row>
    <row r="1546" ht="14.25" customHeight="1">
      <c r="A1546" s="11">
        <v>1401.0</v>
      </c>
      <c r="B1546" s="11">
        <f>VLOOKUP(D1546,'Species Data'!A$2:E$252,2,FALSE)</f>
        <v>192</v>
      </c>
      <c r="C1546" s="11"/>
      <c r="D1546" s="20" t="s">
        <v>247</v>
      </c>
      <c r="E1546" s="110" t="s">
        <v>479</v>
      </c>
      <c r="F1546" s="110"/>
      <c r="G1546" s="11">
        <f>VLOOKUP(D1546,'Species Data'!A$2:E$252,3,FALSE)</f>
        <v>150</v>
      </c>
      <c r="H1546" s="52">
        <f>VLOOKUP(D1546,'Species Data'!A$2:E$252,4,FALSE)</f>
        <v>185</v>
      </c>
      <c r="I1546" s="52">
        <f>VLOOKUP(D1546,'Species Data'!A$2:E$252,5,FALSE)</f>
        <v>148</v>
      </c>
      <c r="J1546" s="53">
        <f t="shared" si="1"/>
        <v>22200</v>
      </c>
      <c r="K1546" s="21" t="s">
        <v>129</v>
      </c>
      <c r="L1546" s="54">
        <f>VLOOKUP(K1546,'Basic Moves'!B$2:J$60,3,FALSE)</f>
        <v>8</v>
      </c>
      <c r="M1546" s="54" t="str">
        <f>VLOOKUP(K1546,'Basic Moves'!B$2:C$60,2,FALSE)</f>
        <v>Grass</v>
      </c>
      <c r="N1546" s="54">
        <f>IF(OR(VLOOKUP(K1546,'Basic Moves'!B$2:C$60,2,FALSE)=E1546,VLOOKUP(K1546,'Basic Moves'!B$2:C$60,2,FALSE)=F1546),1,0)</f>
        <v>1</v>
      </c>
      <c r="O1546" s="54">
        <f>VLOOKUP(K1546,'Basic Moves'!B$2:J$60,5,FALSE)</f>
        <v>1100</v>
      </c>
      <c r="P1546" s="54">
        <f>VLOOKUP(K1546,'Basic Moves'!B$2:J$60,9,FALSE)</f>
        <v>14</v>
      </c>
      <c r="Q1546" s="34">
        <f t="shared" si="229"/>
        <v>5</v>
      </c>
      <c r="R1546" s="24">
        <f t="shared" si="2"/>
        <v>4.545454545</v>
      </c>
      <c r="S1546" s="56">
        <f t="shared" si="230"/>
        <v>7.272727273</v>
      </c>
      <c r="T1546" s="56">
        <f t="shared" si="231"/>
        <v>12.72727273</v>
      </c>
      <c r="U1546" s="56">
        <f t="shared" si="232"/>
        <v>1.75</v>
      </c>
      <c r="V1546" s="21" t="s">
        <v>152</v>
      </c>
      <c r="W1546" s="54">
        <f>VLOOKUP(V1546,'Charged Moves'!B$2:K$119,3,FALSE)</f>
        <v>110</v>
      </c>
      <c r="X1546" s="57" t="str">
        <f>VLOOKUP(V1546,'Charged Moves'!B$2:C$119,2,FALSE)</f>
        <v>Grass</v>
      </c>
      <c r="Y1546" s="54">
        <f>IF(OR(VLOOKUP(V1546,'Charged Moves'!B$2:C$119,2,FALSE)=E1546,VLOOKUP(V1546,'Charged Moves'!B$2:C$119,2,FALSE)=F1546),1,0)</f>
        <v>1</v>
      </c>
      <c r="Z1546" s="54">
        <f>VLOOKUP(V1546,'Charged Moves'!B$2:K$119,10,FALSE)*100</f>
        <v>5</v>
      </c>
      <c r="AA1546" s="54">
        <f>VLOOKUP(V1546,'Charged Moves'!B$2:K$119,6,FALSE)</f>
        <v>2600</v>
      </c>
      <c r="AB1546" s="54">
        <f>VLOOKUP(V1546,'Charged Moves'!B$2:L$119,11,FALSE)</f>
        <v>100</v>
      </c>
      <c r="AC1546" s="62">
        <f t="shared" si="233"/>
        <v>68</v>
      </c>
      <c r="AD1546" s="24">
        <f t="shared" si="3"/>
        <v>26.15384615</v>
      </c>
      <c r="AE1546" s="63">
        <f t="shared" si="4"/>
        <v>8</v>
      </c>
      <c r="AF1546" s="64">
        <f t="shared" si="5"/>
        <v>8800</v>
      </c>
      <c r="AG1546" s="65">
        <f t="shared" si="6"/>
        <v>9.473684211</v>
      </c>
      <c r="AH1546" s="15">
        <f t="shared" si="234"/>
        <v>0.5441518788</v>
      </c>
      <c r="AI1546" s="15">
        <f t="shared" si="235"/>
        <v>0.1895582169</v>
      </c>
      <c r="AJ1546" s="15">
        <f t="shared" si="236"/>
        <v>0.2234465839</v>
      </c>
      <c r="AK1546" s="65">
        <f t="shared" si="7"/>
        <v>3.673469388</v>
      </c>
      <c r="AL1546" s="65">
        <f t="shared" si="8"/>
        <v>210315.7895</v>
      </c>
      <c r="AM1546" s="65">
        <f t="shared" si="9"/>
        <v>81551.02041</v>
      </c>
    </row>
    <row r="1547" ht="14.25" customHeight="1">
      <c r="A1547" s="11">
        <v>1399.0</v>
      </c>
      <c r="B1547" s="11">
        <f>VLOOKUP(D1547,'Species Data'!A$2:E$252,2,FALSE)</f>
        <v>191</v>
      </c>
      <c r="C1547" s="11"/>
      <c r="D1547" s="20" t="s">
        <v>451</v>
      </c>
      <c r="E1547" s="110" t="s">
        <v>479</v>
      </c>
      <c r="F1547" s="110"/>
      <c r="G1547" s="11">
        <f>VLOOKUP(D1547,'Species Data'!A$2:E$252,3,FALSE)</f>
        <v>60</v>
      </c>
      <c r="H1547" s="52">
        <f>VLOOKUP(D1547,'Species Data'!A$2:E$252,4,FALSE)</f>
        <v>55</v>
      </c>
      <c r="I1547" s="52">
        <f>VLOOKUP(D1547,'Species Data'!A$2:E$252,5,FALSE)</f>
        <v>55</v>
      </c>
      <c r="J1547" s="53">
        <f t="shared" si="1"/>
        <v>3300</v>
      </c>
      <c r="K1547" s="21" t="s">
        <v>146</v>
      </c>
      <c r="L1547" s="54">
        <f>VLOOKUP(K1547,'Basic Moves'!B$2:J$60,3,FALSE)</f>
        <v>13</v>
      </c>
      <c r="M1547" s="54" t="str">
        <f>VLOOKUP(K1547,'Basic Moves'!B$2:C$60,2,FALSE)</f>
        <v>Grass</v>
      </c>
      <c r="N1547" s="54">
        <f>IF(OR(VLOOKUP(K1547,'Basic Moves'!B$2:C$60,2,FALSE)=E1547,VLOOKUP(K1547,'Basic Moves'!B$2:C$60,2,FALSE)=F1547),1,0)</f>
        <v>1</v>
      </c>
      <c r="O1547" s="54">
        <f>VLOOKUP(K1547,'Basic Moves'!B$2:J$60,5,FALSE)</f>
        <v>1000</v>
      </c>
      <c r="P1547" s="54">
        <f>VLOOKUP(K1547,'Basic Moves'!B$2:J$60,9,FALSE)</f>
        <v>7</v>
      </c>
      <c r="Q1547" s="34">
        <f t="shared" si="229"/>
        <v>3</v>
      </c>
      <c r="R1547" s="24">
        <f t="shared" si="2"/>
        <v>3</v>
      </c>
      <c r="S1547" s="56">
        <f t="shared" si="230"/>
        <v>13</v>
      </c>
      <c r="T1547" s="56">
        <f t="shared" si="231"/>
        <v>7</v>
      </c>
      <c r="U1547" s="56">
        <f t="shared" si="232"/>
        <v>0.5384615385</v>
      </c>
      <c r="V1547" s="21" t="s">
        <v>207</v>
      </c>
      <c r="W1547" s="54">
        <f>VLOOKUP(V1547,'Charged Moves'!B$2:K$119,3,FALSE)</f>
        <v>90</v>
      </c>
      <c r="X1547" s="57" t="str">
        <f>VLOOKUP(V1547,'Charged Moves'!B$2:C$119,2,FALSE)</f>
        <v>Grass</v>
      </c>
      <c r="Y1547" s="54">
        <f>IF(OR(VLOOKUP(V1547,'Charged Moves'!B$2:C$119,2,FALSE)=E1547,VLOOKUP(V1547,'Charged Moves'!B$2:C$119,2,FALSE)=F1547),1,0)</f>
        <v>1</v>
      </c>
      <c r="Z1547" s="54">
        <f>VLOOKUP(V1547,'Charged Moves'!B$2:K$119,10,FALSE)*100</f>
        <v>5</v>
      </c>
      <c r="AA1547" s="54">
        <f>VLOOKUP(V1547,'Charged Moves'!B$2:K$119,6,FALSE)</f>
        <v>2600</v>
      </c>
      <c r="AB1547" s="54">
        <f>VLOOKUP(V1547,'Charged Moves'!B$2:L$119,11,FALSE)</f>
        <v>50</v>
      </c>
      <c r="AC1547" s="62">
        <f t="shared" si="233"/>
        <v>17</v>
      </c>
      <c r="AD1547" s="24">
        <f t="shared" si="3"/>
        <v>6.538461538</v>
      </c>
      <c r="AE1547" s="63">
        <f t="shared" si="4"/>
        <v>8</v>
      </c>
      <c r="AF1547" s="64">
        <f t="shared" si="5"/>
        <v>8000</v>
      </c>
      <c r="AG1547" s="65">
        <f t="shared" si="6"/>
        <v>3.867924528</v>
      </c>
      <c r="AH1547" s="15">
        <f t="shared" si="234"/>
        <v>0.222166831</v>
      </c>
      <c r="AI1547" s="15">
        <f t="shared" si="235"/>
        <v>0.01150436541</v>
      </c>
      <c r="AJ1547" s="15">
        <f t="shared" si="236"/>
        <v>0.01296212136</v>
      </c>
      <c r="AK1547" s="65">
        <f t="shared" si="7"/>
        <v>1.433566434</v>
      </c>
      <c r="AL1547" s="65">
        <f t="shared" si="8"/>
        <v>12764.15094</v>
      </c>
      <c r="AM1547" s="65">
        <f t="shared" si="9"/>
        <v>4730.769231</v>
      </c>
    </row>
    <row r="1548" ht="14.25" customHeight="1">
      <c r="A1548" s="11">
        <v>1398.0</v>
      </c>
      <c r="B1548" s="11">
        <f>VLOOKUP(D1548,'Species Data'!A$2:E$252,2,FALSE)</f>
        <v>191</v>
      </c>
      <c r="C1548" s="11"/>
      <c r="D1548" s="20" t="s">
        <v>451</v>
      </c>
      <c r="E1548" s="110" t="s">
        <v>479</v>
      </c>
      <c r="F1548" s="110"/>
      <c r="G1548" s="11">
        <f>VLOOKUP(D1548,'Species Data'!A$2:E$252,3,FALSE)</f>
        <v>60</v>
      </c>
      <c r="H1548" s="52">
        <f>VLOOKUP(D1548,'Species Data'!A$2:E$252,4,FALSE)</f>
        <v>55</v>
      </c>
      <c r="I1548" s="52">
        <f>VLOOKUP(D1548,'Species Data'!A$2:E$252,5,FALSE)</f>
        <v>55</v>
      </c>
      <c r="J1548" s="53">
        <f t="shared" si="1"/>
        <v>3300</v>
      </c>
      <c r="K1548" s="21" t="s">
        <v>146</v>
      </c>
      <c r="L1548" s="54">
        <f>VLOOKUP(K1548,'Basic Moves'!B$2:J$60,3,FALSE)</f>
        <v>13</v>
      </c>
      <c r="M1548" s="54" t="str">
        <f>VLOOKUP(K1548,'Basic Moves'!B$2:C$60,2,FALSE)</f>
        <v>Grass</v>
      </c>
      <c r="N1548" s="54">
        <f>IF(OR(VLOOKUP(K1548,'Basic Moves'!B$2:C$60,2,FALSE)=E1548,VLOOKUP(K1548,'Basic Moves'!B$2:C$60,2,FALSE)=F1548),1,0)</f>
        <v>1</v>
      </c>
      <c r="O1548" s="54">
        <f>VLOOKUP(K1548,'Basic Moves'!B$2:J$60,5,FALSE)</f>
        <v>1000</v>
      </c>
      <c r="P1548" s="54">
        <f>VLOOKUP(K1548,'Basic Moves'!B$2:J$60,9,FALSE)</f>
        <v>7</v>
      </c>
      <c r="Q1548" s="34">
        <f t="shared" si="229"/>
        <v>3</v>
      </c>
      <c r="R1548" s="24">
        <f t="shared" si="2"/>
        <v>3</v>
      </c>
      <c r="S1548" s="56">
        <f t="shared" si="230"/>
        <v>13</v>
      </c>
      <c r="T1548" s="56">
        <f t="shared" si="231"/>
        <v>7</v>
      </c>
      <c r="U1548" s="56">
        <f t="shared" si="232"/>
        <v>0.5384615385</v>
      </c>
      <c r="V1548" s="21" t="s">
        <v>309</v>
      </c>
      <c r="W1548" s="54">
        <f>VLOOKUP(V1548,'Charged Moves'!B$2:K$119,3,FALSE)</f>
        <v>90</v>
      </c>
      <c r="X1548" s="57" t="str">
        <f>VLOOKUP(V1548,'Charged Moves'!B$2:C$119,2,FALSE)</f>
        <v>Grass</v>
      </c>
      <c r="Y1548" s="54">
        <f>IF(OR(VLOOKUP(V1548,'Charged Moves'!B$2:C$119,2,FALSE)=E1548,VLOOKUP(V1548,'Charged Moves'!B$2:C$119,2,FALSE)=F1548),1,0)</f>
        <v>1</v>
      </c>
      <c r="Z1548" s="54">
        <f>VLOOKUP(V1548,'Charged Moves'!B$2:K$119,10,FALSE)*100</f>
        <v>5</v>
      </c>
      <c r="AA1548" s="54">
        <f>VLOOKUP(V1548,'Charged Moves'!B$2:K$119,6,FALSE)</f>
        <v>3900</v>
      </c>
      <c r="AB1548" s="54">
        <f>VLOOKUP(V1548,'Charged Moves'!B$2:L$119,11,FALSE)</f>
        <v>50</v>
      </c>
      <c r="AC1548" s="62">
        <f t="shared" si="233"/>
        <v>17</v>
      </c>
      <c r="AD1548" s="24">
        <f t="shared" si="3"/>
        <v>4.358974359</v>
      </c>
      <c r="AE1548" s="63">
        <f t="shared" si="4"/>
        <v>8</v>
      </c>
      <c r="AF1548" s="64">
        <f t="shared" si="5"/>
        <v>8000</v>
      </c>
      <c r="AG1548" s="65">
        <f t="shared" si="6"/>
        <v>3.445378151</v>
      </c>
      <c r="AH1548" s="15">
        <f t="shared" si="234"/>
        <v>0.197896505</v>
      </c>
      <c r="AI1548" s="15">
        <f t="shared" si="235"/>
        <v>0.01024758599</v>
      </c>
      <c r="AJ1548" s="15">
        <f t="shared" si="236"/>
        <v>0.01239855087</v>
      </c>
      <c r="AK1548" s="65">
        <f t="shared" si="7"/>
        <v>1.371237458</v>
      </c>
      <c r="AL1548" s="65">
        <f t="shared" si="8"/>
        <v>11369.7479</v>
      </c>
      <c r="AM1548" s="65">
        <f t="shared" si="9"/>
        <v>4525.083612</v>
      </c>
    </row>
    <row r="1549" ht="14.25" customHeight="1">
      <c r="A1549" s="11">
        <v>1400.0</v>
      </c>
      <c r="B1549" s="11">
        <f>VLOOKUP(D1549,'Species Data'!A$2:E$252,2,FALSE)</f>
        <v>191</v>
      </c>
      <c r="C1549" s="11"/>
      <c r="D1549" s="20" t="s">
        <v>451</v>
      </c>
      <c r="E1549" s="110" t="s">
        <v>479</v>
      </c>
      <c r="F1549" s="110"/>
      <c r="G1549" s="11">
        <f>VLOOKUP(D1549,'Species Data'!A$2:E$252,3,FALSE)</f>
        <v>60</v>
      </c>
      <c r="H1549" s="52">
        <f>VLOOKUP(D1549,'Species Data'!A$2:E$252,4,FALSE)</f>
        <v>55</v>
      </c>
      <c r="I1549" s="52">
        <f>VLOOKUP(D1549,'Species Data'!A$2:E$252,5,FALSE)</f>
        <v>55</v>
      </c>
      <c r="J1549" s="53">
        <f t="shared" si="1"/>
        <v>3300</v>
      </c>
      <c r="K1549" s="21" t="s">
        <v>146</v>
      </c>
      <c r="L1549" s="54">
        <f>VLOOKUP(K1549,'Basic Moves'!B$2:J$60,3,FALSE)</f>
        <v>13</v>
      </c>
      <c r="M1549" s="54" t="str">
        <f>VLOOKUP(K1549,'Basic Moves'!B$2:C$60,2,FALSE)</f>
        <v>Grass</v>
      </c>
      <c r="N1549" s="54">
        <f>IF(OR(VLOOKUP(K1549,'Basic Moves'!B$2:C$60,2,FALSE)=E1549,VLOOKUP(K1549,'Basic Moves'!B$2:C$60,2,FALSE)=F1549),1,0)</f>
        <v>1</v>
      </c>
      <c r="O1549" s="54">
        <f>VLOOKUP(K1549,'Basic Moves'!B$2:J$60,5,FALSE)</f>
        <v>1000</v>
      </c>
      <c r="P1549" s="54">
        <f>VLOOKUP(K1549,'Basic Moves'!B$2:J$60,9,FALSE)</f>
        <v>7</v>
      </c>
      <c r="Q1549" s="34">
        <f t="shared" si="229"/>
        <v>3</v>
      </c>
      <c r="R1549" s="24">
        <f t="shared" si="2"/>
        <v>3</v>
      </c>
      <c r="S1549" s="56">
        <f t="shared" si="230"/>
        <v>13</v>
      </c>
      <c r="T1549" s="56">
        <f t="shared" si="231"/>
        <v>7</v>
      </c>
      <c r="U1549" s="56">
        <f t="shared" si="232"/>
        <v>0.5384615385</v>
      </c>
      <c r="V1549" s="21" t="s">
        <v>145</v>
      </c>
      <c r="W1549" s="54">
        <f>VLOOKUP(V1549,'Charged Moves'!B$2:K$119,3,FALSE)</f>
        <v>55</v>
      </c>
      <c r="X1549" s="57" t="str">
        <f>VLOOKUP(V1549,'Charged Moves'!B$2:C$119,2,FALSE)</f>
        <v>Grass</v>
      </c>
      <c r="Y1549" s="54">
        <f>IF(OR(VLOOKUP(V1549,'Charged Moves'!B$2:C$119,2,FALSE)=E1549,VLOOKUP(V1549,'Charged Moves'!B$2:C$119,2,FALSE)=F1549),1,0)</f>
        <v>1</v>
      </c>
      <c r="Z1549" s="54">
        <f>VLOOKUP(V1549,'Charged Moves'!B$2:K$119,10,FALSE)*100</f>
        <v>5</v>
      </c>
      <c r="AA1549" s="54">
        <f>VLOOKUP(V1549,'Charged Moves'!B$2:K$119,6,FALSE)</f>
        <v>2100</v>
      </c>
      <c r="AB1549" s="54">
        <f>VLOOKUP(V1549,'Charged Moves'!B$2:L$119,11,FALSE)</f>
        <v>33</v>
      </c>
      <c r="AC1549" s="62">
        <f t="shared" si="233"/>
        <v>11</v>
      </c>
      <c r="AD1549" s="24">
        <f t="shared" si="3"/>
        <v>5.238095238</v>
      </c>
      <c r="AE1549" s="63">
        <f t="shared" si="4"/>
        <v>5</v>
      </c>
      <c r="AF1549" s="64">
        <f t="shared" si="5"/>
        <v>5000</v>
      </c>
      <c r="AG1549" s="65">
        <f t="shared" si="6"/>
        <v>3.661971831</v>
      </c>
      <c r="AH1549" s="15">
        <f t="shared" si="234"/>
        <v>0.2103372677</v>
      </c>
      <c r="AI1549" s="15">
        <f t="shared" si="235"/>
        <v>0.01089180044</v>
      </c>
      <c r="AJ1549" s="15">
        <f t="shared" si="236"/>
        <v>0.01230830474</v>
      </c>
      <c r="AK1549" s="65">
        <f t="shared" si="7"/>
        <v>1.361256545</v>
      </c>
      <c r="AL1549" s="65">
        <f t="shared" si="8"/>
        <v>12084.50704</v>
      </c>
      <c r="AM1549" s="65">
        <f t="shared" si="9"/>
        <v>4492.146597</v>
      </c>
    </row>
    <row r="1550" ht="14.25" customHeight="1">
      <c r="A1550" s="11">
        <v>1396.0</v>
      </c>
      <c r="B1550" s="11">
        <f>VLOOKUP(D1550,'Species Data'!A$2:E$252,2,FALSE)</f>
        <v>191</v>
      </c>
      <c r="C1550" s="11"/>
      <c r="D1550" s="20" t="s">
        <v>451</v>
      </c>
      <c r="E1550" s="110" t="s">
        <v>479</v>
      </c>
      <c r="F1550" s="110"/>
      <c r="G1550" s="11">
        <f>VLOOKUP(D1550,'Species Data'!A$2:E$252,3,FALSE)</f>
        <v>60</v>
      </c>
      <c r="H1550" s="52">
        <f>VLOOKUP(D1550,'Species Data'!A$2:E$252,4,FALSE)</f>
        <v>55</v>
      </c>
      <c r="I1550" s="52">
        <f>VLOOKUP(D1550,'Species Data'!A$2:E$252,5,FALSE)</f>
        <v>55</v>
      </c>
      <c r="J1550" s="53">
        <f t="shared" si="1"/>
        <v>3300</v>
      </c>
      <c r="K1550" s="21" t="s">
        <v>371</v>
      </c>
      <c r="L1550" s="54">
        <f>VLOOKUP(K1550,'Basic Moves'!B$2:J$60,3,FALSE)</f>
        <v>5</v>
      </c>
      <c r="M1550" s="54" t="str">
        <f>VLOOKUP(K1550,'Basic Moves'!B$2:C$60,2,FALSE)</f>
        <v>Normal</v>
      </c>
      <c r="N1550" s="54">
        <f>IF(OR(VLOOKUP(K1550,'Basic Moves'!B$2:C$60,2,FALSE)=E1550,VLOOKUP(K1550,'Basic Moves'!B$2:C$60,2,FALSE)=F1550),1,0)</f>
        <v>0</v>
      </c>
      <c r="O1550" s="54">
        <f>VLOOKUP(K1550,'Basic Moves'!B$2:J$60,5,FALSE)</f>
        <v>500</v>
      </c>
      <c r="P1550" s="54">
        <f>VLOOKUP(K1550,'Basic Moves'!B$2:J$60,9,FALSE)</f>
        <v>5</v>
      </c>
      <c r="Q1550" s="34">
        <f t="shared" si="229"/>
        <v>1</v>
      </c>
      <c r="R1550" s="24">
        <f t="shared" si="2"/>
        <v>2</v>
      </c>
      <c r="S1550" s="56">
        <f t="shared" si="230"/>
        <v>10</v>
      </c>
      <c r="T1550" s="56">
        <f t="shared" si="231"/>
        <v>10</v>
      </c>
      <c r="U1550" s="56">
        <f t="shared" si="232"/>
        <v>1</v>
      </c>
      <c r="V1550" s="21" t="s">
        <v>207</v>
      </c>
      <c r="W1550" s="54">
        <f>VLOOKUP(V1550,'Charged Moves'!B$2:K$119,3,FALSE)</f>
        <v>90</v>
      </c>
      <c r="X1550" s="57" t="str">
        <f>VLOOKUP(V1550,'Charged Moves'!B$2:C$119,2,FALSE)</f>
        <v>Grass</v>
      </c>
      <c r="Y1550" s="54">
        <f>IF(OR(VLOOKUP(V1550,'Charged Moves'!B$2:C$119,2,FALSE)=E1550,VLOOKUP(V1550,'Charged Moves'!B$2:C$119,2,FALSE)=F1550),1,0)</f>
        <v>1</v>
      </c>
      <c r="Z1550" s="54">
        <f>VLOOKUP(V1550,'Charged Moves'!B$2:K$119,10,FALSE)*100</f>
        <v>5</v>
      </c>
      <c r="AA1550" s="54">
        <f>VLOOKUP(V1550,'Charged Moves'!B$2:K$119,6,FALSE)</f>
        <v>2600</v>
      </c>
      <c r="AB1550" s="54">
        <f>VLOOKUP(V1550,'Charged Moves'!B$2:L$119,11,FALSE)</f>
        <v>50</v>
      </c>
      <c r="AC1550" s="62">
        <f t="shared" si="233"/>
        <v>17</v>
      </c>
      <c r="AD1550" s="24">
        <f t="shared" si="3"/>
        <v>6.538461538</v>
      </c>
      <c r="AE1550" s="63">
        <f t="shared" si="4"/>
        <v>10</v>
      </c>
      <c r="AF1550" s="64">
        <f t="shared" si="5"/>
        <v>5000</v>
      </c>
      <c r="AG1550" s="65">
        <f t="shared" si="6"/>
        <v>3.552631579</v>
      </c>
      <c r="AH1550" s="15">
        <f t="shared" si="234"/>
        <v>0.2040569546</v>
      </c>
      <c r="AI1550" s="15">
        <f t="shared" si="235"/>
        <v>0.0105665898</v>
      </c>
      <c r="AJ1550" s="15">
        <f t="shared" si="236"/>
        <v>0.00824765171</v>
      </c>
      <c r="AK1550" s="65">
        <f t="shared" si="7"/>
        <v>0.9121621622</v>
      </c>
      <c r="AL1550" s="65">
        <f t="shared" si="8"/>
        <v>11723.68421</v>
      </c>
      <c r="AM1550" s="65">
        <f t="shared" si="9"/>
        <v>3010.135135</v>
      </c>
    </row>
    <row r="1551" ht="14.25" customHeight="1">
      <c r="A1551" s="11">
        <v>1395.0</v>
      </c>
      <c r="B1551" s="11">
        <f>VLOOKUP(D1551,'Species Data'!A$2:E$252,2,FALSE)</f>
        <v>191</v>
      </c>
      <c r="C1551" s="11"/>
      <c r="D1551" s="20" t="s">
        <v>451</v>
      </c>
      <c r="E1551" s="110" t="s">
        <v>479</v>
      </c>
      <c r="F1551" s="110"/>
      <c r="G1551" s="11">
        <f>VLOOKUP(D1551,'Species Data'!A$2:E$252,3,FALSE)</f>
        <v>60</v>
      </c>
      <c r="H1551" s="52">
        <f>VLOOKUP(D1551,'Species Data'!A$2:E$252,4,FALSE)</f>
        <v>55</v>
      </c>
      <c r="I1551" s="52">
        <f>VLOOKUP(D1551,'Species Data'!A$2:E$252,5,FALSE)</f>
        <v>55</v>
      </c>
      <c r="J1551" s="53">
        <f t="shared" si="1"/>
        <v>3300</v>
      </c>
      <c r="K1551" s="21" t="s">
        <v>371</v>
      </c>
      <c r="L1551" s="54">
        <f>VLOOKUP(K1551,'Basic Moves'!B$2:J$60,3,FALSE)</f>
        <v>5</v>
      </c>
      <c r="M1551" s="54" t="str">
        <f>VLOOKUP(K1551,'Basic Moves'!B$2:C$60,2,FALSE)</f>
        <v>Normal</v>
      </c>
      <c r="N1551" s="54">
        <f>IF(OR(VLOOKUP(K1551,'Basic Moves'!B$2:C$60,2,FALSE)=E1551,VLOOKUP(K1551,'Basic Moves'!B$2:C$60,2,FALSE)=F1551),1,0)</f>
        <v>0</v>
      </c>
      <c r="O1551" s="54">
        <f>VLOOKUP(K1551,'Basic Moves'!B$2:J$60,5,FALSE)</f>
        <v>500</v>
      </c>
      <c r="P1551" s="54">
        <f>VLOOKUP(K1551,'Basic Moves'!B$2:J$60,9,FALSE)</f>
        <v>5</v>
      </c>
      <c r="Q1551" s="34">
        <f t="shared" si="229"/>
        <v>1</v>
      </c>
      <c r="R1551" s="24">
        <f t="shared" si="2"/>
        <v>2</v>
      </c>
      <c r="S1551" s="56">
        <f t="shared" si="230"/>
        <v>10</v>
      </c>
      <c r="T1551" s="56">
        <f t="shared" si="231"/>
        <v>10</v>
      </c>
      <c r="U1551" s="56">
        <f t="shared" si="232"/>
        <v>1</v>
      </c>
      <c r="V1551" s="21" t="s">
        <v>309</v>
      </c>
      <c r="W1551" s="54">
        <f>VLOOKUP(V1551,'Charged Moves'!B$2:K$119,3,FALSE)</f>
        <v>90</v>
      </c>
      <c r="X1551" s="57" t="str">
        <f>VLOOKUP(V1551,'Charged Moves'!B$2:C$119,2,FALSE)</f>
        <v>Grass</v>
      </c>
      <c r="Y1551" s="54">
        <f>IF(OR(VLOOKUP(V1551,'Charged Moves'!B$2:C$119,2,FALSE)=E1551,VLOOKUP(V1551,'Charged Moves'!B$2:C$119,2,FALSE)=F1551),1,0)</f>
        <v>1</v>
      </c>
      <c r="Z1551" s="54">
        <f>VLOOKUP(V1551,'Charged Moves'!B$2:K$119,10,FALSE)*100</f>
        <v>5</v>
      </c>
      <c r="AA1551" s="54">
        <f>VLOOKUP(V1551,'Charged Moves'!B$2:K$119,6,FALSE)</f>
        <v>3900</v>
      </c>
      <c r="AB1551" s="54">
        <f>VLOOKUP(V1551,'Charged Moves'!B$2:L$119,11,FALSE)</f>
        <v>50</v>
      </c>
      <c r="AC1551" s="62">
        <f t="shared" si="233"/>
        <v>17</v>
      </c>
      <c r="AD1551" s="24">
        <f t="shared" si="3"/>
        <v>4.358974359</v>
      </c>
      <c r="AE1551" s="63">
        <f t="shared" si="4"/>
        <v>10</v>
      </c>
      <c r="AF1551" s="64">
        <f t="shared" si="5"/>
        <v>5000</v>
      </c>
      <c r="AG1551" s="65">
        <f t="shared" si="6"/>
        <v>3.033707865</v>
      </c>
      <c r="AH1551" s="15">
        <f t="shared" si="234"/>
        <v>0.1742508825</v>
      </c>
      <c r="AI1551" s="15">
        <f t="shared" si="235"/>
        <v>0.009023155331</v>
      </c>
      <c r="AJ1551" s="15">
        <f t="shared" si="236"/>
        <v>0.007900663127</v>
      </c>
      <c r="AK1551" s="65">
        <f t="shared" si="7"/>
        <v>0.8737864078</v>
      </c>
      <c r="AL1551" s="65">
        <f t="shared" si="8"/>
        <v>10011.23596</v>
      </c>
      <c r="AM1551" s="65">
        <f t="shared" si="9"/>
        <v>2883.495146</v>
      </c>
    </row>
    <row r="1552" ht="14.25" customHeight="1">
      <c r="A1552" s="11">
        <v>1397.0</v>
      </c>
      <c r="B1552" s="11">
        <f>VLOOKUP(D1552,'Species Data'!A$2:E$252,2,FALSE)</f>
        <v>191</v>
      </c>
      <c r="C1552" s="11"/>
      <c r="D1552" s="20" t="s">
        <v>451</v>
      </c>
      <c r="E1552" s="110" t="s">
        <v>479</v>
      </c>
      <c r="F1552" s="110"/>
      <c r="G1552" s="11">
        <f>VLOOKUP(D1552,'Species Data'!A$2:E$252,3,FALSE)</f>
        <v>60</v>
      </c>
      <c r="H1552" s="52">
        <f>VLOOKUP(D1552,'Species Data'!A$2:E$252,4,FALSE)</f>
        <v>55</v>
      </c>
      <c r="I1552" s="52">
        <f>VLOOKUP(D1552,'Species Data'!A$2:E$252,5,FALSE)</f>
        <v>55</v>
      </c>
      <c r="J1552" s="53">
        <f t="shared" si="1"/>
        <v>3300</v>
      </c>
      <c r="K1552" s="21" t="s">
        <v>371</v>
      </c>
      <c r="L1552" s="54">
        <f>VLOOKUP(K1552,'Basic Moves'!B$2:J$60,3,FALSE)</f>
        <v>5</v>
      </c>
      <c r="M1552" s="54" t="str">
        <f>VLOOKUP(K1552,'Basic Moves'!B$2:C$60,2,FALSE)</f>
        <v>Normal</v>
      </c>
      <c r="N1552" s="54">
        <f>IF(OR(VLOOKUP(K1552,'Basic Moves'!B$2:C$60,2,FALSE)=E1552,VLOOKUP(K1552,'Basic Moves'!B$2:C$60,2,FALSE)=F1552),1,0)</f>
        <v>0</v>
      </c>
      <c r="O1552" s="54">
        <f>VLOOKUP(K1552,'Basic Moves'!B$2:J$60,5,FALSE)</f>
        <v>500</v>
      </c>
      <c r="P1552" s="54">
        <f>VLOOKUP(K1552,'Basic Moves'!B$2:J$60,9,FALSE)</f>
        <v>5</v>
      </c>
      <c r="Q1552" s="34">
        <f t="shared" si="229"/>
        <v>1</v>
      </c>
      <c r="R1552" s="24">
        <f t="shared" si="2"/>
        <v>2</v>
      </c>
      <c r="S1552" s="56">
        <f t="shared" si="230"/>
        <v>10</v>
      </c>
      <c r="T1552" s="56">
        <f t="shared" si="231"/>
        <v>10</v>
      </c>
      <c r="U1552" s="56">
        <f t="shared" si="232"/>
        <v>1</v>
      </c>
      <c r="V1552" s="21" t="s">
        <v>145</v>
      </c>
      <c r="W1552" s="54">
        <f>VLOOKUP(V1552,'Charged Moves'!B$2:K$119,3,FALSE)</f>
        <v>55</v>
      </c>
      <c r="X1552" s="57" t="str">
        <f>VLOOKUP(V1552,'Charged Moves'!B$2:C$119,2,FALSE)</f>
        <v>Grass</v>
      </c>
      <c r="Y1552" s="54">
        <f>IF(OR(VLOOKUP(V1552,'Charged Moves'!B$2:C$119,2,FALSE)=E1552,VLOOKUP(V1552,'Charged Moves'!B$2:C$119,2,FALSE)=F1552),1,0)</f>
        <v>1</v>
      </c>
      <c r="Z1552" s="54">
        <f>VLOOKUP(V1552,'Charged Moves'!B$2:K$119,10,FALSE)*100</f>
        <v>5</v>
      </c>
      <c r="AA1552" s="54">
        <f>VLOOKUP(V1552,'Charged Moves'!B$2:K$119,6,FALSE)</f>
        <v>2100</v>
      </c>
      <c r="AB1552" s="54">
        <f>VLOOKUP(V1552,'Charged Moves'!B$2:L$119,11,FALSE)</f>
        <v>33</v>
      </c>
      <c r="AC1552" s="62">
        <f t="shared" si="233"/>
        <v>11</v>
      </c>
      <c r="AD1552" s="24">
        <f t="shared" si="3"/>
        <v>5.238095238</v>
      </c>
      <c r="AE1552" s="63">
        <f t="shared" si="4"/>
        <v>7</v>
      </c>
      <c r="AF1552" s="64">
        <f t="shared" si="5"/>
        <v>3500</v>
      </c>
      <c r="AG1552" s="65">
        <f t="shared" si="6"/>
        <v>3.214285714</v>
      </c>
      <c r="AH1552" s="15">
        <f t="shared" si="234"/>
        <v>0.1846229589</v>
      </c>
      <c r="AI1552" s="15">
        <f t="shared" si="235"/>
        <v>0.00956024791</v>
      </c>
      <c r="AJ1552" s="15">
        <f t="shared" si="236"/>
        <v>0.007534891686</v>
      </c>
      <c r="AK1552" s="65">
        <f t="shared" si="7"/>
        <v>0.8333333333</v>
      </c>
      <c r="AL1552" s="65">
        <f t="shared" si="8"/>
        <v>10607.14286</v>
      </c>
      <c r="AM1552" s="65">
        <f t="shared" si="9"/>
        <v>2750</v>
      </c>
    </row>
    <row r="1553" ht="14.25" customHeight="1">
      <c r="A1553" s="11">
        <v>1559.0</v>
      </c>
      <c r="B1553" s="11">
        <f>VLOOKUP(D1553,'Species Data'!A$2:E$252,2,FALSE)</f>
        <v>220</v>
      </c>
      <c r="C1553" s="11"/>
      <c r="D1553" s="20" t="s">
        <v>428</v>
      </c>
      <c r="E1553" s="111" t="s">
        <v>484</v>
      </c>
      <c r="F1553" s="132" t="s">
        <v>485</v>
      </c>
      <c r="G1553" s="11">
        <f>VLOOKUP(D1553,'Species Data'!A$2:E$252,3,FALSE)</f>
        <v>100</v>
      </c>
      <c r="H1553" s="52">
        <f>VLOOKUP(D1553,'Species Data'!A$2:E$252,4,FALSE)</f>
        <v>90</v>
      </c>
      <c r="I1553" s="52">
        <f>VLOOKUP(D1553,'Species Data'!A$2:E$252,5,FALSE)</f>
        <v>74</v>
      </c>
      <c r="J1553" s="53">
        <f t="shared" si="1"/>
        <v>7400</v>
      </c>
      <c r="K1553" s="21" t="s">
        <v>224</v>
      </c>
      <c r="L1553" s="54">
        <f>VLOOKUP(K1553,'Basic Moves'!B$2:J$60,3,FALSE)</f>
        <v>6</v>
      </c>
      <c r="M1553" s="54" t="str">
        <f>VLOOKUP(K1553,'Basic Moves'!B$2:C$60,2,FALSE)</f>
        <v>Ice</v>
      </c>
      <c r="N1553" s="54">
        <f>IF(OR(VLOOKUP(K1553,'Basic Moves'!B$2:C$60,2,FALSE)=E1553,VLOOKUP(K1553,'Basic Moves'!B$2:C$60,2,FALSE)=F1553),1,0)</f>
        <v>1</v>
      </c>
      <c r="O1553" s="54">
        <f>VLOOKUP(K1553,'Basic Moves'!B$2:J$60,5,FALSE)</f>
        <v>1000</v>
      </c>
      <c r="P1553" s="54">
        <f>VLOOKUP(K1553,'Basic Moves'!B$2:J$60,9,FALSE)</f>
        <v>15</v>
      </c>
      <c r="Q1553" s="34">
        <f t="shared" si="229"/>
        <v>2</v>
      </c>
      <c r="R1553" s="24">
        <f t="shared" si="2"/>
        <v>2</v>
      </c>
      <c r="S1553" s="56">
        <f t="shared" si="230"/>
        <v>6</v>
      </c>
      <c r="T1553" s="56">
        <f t="shared" si="231"/>
        <v>15</v>
      </c>
      <c r="U1553" s="56">
        <f t="shared" si="232"/>
        <v>2.5</v>
      </c>
      <c r="V1553" s="21" t="s">
        <v>232</v>
      </c>
      <c r="W1553" s="54">
        <f>VLOOKUP(V1553,'Charged Moves'!B$2:K$119,3,FALSE)</f>
        <v>60</v>
      </c>
      <c r="X1553" s="57" t="str">
        <f>VLOOKUP(V1553,'Charged Moves'!B$2:C$119,2,FALSE)</f>
        <v>Ice</v>
      </c>
      <c r="Y1553" s="54">
        <f>IF(OR(VLOOKUP(V1553,'Charged Moves'!B$2:C$119,2,FALSE)=E1553,VLOOKUP(V1553,'Charged Moves'!B$2:C$119,2,FALSE)=F1553),1,0)</f>
        <v>1</v>
      </c>
      <c r="Z1553" s="54">
        <f>VLOOKUP(V1553,'Charged Moves'!B$2:K$119,10,FALSE)*100</f>
        <v>5</v>
      </c>
      <c r="AA1553" s="54">
        <f>VLOOKUP(V1553,'Charged Moves'!B$2:K$119,6,FALSE)</f>
        <v>3300</v>
      </c>
      <c r="AB1553" s="54">
        <f>VLOOKUP(V1553,'Charged Moves'!B$2:L$119,11,FALSE)</f>
        <v>33</v>
      </c>
      <c r="AC1553" s="62">
        <f t="shared" si="233"/>
        <v>19</v>
      </c>
      <c r="AD1553" s="24">
        <f t="shared" si="3"/>
        <v>5.757575758</v>
      </c>
      <c r="AE1553" s="63">
        <f t="shared" si="4"/>
        <v>3</v>
      </c>
      <c r="AF1553" s="64">
        <f t="shared" si="5"/>
        <v>3000</v>
      </c>
      <c r="AG1553" s="65">
        <f t="shared" si="6"/>
        <v>3.968253968</v>
      </c>
      <c r="AH1553" s="15">
        <f t="shared" si="234"/>
        <v>0.2279295789</v>
      </c>
      <c r="AI1553" s="15">
        <f t="shared" si="235"/>
        <v>0.02646682923</v>
      </c>
      <c r="AJ1553" s="15">
        <f t="shared" si="236"/>
        <v>0.0354470429</v>
      </c>
      <c r="AK1553" s="65">
        <f t="shared" si="7"/>
        <v>1.748251748</v>
      </c>
      <c r="AL1553" s="65">
        <f t="shared" si="8"/>
        <v>29365.07937</v>
      </c>
      <c r="AM1553" s="65">
        <f t="shared" si="9"/>
        <v>12937.06294</v>
      </c>
    </row>
    <row r="1554" ht="14.25" customHeight="1">
      <c r="A1554" s="11">
        <v>1560.0</v>
      </c>
      <c r="B1554" s="11">
        <f>VLOOKUP(D1554,'Species Data'!A$2:E$252,2,FALSE)</f>
        <v>220</v>
      </c>
      <c r="C1554" s="11"/>
      <c r="D1554" s="20" t="s">
        <v>428</v>
      </c>
      <c r="E1554" s="111" t="s">
        <v>484</v>
      </c>
      <c r="F1554" s="132" t="s">
        <v>485</v>
      </c>
      <c r="G1554" s="11">
        <f>VLOOKUP(D1554,'Species Data'!A$2:E$252,3,FALSE)</f>
        <v>100</v>
      </c>
      <c r="H1554" s="52">
        <f>VLOOKUP(D1554,'Species Data'!A$2:E$252,4,FALSE)</f>
        <v>90</v>
      </c>
      <c r="I1554" s="52">
        <f>VLOOKUP(D1554,'Species Data'!A$2:E$252,5,FALSE)</f>
        <v>74</v>
      </c>
      <c r="J1554" s="53">
        <f t="shared" si="1"/>
        <v>7400</v>
      </c>
      <c r="K1554" s="21" t="s">
        <v>224</v>
      </c>
      <c r="L1554" s="54">
        <f>VLOOKUP(K1554,'Basic Moves'!B$2:J$60,3,FALSE)</f>
        <v>6</v>
      </c>
      <c r="M1554" s="54" t="str">
        <f>VLOOKUP(K1554,'Basic Moves'!B$2:C$60,2,FALSE)</f>
        <v>Ice</v>
      </c>
      <c r="N1554" s="54">
        <f>IF(OR(VLOOKUP(K1554,'Basic Moves'!B$2:C$60,2,FALSE)=E1554,VLOOKUP(K1554,'Basic Moves'!B$2:C$60,2,FALSE)=F1554),1,0)</f>
        <v>1</v>
      </c>
      <c r="O1554" s="54">
        <f>VLOOKUP(K1554,'Basic Moves'!B$2:J$60,5,FALSE)</f>
        <v>1000</v>
      </c>
      <c r="P1554" s="54">
        <f>VLOOKUP(K1554,'Basic Moves'!B$2:J$60,9,FALSE)</f>
        <v>15</v>
      </c>
      <c r="Q1554" s="34">
        <f t="shared" si="229"/>
        <v>2</v>
      </c>
      <c r="R1554" s="24">
        <f t="shared" si="2"/>
        <v>2</v>
      </c>
      <c r="S1554" s="56">
        <f t="shared" si="230"/>
        <v>6</v>
      </c>
      <c r="T1554" s="56">
        <f t="shared" si="231"/>
        <v>15</v>
      </c>
      <c r="U1554" s="56">
        <f t="shared" si="232"/>
        <v>2.5</v>
      </c>
      <c r="V1554" s="21" t="s">
        <v>140</v>
      </c>
      <c r="W1554" s="54">
        <f>VLOOKUP(V1554,'Charged Moves'!B$2:K$119,3,FALSE)</f>
        <v>80</v>
      </c>
      <c r="X1554" s="57" t="str">
        <f>VLOOKUP(V1554,'Charged Moves'!B$2:C$119,2,FALSE)</f>
        <v>Rock</v>
      </c>
      <c r="Y1554" s="54">
        <f>IF(OR(VLOOKUP(V1554,'Charged Moves'!B$2:C$119,2,FALSE)=E1554,VLOOKUP(V1554,'Charged Moves'!B$2:C$119,2,FALSE)=F1554),1,0)</f>
        <v>0</v>
      </c>
      <c r="Z1554" s="54">
        <f>VLOOKUP(V1554,'Charged Moves'!B$2:K$119,10,FALSE)*100</f>
        <v>5</v>
      </c>
      <c r="AA1554" s="54">
        <f>VLOOKUP(V1554,'Charged Moves'!B$2:K$119,6,FALSE)</f>
        <v>2700</v>
      </c>
      <c r="AB1554" s="54">
        <f>VLOOKUP(V1554,'Charged Moves'!B$2:L$119,11,FALSE)</f>
        <v>50</v>
      </c>
      <c r="AC1554" s="62">
        <f t="shared" si="233"/>
        <v>21</v>
      </c>
      <c r="AD1554" s="24">
        <f t="shared" si="3"/>
        <v>7.777777778</v>
      </c>
      <c r="AE1554" s="63">
        <f t="shared" si="4"/>
        <v>4</v>
      </c>
      <c r="AF1554" s="64">
        <f t="shared" si="5"/>
        <v>4000</v>
      </c>
      <c r="AG1554" s="65">
        <f t="shared" si="6"/>
        <v>4.328358209</v>
      </c>
      <c r="AH1554" s="15">
        <f t="shared" si="234"/>
        <v>0.2486133377</v>
      </c>
      <c r="AI1554" s="15">
        <f t="shared" si="235"/>
        <v>0.02886859523</v>
      </c>
      <c r="AJ1554" s="15">
        <f t="shared" si="236"/>
        <v>0.03520931423</v>
      </c>
      <c r="AK1554" s="65">
        <f t="shared" si="7"/>
        <v>1.736526946</v>
      </c>
      <c r="AL1554" s="65">
        <f t="shared" si="8"/>
        <v>32029.85075</v>
      </c>
      <c r="AM1554" s="65">
        <f t="shared" si="9"/>
        <v>12850.2994</v>
      </c>
    </row>
    <row r="1555" ht="14.25" customHeight="1">
      <c r="A1555" s="11">
        <v>1558.0</v>
      </c>
      <c r="B1555" s="11">
        <f>VLOOKUP(D1555,'Species Data'!A$2:E$252,2,FALSE)</f>
        <v>220</v>
      </c>
      <c r="C1555" s="11"/>
      <c r="D1555" s="20" t="s">
        <v>428</v>
      </c>
      <c r="E1555" s="111" t="s">
        <v>484</v>
      </c>
      <c r="F1555" s="132" t="s">
        <v>485</v>
      </c>
      <c r="G1555" s="11">
        <f>VLOOKUP(D1555,'Species Data'!A$2:E$252,3,FALSE)</f>
        <v>100</v>
      </c>
      <c r="H1555" s="52">
        <f>VLOOKUP(D1555,'Species Data'!A$2:E$252,4,FALSE)</f>
        <v>90</v>
      </c>
      <c r="I1555" s="52">
        <f>VLOOKUP(D1555,'Species Data'!A$2:E$252,5,FALSE)</f>
        <v>74</v>
      </c>
      <c r="J1555" s="53">
        <f t="shared" si="1"/>
        <v>7400</v>
      </c>
      <c r="K1555" s="21" t="s">
        <v>224</v>
      </c>
      <c r="L1555" s="54">
        <f>VLOOKUP(K1555,'Basic Moves'!B$2:J$60,3,FALSE)</f>
        <v>6</v>
      </c>
      <c r="M1555" s="54" t="str">
        <f>VLOOKUP(K1555,'Basic Moves'!B$2:C$60,2,FALSE)</f>
        <v>Ice</v>
      </c>
      <c r="N1555" s="54">
        <f>IF(OR(VLOOKUP(K1555,'Basic Moves'!B$2:C$60,2,FALSE)=E1555,VLOOKUP(K1555,'Basic Moves'!B$2:C$60,2,FALSE)=F1555),1,0)</f>
        <v>1</v>
      </c>
      <c r="O1555" s="54">
        <f>VLOOKUP(K1555,'Basic Moves'!B$2:J$60,5,FALSE)</f>
        <v>1000</v>
      </c>
      <c r="P1555" s="54">
        <f>VLOOKUP(K1555,'Basic Moves'!B$2:J$60,9,FALSE)</f>
        <v>15</v>
      </c>
      <c r="Q1555" s="34">
        <f t="shared" si="229"/>
        <v>2</v>
      </c>
      <c r="R1555" s="24">
        <f t="shared" si="2"/>
        <v>2</v>
      </c>
      <c r="S1555" s="56">
        <f t="shared" si="230"/>
        <v>6</v>
      </c>
      <c r="T1555" s="56">
        <f t="shared" si="231"/>
        <v>15</v>
      </c>
      <c r="U1555" s="56">
        <f t="shared" si="232"/>
        <v>2.5</v>
      </c>
      <c r="V1555" s="21" t="s">
        <v>67</v>
      </c>
      <c r="W1555" s="54">
        <f>VLOOKUP(V1555,'Charged Moves'!B$2:K$119,3,FALSE)</f>
        <v>50</v>
      </c>
      <c r="X1555" s="57" t="str">
        <f>VLOOKUP(V1555,'Charged Moves'!B$2:C$119,2,FALSE)</f>
        <v>Normal</v>
      </c>
      <c r="Y1555" s="54">
        <f>IF(OR(VLOOKUP(V1555,'Charged Moves'!B$2:C$119,2,FALSE)=E1555,VLOOKUP(V1555,'Charged Moves'!B$2:C$119,2,FALSE)=F1555),1,0)</f>
        <v>0</v>
      </c>
      <c r="Z1555" s="54">
        <f>VLOOKUP(V1555,'Charged Moves'!B$2:K$119,10,FALSE)*100</f>
        <v>5</v>
      </c>
      <c r="AA1555" s="54">
        <f>VLOOKUP(V1555,'Charged Moves'!B$2:K$119,6,FALSE)</f>
        <v>1900</v>
      </c>
      <c r="AB1555" s="54">
        <f>VLOOKUP(V1555,'Charged Moves'!B$2:L$119,11,FALSE)</f>
        <v>33</v>
      </c>
      <c r="AC1555" s="62">
        <f t="shared" si="233"/>
        <v>13</v>
      </c>
      <c r="AD1555" s="24">
        <f t="shared" si="3"/>
        <v>6.842105263</v>
      </c>
      <c r="AE1555" s="63">
        <f t="shared" si="4"/>
        <v>3</v>
      </c>
      <c r="AF1555" s="64">
        <f t="shared" si="5"/>
        <v>3000</v>
      </c>
      <c r="AG1555" s="65">
        <f t="shared" si="6"/>
        <v>3.87755102</v>
      </c>
      <c r="AH1555" s="15">
        <f t="shared" si="234"/>
        <v>0.2227197599</v>
      </c>
      <c r="AI1555" s="15">
        <f t="shared" si="235"/>
        <v>0.02586187313</v>
      </c>
      <c r="AJ1555" s="15">
        <f t="shared" si="236"/>
        <v>0.02986344668</v>
      </c>
      <c r="AK1555" s="65">
        <f t="shared" si="7"/>
        <v>1.472868217</v>
      </c>
      <c r="AL1555" s="65">
        <f t="shared" si="8"/>
        <v>28693.87755</v>
      </c>
      <c r="AM1555" s="65">
        <f t="shared" si="9"/>
        <v>10899.22481</v>
      </c>
    </row>
    <row r="1556" ht="14.25" customHeight="1">
      <c r="A1556" s="11">
        <v>1562.0</v>
      </c>
      <c r="B1556" s="11">
        <f>VLOOKUP(D1556,'Species Data'!A$2:E$252,2,FALSE)</f>
        <v>220</v>
      </c>
      <c r="C1556" s="11"/>
      <c r="D1556" s="20" t="s">
        <v>428</v>
      </c>
      <c r="E1556" s="111" t="s">
        <v>484</v>
      </c>
      <c r="F1556" s="132" t="s">
        <v>485</v>
      </c>
      <c r="G1556" s="11">
        <f>VLOOKUP(D1556,'Species Data'!A$2:E$252,3,FALSE)</f>
        <v>100</v>
      </c>
      <c r="H1556" s="52">
        <f>VLOOKUP(D1556,'Species Data'!A$2:E$252,4,FALSE)</f>
        <v>90</v>
      </c>
      <c r="I1556" s="52">
        <f>VLOOKUP(D1556,'Species Data'!A$2:E$252,5,FALSE)</f>
        <v>74</v>
      </c>
      <c r="J1556" s="53">
        <f t="shared" si="1"/>
        <v>7400</v>
      </c>
      <c r="K1556" s="21" t="s">
        <v>139</v>
      </c>
      <c r="L1556" s="54">
        <f>VLOOKUP(K1556,'Basic Moves'!B$2:J$60,3,FALSE)</f>
        <v>5</v>
      </c>
      <c r="M1556" s="54" t="str">
        <f>VLOOKUP(K1556,'Basic Moves'!B$2:C$60,2,FALSE)</f>
        <v>Normal</v>
      </c>
      <c r="N1556" s="54">
        <f>IF(OR(VLOOKUP(K1556,'Basic Moves'!B$2:C$60,2,FALSE)=E1556,VLOOKUP(K1556,'Basic Moves'!B$2:C$60,2,FALSE)=F1556),1,0)</f>
        <v>0</v>
      </c>
      <c r="O1556" s="54">
        <f>VLOOKUP(K1556,'Basic Moves'!B$2:J$60,5,FALSE)</f>
        <v>500</v>
      </c>
      <c r="P1556" s="54">
        <f>VLOOKUP(K1556,'Basic Moves'!B$2:J$60,9,FALSE)</f>
        <v>5</v>
      </c>
      <c r="Q1556" s="34">
        <f t="shared" si="229"/>
        <v>2</v>
      </c>
      <c r="R1556" s="24">
        <f t="shared" si="2"/>
        <v>4</v>
      </c>
      <c r="S1556" s="56">
        <f t="shared" si="230"/>
        <v>10</v>
      </c>
      <c r="T1556" s="56">
        <f t="shared" si="231"/>
        <v>10</v>
      </c>
      <c r="U1556" s="56">
        <f t="shared" si="232"/>
        <v>1</v>
      </c>
      <c r="V1556" s="21" t="s">
        <v>232</v>
      </c>
      <c r="W1556" s="54">
        <f>VLOOKUP(V1556,'Charged Moves'!B$2:K$119,3,FALSE)</f>
        <v>60</v>
      </c>
      <c r="X1556" s="57" t="str">
        <f>VLOOKUP(V1556,'Charged Moves'!B$2:C$119,2,FALSE)</f>
        <v>Ice</v>
      </c>
      <c r="Y1556" s="54">
        <f>IF(OR(VLOOKUP(V1556,'Charged Moves'!B$2:C$119,2,FALSE)=E1556,VLOOKUP(V1556,'Charged Moves'!B$2:C$119,2,FALSE)=F1556),1,0)</f>
        <v>1</v>
      </c>
      <c r="Z1556" s="54">
        <f>VLOOKUP(V1556,'Charged Moves'!B$2:K$119,10,FALSE)*100</f>
        <v>5</v>
      </c>
      <c r="AA1556" s="54">
        <f>VLOOKUP(V1556,'Charged Moves'!B$2:K$119,6,FALSE)</f>
        <v>3300</v>
      </c>
      <c r="AB1556" s="54">
        <f>VLOOKUP(V1556,'Charged Moves'!B$2:L$119,11,FALSE)</f>
        <v>33</v>
      </c>
      <c r="AC1556" s="62">
        <f t="shared" si="233"/>
        <v>19</v>
      </c>
      <c r="AD1556" s="24">
        <f t="shared" si="3"/>
        <v>5.757575758</v>
      </c>
      <c r="AE1556" s="63">
        <f t="shared" si="4"/>
        <v>7</v>
      </c>
      <c r="AF1556" s="64">
        <f t="shared" si="5"/>
        <v>3500</v>
      </c>
      <c r="AG1556" s="65">
        <f t="shared" si="6"/>
        <v>4.852941176</v>
      </c>
      <c r="AH1556" s="15">
        <f t="shared" si="234"/>
        <v>0.2787444673</v>
      </c>
      <c r="AI1556" s="15">
        <f t="shared" si="235"/>
        <v>0.03236737528</v>
      </c>
      <c r="AJ1556" s="15">
        <f t="shared" si="236"/>
        <v>0.02934642025</v>
      </c>
      <c r="AK1556" s="65">
        <f t="shared" si="7"/>
        <v>1.447368421</v>
      </c>
      <c r="AL1556" s="65">
        <f t="shared" si="8"/>
        <v>35911.76471</v>
      </c>
      <c r="AM1556" s="65">
        <f t="shared" si="9"/>
        <v>10710.52632</v>
      </c>
    </row>
    <row r="1557" ht="14.25" customHeight="1">
      <c r="A1557" s="11">
        <v>1563.0</v>
      </c>
      <c r="B1557" s="11">
        <f>VLOOKUP(D1557,'Species Data'!A$2:E$252,2,FALSE)</f>
        <v>220</v>
      </c>
      <c r="C1557" s="11"/>
      <c r="D1557" s="20" t="s">
        <v>428</v>
      </c>
      <c r="E1557" s="111" t="s">
        <v>484</v>
      </c>
      <c r="F1557" s="132" t="s">
        <v>485</v>
      </c>
      <c r="G1557" s="11">
        <f>VLOOKUP(D1557,'Species Data'!A$2:E$252,3,FALSE)</f>
        <v>100</v>
      </c>
      <c r="H1557" s="52">
        <f>VLOOKUP(D1557,'Species Data'!A$2:E$252,4,FALSE)</f>
        <v>90</v>
      </c>
      <c r="I1557" s="52">
        <f>VLOOKUP(D1557,'Species Data'!A$2:E$252,5,FALSE)</f>
        <v>74</v>
      </c>
      <c r="J1557" s="53">
        <f t="shared" si="1"/>
        <v>7400</v>
      </c>
      <c r="K1557" s="21" t="s">
        <v>139</v>
      </c>
      <c r="L1557" s="54">
        <f>VLOOKUP(K1557,'Basic Moves'!B$2:J$60,3,FALSE)</f>
        <v>5</v>
      </c>
      <c r="M1557" s="54" t="str">
        <f>VLOOKUP(K1557,'Basic Moves'!B$2:C$60,2,FALSE)</f>
        <v>Normal</v>
      </c>
      <c r="N1557" s="54">
        <f>IF(OR(VLOOKUP(K1557,'Basic Moves'!B$2:C$60,2,FALSE)=E1557,VLOOKUP(K1557,'Basic Moves'!B$2:C$60,2,FALSE)=F1557),1,0)</f>
        <v>0</v>
      </c>
      <c r="O1557" s="54">
        <f>VLOOKUP(K1557,'Basic Moves'!B$2:J$60,5,FALSE)</f>
        <v>500</v>
      </c>
      <c r="P1557" s="54">
        <f>VLOOKUP(K1557,'Basic Moves'!B$2:J$60,9,FALSE)</f>
        <v>5</v>
      </c>
      <c r="Q1557" s="34">
        <f t="shared" si="229"/>
        <v>2</v>
      </c>
      <c r="R1557" s="24">
        <f t="shared" si="2"/>
        <v>4</v>
      </c>
      <c r="S1557" s="56">
        <f t="shared" si="230"/>
        <v>10</v>
      </c>
      <c r="T1557" s="56">
        <f t="shared" si="231"/>
        <v>10</v>
      </c>
      <c r="U1557" s="56">
        <f t="shared" si="232"/>
        <v>1</v>
      </c>
      <c r="V1557" s="21" t="s">
        <v>140</v>
      </c>
      <c r="W1557" s="54">
        <f>VLOOKUP(V1557,'Charged Moves'!B$2:K$119,3,FALSE)</f>
        <v>80</v>
      </c>
      <c r="X1557" s="57" t="str">
        <f>VLOOKUP(V1557,'Charged Moves'!B$2:C$119,2,FALSE)</f>
        <v>Rock</v>
      </c>
      <c r="Y1557" s="54">
        <f>IF(OR(VLOOKUP(V1557,'Charged Moves'!B$2:C$119,2,FALSE)=E1557,VLOOKUP(V1557,'Charged Moves'!B$2:C$119,2,FALSE)=F1557),1,0)</f>
        <v>0</v>
      </c>
      <c r="Z1557" s="54">
        <f>VLOOKUP(V1557,'Charged Moves'!B$2:K$119,10,FALSE)*100</f>
        <v>5</v>
      </c>
      <c r="AA1557" s="54">
        <f>VLOOKUP(V1557,'Charged Moves'!B$2:K$119,6,FALSE)</f>
        <v>2700</v>
      </c>
      <c r="AB1557" s="54">
        <f>VLOOKUP(V1557,'Charged Moves'!B$2:L$119,11,FALSE)</f>
        <v>50</v>
      </c>
      <c r="AC1557" s="62">
        <f t="shared" si="233"/>
        <v>21</v>
      </c>
      <c r="AD1557" s="24">
        <f t="shared" si="3"/>
        <v>7.777777778</v>
      </c>
      <c r="AE1557" s="63">
        <f t="shared" si="4"/>
        <v>10</v>
      </c>
      <c r="AF1557" s="64">
        <f t="shared" si="5"/>
        <v>5000</v>
      </c>
      <c r="AG1557" s="65">
        <f t="shared" si="6"/>
        <v>5.324675325</v>
      </c>
      <c r="AH1557" s="15">
        <f t="shared" si="234"/>
        <v>0.3058400531</v>
      </c>
      <c r="AI1557" s="15">
        <f t="shared" si="235"/>
        <v>0.03551367268</v>
      </c>
      <c r="AJ1557" s="15">
        <f t="shared" si="236"/>
        <v>0.02799003535</v>
      </c>
      <c r="AK1557" s="65">
        <f t="shared" si="7"/>
        <v>1.38047138</v>
      </c>
      <c r="AL1557" s="65">
        <f t="shared" si="8"/>
        <v>39402.5974</v>
      </c>
      <c r="AM1557" s="65">
        <f t="shared" si="9"/>
        <v>10215.48822</v>
      </c>
    </row>
    <row r="1558" ht="14.25" customHeight="1">
      <c r="A1558" s="11">
        <v>1561.0</v>
      </c>
      <c r="B1558" s="11">
        <f>VLOOKUP(D1558,'Species Data'!A$2:E$252,2,FALSE)</f>
        <v>220</v>
      </c>
      <c r="C1558" s="11"/>
      <c r="D1558" s="20" t="s">
        <v>428</v>
      </c>
      <c r="E1558" s="111" t="s">
        <v>484</v>
      </c>
      <c r="F1558" s="132" t="s">
        <v>485</v>
      </c>
      <c r="G1558" s="11">
        <f>VLOOKUP(D1558,'Species Data'!A$2:E$252,3,FALSE)</f>
        <v>100</v>
      </c>
      <c r="H1558" s="52">
        <f>VLOOKUP(D1558,'Species Data'!A$2:E$252,4,FALSE)</f>
        <v>90</v>
      </c>
      <c r="I1558" s="52">
        <f>VLOOKUP(D1558,'Species Data'!A$2:E$252,5,FALSE)</f>
        <v>74</v>
      </c>
      <c r="J1558" s="53">
        <f t="shared" si="1"/>
        <v>7400</v>
      </c>
      <c r="K1558" s="21" t="s">
        <v>139</v>
      </c>
      <c r="L1558" s="54">
        <f>VLOOKUP(K1558,'Basic Moves'!B$2:J$60,3,FALSE)</f>
        <v>5</v>
      </c>
      <c r="M1558" s="54" t="str">
        <f>VLOOKUP(K1558,'Basic Moves'!B$2:C$60,2,FALSE)</f>
        <v>Normal</v>
      </c>
      <c r="N1558" s="54">
        <f>IF(OR(VLOOKUP(K1558,'Basic Moves'!B$2:C$60,2,FALSE)=E1558,VLOOKUP(K1558,'Basic Moves'!B$2:C$60,2,FALSE)=F1558),1,0)</f>
        <v>0</v>
      </c>
      <c r="O1558" s="54">
        <f>VLOOKUP(K1558,'Basic Moves'!B$2:J$60,5,FALSE)</f>
        <v>500</v>
      </c>
      <c r="P1558" s="54">
        <f>VLOOKUP(K1558,'Basic Moves'!B$2:J$60,9,FALSE)</f>
        <v>5</v>
      </c>
      <c r="Q1558" s="34">
        <f t="shared" si="229"/>
        <v>2</v>
      </c>
      <c r="R1558" s="24">
        <f t="shared" si="2"/>
        <v>4</v>
      </c>
      <c r="S1558" s="56">
        <f t="shared" si="230"/>
        <v>10</v>
      </c>
      <c r="T1558" s="56">
        <f t="shared" si="231"/>
        <v>10</v>
      </c>
      <c r="U1558" s="56">
        <f t="shared" si="232"/>
        <v>1</v>
      </c>
      <c r="V1558" s="21" t="s">
        <v>67</v>
      </c>
      <c r="W1558" s="54">
        <f>VLOOKUP(V1558,'Charged Moves'!B$2:K$119,3,FALSE)</f>
        <v>50</v>
      </c>
      <c r="X1558" s="57" t="str">
        <f>VLOOKUP(V1558,'Charged Moves'!B$2:C$119,2,FALSE)</f>
        <v>Normal</v>
      </c>
      <c r="Y1558" s="54">
        <f>IF(OR(VLOOKUP(V1558,'Charged Moves'!B$2:C$119,2,FALSE)=E1558,VLOOKUP(V1558,'Charged Moves'!B$2:C$119,2,FALSE)=F1558),1,0)</f>
        <v>0</v>
      </c>
      <c r="Z1558" s="54">
        <f>VLOOKUP(V1558,'Charged Moves'!B$2:K$119,10,FALSE)*100</f>
        <v>5</v>
      </c>
      <c r="AA1558" s="54">
        <f>VLOOKUP(V1558,'Charged Moves'!B$2:K$119,6,FALSE)</f>
        <v>1900</v>
      </c>
      <c r="AB1558" s="54">
        <f>VLOOKUP(V1558,'Charged Moves'!B$2:L$119,11,FALSE)</f>
        <v>33</v>
      </c>
      <c r="AC1558" s="62">
        <f t="shared" si="233"/>
        <v>13</v>
      </c>
      <c r="AD1558" s="24">
        <f t="shared" si="3"/>
        <v>6.842105263</v>
      </c>
      <c r="AE1558" s="63">
        <f t="shared" si="4"/>
        <v>7</v>
      </c>
      <c r="AF1558" s="64">
        <f t="shared" si="5"/>
        <v>3500</v>
      </c>
      <c r="AG1558" s="65">
        <f t="shared" si="6"/>
        <v>5</v>
      </c>
      <c r="AH1558" s="15">
        <f t="shared" si="234"/>
        <v>0.2871912694</v>
      </c>
      <c r="AI1558" s="15">
        <f t="shared" si="235"/>
        <v>0.03334820483</v>
      </c>
      <c r="AJ1558" s="15">
        <f t="shared" si="236"/>
        <v>0.02558150142</v>
      </c>
      <c r="AK1558" s="65">
        <f t="shared" si="7"/>
        <v>1.261682243</v>
      </c>
      <c r="AL1558" s="65">
        <f t="shared" si="8"/>
        <v>37000</v>
      </c>
      <c r="AM1558" s="65">
        <f t="shared" si="9"/>
        <v>9336.448598</v>
      </c>
    </row>
    <row r="1559" ht="14.25" customHeight="1">
      <c r="A1559" s="11">
        <v>867.0</v>
      </c>
      <c r="B1559" s="11">
        <f>VLOOKUP(D1559,'Species Data'!A$2:E$252,2,FALSE)</f>
        <v>114</v>
      </c>
      <c r="C1559" s="11"/>
      <c r="D1559" s="11" t="s">
        <v>196</v>
      </c>
      <c r="E1559" s="110" t="s">
        <v>479</v>
      </c>
      <c r="F1559" s="166"/>
      <c r="G1559" s="11">
        <f>VLOOKUP(D1559,'Species Data'!A$2:E$252,3,FALSE)</f>
        <v>130</v>
      </c>
      <c r="H1559" s="52">
        <f>VLOOKUP(D1559,'Species Data'!A$2:E$252,4,FALSE)</f>
        <v>183</v>
      </c>
      <c r="I1559" s="52">
        <f>VLOOKUP(D1559,'Species Data'!A$2:E$252,5,FALSE)</f>
        <v>205</v>
      </c>
      <c r="J1559" s="53">
        <f t="shared" si="1"/>
        <v>26650</v>
      </c>
      <c r="K1559" s="12" t="s">
        <v>135</v>
      </c>
      <c r="L1559" s="54">
        <f>VLOOKUP(K1559,'Basic Moves'!B$2:J$60,3,FALSE)</f>
        <v>10</v>
      </c>
      <c r="M1559" s="54" t="str">
        <f>VLOOKUP(K1559,'Basic Moves'!B$2:C$60,2,FALSE)</f>
        <v>Bug</v>
      </c>
      <c r="N1559" s="54">
        <f>IF(OR(VLOOKUP(K1559,'Basic Moves'!B$2:C$60,2,FALSE)=E1559,VLOOKUP(K1559,'Basic Moves'!B$2:C$60,2,FALSE)=F1559),1,0)</f>
        <v>0</v>
      </c>
      <c r="O1559" s="54">
        <f>VLOOKUP(K1559,'Basic Moves'!B$2:J$60,5,FALSE)</f>
        <v>1100</v>
      </c>
      <c r="P1559" s="54">
        <f>VLOOKUP(K1559,'Basic Moves'!B$2:J$60,9,FALSE)</f>
        <v>14</v>
      </c>
      <c r="Q1559" s="34">
        <f t="shared" si="229"/>
        <v>6</v>
      </c>
      <c r="R1559" s="24">
        <f t="shared" si="2"/>
        <v>5.454545455</v>
      </c>
      <c r="S1559" s="56">
        <f t="shared" si="230"/>
        <v>9.090909091</v>
      </c>
      <c r="T1559" s="56">
        <f t="shared" si="231"/>
        <v>12.72727273</v>
      </c>
      <c r="U1559" s="56">
        <f t="shared" si="232"/>
        <v>1.4</v>
      </c>
      <c r="V1559" s="48" t="s">
        <v>39</v>
      </c>
      <c r="W1559" s="54">
        <f>VLOOKUP(V1559,'Charged Moves'!B$2:K$119,3,FALSE)</f>
        <v>180</v>
      </c>
      <c r="X1559" s="57" t="str">
        <f>VLOOKUP(V1559,'Charged Moves'!B$2:C$119,2,FALSE)</f>
        <v>Grass</v>
      </c>
      <c r="Y1559" s="54">
        <f>IF(OR(VLOOKUP(V1559,'Charged Moves'!B$2:C$119,2,FALSE)=E1559,VLOOKUP(V1559,'Charged Moves'!B$2:C$119,2,FALSE)=F1559),1,0)</f>
        <v>1</v>
      </c>
      <c r="Z1559" s="54">
        <f>VLOOKUP(V1559,'Charged Moves'!B$2:K$119,10,FALSE)*100</f>
        <v>5</v>
      </c>
      <c r="AA1559" s="54">
        <f>VLOOKUP(V1559,'Charged Moves'!B$2:K$119,6,FALSE)</f>
        <v>4900</v>
      </c>
      <c r="AB1559" s="54">
        <f>VLOOKUP(V1559,'Charged Moves'!B$2:L$119,11,FALSE)</f>
        <v>100</v>
      </c>
      <c r="AC1559" s="62">
        <f t="shared" si="233"/>
        <v>110</v>
      </c>
      <c r="AD1559" s="24">
        <f t="shared" si="3"/>
        <v>22.44897959</v>
      </c>
      <c r="AE1559" s="63">
        <f t="shared" si="4"/>
        <v>8</v>
      </c>
      <c r="AF1559" s="64">
        <f t="shared" si="5"/>
        <v>8800</v>
      </c>
      <c r="AG1559" s="65">
        <f t="shared" si="6"/>
        <v>11.53284672</v>
      </c>
      <c r="AH1559" s="15">
        <f t="shared" si="234"/>
        <v>0.6624265776</v>
      </c>
      <c r="AI1559" s="15">
        <f t="shared" si="235"/>
        <v>0.2770157547</v>
      </c>
      <c r="AJ1559" s="15">
        <f t="shared" si="236"/>
        <v>0.3639480175</v>
      </c>
      <c r="AK1559" s="65">
        <f t="shared" si="7"/>
        <v>4.984227129</v>
      </c>
      <c r="AL1559" s="65">
        <f t="shared" si="8"/>
        <v>307350.365</v>
      </c>
      <c r="AM1559" s="65">
        <f t="shared" si="9"/>
        <v>132829.653</v>
      </c>
    </row>
    <row r="1560" ht="14.25" customHeight="1">
      <c r="A1560" s="11">
        <v>865.0</v>
      </c>
      <c r="B1560" s="11">
        <f>VLOOKUP(D1560,'Species Data'!A$2:E$252,2,FALSE)</f>
        <v>114</v>
      </c>
      <c r="C1560" s="11"/>
      <c r="D1560" s="11" t="s">
        <v>196</v>
      </c>
      <c r="E1560" s="110" t="s">
        <v>479</v>
      </c>
      <c r="F1560" s="166"/>
      <c r="G1560" s="11">
        <f>VLOOKUP(D1560,'Species Data'!A$2:E$252,3,FALSE)</f>
        <v>130</v>
      </c>
      <c r="H1560" s="52">
        <f>VLOOKUP(D1560,'Species Data'!A$2:E$252,4,FALSE)</f>
        <v>183</v>
      </c>
      <c r="I1560" s="52">
        <f>VLOOKUP(D1560,'Species Data'!A$2:E$252,5,FALSE)</f>
        <v>205</v>
      </c>
      <c r="J1560" s="53">
        <f t="shared" si="1"/>
        <v>26650</v>
      </c>
      <c r="K1560" s="12" t="s">
        <v>135</v>
      </c>
      <c r="L1560" s="54">
        <f>VLOOKUP(K1560,'Basic Moves'!B$2:J$60,3,FALSE)</f>
        <v>10</v>
      </c>
      <c r="M1560" s="54" t="str">
        <f>VLOOKUP(K1560,'Basic Moves'!B$2:C$60,2,FALSE)</f>
        <v>Bug</v>
      </c>
      <c r="N1560" s="54">
        <f>IF(OR(VLOOKUP(K1560,'Basic Moves'!B$2:C$60,2,FALSE)=E1560,VLOOKUP(K1560,'Basic Moves'!B$2:C$60,2,FALSE)=F1560),1,0)</f>
        <v>0</v>
      </c>
      <c r="O1560" s="54">
        <f>VLOOKUP(K1560,'Basic Moves'!B$2:J$60,5,FALSE)</f>
        <v>1100</v>
      </c>
      <c r="P1560" s="54">
        <f>VLOOKUP(K1560,'Basic Moves'!B$2:J$60,9,FALSE)</f>
        <v>14</v>
      </c>
      <c r="Q1560" s="34">
        <f t="shared" si="229"/>
        <v>6</v>
      </c>
      <c r="R1560" s="24">
        <f t="shared" si="2"/>
        <v>5.454545455</v>
      </c>
      <c r="S1560" s="56">
        <f t="shared" si="230"/>
        <v>9.090909091</v>
      </c>
      <c r="T1560" s="56">
        <f t="shared" si="231"/>
        <v>12.72727273</v>
      </c>
      <c r="U1560" s="56">
        <f t="shared" si="232"/>
        <v>1.4</v>
      </c>
      <c r="V1560" s="12" t="s">
        <v>207</v>
      </c>
      <c r="W1560" s="54">
        <f>VLOOKUP(V1560,'Charged Moves'!B$2:K$119,3,FALSE)</f>
        <v>90</v>
      </c>
      <c r="X1560" s="57" t="str">
        <f>VLOOKUP(V1560,'Charged Moves'!B$2:C$119,2,FALSE)</f>
        <v>Grass</v>
      </c>
      <c r="Y1560" s="54">
        <f>IF(OR(VLOOKUP(V1560,'Charged Moves'!B$2:C$119,2,FALSE)=E1560,VLOOKUP(V1560,'Charged Moves'!B$2:C$119,2,FALSE)=F1560),1,0)</f>
        <v>1</v>
      </c>
      <c r="Z1560" s="54">
        <f>VLOOKUP(V1560,'Charged Moves'!B$2:K$119,10,FALSE)*100</f>
        <v>5</v>
      </c>
      <c r="AA1560" s="54">
        <f>VLOOKUP(V1560,'Charged Moves'!B$2:K$119,6,FALSE)</f>
        <v>2600</v>
      </c>
      <c r="AB1560" s="54">
        <f>VLOOKUP(V1560,'Charged Moves'!B$2:L$119,11,FALSE)</f>
        <v>50</v>
      </c>
      <c r="AC1560" s="62">
        <f t="shared" si="233"/>
        <v>55</v>
      </c>
      <c r="AD1560" s="24">
        <f t="shared" si="3"/>
        <v>21.15384615</v>
      </c>
      <c r="AE1560" s="63">
        <f t="shared" si="4"/>
        <v>4</v>
      </c>
      <c r="AF1560" s="64">
        <f t="shared" si="5"/>
        <v>4400</v>
      </c>
      <c r="AG1560" s="65">
        <f t="shared" si="6"/>
        <v>11.28571429</v>
      </c>
      <c r="AH1560" s="15">
        <f t="shared" si="234"/>
        <v>0.6482317223</v>
      </c>
      <c r="AI1560" s="15">
        <f t="shared" si="235"/>
        <v>0.2710797029</v>
      </c>
      <c r="AJ1560" s="15">
        <f t="shared" si="236"/>
        <v>0.3393280045</v>
      </c>
      <c r="AK1560" s="65">
        <f t="shared" si="7"/>
        <v>4.647058824</v>
      </c>
      <c r="AL1560" s="65">
        <f t="shared" si="8"/>
        <v>300764.2857</v>
      </c>
      <c r="AM1560" s="65">
        <f t="shared" si="9"/>
        <v>123844.1176</v>
      </c>
    </row>
    <row r="1561" ht="14.25" customHeight="1">
      <c r="A1561" s="11">
        <v>866.0</v>
      </c>
      <c r="B1561" s="11">
        <f>VLOOKUP(D1561,'Species Data'!A$2:E$252,2,FALSE)</f>
        <v>114</v>
      </c>
      <c r="C1561" s="11"/>
      <c r="D1561" s="11" t="s">
        <v>196</v>
      </c>
      <c r="E1561" s="110" t="s">
        <v>479</v>
      </c>
      <c r="F1561" s="166"/>
      <c r="G1561" s="11">
        <f>VLOOKUP(D1561,'Species Data'!A$2:E$252,3,FALSE)</f>
        <v>130</v>
      </c>
      <c r="H1561" s="52">
        <f>VLOOKUP(D1561,'Species Data'!A$2:E$252,4,FALSE)</f>
        <v>183</v>
      </c>
      <c r="I1561" s="52">
        <f>VLOOKUP(D1561,'Species Data'!A$2:E$252,5,FALSE)</f>
        <v>205</v>
      </c>
      <c r="J1561" s="53">
        <f t="shared" si="1"/>
        <v>26650</v>
      </c>
      <c r="K1561" s="12" t="s">
        <v>135</v>
      </c>
      <c r="L1561" s="54">
        <f>VLOOKUP(K1561,'Basic Moves'!B$2:J$60,3,FALSE)</f>
        <v>10</v>
      </c>
      <c r="M1561" s="54" t="str">
        <f>VLOOKUP(K1561,'Basic Moves'!B$2:C$60,2,FALSE)</f>
        <v>Bug</v>
      </c>
      <c r="N1561" s="54">
        <f>IF(OR(VLOOKUP(K1561,'Basic Moves'!B$2:C$60,2,FALSE)=E1561,VLOOKUP(K1561,'Basic Moves'!B$2:C$60,2,FALSE)=F1561),1,0)</f>
        <v>0</v>
      </c>
      <c r="O1561" s="54">
        <f>VLOOKUP(K1561,'Basic Moves'!B$2:J$60,5,FALSE)</f>
        <v>1100</v>
      </c>
      <c r="P1561" s="54">
        <f>VLOOKUP(K1561,'Basic Moves'!B$2:J$60,9,FALSE)</f>
        <v>14</v>
      </c>
      <c r="Q1561" s="34">
        <f t="shared" si="229"/>
        <v>6</v>
      </c>
      <c r="R1561" s="24">
        <f t="shared" si="2"/>
        <v>5.454545455</v>
      </c>
      <c r="S1561" s="56">
        <f t="shared" si="230"/>
        <v>9.090909091</v>
      </c>
      <c r="T1561" s="56">
        <f t="shared" si="231"/>
        <v>12.72727273</v>
      </c>
      <c r="U1561" s="56">
        <f t="shared" si="232"/>
        <v>1.4</v>
      </c>
      <c r="V1561" s="48" t="s">
        <v>144</v>
      </c>
      <c r="W1561" s="54">
        <f>VLOOKUP(V1561,'Charged Moves'!B$2:K$119,3,FALSE)</f>
        <v>80</v>
      </c>
      <c r="X1561" s="57" t="str">
        <f>VLOOKUP(V1561,'Charged Moves'!B$2:C$119,2,FALSE)</f>
        <v>Poison</v>
      </c>
      <c r="Y1561" s="54">
        <f>IF(OR(VLOOKUP(V1561,'Charged Moves'!B$2:C$119,2,FALSE)=E1561,VLOOKUP(V1561,'Charged Moves'!B$2:C$119,2,FALSE)=F1561),1,0)</f>
        <v>0</v>
      </c>
      <c r="Z1561" s="54">
        <f>VLOOKUP(V1561,'Charged Moves'!B$2:K$119,10,FALSE)*100</f>
        <v>5</v>
      </c>
      <c r="AA1561" s="54">
        <f>VLOOKUP(V1561,'Charged Moves'!B$2:K$119,6,FALSE)</f>
        <v>2300</v>
      </c>
      <c r="AB1561" s="54">
        <f>VLOOKUP(V1561,'Charged Moves'!B$2:L$119,11,FALSE)</f>
        <v>50</v>
      </c>
      <c r="AC1561" s="62">
        <f t="shared" si="233"/>
        <v>41</v>
      </c>
      <c r="AD1561" s="24">
        <f t="shared" si="3"/>
        <v>17.82608696</v>
      </c>
      <c r="AE1561" s="63">
        <f t="shared" si="4"/>
        <v>4</v>
      </c>
      <c r="AF1561" s="64">
        <f t="shared" si="5"/>
        <v>4400</v>
      </c>
      <c r="AG1561" s="65">
        <f t="shared" si="6"/>
        <v>9.701492537</v>
      </c>
      <c r="AH1561" s="15">
        <f t="shared" si="234"/>
        <v>0.5572367913</v>
      </c>
      <c r="AI1561" s="15">
        <f t="shared" si="235"/>
        <v>0.2330271392</v>
      </c>
      <c r="AJ1561" s="15">
        <f t="shared" si="236"/>
        <v>0.2842093875</v>
      </c>
      <c r="AK1561" s="65">
        <f t="shared" si="7"/>
        <v>3.892215569</v>
      </c>
      <c r="AL1561" s="65">
        <f t="shared" si="8"/>
        <v>258544.7761</v>
      </c>
      <c r="AM1561" s="65">
        <f t="shared" si="9"/>
        <v>103727.5449</v>
      </c>
    </row>
    <row r="1562" ht="14.25" customHeight="1">
      <c r="A1562" s="11">
        <v>871.0</v>
      </c>
      <c r="B1562" s="11">
        <f>VLOOKUP(D1562,'Species Data'!A$2:E$252,2,FALSE)</f>
        <v>114</v>
      </c>
      <c r="C1562" s="11"/>
      <c r="D1562" s="11" t="s">
        <v>196</v>
      </c>
      <c r="E1562" s="110" t="s">
        <v>479</v>
      </c>
      <c r="F1562" s="166"/>
      <c r="G1562" s="11">
        <f>VLOOKUP(D1562,'Species Data'!A$2:E$252,3,FALSE)</f>
        <v>130</v>
      </c>
      <c r="H1562" s="52">
        <f>VLOOKUP(D1562,'Species Data'!A$2:E$252,4,FALSE)</f>
        <v>183</v>
      </c>
      <c r="I1562" s="52">
        <f>VLOOKUP(D1562,'Species Data'!A$2:E$252,5,FALSE)</f>
        <v>205</v>
      </c>
      <c r="J1562" s="53">
        <f t="shared" si="1"/>
        <v>26650</v>
      </c>
      <c r="K1562" s="48" t="s">
        <v>132</v>
      </c>
      <c r="L1562" s="54">
        <f>VLOOKUP(K1562,'Basic Moves'!B$2:J$60,3,FALSE)</f>
        <v>7</v>
      </c>
      <c r="M1562" s="54" t="str">
        <f>VLOOKUP(K1562,'Basic Moves'!B$2:C$60,2,FALSE)</f>
        <v>Grass</v>
      </c>
      <c r="N1562" s="54">
        <f>IF(OR(VLOOKUP(K1562,'Basic Moves'!B$2:C$60,2,FALSE)=E1562,VLOOKUP(K1562,'Basic Moves'!B$2:C$60,2,FALSE)=F1562),1,0)</f>
        <v>1</v>
      </c>
      <c r="O1562" s="54">
        <f>VLOOKUP(K1562,'Basic Moves'!B$2:J$60,5,FALSE)</f>
        <v>600</v>
      </c>
      <c r="P1562" s="54">
        <f>VLOOKUP(K1562,'Basic Moves'!B$2:J$60,9,FALSE)</f>
        <v>6</v>
      </c>
      <c r="Q1562" s="34">
        <f t="shared" si="229"/>
        <v>5</v>
      </c>
      <c r="R1562" s="24">
        <f t="shared" si="2"/>
        <v>8.333333333</v>
      </c>
      <c r="S1562" s="56">
        <f t="shared" si="230"/>
        <v>11.66666667</v>
      </c>
      <c r="T1562" s="56">
        <f t="shared" si="231"/>
        <v>10</v>
      </c>
      <c r="U1562" s="56">
        <f t="shared" si="232"/>
        <v>0.8571428571</v>
      </c>
      <c r="V1562" s="48" t="s">
        <v>39</v>
      </c>
      <c r="W1562" s="54">
        <f>VLOOKUP(V1562,'Charged Moves'!B$2:K$119,3,FALSE)</f>
        <v>180</v>
      </c>
      <c r="X1562" s="57" t="str">
        <f>VLOOKUP(V1562,'Charged Moves'!B$2:C$119,2,FALSE)</f>
        <v>Grass</v>
      </c>
      <c r="Y1562" s="54">
        <f>IF(OR(VLOOKUP(V1562,'Charged Moves'!B$2:C$119,2,FALSE)=E1562,VLOOKUP(V1562,'Charged Moves'!B$2:C$119,2,FALSE)=F1562),1,0)</f>
        <v>1</v>
      </c>
      <c r="Z1562" s="54">
        <f>VLOOKUP(V1562,'Charged Moves'!B$2:K$119,10,FALSE)*100</f>
        <v>5</v>
      </c>
      <c r="AA1562" s="54">
        <f>VLOOKUP(V1562,'Charged Moves'!B$2:K$119,6,FALSE)</f>
        <v>4900</v>
      </c>
      <c r="AB1562" s="54">
        <f>VLOOKUP(V1562,'Charged Moves'!B$2:L$119,11,FALSE)</f>
        <v>100</v>
      </c>
      <c r="AC1562" s="62">
        <f t="shared" si="233"/>
        <v>110</v>
      </c>
      <c r="AD1562" s="24">
        <f t="shared" si="3"/>
        <v>22.44897959</v>
      </c>
      <c r="AE1562" s="63">
        <f t="shared" si="4"/>
        <v>17</v>
      </c>
      <c r="AF1562" s="64">
        <f t="shared" si="5"/>
        <v>10200</v>
      </c>
      <c r="AG1562" s="65">
        <f t="shared" si="6"/>
        <v>12.91390728</v>
      </c>
      <c r="AH1562" s="15">
        <f t="shared" si="234"/>
        <v>0.7417522852</v>
      </c>
      <c r="AI1562" s="15">
        <f t="shared" si="235"/>
        <v>0.3101884436</v>
      </c>
      <c r="AJ1562" s="15">
        <f t="shared" si="236"/>
        <v>0.27864756</v>
      </c>
      <c r="AK1562" s="65">
        <f t="shared" si="7"/>
        <v>3.816046967</v>
      </c>
      <c r="AL1562" s="65">
        <f t="shared" si="8"/>
        <v>344155.6291</v>
      </c>
      <c r="AM1562" s="65">
        <f t="shared" si="9"/>
        <v>101697.6517</v>
      </c>
    </row>
    <row r="1563" ht="14.25" customHeight="1">
      <c r="A1563" s="11">
        <v>868.0</v>
      </c>
      <c r="B1563" s="11">
        <f>VLOOKUP(D1563,'Species Data'!A$2:E$252,2,FALSE)</f>
        <v>114</v>
      </c>
      <c r="C1563" s="11"/>
      <c r="D1563" s="11" t="s">
        <v>196</v>
      </c>
      <c r="E1563" s="110" t="s">
        <v>479</v>
      </c>
      <c r="F1563" s="166"/>
      <c r="G1563" s="11">
        <f>VLOOKUP(D1563,'Species Data'!A$2:E$252,3,FALSE)</f>
        <v>130</v>
      </c>
      <c r="H1563" s="52">
        <f>VLOOKUP(D1563,'Species Data'!A$2:E$252,4,FALSE)</f>
        <v>183</v>
      </c>
      <c r="I1563" s="52">
        <f>VLOOKUP(D1563,'Species Data'!A$2:E$252,5,FALSE)</f>
        <v>205</v>
      </c>
      <c r="J1563" s="53">
        <f t="shared" si="1"/>
        <v>26650</v>
      </c>
      <c r="K1563" s="48" t="s">
        <v>132</v>
      </c>
      <c r="L1563" s="54">
        <f>VLOOKUP(K1563,'Basic Moves'!B$2:J$60,3,FALSE)</f>
        <v>7</v>
      </c>
      <c r="M1563" s="54" t="str">
        <f>VLOOKUP(K1563,'Basic Moves'!B$2:C$60,2,FALSE)</f>
        <v>Grass</v>
      </c>
      <c r="N1563" s="54">
        <f>IF(OR(VLOOKUP(K1563,'Basic Moves'!B$2:C$60,2,FALSE)=E1563,VLOOKUP(K1563,'Basic Moves'!B$2:C$60,2,FALSE)=F1563),1,0)</f>
        <v>1</v>
      </c>
      <c r="O1563" s="54">
        <f>VLOOKUP(K1563,'Basic Moves'!B$2:J$60,5,FALSE)</f>
        <v>600</v>
      </c>
      <c r="P1563" s="54">
        <f>VLOOKUP(K1563,'Basic Moves'!B$2:J$60,9,FALSE)</f>
        <v>6</v>
      </c>
      <c r="Q1563" s="34">
        <f t="shared" si="229"/>
        <v>5</v>
      </c>
      <c r="R1563" s="24">
        <f t="shared" si="2"/>
        <v>8.333333333</v>
      </c>
      <c r="S1563" s="56">
        <f t="shared" si="230"/>
        <v>11.66666667</v>
      </c>
      <c r="T1563" s="56">
        <f t="shared" si="231"/>
        <v>10</v>
      </c>
      <c r="U1563" s="56">
        <f t="shared" si="232"/>
        <v>0.8571428571</v>
      </c>
      <c r="V1563" s="12" t="s">
        <v>207</v>
      </c>
      <c r="W1563" s="54">
        <f>VLOOKUP(V1563,'Charged Moves'!B$2:K$119,3,FALSE)</f>
        <v>90</v>
      </c>
      <c r="X1563" s="57" t="str">
        <f>VLOOKUP(V1563,'Charged Moves'!B$2:C$119,2,FALSE)</f>
        <v>Grass</v>
      </c>
      <c r="Y1563" s="54">
        <f>IF(OR(VLOOKUP(V1563,'Charged Moves'!B$2:C$119,2,FALSE)=E1563,VLOOKUP(V1563,'Charged Moves'!B$2:C$119,2,FALSE)=F1563),1,0)</f>
        <v>1</v>
      </c>
      <c r="Z1563" s="54">
        <f>VLOOKUP(V1563,'Charged Moves'!B$2:K$119,10,FALSE)*100</f>
        <v>5</v>
      </c>
      <c r="AA1563" s="54">
        <f>VLOOKUP(V1563,'Charged Moves'!B$2:K$119,6,FALSE)</f>
        <v>2600</v>
      </c>
      <c r="AB1563" s="54">
        <f>VLOOKUP(V1563,'Charged Moves'!B$2:L$119,11,FALSE)</f>
        <v>50</v>
      </c>
      <c r="AC1563" s="62">
        <f t="shared" si="233"/>
        <v>55</v>
      </c>
      <c r="AD1563" s="24">
        <f t="shared" si="3"/>
        <v>21.15384615</v>
      </c>
      <c r="AE1563" s="63">
        <f t="shared" si="4"/>
        <v>9</v>
      </c>
      <c r="AF1563" s="64">
        <f t="shared" si="5"/>
        <v>5400</v>
      </c>
      <c r="AG1563" s="65">
        <f t="shared" si="6"/>
        <v>12.5</v>
      </c>
      <c r="AH1563" s="15">
        <f t="shared" si="234"/>
        <v>0.7179781735</v>
      </c>
      <c r="AI1563" s="15">
        <f t="shared" si="235"/>
        <v>0.3002465063</v>
      </c>
      <c r="AJ1563" s="15">
        <f t="shared" si="236"/>
        <v>0.2607855369</v>
      </c>
      <c r="AK1563" s="65">
        <f t="shared" si="7"/>
        <v>3.571428571</v>
      </c>
      <c r="AL1563" s="65">
        <f t="shared" si="8"/>
        <v>333125</v>
      </c>
      <c r="AM1563" s="65">
        <f t="shared" si="9"/>
        <v>95178.57143</v>
      </c>
    </row>
    <row r="1564" ht="14.25" customHeight="1">
      <c r="A1564" s="11">
        <v>869.0</v>
      </c>
      <c r="B1564" s="32">
        <f>VLOOKUP(D1564,'Species Data'!A$2:E$252,2,FALSE)</f>
        <v>114</v>
      </c>
      <c r="C1564" s="32"/>
      <c r="D1564" s="32" t="s">
        <v>196</v>
      </c>
      <c r="E1564" s="142" t="s">
        <v>479</v>
      </c>
      <c r="F1564" s="167"/>
      <c r="G1564" s="32">
        <f>VLOOKUP(D1564,'Species Data'!A$2:E$252,3,FALSE)</f>
        <v>130</v>
      </c>
      <c r="H1564" s="104">
        <f>VLOOKUP(D1564,'Species Data'!A$2:E$252,4,FALSE)</f>
        <v>183</v>
      </c>
      <c r="I1564" s="104">
        <f>VLOOKUP(D1564,'Species Data'!A$2:E$252,5,FALSE)</f>
        <v>205</v>
      </c>
      <c r="J1564" s="105">
        <f t="shared" si="1"/>
        <v>26650</v>
      </c>
      <c r="K1564" s="36" t="s">
        <v>132</v>
      </c>
      <c r="L1564" s="106">
        <f>VLOOKUP(K1564,'Basic Moves'!B$2:J$60,3,FALSE)</f>
        <v>7</v>
      </c>
      <c r="M1564" s="106" t="str">
        <f>VLOOKUP(K1564,'Basic Moves'!B$2:C$60,2,FALSE)</f>
        <v>Grass</v>
      </c>
      <c r="N1564" s="106">
        <f>IF(OR(VLOOKUP(K1564,'Basic Moves'!B$2:C$60,2,FALSE)=E1564,VLOOKUP(K1564,'Basic Moves'!B$2:C$60,2,FALSE)=F1564),1,0)</f>
        <v>1</v>
      </c>
      <c r="O1564" s="106">
        <f>VLOOKUP(K1564,'Basic Moves'!B$2:J$60,5,FALSE)</f>
        <v>600</v>
      </c>
      <c r="P1564" s="106">
        <f>VLOOKUP(K1564,'Basic Moves'!B$2:J$60,9,FALSE)</f>
        <v>6</v>
      </c>
      <c r="Q1564" s="34">
        <f t="shared" si="229"/>
        <v>5</v>
      </c>
      <c r="R1564" s="24">
        <f t="shared" si="2"/>
        <v>8.333333333</v>
      </c>
      <c r="S1564" s="56">
        <f t="shared" si="230"/>
        <v>11.66666667</v>
      </c>
      <c r="T1564" s="56">
        <f t="shared" si="231"/>
        <v>10</v>
      </c>
      <c r="U1564" s="56">
        <f t="shared" si="232"/>
        <v>0.8571428571</v>
      </c>
      <c r="V1564" s="36" t="s">
        <v>208</v>
      </c>
      <c r="W1564" s="106">
        <f>VLOOKUP(V1564,'Charged Moves'!B$2:K$119,3,FALSE)</f>
        <v>90</v>
      </c>
      <c r="X1564" s="107" t="str">
        <f>VLOOKUP(V1564,'Charged Moves'!B$2:C$119,2,FALSE)</f>
        <v>Grass</v>
      </c>
      <c r="Y1564" s="106">
        <f>IF(OR(VLOOKUP(V1564,'Charged Moves'!B$2:C$119,2,FALSE)=E1564,VLOOKUP(V1564,'Charged Moves'!B$2:C$119,2,FALSE)=F1564),1,0)</f>
        <v>1</v>
      </c>
      <c r="Z1564" s="106">
        <f>VLOOKUP(V1564,'Charged Moves'!B$2:K$119,10,FALSE)*100</f>
        <v>0</v>
      </c>
      <c r="AA1564" s="106">
        <f>VLOOKUP(V1564,'Charged Moves'!B$2:K$119,6,FALSE)</f>
        <v>2600</v>
      </c>
      <c r="AB1564" s="106">
        <f>VLOOKUP(V1564,'Charged Moves'!B$2:L$119,11,FALSE)</f>
        <v>50</v>
      </c>
      <c r="AC1564" s="62">
        <f t="shared" si="233"/>
        <v>55</v>
      </c>
      <c r="AD1564" s="24">
        <f t="shared" si="3"/>
        <v>21.15384615</v>
      </c>
      <c r="AE1564" s="63">
        <f t="shared" si="4"/>
        <v>9</v>
      </c>
      <c r="AF1564" s="64">
        <f t="shared" si="5"/>
        <v>5400</v>
      </c>
      <c r="AG1564" s="65">
        <f t="shared" si="6"/>
        <v>12.5</v>
      </c>
      <c r="AH1564" s="15">
        <f t="shared" si="234"/>
        <v>0.7179781735</v>
      </c>
      <c r="AI1564" s="15">
        <f t="shared" si="235"/>
        <v>0.3002465063</v>
      </c>
      <c r="AJ1564" s="15">
        <f t="shared" si="236"/>
        <v>0.2607855369</v>
      </c>
      <c r="AK1564" s="65">
        <f t="shared" si="7"/>
        <v>3.571428571</v>
      </c>
      <c r="AL1564" s="65">
        <f t="shared" si="8"/>
        <v>333125</v>
      </c>
      <c r="AM1564" s="65">
        <f t="shared" si="9"/>
        <v>95178.57143</v>
      </c>
    </row>
    <row r="1565" ht="14.25" customHeight="1">
      <c r="A1565" s="11">
        <v>870.0</v>
      </c>
      <c r="B1565" s="11">
        <f>VLOOKUP(D1565,'Species Data'!A$2:E$252,2,FALSE)</f>
        <v>114</v>
      </c>
      <c r="C1565" s="11"/>
      <c r="D1565" s="11" t="s">
        <v>196</v>
      </c>
      <c r="E1565" s="110" t="s">
        <v>479</v>
      </c>
      <c r="F1565" s="166"/>
      <c r="G1565" s="11">
        <f>VLOOKUP(D1565,'Species Data'!A$2:E$252,3,FALSE)</f>
        <v>130</v>
      </c>
      <c r="H1565" s="52">
        <f>VLOOKUP(D1565,'Species Data'!A$2:E$252,4,FALSE)</f>
        <v>183</v>
      </c>
      <c r="I1565" s="52">
        <f>VLOOKUP(D1565,'Species Data'!A$2:E$252,5,FALSE)</f>
        <v>205</v>
      </c>
      <c r="J1565" s="53">
        <f t="shared" si="1"/>
        <v>26650</v>
      </c>
      <c r="K1565" s="48" t="s">
        <v>132</v>
      </c>
      <c r="L1565" s="54">
        <f>VLOOKUP(K1565,'Basic Moves'!B$2:J$60,3,FALSE)</f>
        <v>7</v>
      </c>
      <c r="M1565" s="54" t="str">
        <f>VLOOKUP(K1565,'Basic Moves'!B$2:C$60,2,FALSE)</f>
        <v>Grass</v>
      </c>
      <c r="N1565" s="54">
        <f>IF(OR(VLOOKUP(K1565,'Basic Moves'!B$2:C$60,2,FALSE)=E1565,VLOOKUP(K1565,'Basic Moves'!B$2:C$60,2,FALSE)=F1565),1,0)</f>
        <v>1</v>
      </c>
      <c r="O1565" s="54">
        <f>VLOOKUP(K1565,'Basic Moves'!B$2:J$60,5,FALSE)</f>
        <v>600</v>
      </c>
      <c r="P1565" s="54">
        <f>VLOOKUP(K1565,'Basic Moves'!B$2:J$60,9,FALSE)</f>
        <v>6</v>
      </c>
      <c r="Q1565" s="34">
        <f t="shared" si="229"/>
        <v>5</v>
      </c>
      <c r="R1565" s="24">
        <f t="shared" si="2"/>
        <v>8.333333333</v>
      </c>
      <c r="S1565" s="56">
        <f t="shared" si="230"/>
        <v>11.66666667</v>
      </c>
      <c r="T1565" s="56">
        <f t="shared" si="231"/>
        <v>10</v>
      </c>
      <c r="U1565" s="56">
        <f t="shared" si="232"/>
        <v>0.8571428571</v>
      </c>
      <c r="V1565" s="48" t="s">
        <v>144</v>
      </c>
      <c r="W1565" s="54">
        <f>VLOOKUP(V1565,'Charged Moves'!B$2:K$119,3,FALSE)</f>
        <v>80</v>
      </c>
      <c r="X1565" s="57" t="str">
        <f>VLOOKUP(V1565,'Charged Moves'!B$2:C$119,2,FALSE)</f>
        <v>Poison</v>
      </c>
      <c r="Y1565" s="54">
        <f>IF(OR(VLOOKUP(V1565,'Charged Moves'!B$2:C$119,2,FALSE)=E1565,VLOOKUP(V1565,'Charged Moves'!B$2:C$119,2,FALSE)=F1565),1,0)</f>
        <v>0</v>
      </c>
      <c r="Z1565" s="54">
        <f>VLOOKUP(V1565,'Charged Moves'!B$2:K$119,10,FALSE)*100</f>
        <v>5</v>
      </c>
      <c r="AA1565" s="54">
        <f>VLOOKUP(V1565,'Charged Moves'!B$2:K$119,6,FALSE)</f>
        <v>2300</v>
      </c>
      <c r="AB1565" s="54">
        <f>VLOOKUP(V1565,'Charged Moves'!B$2:L$119,11,FALSE)</f>
        <v>50</v>
      </c>
      <c r="AC1565" s="62">
        <f t="shared" si="233"/>
        <v>41</v>
      </c>
      <c r="AD1565" s="24">
        <f t="shared" si="3"/>
        <v>17.82608696</v>
      </c>
      <c r="AE1565" s="63">
        <f t="shared" si="4"/>
        <v>9</v>
      </c>
      <c r="AF1565" s="64">
        <f t="shared" si="5"/>
        <v>5400</v>
      </c>
      <c r="AG1565" s="65">
        <f t="shared" si="6"/>
        <v>11.16883117</v>
      </c>
      <c r="AH1565" s="15">
        <f t="shared" si="234"/>
        <v>0.6415181602</v>
      </c>
      <c r="AI1565" s="15">
        <f t="shared" si="235"/>
        <v>0.2682722031</v>
      </c>
      <c r="AJ1565" s="15">
        <f t="shared" si="236"/>
        <v>0.226704539</v>
      </c>
      <c r="AK1565" s="65">
        <f t="shared" si="7"/>
        <v>3.104693141</v>
      </c>
      <c r="AL1565" s="65">
        <f t="shared" si="8"/>
        <v>297649.3506</v>
      </c>
      <c r="AM1565" s="65">
        <f t="shared" si="9"/>
        <v>82740.0722</v>
      </c>
    </row>
    <row r="1566" ht="14.25" customHeight="1">
      <c r="A1566" s="11">
        <v>985.0</v>
      </c>
      <c r="B1566" s="11">
        <f>VLOOKUP(D1566,'Species Data'!A$2:E$252,2,FALSE)</f>
        <v>128</v>
      </c>
      <c r="C1566" s="11"/>
      <c r="D1566" s="11" t="s">
        <v>218</v>
      </c>
      <c r="E1566" s="98" t="s">
        <v>481</v>
      </c>
      <c r="F1566" s="124"/>
      <c r="G1566" s="11">
        <f>VLOOKUP(D1566,'Species Data'!A$2:E$252,3,FALSE)</f>
        <v>150</v>
      </c>
      <c r="H1566" s="52">
        <f>VLOOKUP(D1566,'Species Data'!A$2:E$252,4,FALSE)</f>
        <v>198</v>
      </c>
      <c r="I1566" s="52">
        <f>VLOOKUP(D1566,'Species Data'!A$2:E$252,5,FALSE)</f>
        <v>197</v>
      </c>
      <c r="J1566" s="53">
        <f t="shared" si="1"/>
        <v>29550</v>
      </c>
      <c r="K1566" s="48" t="s">
        <v>54</v>
      </c>
      <c r="L1566" s="54">
        <f>VLOOKUP(K1566,'Basic Moves'!B$2:J$60,3,FALSE)</f>
        <v>12</v>
      </c>
      <c r="M1566" s="54" t="str">
        <f>VLOOKUP(K1566,'Basic Moves'!B$2:C$60,2,FALSE)</f>
        <v>Psychic</v>
      </c>
      <c r="N1566" s="54">
        <f>IF(OR(VLOOKUP(K1566,'Basic Moves'!B$2:C$60,2,FALSE)=E1566,VLOOKUP(K1566,'Basic Moves'!B$2:C$60,2,FALSE)=F1566),1,0)</f>
        <v>0</v>
      </c>
      <c r="O1566" s="54">
        <f>VLOOKUP(K1566,'Basic Moves'!B$2:J$60,5,FALSE)</f>
        <v>1100</v>
      </c>
      <c r="P1566" s="54">
        <f>VLOOKUP(K1566,'Basic Moves'!B$2:J$60,9,FALSE)</f>
        <v>10</v>
      </c>
      <c r="Q1566" s="34">
        <f t="shared" si="229"/>
        <v>7</v>
      </c>
      <c r="R1566" s="24">
        <f t="shared" si="2"/>
        <v>6.363636364</v>
      </c>
      <c r="S1566" s="56">
        <f t="shared" si="230"/>
        <v>10.90909091</v>
      </c>
      <c r="T1566" s="56">
        <f t="shared" si="231"/>
        <v>9.090909091</v>
      </c>
      <c r="U1566" s="56">
        <f t="shared" si="232"/>
        <v>0.8333333333</v>
      </c>
      <c r="V1566" s="48" t="s">
        <v>85</v>
      </c>
      <c r="W1566" s="54">
        <f>VLOOKUP(V1566,'Charged Moves'!B$2:K$119,3,FALSE)</f>
        <v>120</v>
      </c>
      <c r="X1566" s="57" t="str">
        <f>VLOOKUP(V1566,'Charged Moves'!B$2:C$119,2,FALSE)</f>
        <v>Ground</v>
      </c>
      <c r="Y1566" s="54">
        <f>IF(OR(VLOOKUP(V1566,'Charged Moves'!B$2:C$119,2,FALSE)=E1566,VLOOKUP(V1566,'Charged Moves'!B$2:C$119,2,FALSE)=F1566),1,0)</f>
        <v>0</v>
      </c>
      <c r="Z1566" s="54">
        <f>VLOOKUP(V1566,'Charged Moves'!B$2:K$119,10,FALSE)*100</f>
        <v>5</v>
      </c>
      <c r="AA1566" s="54">
        <f>VLOOKUP(V1566,'Charged Moves'!B$2:K$119,6,FALSE)</f>
        <v>3600</v>
      </c>
      <c r="AB1566" s="54">
        <f>VLOOKUP(V1566,'Charged Moves'!B$2:L$119,11,FALSE)</f>
        <v>100</v>
      </c>
      <c r="AC1566" s="62">
        <f t="shared" si="233"/>
        <v>67</v>
      </c>
      <c r="AD1566" s="24">
        <f t="shared" si="3"/>
        <v>18.61111111</v>
      </c>
      <c r="AE1566" s="63">
        <f t="shared" si="4"/>
        <v>10</v>
      </c>
      <c r="AF1566" s="64">
        <f t="shared" si="5"/>
        <v>11000</v>
      </c>
      <c r="AG1566" s="65">
        <f t="shared" si="6"/>
        <v>9.383561644</v>
      </c>
      <c r="AH1566" s="15">
        <f t="shared" si="234"/>
        <v>0.538975396</v>
      </c>
      <c r="AI1566" s="15">
        <f t="shared" si="235"/>
        <v>0.2499170771</v>
      </c>
      <c r="AJ1566" s="15">
        <f t="shared" si="236"/>
        <v>0.3030688401</v>
      </c>
      <c r="AK1566" s="65">
        <f t="shared" si="7"/>
        <v>3.743169399</v>
      </c>
      <c r="AL1566" s="65">
        <f t="shared" si="8"/>
        <v>277284.2466</v>
      </c>
      <c r="AM1566" s="65">
        <f t="shared" si="9"/>
        <v>110610.6557</v>
      </c>
    </row>
    <row r="1567" ht="14.25" customHeight="1">
      <c r="A1567" s="11">
        <v>987.0</v>
      </c>
      <c r="B1567" s="11">
        <f>VLOOKUP(D1567,'Species Data'!A$2:E$252,2,FALSE)</f>
        <v>128</v>
      </c>
      <c r="C1567" s="11"/>
      <c r="D1567" s="11" t="s">
        <v>218</v>
      </c>
      <c r="E1567" s="98" t="s">
        <v>481</v>
      </c>
      <c r="F1567" s="124"/>
      <c r="G1567" s="11">
        <f>VLOOKUP(D1567,'Species Data'!A$2:E$252,3,FALSE)</f>
        <v>150</v>
      </c>
      <c r="H1567" s="52">
        <f>VLOOKUP(D1567,'Species Data'!A$2:E$252,4,FALSE)</f>
        <v>198</v>
      </c>
      <c r="I1567" s="52">
        <f>VLOOKUP(D1567,'Species Data'!A$2:E$252,5,FALSE)</f>
        <v>197</v>
      </c>
      <c r="J1567" s="53">
        <f t="shared" si="1"/>
        <v>29550</v>
      </c>
      <c r="K1567" s="48" t="s">
        <v>54</v>
      </c>
      <c r="L1567" s="54">
        <f>VLOOKUP(K1567,'Basic Moves'!B$2:J$60,3,FALSE)</f>
        <v>12</v>
      </c>
      <c r="M1567" s="54" t="str">
        <f>VLOOKUP(K1567,'Basic Moves'!B$2:C$60,2,FALSE)</f>
        <v>Psychic</v>
      </c>
      <c r="N1567" s="54">
        <f>IF(OR(VLOOKUP(K1567,'Basic Moves'!B$2:C$60,2,FALSE)=E1567,VLOOKUP(K1567,'Basic Moves'!B$2:C$60,2,FALSE)=F1567),1,0)</f>
        <v>0</v>
      </c>
      <c r="O1567" s="54">
        <f>VLOOKUP(K1567,'Basic Moves'!B$2:J$60,5,FALSE)</f>
        <v>1100</v>
      </c>
      <c r="P1567" s="54">
        <f>VLOOKUP(K1567,'Basic Moves'!B$2:J$60,9,FALSE)</f>
        <v>10</v>
      </c>
      <c r="Q1567" s="34">
        <f t="shared" si="229"/>
        <v>7</v>
      </c>
      <c r="R1567" s="24">
        <f t="shared" si="2"/>
        <v>6.363636364</v>
      </c>
      <c r="S1567" s="56">
        <f t="shared" si="230"/>
        <v>10.90909091</v>
      </c>
      <c r="T1567" s="56">
        <f t="shared" si="231"/>
        <v>9.090909091</v>
      </c>
      <c r="U1567" s="56">
        <f t="shared" si="232"/>
        <v>0.8333333333</v>
      </c>
      <c r="V1567" s="48" t="s">
        <v>176</v>
      </c>
      <c r="W1567" s="54">
        <f>VLOOKUP(V1567,'Charged Moves'!B$2:K$119,3,FALSE)</f>
        <v>60</v>
      </c>
      <c r="X1567" s="57" t="str">
        <f>VLOOKUP(V1567,'Charged Moves'!B$2:C$119,2,FALSE)</f>
        <v>Steel</v>
      </c>
      <c r="Y1567" s="54">
        <f>IF(OR(VLOOKUP(V1567,'Charged Moves'!B$2:C$119,2,FALSE)=E1567,VLOOKUP(V1567,'Charged Moves'!B$2:C$119,2,FALSE)=F1567),1,0)</f>
        <v>0</v>
      </c>
      <c r="Z1567" s="54">
        <f>VLOOKUP(V1567,'Charged Moves'!B$2:K$119,10,FALSE)*100</f>
        <v>5</v>
      </c>
      <c r="AA1567" s="54">
        <f>VLOOKUP(V1567,'Charged Moves'!B$2:K$119,6,FALSE)</f>
        <v>1900</v>
      </c>
      <c r="AB1567" s="54">
        <f>VLOOKUP(V1567,'Charged Moves'!B$2:L$119,11,FALSE)</f>
        <v>50</v>
      </c>
      <c r="AC1567" s="62">
        <f t="shared" si="233"/>
        <v>34</v>
      </c>
      <c r="AD1567" s="24">
        <f t="shared" si="3"/>
        <v>17.89473684</v>
      </c>
      <c r="AE1567" s="63">
        <f t="shared" si="4"/>
        <v>5</v>
      </c>
      <c r="AF1567" s="64">
        <f t="shared" si="5"/>
        <v>5500</v>
      </c>
      <c r="AG1567" s="65">
        <f t="shared" si="6"/>
        <v>9.324324324</v>
      </c>
      <c r="AH1567" s="15">
        <f t="shared" si="234"/>
        <v>0.5355729078</v>
      </c>
      <c r="AI1567" s="15">
        <f t="shared" si="235"/>
        <v>0.24833938</v>
      </c>
      <c r="AJ1567" s="15">
        <f t="shared" si="236"/>
        <v>0.2879712728</v>
      </c>
      <c r="AK1567" s="65">
        <f t="shared" si="7"/>
        <v>3.556701031</v>
      </c>
      <c r="AL1567" s="65">
        <f t="shared" si="8"/>
        <v>275533.7838</v>
      </c>
      <c r="AM1567" s="65">
        <f t="shared" si="9"/>
        <v>105100.5155</v>
      </c>
    </row>
    <row r="1568" ht="14.25" customHeight="1">
      <c r="A1568" s="11">
        <v>986.0</v>
      </c>
      <c r="B1568" s="11">
        <f>VLOOKUP(D1568,'Species Data'!A$2:E$252,2,FALSE)</f>
        <v>128</v>
      </c>
      <c r="C1568" s="11"/>
      <c r="D1568" s="11" t="s">
        <v>218</v>
      </c>
      <c r="E1568" s="98" t="s">
        <v>481</v>
      </c>
      <c r="F1568" s="124"/>
      <c r="G1568" s="11">
        <f>VLOOKUP(D1568,'Species Data'!A$2:E$252,3,FALSE)</f>
        <v>150</v>
      </c>
      <c r="H1568" s="52">
        <f>VLOOKUP(D1568,'Species Data'!A$2:E$252,4,FALSE)</f>
        <v>198</v>
      </c>
      <c r="I1568" s="52">
        <f>VLOOKUP(D1568,'Species Data'!A$2:E$252,5,FALSE)</f>
        <v>197</v>
      </c>
      <c r="J1568" s="53">
        <f t="shared" si="1"/>
        <v>29550</v>
      </c>
      <c r="K1568" s="48" t="s">
        <v>54</v>
      </c>
      <c r="L1568" s="54">
        <f>VLOOKUP(K1568,'Basic Moves'!B$2:J$60,3,FALSE)</f>
        <v>12</v>
      </c>
      <c r="M1568" s="54" t="str">
        <f>VLOOKUP(K1568,'Basic Moves'!B$2:C$60,2,FALSE)</f>
        <v>Psychic</v>
      </c>
      <c r="N1568" s="54">
        <f>IF(OR(VLOOKUP(K1568,'Basic Moves'!B$2:C$60,2,FALSE)=E1568,VLOOKUP(K1568,'Basic Moves'!B$2:C$60,2,FALSE)=F1568),1,0)</f>
        <v>0</v>
      </c>
      <c r="O1568" s="54">
        <f>VLOOKUP(K1568,'Basic Moves'!B$2:J$60,5,FALSE)</f>
        <v>1100</v>
      </c>
      <c r="P1568" s="54">
        <f>VLOOKUP(K1568,'Basic Moves'!B$2:J$60,9,FALSE)</f>
        <v>10</v>
      </c>
      <c r="Q1568" s="34">
        <f t="shared" si="229"/>
        <v>7</v>
      </c>
      <c r="R1568" s="24">
        <f t="shared" si="2"/>
        <v>6.363636364</v>
      </c>
      <c r="S1568" s="56">
        <f t="shared" si="230"/>
        <v>10.90909091</v>
      </c>
      <c r="T1568" s="56">
        <f t="shared" si="231"/>
        <v>9.090909091</v>
      </c>
      <c r="U1568" s="56">
        <f t="shared" si="232"/>
        <v>0.8333333333</v>
      </c>
      <c r="V1568" s="48" t="s">
        <v>229</v>
      </c>
      <c r="W1568" s="54">
        <f>VLOOKUP(V1568,'Charged Moves'!B$2:K$119,3,FALSE)</f>
        <v>40</v>
      </c>
      <c r="X1568" s="57" t="str">
        <f>VLOOKUP(V1568,'Charged Moves'!B$2:C$119,2,FALSE)</f>
        <v>Normal</v>
      </c>
      <c r="Y1568" s="54">
        <f>IF(OR(VLOOKUP(V1568,'Charged Moves'!B$2:C$119,2,FALSE)=E1568,VLOOKUP(V1568,'Charged Moves'!B$2:C$119,2,FALSE)=F1568),1,0)</f>
        <v>1</v>
      </c>
      <c r="Z1568" s="54">
        <f>VLOOKUP(V1568,'Charged Moves'!B$2:K$119,10,FALSE)*100</f>
        <v>5</v>
      </c>
      <c r="AA1568" s="54">
        <f>VLOOKUP(V1568,'Charged Moves'!B$2:K$119,6,FALSE)</f>
        <v>1850</v>
      </c>
      <c r="AB1568" s="54">
        <f>VLOOKUP(V1568,'Charged Moves'!B$2:L$119,11,FALSE)</f>
        <v>33</v>
      </c>
      <c r="AC1568" s="62">
        <f t="shared" si="233"/>
        <v>27</v>
      </c>
      <c r="AD1568" s="24">
        <f t="shared" si="3"/>
        <v>14.59459459</v>
      </c>
      <c r="AE1568" s="63">
        <f t="shared" si="4"/>
        <v>4</v>
      </c>
      <c r="AF1568" s="64">
        <f t="shared" si="5"/>
        <v>4400</v>
      </c>
      <c r="AG1568" s="65">
        <f t="shared" si="6"/>
        <v>8.8</v>
      </c>
      <c r="AH1568" s="15">
        <f t="shared" si="234"/>
        <v>0.5054566341</v>
      </c>
      <c r="AI1568" s="15">
        <f t="shared" si="235"/>
        <v>0.2343747888</v>
      </c>
      <c r="AJ1568" s="15">
        <f t="shared" si="236"/>
        <v>0.2740382145</v>
      </c>
      <c r="AK1568" s="65">
        <f t="shared" si="7"/>
        <v>3.384615385</v>
      </c>
      <c r="AL1568" s="65">
        <f t="shared" si="8"/>
        <v>260040</v>
      </c>
      <c r="AM1568" s="65">
        <f t="shared" si="9"/>
        <v>100015.3846</v>
      </c>
    </row>
    <row r="1569" ht="14.25" customHeight="1">
      <c r="A1569" s="11">
        <v>982.0</v>
      </c>
      <c r="B1569" s="11">
        <f>VLOOKUP(D1569,'Species Data'!A$2:E$252,2,FALSE)</f>
        <v>128</v>
      </c>
      <c r="C1569" s="11"/>
      <c r="D1569" s="11" t="s">
        <v>218</v>
      </c>
      <c r="E1569" s="98" t="s">
        <v>481</v>
      </c>
      <c r="F1569" s="124"/>
      <c r="G1569" s="11">
        <f>VLOOKUP(D1569,'Species Data'!A$2:E$252,3,FALSE)</f>
        <v>150</v>
      </c>
      <c r="H1569" s="52">
        <f>VLOOKUP(D1569,'Species Data'!A$2:E$252,4,FALSE)</f>
        <v>198</v>
      </c>
      <c r="I1569" s="52">
        <f>VLOOKUP(D1569,'Species Data'!A$2:E$252,5,FALSE)</f>
        <v>197</v>
      </c>
      <c r="J1569" s="53">
        <f t="shared" si="1"/>
        <v>29550</v>
      </c>
      <c r="K1569" s="48" t="s">
        <v>139</v>
      </c>
      <c r="L1569" s="54">
        <f>VLOOKUP(K1569,'Basic Moves'!B$2:J$60,3,FALSE)</f>
        <v>5</v>
      </c>
      <c r="M1569" s="54" t="str">
        <f>VLOOKUP(K1569,'Basic Moves'!B$2:C$60,2,FALSE)</f>
        <v>Normal</v>
      </c>
      <c r="N1569" s="54">
        <f>IF(OR(VLOOKUP(K1569,'Basic Moves'!B$2:C$60,2,FALSE)=E1569,VLOOKUP(K1569,'Basic Moves'!B$2:C$60,2,FALSE)=F1569),1,0)</f>
        <v>1</v>
      </c>
      <c r="O1569" s="54">
        <f>VLOOKUP(K1569,'Basic Moves'!B$2:J$60,5,FALSE)</f>
        <v>500</v>
      </c>
      <c r="P1569" s="54">
        <f>VLOOKUP(K1569,'Basic Moves'!B$2:J$60,9,FALSE)</f>
        <v>5</v>
      </c>
      <c r="Q1569" s="34">
        <f t="shared" si="229"/>
        <v>4</v>
      </c>
      <c r="R1569" s="24">
        <f t="shared" si="2"/>
        <v>8</v>
      </c>
      <c r="S1569" s="56">
        <f t="shared" si="230"/>
        <v>10</v>
      </c>
      <c r="T1569" s="56">
        <f t="shared" si="231"/>
        <v>10</v>
      </c>
      <c r="U1569" s="56">
        <f t="shared" si="232"/>
        <v>1</v>
      </c>
      <c r="V1569" s="48" t="s">
        <v>85</v>
      </c>
      <c r="W1569" s="54">
        <f>VLOOKUP(V1569,'Charged Moves'!B$2:K$119,3,FALSE)</f>
        <v>120</v>
      </c>
      <c r="X1569" s="57" t="str">
        <f>VLOOKUP(V1569,'Charged Moves'!B$2:C$119,2,FALSE)</f>
        <v>Ground</v>
      </c>
      <c r="Y1569" s="54">
        <f>IF(OR(VLOOKUP(V1569,'Charged Moves'!B$2:C$119,2,FALSE)=E1569,VLOOKUP(V1569,'Charged Moves'!B$2:C$119,2,FALSE)=F1569),1,0)</f>
        <v>0</v>
      </c>
      <c r="Z1569" s="54">
        <f>VLOOKUP(V1569,'Charged Moves'!B$2:K$119,10,FALSE)*100</f>
        <v>5</v>
      </c>
      <c r="AA1569" s="54">
        <f>VLOOKUP(V1569,'Charged Moves'!B$2:K$119,6,FALSE)</f>
        <v>3600</v>
      </c>
      <c r="AB1569" s="54">
        <f>VLOOKUP(V1569,'Charged Moves'!B$2:L$119,11,FALSE)</f>
        <v>100</v>
      </c>
      <c r="AC1569" s="62">
        <f t="shared" si="233"/>
        <v>67</v>
      </c>
      <c r="AD1569" s="24">
        <f t="shared" si="3"/>
        <v>18.61111111</v>
      </c>
      <c r="AE1569" s="63">
        <f t="shared" si="4"/>
        <v>20</v>
      </c>
      <c r="AF1569" s="64">
        <f t="shared" si="5"/>
        <v>10000</v>
      </c>
      <c r="AG1569" s="65">
        <f t="shared" si="6"/>
        <v>10.80882353</v>
      </c>
      <c r="AH1569" s="15">
        <f t="shared" si="234"/>
        <v>0.62083995</v>
      </c>
      <c r="AI1569" s="15">
        <f t="shared" si="235"/>
        <v>0.2878767877</v>
      </c>
      <c r="AJ1569" s="15">
        <f t="shared" si="236"/>
        <v>0.2140643509</v>
      </c>
      <c r="AK1569" s="65">
        <f t="shared" si="7"/>
        <v>2.643884892</v>
      </c>
      <c r="AL1569" s="65">
        <f t="shared" si="8"/>
        <v>319400.7353</v>
      </c>
      <c r="AM1569" s="65">
        <f t="shared" si="9"/>
        <v>78126.79856</v>
      </c>
    </row>
    <row r="1570" ht="14.25" customHeight="1">
      <c r="A1570" s="11">
        <v>983.0</v>
      </c>
      <c r="B1570" s="11">
        <f>VLOOKUP(D1570,'Species Data'!A$2:E$252,2,FALSE)</f>
        <v>128</v>
      </c>
      <c r="C1570" s="11"/>
      <c r="D1570" s="11" t="s">
        <v>218</v>
      </c>
      <c r="E1570" s="98" t="s">
        <v>481</v>
      </c>
      <c r="F1570" s="124"/>
      <c r="G1570" s="11">
        <f>VLOOKUP(D1570,'Species Data'!A$2:E$252,3,FALSE)</f>
        <v>150</v>
      </c>
      <c r="H1570" s="52">
        <f>VLOOKUP(D1570,'Species Data'!A$2:E$252,4,FALSE)</f>
        <v>198</v>
      </c>
      <c r="I1570" s="52">
        <f>VLOOKUP(D1570,'Species Data'!A$2:E$252,5,FALSE)</f>
        <v>197</v>
      </c>
      <c r="J1570" s="53">
        <f t="shared" si="1"/>
        <v>29550</v>
      </c>
      <c r="K1570" s="48" t="s">
        <v>139</v>
      </c>
      <c r="L1570" s="54">
        <f>VLOOKUP(K1570,'Basic Moves'!B$2:J$60,3,FALSE)</f>
        <v>5</v>
      </c>
      <c r="M1570" s="54" t="str">
        <f>VLOOKUP(K1570,'Basic Moves'!B$2:C$60,2,FALSE)</f>
        <v>Normal</v>
      </c>
      <c r="N1570" s="54">
        <f>IF(OR(VLOOKUP(K1570,'Basic Moves'!B$2:C$60,2,FALSE)=E1570,VLOOKUP(K1570,'Basic Moves'!B$2:C$60,2,FALSE)=F1570),1,0)</f>
        <v>1</v>
      </c>
      <c r="O1570" s="54">
        <f>VLOOKUP(K1570,'Basic Moves'!B$2:J$60,5,FALSE)</f>
        <v>500</v>
      </c>
      <c r="P1570" s="54">
        <f>VLOOKUP(K1570,'Basic Moves'!B$2:J$60,9,FALSE)</f>
        <v>5</v>
      </c>
      <c r="Q1570" s="34">
        <f t="shared" si="229"/>
        <v>4</v>
      </c>
      <c r="R1570" s="24">
        <f t="shared" si="2"/>
        <v>8</v>
      </c>
      <c r="S1570" s="56">
        <f t="shared" si="230"/>
        <v>10</v>
      </c>
      <c r="T1570" s="56">
        <f t="shared" si="231"/>
        <v>10</v>
      </c>
      <c r="U1570" s="56">
        <f t="shared" si="232"/>
        <v>1</v>
      </c>
      <c r="V1570" s="48" t="s">
        <v>229</v>
      </c>
      <c r="W1570" s="54">
        <f>VLOOKUP(V1570,'Charged Moves'!B$2:K$119,3,FALSE)</f>
        <v>40</v>
      </c>
      <c r="X1570" s="57" t="str">
        <f>VLOOKUP(V1570,'Charged Moves'!B$2:C$119,2,FALSE)</f>
        <v>Normal</v>
      </c>
      <c r="Y1570" s="54">
        <f>IF(OR(VLOOKUP(V1570,'Charged Moves'!B$2:C$119,2,FALSE)=E1570,VLOOKUP(V1570,'Charged Moves'!B$2:C$119,2,FALSE)=F1570),1,0)</f>
        <v>1</v>
      </c>
      <c r="Z1570" s="54">
        <f>VLOOKUP(V1570,'Charged Moves'!B$2:K$119,10,FALSE)*100</f>
        <v>5</v>
      </c>
      <c r="AA1570" s="54">
        <f>VLOOKUP(V1570,'Charged Moves'!B$2:K$119,6,FALSE)</f>
        <v>1850</v>
      </c>
      <c r="AB1570" s="54">
        <f>VLOOKUP(V1570,'Charged Moves'!B$2:L$119,11,FALSE)</f>
        <v>33</v>
      </c>
      <c r="AC1570" s="62">
        <f t="shared" si="233"/>
        <v>27</v>
      </c>
      <c r="AD1570" s="24">
        <f t="shared" si="3"/>
        <v>14.59459459</v>
      </c>
      <c r="AE1570" s="63">
        <f t="shared" si="4"/>
        <v>7</v>
      </c>
      <c r="AF1570" s="64">
        <f t="shared" si="5"/>
        <v>3500</v>
      </c>
      <c r="AG1570" s="65">
        <f t="shared" si="6"/>
        <v>10.28037383</v>
      </c>
      <c r="AH1570" s="15">
        <f t="shared" si="234"/>
        <v>0.5904867221</v>
      </c>
      <c r="AI1570" s="15">
        <f t="shared" si="235"/>
        <v>0.2738023233</v>
      </c>
      <c r="AJ1570" s="15">
        <f t="shared" si="236"/>
        <v>0.2085770954</v>
      </c>
      <c r="AK1570" s="65">
        <f t="shared" si="7"/>
        <v>2.576112412</v>
      </c>
      <c r="AL1570" s="65">
        <f t="shared" si="8"/>
        <v>303785.0467</v>
      </c>
      <c r="AM1570" s="65">
        <f t="shared" si="9"/>
        <v>76124.12178</v>
      </c>
    </row>
    <row r="1571" ht="14.25" customHeight="1">
      <c r="A1571" s="11">
        <v>984.0</v>
      </c>
      <c r="B1571" s="11">
        <f>VLOOKUP(D1571,'Species Data'!A$2:E$252,2,FALSE)</f>
        <v>128</v>
      </c>
      <c r="C1571" s="11"/>
      <c r="D1571" s="11" t="s">
        <v>218</v>
      </c>
      <c r="E1571" s="98" t="s">
        <v>481</v>
      </c>
      <c r="F1571" s="124"/>
      <c r="G1571" s="11">
        <f>VLOOKUP(D1571,'Species Data'!A$2:E$252,3,FALSE)</f>
        <v>150</v>
      </c>
      <c r="H1571" s="52">
        <f>VLOOKUP(D1571,'Species Data'!A$2:E$252,4,FALSE)</f>
        <v>198</v>
      </c>
      <c r="I1571" s="52">
        <f>VLOOKUP(D1571,'Species Data'!A$2:E$252,5,FALSE)</f>
        <v>197</v>
      </c>
      <c r="J1571" s="53">
        <f t="shared" si="1"/>
        <v>29550</v>
      </c>
      <c r="K1571" s="48" t="s">
        <v>139</v>
      </c>
      <c r="L1571" s="54">
        <f>VLOOKUP(K1571,'Basic Moves'!B$2:J$60,3,FALSE)</f>
        <v>5</v>
      </c>
      <c r="M1571" s="54" t="str">
        <f>VLOOKUP(K1571,'Basic Moves'!B$2:C$60,2,FALSE)</f>
        <v>Normal</v>
      </c>
      <c r="N1571" s="54">
        <f>IF(OR(VLOOKUP(K1571,'Basic Moves'!B$2:C$60,2,FALSE)=E1571,VLOOKUP(K1571,'Basic Moves'!B$2:C$60,2,FALSE)=F1571),1,0)</f>
        <v>1</v>
      </c>
      <c r="O1571" s="54">
        <f>VLOOKUP(K1571,'Basic Moves'!B$2:J$60,5,FALSE)</f>
        <v>500</v>
      </c>
      <c r="P1571" s="54">
        <f>VLOOKUP(K1571,'Basic Moves'!B$2:J$60,9,FALSE)</f>
        <v>5</v>
      </c>
      <c r="Q1571" s="34">
        <f t="shared" si="229"/>
        <v>4</v>
      </c>
      <c r="R1571" s="24">
        <f t="shared" si="2"/>
        <v>8</v>
      </c>
      <c r="S1571" s="56">
        <f t="shared" si="230"/>
        <v>10</v>
      </c>
      <c r="T1571" s="56">
        <f t="shared" si="231"/>
        <v>10</v>
      </c>
      <c r="U1571" s="56">
        <f t="shared" si="232"/>
        <v>1</v>
      </c>
      <c r="V1571" s="48" t="s">
        <v>176</v>
      </c>
      <c r="W1571" s="54">
        <f>VLOOKUP(V1571,'Charged Moves'!B$2:K$119,3,FALSE)</f>
        <v>60</v>
      </c>
      <c r="X1571" s="57" t="str">
        <f>VLOOKUP(V1571,'Charged Moves'!B$2:C$119,2,FALSE)</f>
        <v>Steel</v>
      </c>
      <c r="Y1571" s="54">
        <f>IF(OR(VLOOKUP(V1571,'Charged Moves'!B$2:C$119,2,FALSE)=E1571,VLOOKUP(V1571,'Charged Moves'!B$2:C$119,2,FALSE)=F1571),1,0)</f>
        <v>0</v>
      </c>
      <c r="Z1571" s="54">
        <f>VLOOKUP(V1571,'Charged Moves'!B$2:K$119,10,FALSE)*100</f>
        <v>5</v>
      </c>
      <c r="AA1571" s="54">
        <f>VLOOKUP(V1571,'Charged Moves'!B$2:K$119,6,FALSE)</f>
        <v>1900</v>
      </c>
      <c r="AB1571" s="54">
        <f>VLOOKUP(V1571,'Charged Moves'!B$2:L$119,11,FALSE)</f>
        <v>50</v>
      </c>
      <c r="AC1571" s="62">
        <f t="shared" si="233"/>
        <v>34</v>
      </c>
      <c r="AD1571" s="24">
        <f t="shared" si="3"/>
        <v>17.89473684</v>
      </c>
      <c r="AE1571" s="63">
        <f t="shared" si="4"/>
        <v>10</v>
      </c>
      <c r="AF1571" s="64">
        <f t="shared" si="5"/>
        <v>5000</v>
      </c>
      <c r="AG1571" s="65">
        <f t="shared" si="6"/>
        <v>10.72463768</v>
      </c>
      <c r="AH1571" s="15">
        <f t="shared" si="234"/>
        <v>0.6160044619</v>
      </c>
      <c r="AI1571" s="15">
        <f t="shared" si="235"/>
        <v>0.285634624</v>
      </c>
      <c r="AJ1571" s="15">
        <f t="shared" si="236"/>
        <v>0.2073173658</v>
      </c>
      <c r="AK1571" s="65">
        <f t="shared" si="7"/>
        <v>2.560553633</v>
      </c>
      <c r="AL1571" s="65">
        <f t="shared" si="8"/>
        <v>316913.0435</v>
      </c>
      <c r="AM1571" s="65">
        <f t="shared" si="9"/>
        <v>75664.35986</v>
      </c>
    </row>
    <row r="1572" ht="14.25" customHeight="1">
      <c r="A1572" s="11">
        <v>1539.0</v>
      </c>
      <c r="B1572" s="11">
        <f>VLOOKUP(D1572,'Species Data'!A$2:E$252,2,FALSE)</f>
        <v>216</v>
      </c>
      <c r="C1572" s="11"/>
      <c r="D1572" s="20" t="s">
        <v>377</v>
      </c>
      <c r="E1572" s="98" t="s">
        <v>481</v>
      </c>
      <c r="F1572" s="98"/>
      <c r="G1572" s="11">
        <f>VLOOKUP(D1572,'Species Data'!A$2:E$252,3,FALSE)</f>
        <v>120</v>
      </c>
      <c r="H1572" s="52">
        <f>VLOOKUP(D1572,'Species Data'!A$2:E$252,4,FALSE)</f>
        <v>142</v>
      </c>
      <c r="I1572" s="52">
        <f>VLOOKUP(D1572,'Species Data'!A$2:E$252,5,FALSE)</f>
        <v>93</v>
      </c>
      <c r="J1572" s="53">
        <f t="shared" si="1"/>
        <v>11160</v>
      </c>
      <c r="K1572" s="21" t="s">
        <v>317</v>
      </c>
      <c r="L1572" s="54">
        <f>VLOOKUP(K1572,'Basic Moves'!B$2:J$60,3,FALSE)</f>
        <v>6</v>
      </c>
      <c r="M1572" s="54" t="str">
        <f>VLOOKUP(K1572,'Basic Moves'!B$2:C$60,2,FALSE)</f>
        <v>Normal</v>
      </c>
      <c r="N1572" s="54">
        <f>IF(OR(VLOOKUP(K1572,'Basic Moves'!B$2:C$60,2,FALSE)=E1572,VLOOKUP(K1572,'Basic Moves'!B$2:C$60,2,FALSE)=F1572),1,0)</f>
        <v>1</v>
      </c>
      <c r="O1572" s="54">
        <f>VLOOKUP(K1572,'Basic Moves'!B$2:J$60,5,FALSE)</f>
        <v>500</v>
      </c>
      <c r="P1572" s="54">
        <f>VLOOKUP(K1572,'Basic Moves'!B$2:J$60,9,FALSE)</f>
        <v>4</v>
      </c>
      <c r="Q1572" s="34">
        <f t="shared" si="229"/>
        <v>3</v>
      </c>
      <c r="R1572" s="24">
        <f t="shared" si="2"/>
        <v>6</v>
      </c>
      <c r="S1572" s="56">
        <f t="shared" si="230"/>
        <v>12</v>
      </c>
      <c r="T1572" s="56">
        <f t="shared" si="231"/>
        <v>8</v>
      </c>
      <c r="U1572" s="56">
        <f t="shared" si="232"/>
        <v>0.6666666667</v>
      </c>
      <c r="V1572" s="21" t="s">
        <v>120</v>
      </c>
      <c r="W1572" s="54">
        <f>VLOOKUP(V1572,'Charged Moves'!B$2:K$119,3,FALSE)</f>
        <v>90</v>
      </c>
      <c r="X1572" s="57" t="str">
        <f>VLOOKUP(V1572,'Charged Moves'!B$2:C$119,2,FALSE)</f>
        <v>Fairy</v>
      </c>
      <c r="Y1572" s="54">
        <f>IF(OR(VLOOKUP(V1572,'Charged Moves'!B$2:C$119,2,FALSE)=E1572,VLOOKUP(V1572,'Charged Moves'!B$2:C$119,2,FALSE)=F1572),1,0)</f>
        <v>0</v>
      </c>
      <c r="Z1572" s="54">
        <f>VLOOKUP(V1572,'Charged Moves'!B$2:K$119,10,FALSE)*100</f>
        <v>5</v>
      </c>
      <c r="AA1572" s="54">
        <f>VLOOKUP(V1572,'Charged Moves'!B$2:K$119,6,FALSE)</f>
        <v>2900</v>
      </c>
      <c r="AB1572" s="54">
        <f>VLOOKUP(V1572,'Charged Moves'!B$2:L$119,11,FALSE)</f>
        <v>50</v>
      </c>
      <c r="AC1572" s="62">
        <f t="shared" si="233"/>
        <v>36</v>
      </c>
      <c r="AD1572" s="24">
        <f t="shared" si="3"/>
        <v>12.4137931</v>
      </c>
      <c r="AE1572" s="63">
        <f t="shared" si="4"/>
        <v>13</v>
      </c>
      <c r="AF1572" s="64">
        <f t="shared" si="5"/>
        <v>6500</v>
      </c>
      <c r="AG1572" s="65">
        <f t="shared" si="6"/>
        <v>7.978723404</v>
      </c>
      <c r="AH1572" s="15">
        <f t="shared" si="234"/>
        <v>0.4582839405</v>
      </c>
      <c r="AI1572" s="15">
        <f t="shared" si="235"/>
        <v>0.08025430547</v>
      </c>
      <c r="AJ1572" s="15">
        <f t="shared" si="236"/>
        <v>0.06131943939</v>
      </c>
      <c r="AK1572" s="65">
        <f t="shared" si="7"/>
        <v>2.005347594</v>
      </c>
      <c r="AL1572" s="65">
        <f t="shared" si="8"/>
        <v>89042.55319</v>
      </c>
      <c r="AM1572" s="65">
        <f t="shared" si="9"/>
        <v>22379.67914</v>
      </c>
    </row>
    <row r="1573" ht="14.25" customHeight="1">
      <c r="A1573" s="11">
        <v>1538.0</v>
      </c>
      <c r="B1573" s="11">
        <f>VLOOKUP(D1573,'Species Data'!A$2:E$252,2,FALSE)</f>
        <v>216</v>
      </c>
      <c r="C1573" s="11"/>
      <c r="D1573" s="20" t="s">
        <v>377</v>
      </c>
      <c r="E1573" s="98" t="s">
        <v>481</v>
      </c>
      <c r="F1573" s="98"/>
      <c r="G1573" s="11">
        <f>VLOOKUP(D1573,'Species Data'!A$2:E$252,3,FALSE)</f>
        <v>120</v>
      </c>
      <c r="H1573" s="52">
        <f>VLOOKUP(D1573,'Species Data'!A$2:E$252,4,FALSE)</f>
        <v>142</v>
      </c>
      <c r="I1573" s="52">
        <f>VLOOKUP(D1573,'Species Data'!A$2:E$252,5,FALSE)</f>
        <v>93</v>
      </c>
      <c r="J1573" s="53">
        <f t="shared" si="1"/>
        <v>11160</v>
      </c>
      <c r="K1573" s="21" t="s">
        <v>317</v>
      </c>
      <c r="L1573" s="54">
        <f>VLOOKUP(K1573,'Basic Moves'!B$2:J$60,3,FALSE)</f>
        <v>6</v>
      </c>
      <c r="M1573" s="54" t="str">
        <f>VLOOKUP(K1573,'Basic Moves'!B$2:C$60,2,FALSE)</f>
        <v>Normal</v>
      </c>
      <c r="N1573" s="54">
        <f>IF(OR(VLOOKUP(K1573,'Basic Moves'!B$2:C$60,2,FALSE)=E1573,VLOOKUP(K1573,'Basic Moves'!B$2:C$60,2,FALSE)=F1573),1,0)</f>
        <v>1</v>
      </c>
      <c r="O1573" s="54">
        <f>VLOOKUP(K1573,'Basic Moves'!B$2:J$60,5,FALSE)</f>
        <v>500</v>
      </c>
      <c r="P1573" s="54">
        <f>VLOOKUP(K1573,'Basic Moves'!B$2:J$60,9,FALSE)</f>
        <v>4</v>
      </c>
      <c r="Q1573" s="34">
        <f t="shared" si="229"/>
        <v>3</v>
      </c>
      <c r="R1573" s="24">
        <f t="shared" si="2"/>
        <v>6</v>
      </c>
      <c r="S1573" s="56">
        <f t="shared" si="230"/>
        <v>12</v>
      </c>
      <c r="T1573" s="56">
        <f t="shared" si="231"/>
        <v>8</v>
      </c>
      <c r="U1573" s="56">
        <f t="shared" si="232"/>
        <v>0.6666666667</v>
      </c>
      <c r="V1573" s="21" t="s">
        <v>65</v>
      </c>
      <c r="W1573" s="54">
        <f>VLOOKUP(V1573,'Charged Moves'!B$2:K$119,3,FALSE)</f>
        <v>70</v>
      </c>
      <c r="X1573" s="57" t="str">
        <f>VLOOKUP(V1573,'Charged Moves'!B$2:C$119,2,FALSE)</f>
        <v>Dark</v>
      </c>
      <c r="Y1573" s="54">
        <f>IF(OR(VLOOKUP(V1573,'Charged Moves'!B$2:C$119,2,FALSE)=E1573,VLOOKUP(V1573,'Charged Moves'!B$2:C$119,2,FALSE)=F1573),1,0)</f>
        <v>0</v>
      </c>
      <c r="Z1573" s="54">
        <f>VLOOKUP(V1573,'Charged Moves'!B$2:K$119,10,FALSE)*100</f>
        <v>5</v>
      </c>
      <c r="AA1573" s="54">
        <f>VLOOKUP(V1573,'Charged Moves'!B$2:K$119,6,FALSE)</f>
        <v>3200</v>
      </c>
      <c r="AB1573" s="54">
        <f>VLOOKUP(V1573,'Charged Moves'!B$2:L$119,11,FALSE)</f>
        <v>33</v>
      </c>
      <c r="AC1573" s="62">
        <f t="shared" si="233"/>
        <v>28</v>
      </c>
      <c r="AD1573" s="24">
        <f t="shared" si="3"/>
        <v>8.75</v>
      </c>
      <c r="AE1573" s="63">
        <f t="shared" si="4"/>
        <v>9</v>
      </c>
      <c r="AF1573" s="64">
        <f t="shared" si="5"/>
        <v>4500</v>
      </c>
      <c r="AG1573" s="65">
        <f t="shared" si="6"/>
        <v>7.142857143</v>
      </c>
      <c r="AH1573" s="15">
        <f t="shared" si="234"/>
        <v>0.410273242</v>
      </c>
      <c r="AI1573" s="15">
        <f t="shared" si="235"/>
        <v>0.07184671156</v>
      </c>
      <c r="AJ1573" s="15">
        <f t="shared" si="236"/>
        <v>0.06071436189</v>
      </c>
      <c r="AK1573" s="65">
        <f t="shared" si="7"/>
        <v>1.985559567</v>
      </c>
      <c r="AL1573" s="65">
        <f t="shared" si="8"/>
        <v>79714.28571</v>
      </c>
      <c r="AM1573" s="65">
        <f t="shared" si="9"/>
        <v>22158.84477</v>
      </c>
    </row>
    <row r="1574" ht="14.25" customHeight="1">
      <c r="A1574" s="11">
        <v>1535.0</v>
      </c>
      <c r="B1574" s="11">
        <f>VLOOKUP(D1574,'Species Data'!A$2:E$252,2,FALSE)</f>
        <v>216</v>
      </c>
      <c r="C1574" s="11"/>
      <c r="D1574" s="20" t="s">
        <v>377</v>
      </c>
      <c r="E1574" s="98" t="s">
        <v>481</v>
      </c>
      <c r="F1574" s="98"/>
      <c r="G1574" s="11">
        <f>VLOOKUP(D1574,'Species Data'!A$2:E$252,3,FALSE)</f>
        <v>120</v>
      </c>
      <c r="H1574" s="52">
        <f>VLOOKUP(D1574,'Species Data'!A$2:E$252,4,FALSE)</f>
        <v>142</v>
      </c>
      <c r="I1574" s="52">
        <f>VLOOKUP(D1574,'Species Data'!A$2:E$252,5,FALSE)</f>
        <v>93</v>
      </c>
      <c r="J1574" s="53">
        <f t="shared" si="1"/>
        <v>11160</v>
      </c>
      <c r="K1574" s="21" t="s">
        <v>58</v>
      </c>
      <c r="L1574" s="54">
        <f>VLOOKUP(K1574,'Basic Moves'!B$2:J$60,3,FALSE)</f>
        <v>5</v>
      </c>
      <c r="M1574" s="54" t="str">
        <f>VLOOKUP(K1574,'Basic Moves'!B$2:C$60,2,FALSE)</f>
        <v>Ghost</v>
      </c>
      <c r="N1574" s="54">
        <f>IF(OR(VLOOKUP(K1574,'Basic Moves'!B$2:C$60,2,FALSE)=E1574,VLOOKUP(K1574,'Basic Moves'!B$2:C$60,2,FALSE)=F1574),1,0)</f>
        <v>0</v>
      </c>
      <c r="O1574" s="54">
        <f>VLOOKUP(K1574,'Basic Moves'!B$2:J$60,5,FALSE)</f>
        <v>500</v>
      </c>
      <c r="P1574" s="54">
        <f>VLOOKUP(K1574,'Basic Moves'!B$2:J$60,9,FALSE)</f>
        <v>6</v>
      </c>
      <c r="Q1574" s="34">
        <f t="shared" si="229"/>
        <v>2</v>
      </c>
      <c r="R1574" s="24">
        <f t="shared" si="2"/>
        <v>4</v>
      </c>
      <c r="S1574" s="56">
        <f t="shared" si="230"/>
        <v>10</v>
      </c>
      <c r="T1574" s="56">
        <f t="shared" si="231"/>
        <v>12</v>
      </c>
      <c r="U1574" s="56">
        <f t="shared" si="232"/>
        <v>1.2</v>
      </c>
      <c r="V1574" s="21" t="s">
        <v>65</v>
      </c>
      <c r="W1574" s="54">
        <f>VLOOKUP(V1574,'Charged Moves'!B$2:K$119,3,FALSE)</f>
        <v>70</v>
      </c>
      <c r="X1574" s="57" t="str">
        <f>VLOOKUP(V1574,'Charged Moves'!B$2:C$119,2,FALSE)</f>
        <v>Dark</v>
      </c>
      <c r="Y1574" s="54">
        <f>IF(OR(VLOOKUP(V1574,'Charged Moves'!B$2:C$119,2,FALSE)=E1574,VLOOKUP(V1574,'Charged Moves'!B$2:C$119,2,FALSE)=F1574),1,0)</f>
        <v>0</v>
      </c>
      <c r="Z1574" s="54">
        <f>VLOOKUP(V1574,'Charged Moves'!B$2:K$119,10,FALSE)*100</f>
        <v>5</v>
      </c>
      <c r="AA1574" s="54">
        <f>VLOOKUP(V1574,'Charged Moves'!B$2:K$119,6,FALSE)</f>
        <v>3200</v>
      </c>
      <c r="AB1574" s="54">
        <f>VLOOKUP(V1574,'Charged Moves'!B$2:L$119,11,FALSE)</f>
        <v>33</v>
      </c>
      <c r="AC1574" s="62">
        <f t="shared" si="233"/>
        <v>28</v>
      </c>
      <c r="AD1574" s="24">
        <f t="shared" si="3"/>
        <v>8.75</v>
      </c>
      <c r="AE1574" s="63">
        <f t="shared" si="4"/>
        <v>6</v>
      </c>
      <c r="AF1574" s="64">
        <f t="shared" si="5"/>
        <v>3000</v>
      </c>
      <c r="AG1574" s="65">
        <f t="shared" si="6"/>
        <v>6.451612903</v>
      </c>
      <c r="AH1574" s="15">
        <f t="shared" si="234"/>
        <v>0.3705693799</v>
      </c>
      <c r="AI1574" s="15">
        <f t="shared" si="235"/>
        <v>0.06489380399</v>
      </c>
      <c r="AJ1574" s="15">
        <f t="shared" si="236"/>
        <v>0.06055041672</v>
      </c>
      <c r="AK1574" s="65">
        <f t="shared" si="7"/>
        <v>1.98019802</v>
      </c>
      <c r="AL1574" s="65">
        <f t="shared" si="8"/>
        <v>72000</v>
      </c>
      <c r="AM1574" s="65">
        <f t="shared" si="9"/>
        <v>22099.0099</v>
      </c>
    </row>
    <row r="1575" ht="14.25" customHeight="1">
      <c r="A1575" s="11">
        <v>1536.0</v>
      </c>
      <c r="B1575" s="11">
        <f>VLOOKUP(D1575,'Species Data'!A$2:E$252,2,FALSE)</f>
        <v>216</v>
      </c>
      <c r="C1575" s="11"/>
      <c r="D1575" s="20" t="s">
        <v>377</v>
      </c>
      <c r="E1575" s="98" t="s">
        <v>481</v>
      </c>
      <c r="F1575" s="98"/>
      <c r="G1575" s="11">
        <f>VLOOKUP(D1575,'Species Data'!A$2:E$252,3,FALSE)</f>
        <v>120</v>
      </c>
      <c r="H1575" s="52">
        <f>VLOOKUP(D1575,'Species Data'!A$2:E$252,4,FALSE)</f>
        <v>142</v>
      </c>
      <c r="I1575" s="52">
        <f>VLOOKUP(D1575,'Species Data'!A$2:E$252,5,FALSE)</f>
        <v>93</v>
      </c>
      <c r="J1575" s="53">
        <f t="shared" si="1"/>
        <v>11160</v>
      </c>
      <c r="K1575" s="21" t="s">
        <v>58</v>
      </c>
      <c r="L1575" s="54">
        <f>VLOOKUP(K1575,'Basic Moves'!B$2:J$60,3,FALSE)</f>
        <v>5</v>
      </c>
      <c r="M1575" s="54" t="str">
        <f>VLOOKUP(K1575,'Basic Moves'!B$2:C$60,2,FALSE)</f>
        <v>Ghost</v>
      </c>
      <c r="N1575" s="54">
        <f>IF(OR(VLOOKUP(K1575,'Basic Moves'!B$2:C$60,2,FALSE)=E1575,VLOOKUP(K1575,'Basic Moves'!B$2:C$60,2,FALSE)=F1575),1,0)</f>
        <v>0</v>
      </c>
      <c r="O1575" s="54">
        <f>VLOOKUP(K1575,'Basic Moves'!B$2:J$60,5,FALSE)</f>
        <v>500</v>
      </c>
      <c r="P1575" s="54">
        <f>VLOOKUP(K1575,'Basic Moves'!B$2:J$60,9,FALSE)</f>
        <v>6</v>
      </c>
      <c r="Q1575" s="34">
        <f t="shared" si="229"/>
        <v>2</v>
      </c>
      <c r="R1575" s="24">
        <f t="shared" si="2"/>
        <v>4</v>
      </c>
      <c r="S1575" s="56">
        <f t="shared" si="230"/>
        <v>10</v>
      </c>
      <c r="T1575" s="56">
        <f t="shared" si="231"/>
        <v>12</v>
      </c>
      <c r="U1575" s="56">
        <f t="shared" si="232"/>
        <v>1.2</v>
      </c>
      <c r="V1575" s="21" t="s">
        <v>120</v>
      </c>
      <c r="W1575" s="54">
        <f>VLOOKUP(V1575,'Charged Moves'!B$2:K$119,3,FALSE)</f>
        <v>90</v>
      </c>
      <c r="X1575" s="57" t="str">
        <f>VLOOKUP(V1575,'Charged Moves'!B$2:C$119,2,FALSE)</f>
        <v>Fairy</v>
      </c>
      <c r="Y1575" s="54">
        <f>IF(OR(VLOOKUP(V1575,'Charged Moves'!B$2:C$119,2,FALSE)=E1575,VLOOKUP(V1575,'Charged Moves'!B$2:C$119,2,FALSE)=F1575),1,0)</f>
        <v>0</v>
      </c>
      <c r="Z1575" s="54">
        <f>VLOOKUP(V1575,'Charged Moves'!B$2:K$119,10,FALSE)*100</f>
        <v>5</v>
      </c>
      <c r="AA1575" s="54">
        <f>VLOOKUP(V1575,'Charged Moves'!B$2:K$119,6,FALSE)</f>
        <v>2900</v>
      </c>
      <c r="AB1575" s="54">
        <f>VLOOKUP(V1575,'Charged Moves'!B$2:L$119,11,FALSE)</f>
        <v>50</v>
      </c>
      <c r="AC1575" s="62">
        <f t="shared" si="233"/>
        <v>36</v>
      </c>
      <c r="AD1575" s="24">
        <f t="shared" si="3"/>
        <v>12.4137931</v>
      </c>
      <c r="AE1575" s="63">
        <f t="shared" si="4"/>
        <v>9</v>
      </c>
      <c r="AF1575" s="64">
        <f t="shared" si="5"/>
        <v>4500</v>
      </c>
      <c r="AG1575" s="65">
        <f t="shared" si="6"/>
        <v>7.297297297</v>
      </c>
      <c r="AH1575" s="15">
        <f t="shared" si="234"/>
        <v>0.4191440148</v>
      </c>
      <c r="AI1575" s="15">
        <f t="shared" si="235"/>
        <v>0.07340015398</v>
      </c>
      <c r="AJ1575" s="15">
        <f t="shared" si="236"/>
        <v>0.06026313372</v>
      </c>
      <c r="AK1575" s="65">
        <f t="shared" si="7"/>
        <v>1.97080292</v>
      </c>
      <c r="AL1575" s="65">
        <f t="shared" si="8"/>
        <v>81437.83784</v>
      </c>
      <c r="AM1575" s="65">
        <f t="shared" si="9"/>
        <v>21994.16058</v>
      </c>
    </row>
    <row r="1576" ht="14.25" customHeight="1">
      <c r="A1576" s="11">
        <v>1537.0</v>
      </c>
      <c r="B1576" s="11">
        <f>VLOOKUP(D1576,'Species Data'!A$2:E$252,2,FALSE)</f>
        <v>216</v>
      </c>
      <c r="C1576" s="11"/>
      <c r="D1576" s="20" t="s">
        <v>377</v>
      </c>
      <c r="E1576" s="98" t="s">
        <v>481</v>
      </c>
      <c r="F1576" s="98"/>
      <c r="G1576" s="11">
        <f>VLOOKUP(D1576,'Species Data'!A$2:E$252,3,FALSE)</f>
        <v>120</v>
      </c>
      <c r="H1576" s="52">
        <f>VLOOKUP(D1576,'Species Data'!A$2:E$252,4,FALSE)</f>
        <v>142</v>
      </c>
      <c r="I1576" s="52">
        <f>VLOOKUP(D1576,'Species Data'!A$2:E$252,5,FALSE)</f>
        <v>93</v>
      </c>
      <c r="J1576" s="53">
        <f t="shared" si="1"/>
        <v>11160</v>
      </c>
      <c r="K1576" s="21" t="s">
        <v>317</v>
      </c>
      <c r="L1576" s="54">
        <f>VLOOKUP(K1576,'Basic Moves'!B$2:J$60,3,FALSE)</f>
        <v>6</v>
      </c>
      <c r="M1576" s="54" t="str">
        <f>VLOOKUP(K1576,'Basic Moves'!B$2:C$60,2,FALSE)</f>
        <v>Normal</v>
      </c>
      <c r="N1576" s="54">
        <f>IF(OR(VLOOKUP(K1576,'Basic Moves'!B$2:C$60,2,FALSE)=E1576,VLOOKUP(K1576,'Basic Moves'!B$2:C$60,2,FALSE)=F1576),1,0)</f>
        <v>1</v>
      </c>
      <c r="O1576" s="54">
        <f>VLOOKUP(K1576,'Basic Moves'!B$2:J$60,5,FALSE)</f>
        <v>500</v>
      </c>
      <c r="P1576" s="54">
        <f>VLOOKUP(K1576,'Basic Moves'!B$2:J$60,9,FALSE)</f>
        <v>4</v>
      </c>
      <c r="Q1576" s="34">
        <f t="shared" si="229"/>
        <v>3</v>
      </c>
      <c r="R1576" s="24">
        <f t="shared" si="2"/>
        <v>6</v>
      </c>
      <c r="S1576" s="56">
        <f t="shared" si="230"/>
        <v>12</v>
      </c>
      <c r="T1576" s="56">
        <f t="shared" si="231"/>
        <v>8</v>
      </c>
      <c r="U1576" s="56">
        <f t="shared" si="232"/>
        <v>0.6666666667</v>
      </c>
      <c r="V1576" s="21" t="s">
        <v>150</v>
      </c>
      <c r="W1576" s="54">
        <f>VLOOKUP(V1576,'Charged Moves'!B$2:K$119,3,FALSE)</f>
        <v>50</v>
      </c>
      <c r="X1576" s="57" t="str">
        <f>VLOOKUP(V1576,'Charged Moves'!B$2:C$119,2,FALSE)</f>
        <v>Fighting</v>
      </c>
      <c r="Y1576" s="54">
        <f>IF(OR(VLOOKUP(V1576,'Charged Moves'!B$2:C$119,2,FALSE)=E1576,VLOOKUP(V1576,'Charged Moves'!B$2:C$119,2,FALSE)=F1576),1,0)</f>
        <v>0</v>
      </c>
      <c r="Z1576" s="54">
        <f>VLOOKUP(V1576,'Charged Moves'!B$2:K$119,10,FALSE)*100</f>
        <v>25</v>
      </c>
      <c r="AA1576" s="54">
        <f>VLOOKUP(V1576,'Charged Moves'!B$2:K$119,6,FALSE)</f>
        <v>1500</v>
      </c>
      <c r="AB1576" s="54">
        <f>VLOOKUP(V1576,'Charged Moves'!B$2:L$119,11,FALSE)</f>
        <v>50</v>
      </c>
      <c r="AC1576" s="62">
        <f t="shared" si="233"/>
        <v>20</v>
      </c>
      <c r="AD1576" s="24">
        <f t="shared" si="3"/>
        <v>13.33333333</v>
      </c>
      <c r="AE1576" s="63">
        <f t="shared" si="4"/>
        <v>13</v>
      </c>
      <c r="AF1576" s="64">
        <f t="shared" si="5"/>
        <v>6500</v>
      </c>
      <c r="AG1576" s="65">
        <f t="shared" si="6"/>
        <v>7.375</v>
      </c>
      <c r="AH1576" s="15">
        <f t="shared" si="234"/>
        <v>0.4236071223</v>
      </c>
      <c r="AI1576" s="15">
        <f t="shared" si="235"/>
        <v>0.07418172969</v>
      </c>
      <c r="AJ1576" s="15">
        <f t="shared" si="236"/>
        <v>0.05011387961</v>
      </c>
      <c r="AK1576" s="65">
        <f t="shared" si="7"/>
        <v>1.638888889</v>
      </c>
      <c r="AL1576" s="65">
        <f t="shared" si="8"/>
        <v>82305</v>
      </c>
      <c r="AM1576" s="65">
        <f t="shared" si="9"/>
        <v>18290</v>
      </c>
    </row>
    <row r="1577" ht="14.25" customHeight="1">
      <c r="A1577" s="11">
        <v>1534.0</v>
      </c>
      <c r="B1577" s="11">
        <f>VLOOKUP(D1577,'Species Data'!A$2:E$252,2,FALSE)</f>
        <v>216</v>
      </c>
      <c r="C1577" s="11"/>
      <c r="D1577" s="20" t="s">
        <v>377</v>
      </c>
      <c r="E1577" s="98" t="s">
        <v>481</v>
      </c>
      <c r="F1577" s="98"/>
      <c r="G1577" s="11">
        <f>VLOOKUP(D1577,'Species Data'!A$2:E$252,3,FALSE)</f>
        <v>120</v>
      </c>
      <c r="H1577" s="52">
        <f>VLOOKUP(D1577,'Species Data'!A$2:E$252,4,FALSE)</f>
        <v>142</v>
      </c>
      <c r="I1577" s="52">
        <f>VLOOKUP(D1577,'Species Data'!A$2:E$252,5,FALSE)</f>
        <v>93</v>
      </c>
      <c r="J1577" s="53">
        <f t="shared" si="1"/>
        <v>11160</v>
      </c>
      <c r="K1577" s="21" t="s">
        <v>58</v>
      </c>
      <c r="L1577" s="54">
        <f>VLOOKUP(K1577,'Basic Moves'!B$2:J$60,3,FALSE)</f>
        <v>5</v>
      </c>
      <c r="M1577" s="54" t="str">
        <f>VLOOKUP(K1577,'Basic Moves'!B$2:C$60,2,FALSE)</f>
        <v>Ghost</v>
      </c>
      <c r="N1577" s="54">
        <f>IF(OR(VLOOKUP(K1577,'Basic Moves'!B$2:C$60,2,FALSE)=E1577,VLOOKUP(K1577,'Basic Moves'!B$2:C$60,2,FALSE)=F1577),1,0)</f>
        <v>0</v>
      </c>
      <c r="O1577" s="54">
        <f>VLOOKUP(K1577,'Basic Moves'!B$2:J$60,5,FALSE)</f>
        <v>500</v>
      </c>
      <c r="P1577" s="54">
        <f>VLOOKUP(K1577,'Basic Moves'!B$2:J$60,9,FALSE)</f>
        <v>6</v>
      </c>
      <c r="Q1577" s="34">
        <f t="shared" si="229"/>
        <v>2</v>
      </c>
      <c r="R1577" s="24">
        <f t="shared" si="2"/>
        <v>4</v>
      </c>
      <c r="S1577" s="56">
        <f t="shared" si="230"/>
        <v>10</v>
      </c>
      <c r="T1577" s="56">
        <f t="shared" si="231"/>
        <v>12</v>
      </c>
      <c r="U1577" s="56">
        <f t="shared" si="232"/>
        <v>1.2</v>
      </c>
      <c r="V1577" s="21" t="s">
        <v>150</v>
      </c>
      <c r="W1577" s="54">
        <f>VLOOKUP(V1577,'Charged Moves'!B$2:K$119,3,FALSE)</f>
        <v>50</v>
      </c>
      <c r="X1577" s="57" t="str">
        <f>VLOOKUP(V1577,'Charged Moves'!B$2:C$119,2,FALSE)</f>
        <v>Fighting</v>
      </c>
      <c r="Y1577" s="54">
        <f>IF(OR(VLOOKUP(V1577,'Charged Moves'!B$2:C$119,2,FALSE)=E1577,VLOOKUP(V1577,'Charged Moves'!B$2:C$119,2,FALSE)=F1577),1,0)</f>
        <v>0</v>
      </c>
      <c r="Z1577" s="54">
        <f>VLOOKUP(V1577,'Charged Moves'!B$2:K$119,10,FALSE)*100</f>
        <v>25</v>
      </c>
      <c r="AA1577" s="54">
        <f>VLOOKUP(V1577,'Charged Moves'!B$2:K$119,6,FALSE)</f>
        <v>1500</v>
      </c>
      <c r="AB1577" s="54">
        <f>VLOOKUP(V1577,'Charged Moves'!B$2:L$119,11,FALSE)</f>
        <v>50</v>
      </c>
      <c r="AC1577" s="62">
        <f t="shared" si="233"/>
        <v>20</v>
      </c>
      <c r="AD1577" s="24">
        <f t="shared" si="3"/>
        <v>13.33333333</v>
      </c>
      <c r="AE1577" s="63">
        <f t="shared" si="4"/>
        <v>9</v>
      </c>
      <c r="AF1577" s="64">
        <f t="shared" si="5"/>
        <v>4500</v>
      </c>
      <c r="AG1577" s="65">
        <f t="shared" si="6"/>
        <v>6.333333333</v>
      </c>
      <c r="AH1577" s="15">
        <f t="shared" si="234"/>
        <v>0.3637756079</v>
      </c>
      <c r="AI1577" s="15">
        <f t="shared" si="235"/>
        <v>0.06370408425</v>
      </c>
      <c r="AJ1577" s="15">
        <f t="shared" si="236"/>
        <v>0.04469086526</v>
      </c>
      <c r="AK1577" s="65">
        <f t="shared" si="7"/>
        <v>1.461538462</v>
      </c>
      <c r="AL1577" s="65">
        <f t="shared" si="8"/>
        <v>70680</v>
      </c>
      <c r="AM1577" s="65">
        <f t="shared" si="9"/>
        <v>16310.76923</v>
      </c>
    </row>
    <row r="1578" ht="14.25" customHeight="1">
      <c r="A1578" s="11">
        <v>510.0</v>
      </c>
      <c r="B1578" s="11">
        <f>VLOOKUP(D1578,'Species Data'!A$2:E$252,2,FALSE)</f>
        <v>72</v>
      </c>
      <c r="C1578" s="11"/>
      <c r="D1578" s="11" t="s">
        <v>397</v>
      </c>
      <c r="E1578" s="115" t="s">
        <v>476</v>
      </c>
      <c r="F1578" s="108" t="s">
        <v>473</v>
      </c>
      <c r="G1578" s="11">
        <f>VLOOKUP(D1578,'Species Data'!A$2:E$252,3,FALSE)</f>
        <v>80</v>
      </c>
      <c r="H1578" s="52">
        <f>VLOOKUP(D1578,'Species Data'!A$2:E$252,4,FALSE)</f>
        <v>97</v>
      </c>
      <c r="I1578" s="52">
        <f>VLOOKUP(D1578,'Species Data'!A$2:E$252,5,FALSE)</f>
        <v>182</v>
      </c>
      <c r="J1578" s="53">
        <f t="shared" si="1"/>
        <v>14560</v>
      </c>
      <c r="K1578" s="48" t="s">
        <v>154</v>
      </c>
      <c r="L1578" s="54">
        <f>VLOOKUP(K1578,'Basic Moves'!B$2:J$60,3,FALSE)</f>
        <v>12</v>
      </c>
      <c r="M1578" s="54" t="str">
        <f>VLOOKUP(K1578,'Basic Moves'!B$2:C$60,2,FALSE)</f>
        <v>Water</v>
      </c>
      <c r="N1578" s="54">
        <f>IF(OR(VLOOKUP(K1578,'Basic Moves'!B$2:C$60,2,FALSE)=E1578,VLOOKUP(K1578,'Basic Moves'!B$2:C$60,2,FALSE)=F1578),1,0)</f>
        <v>1</v>
      </c>
      <c r="O1578" s="54">
        <f>VLOOKUP(K1578,'Basic Moves'!B$2:J$60,5,FALSE)</f>
        <v>1200</v>
      </c>
      <c r="P1578" s="54">
        <f>VLOOKUP(K1578,'Basic Moves'!B$2:J$60,9,FALSE)</f>
        <v>14</v>
      </c>
      <c r="Q1578" s="34">
        <f t="shared" si="229"/>
        <v>4</v>
      </c>
      <c r="R1578" s="24">
        <f t="shared" si="2"/>
        <v>3.333333333</v>
      </c>
      <c r="S1578" s="56">
        <f t="shared" si="230"/>
        <v>10</v>
      </c>
      <c r="T1578" s="56">
        <f t="shared" si="231"/>
        <v>11.66666667</v>
      </c>
      <c r="U1578" s="56">
        <f t="shared" si="232"/>
        <v>1.166666667</v>
      </c>
      <c r="V1578" s="48" t="s">
        <v>107</v>
      </c>
      <c r="W1578" s="54">
        <f>VLOOKUP(V1578,'Charged Moves'!B$2:K$119,3,FALSE)</f>
        <v>70</v>
      </c>
      <c r="X1578" s="57" t="str">
        <f>VLOOKUP(V1578,'Charged Moves'!B$2:C$119,2,FALSE)</f>
        <v>Water</v>
      </c>
      <c r="Y1578" s="54">
        <f>IF(OR(VLOOKUP(V1578,'Charged Moves'!B$2:C$119,2,FALSE)=E1578,VLOOKUP(V1578,'Charged Moves'!B$2:C$119,2,FALSE)=F1578),1,0)</f>
        <v>1</v>
      </c>
      <c r="Z1578" s="54">
        <f>VLOOKUP(V1578,'Charged Moves'!B$2:K$119,10,FALSE)*100</f>
        <v>5</v>
      </c>
      <c r="AA1578" s="54">
        <f>VLOOKUP(V1578,'Charged Moves'!B$2:K$119,6,FALSE)</f>
        <v>3200</v>
      </c>
      <c r="AB1578" s="54">
        <f>VLOOKUP(V1578,'Charged Moves'!B$2:L$119,11,FALSE)</f>
        <v>50</v>
      </c>
      <c r="AC1578" s="62">
        <f t="shared" si="233"/>
        <v>23</v>
      </c>
      <c r="AD1578" s="24">
        <f t="shared" si="3"/>
        <v>7.1875</v>
      </c>
      <c r="AE1578" s="63">
        <f t="shared" si="4"/>
        <v>4</v>
      </c>
      <c r="AF1578" s="64">
        <f t="shared" si="5"/>
        <v>4800</v>
      </c>
      <c r="AG1578" s="65">
        <f t="shared" si="6"/>
        <v>4.875</v>
      </c>
      <c r="AH1578" s="15">
        <f t="shared" si="234"/>
        <v>0.2800114877</v>
      </c>
      <c r="AI1578" s="15">
        <f t="shared" si="235"/>
        <v>0.0639744751</v>
      </c>
      <c r="AJ1578" s="15">
        <f t="shared" si="236"/>
        <v>0.08643662414</v>
      </c>
      <c r="AK1578" s="65">
        <f t="shared" si="7"/>
        <v>2.166666667</v>
      </c>
      <c r="AL1578" s="65">
        <f t="shared" si="8"/>
        <v>70980</v>
      </c>
      <c r="AM1578" s="65">
        <f t="shared" si="9"/>
        <v>31546.66667</v>
      </c>
    </row>
    <row r="1579" ht="14.25" customHeight="1">
      <c r="A1579" s="11">
        <v>509.0</v>
      </c>
      <c r="B1579" s="11">
        <f>VLOOKUP(D1579,'Species Data'!A$2:E$252,2,FALSE)</f>
        <v>72</v>
      </c>
      <c r="C1579" s="11"/>
      <c r="D1579" s="11" t="s">
        <v>397</v>
      </c>
      <c r="E1579" s="115" t="s">
        <v>476</v>
      </c>
      <c r="F1579" s="108" t="s">
        <v>473</v>
      </c>
      <c r="G1579" s="11">
        <f>VLOOKUP(D1579,'Species Data'!A$2:E$252,3,FALSE)</f>
        <v>80</v>
      </c>
      <c r="H1579" s="52">
        <f>VLOOKUP(D1579,'Species Data'!A$2:E$252,4,FALSE)</f>
        <v>97</v>
      </c>
      <c r="I1579" s="52">
        <f>VLOOKUP(D1579,'Species Data'!A$2:E$252,5,FALSE)</f>
        <v>182</v>
      </c>
      <c r="J1579" s="53">
        <f t="shared" si="1"/>
        <v>14560</v>
      </c>
      <c r="K1579" s="48" t="s">
        <v>154</v>
      </c>
      <c r="L1579" s="54">
        <f>VLOOKUP(K1579,'Basic Moves'!B$2:J$60,3,FALSE)</f>
        <v>12</v>
      </c>
      <c r="M1579" s="54" t="str">
        <f>VLOOKUP(K1579,'Basic Moves'!B$2:C$60,2,FALSE)</f>
        <v>Water</v>
      </c>
      <c r="N1579" s="54">
        <f>IF(OR(VLOOKUP(K1579,'Basic Moves'!B$2:C$60,2,FALSE)=E1579,VLOOKUP(K1579,'Basic Moves'!B$2:C$60,2,FALSE)=F1579),1,0)</f>
        <v>1</v>
      </c>
      <c r="O1579" s="54">
        <f>VLOOKUP(K1579,'Basic Moves'!B$2:J$60,5,FALSE)</f>
        <v>1200</v>
      </c>
      <c r="P1579" s="54">
        <f>VLOOKUP(K1579,'Basic Moves'!B$2:J$60,9,FALSE)</f>
        <v>14</v>
      </c>
      <c r="Q1579" s="34">
        <f t="shared" si="229"/>
        <v>4</v>
      </c>
      <c r="R1579" s="24">
        <f t="shared" si="2"/>
        <v>3.333333333</v>
      </c>
      <c r="S1579" s="56">
        <f t="shared" si="230"/>
        <v>10</v>
      </c>
      <c r="T1579" s="56">
        <f t="shared" si="231"/>
        <v>11.66666667</v>
      </c>
      <c r="U1579" s="56">
        <f t="shared" si="232"/>
        <v>1.166666667</v>
      </c>
      <c r="V1579" s="48" t="s">
        <v>258</v>
      </c>
      <c r="W1579" s="54">
        <f>VLOOKUP(V1579,'Charged Moves'!B$2:K$119,3,FALSE)</f>
        <v>45</v>
      </c>
      <c r="X1579" s="57" t="str">
        <f>VLOOKUP(V1579,'Charged Moves'!B$2:C$119,2,FALSE)</f>
        <v>Water</v>
      </c>
      <c r="Y1579" s="54">
        <f>IF(OR(VLOOKUP(V1579,'Charged Moves'!B$2:C$119,2,FALSE)=E1579,VLOOKUP(V1579,'Charged Moves'!B$2:C$119,2,FALSE)=F1579),1,0)</f>
        <v>1</v>
      </c>
      <c r="Z1579" s="54">
        <f>VLOOKUP(V1579,'Charged Moves'!B$2:K$119,10,FALSE)*100</f>
        <v>5</v>
      </c>
      <c r="AA1579" s="54">
        <f>VLOOKUP(V1579,'Charged Moves'!B$2:K$119,6,FALSE)</f>
        <v>1900</v>
      </c>
      <c r="AB1579" s="54">
        <f>VLOOKUP(V1579,'Charged Moves'!B$2:L$119,11,FALSE)</f>
        <v>33</v>
      </c>
      <c r="AC1579" s="62">
        <f t="shared" si="233"/>
        <v>15</v>
      </c>
      <c r="AD1579" s="24">
        <f t="shared" si="3"/>
        <v>7.894736842</v>
      </c>
      <c r="AE1579" s="63">
        <f t="shared" si="4"/>
        <v>3</v>
      </c>
      <c r="AF1579" s="64">
        <f t="shared" si="5"/>
        <v>3600</v>
      </c>
      <c r="AG1579" s="65">
        <f t="shared" si="6"/>
        <v>4.909090909</v>
      </c>
      <c r="AH1579" s="15">
        <f t="shared" si="234"/>
        <v>0.2819696099</v>
      </c>
      <c r="AI1579" s="15">
        <f t="shared" si="235"/>
        <v>0.06442184906</v>
      </c>
      <c r="AJ1579" s="15">
        <f t="shared" si="236"/>
        <v>0.07978765305</v>
      </c>
      <c r="AK1579" s="65">
        <f t="shared" si="7"/>
        <v>2</v>
      </c>
      <c r="AL1579" s="65">
        <f t="shared" si="8"/>
        <v>71476.36364</v>
      </c>
      <c r="AM1579" s="65">
        <f t="shared" si="9"/>
        <v>29120</v>
      </c>
    </row>
    <row r="1580" ht="14.25" customHeight="1">
      <c r="A1580" s="11">
        <v>511.0</v>
      </c>
      <c r="B1580" s="11">
        <f>VLOOKUP(D1580,'Species Data'!A$2:E$252,2,FALSE)</f>
        <v>72</v>
      </c>
      <c r="C1580" s="11"/>
      <c r="D1580" s="11" t="s">
        <v>397</v>
      </c>
      <c r="E1580" s="115" t="s">
        <v>476</v>
      </c>
      <c r="F1580" s="108" t="s">
        <v>473</v>
      </c>
      <c r="G1580" s="11">
        <f>VLOOKUP(D1580,'Species Data'!A$2:E$252,3,FALSE)</f>
        <v>80</v>
      </c>
      <c r="H1580" s="52">
        <f>VLOOKUP(D1580,'Species Data'!A$2:E$252,4,FALSE)</f>
        <v>97</v>
      </c>
      <c r="I1580" s="52">
        <f>VLOOKUP(D1580,'Species Data'!A$2:E$252,5,FALSE)</f>
        <v>182</v>
      </c>
      <c r="J1580" s="53">
        <f t="shared" si="1"/>
        <v>14560</v>
      </c>
      <c r="K1580" s="48" t="s">
        <v>154</v>
      </c>
      <c r="L1580" s="54">
        <f>VLOOKUP(K1580,'Basic Moves'!B$2:J$60,3,FALSE)</f>
        <v>12</v>
      </c>
      <c r="M1580" s="54" t="str">
        <f>VLOOKUP(K1580,'Basic Moves'!B$2:C$60,2,FALSE)</f>
        <v>Water</v>
      </c>
      <c r="N1580" s="54">
        <f>IF(OR(VLOOKUP(K1580,'Basic Moves'!B$2:C$60,2,FALSE)=E1580,VLOOKUP(K1580,'Basic Moves'!B$2:C$60,2,FALSE)=F1580),1,0)</f>
        <v>1</v>
      </c>
      <c r="O1580" s="54">
        <f>VLOOKUP(K1580,'Basic Moves'!B$2:J$60,5,FALSE)</f>
        <v>1200</v>
      </c>
      <c r="P1580" s="54">
        <f>VLOOKUP(K1580,'Basic Moves'!B$2:J$60,9,FALSE)</f>
        <v>14</v>
      </c>
      <c r="Q1580" s="34">
        <f t="shared" si="229"/>
        <v>4</v>
      </c>
      <c r="R1580" s="24">
        <f t="shared" si="2"/>
        <v>3.333333333</v>
      </c>
      <c r="S1580" s="56">
        <f t="shared" si="230"/>
        <v>10</v>
      </c>
      <c r="T1580" s="56">
        <f t="shared" si="231"/>
        <v>11.66666667</v>
      </c>
      <c r="U1580" s="56">
        <f t="shared" si="232"/>
        <v>1.166666667</v>
      </c>
      <c r="V1580" s="48" t="s">
        <v>334</v>
      </c>
      <c r="W1580" s="54">
        <f>VLOOKUP(V1580,'Charged Moves'!B$2:K$119,3,FALSE)</f>
        <v>60</v>
      </c>
      <c r="X1580" s="57" t="str">
        <f>VLOOKUP(V1580,'Charged Moves'!B$2:C$119,2,FALSE)</f>
        <v>Normal</v>
      </c>
      <c r="Y1580" s="54">
        <f>IF(OR(VLOOKUP(V1580,'Charged Moves'!B$2:C$119,2,FALSE)=E1580,VLOOKUP(V1580,'Charged Moves'!B$2:C$119,2,FALSE)=F1580),1,0)</f>
        <v>0</v>
      </c>
      <c r="Z1580" s="54">
        <f>VLOOKUP(V1580,'Charged Moves'!B$2:K$119,10,FALSE)*100</f>
        <v>5</v>
      </c>
      <c r="AA1580" s="54">
        <f>VLOOKUP(V1580,'Charged Moves'!B$2:K$119,6,FALSE)</f>
        <v>2900</v>
      </c>
      <c r="AB1580" s="54">
        <f>VLOOKUP(V1580,'Charged Moves'!B$2:L$119,11,FALSE)</f>
        <v>33</v>
      </c>
      <c r="AC1580" s="62">
        <f t="shared" si="233"/>
        <v>17</v>
      </c>
      <c r="AD1580" s="24">
        <f t="shared" si="3"/>
        <v>5.862068966</v>
      </c>
      <c r="AE1580" s="63">
        <f t="shared" si="4"/>
        <v>3</v>
      </c>
      <c r="AF1580" s="64">
        <f t="shared" si="5"/>
        <v>3600</v>
      </c>
      <c r="AG1580" s="65">
        <f t="shared" si="6"/>
        <v>4.461538462</v>
      </c>
      <c r="AH1580" s="15">
        <f t="shared" si="234"/>
        <v>0.2562629788</v>
      </c>
      <c r="AI1580" s="15">
        <f t="shared" si="235"/>
        <v>0.05854863205</v>
      </c>
      <c r="AJ1580" s="15">
        <f t="shared" si="236"/>
        <v>0.07978765305</v>
      </c>
      <c r="AK1580" s="65">
        <f t="shared" si="7"/>
        <v>2</v>
      </c>
      <c r="AL1580" s="65">
        <f t="shared" si="8"/>
        <v>64960</v>
      </c>
      <c r="AM1580" s="65">
        <f t="shared" si="9"/>
        <v>29120</v>
      </c>
    </row>
    <row r="1581" ht="14.25" customHeight="1">
      <c r="A1581" s="11">
        <v>514.0</v>
      </c>
      <c r="B1581" s="11">
        <f>VLOOKUP(D1581,'Species Data'!A$2:E$252,2,FALSE)</f>
        <v>72</v>
      </c>
      <c r="C1581" s="11"/>
      <c r="D1581" s="11" t="s">
        <v>397</v>
      </c>
      <c r="E1581" s="115" t="s">
        <v>476</v>
      </c>
      <c r="F1581" s="108" t="s">
        <v>473</v>
      </c>
      <c r="G1581" s="11">
        <f>VLOOKUP(D1581,'Species Data'!A$2:E$252,3,FALSE)</f>
        <v>80</v>
      </c>
      <c r="H1581" s="52">
        <f>VLOOKUP(D1581,'Species Data'!A$2:E$252,4,FALSE)</f>
        <v>97</v>
      </c>
      <c r="I1581" s="52">
        <f>VLOOKUP(D1581,'Species Data'!A$2:E$252,5,FALSE)</f>
        <v>182</v>
      </c>
      <c r="J1581" s="53">
        <f t="shared" si="1"/>
        <v>14560</v>
      </c>
      <c r="K1581" s="48" t="s">
        <v>297</v>
      </c>
      <c r="L1581" s="54">
        <f>VLOOKUP(K1581,'Basic Moves'!B$2:J$60,3,FALSE)</f>
        <v>5</v>
      </c>
      <c r="M1581" s="54" t="str">
        <f>VLOOKUP(K1581,'Basic Moves'!B$2:C$60,2,FALSE)</f>
        <v>Poison</v>
      </c>
      <c r="N1581" s="54">
        <f>IF(OR(VLOOKUP(K1581,'Basic Moves'!B$2:C$60,2,FALSE)=E1581,VLOOKUP(K1581,'Basic Moves'!B$2:C$60,2,FALSE)=F1581),1,0)</f>
        <v>1</v>
      </c>
      <c r="O1581" s="54">
        <f>VLOOKUP(K1581,'Basic Moves'!B$2:J$60,5,FALSE)</f>
        <v>600</v>
      </c>
      <c r="P1581" s="54">
        <f>VLOOKUP(K1581,'Basic Moves'!B$2:J$60,9,FALSE)</f>
        <v>7</v>
      </c>
      <c r="Q1581" s="34">
        <f t="shared" si="229"/>
        <v>2</v>
      </c>
      <c r="R1581" s="24">
        <f t="shared" si="2"/>
        <v>3.333333333</v>
      </c>
      <c r="S1581" s="56">
        <f t="shared" si="230"/>
        <v>8.333333333</v>
      </c>
      <c r="T1581" s="56">
        <f t="shared" si="231"/>
        <v>11.66666667</v>
      </c>
      <c r="U1581" s="56">
        <f t="shared" si="232"/>
        <v>1.4</v>
      </c>
      <c r="V1581" s="48" t="s">
        <v>334</v>
      </c>
      <c r="W1581" s="54">
        <f>VLOOKUP(V1581,'Charged Moves'!B$2:K$119,3,FALSE)</f>
        <v>60</v>
      </c>
      <c r="X1581" s="57" t="str">
        <f>VLOOKUP(V1581,'Charged Moves'!B$2:C$119,2,FALSE)</f>
        <v>Normal</v>
      </c>
      <c r="Y1581" s="54">
        <f>IF(OR(VLOOKUP(V1581,'Charged Moves'!B$2:C$119,2,FALSE)=E1581,VLOOKUP(V1581,'Charged Moves'!B$2:C$119,2,FALSE)=F1581),1,0)</f>
        <v>0</v>
      </c>
      <c r="Z1581" s="54">
        <f>VLOOKUP(V1581,'Charged Moves'!B$2:K$119,10,FALSE)*100</f>
        <v>5</v>
      </c>
      <c r="AA1581" s="54">
        <f>VLOOKUP(V1581,'Charged Moves'!B$2:K$119,6,FALSE)</f>
        <v>2900</v>
      </c>
      <c r="AB1581" s="54">
        <f>VLOOKUP(V1581,'Charged Moves'!B$2:L$119,11,FALSE)</f>
        <v>33</v>
      </c>
      <c r="AC1581" s="62">
        <f t="shared" si="233"/>
        <v>17</v>
      </c>
      <c r="AD1581" s="24">
        <f t="shared" si="3"/>
        <v>5.862068966</v>
      </c>
      <c r="AE1581" s="63">
        <f t="shared" si="4"/>
        <v>5</v>
      </c>
      <c r="AF1581" s="64">
        <f t="shared" si="5"/>
        <v>3000</v>
      </c>
      <c r="AG1581" s="65">
        <f t="shared" si="6"/>
        <v>4.576271186</v>
      </c>
      <c r="AH1581" s="15">
        <f t="shared" si="234"/>
        <v>0.2628530262</v>
      </c>
      <c r="AI1581" s="15">
        <f t="shared" si="235"/>
        <v>0.06005426607</v>
      </c>
      <c r="AJ1581" s="15">
        <f t="shared" si="236"/>
        <v>0.0601750456</v>
      </c>
      <c r="AK1581" s="65">
        <f t="shared" si="7"/>
        <v>1.508379888</v>
      </c>
      <c r="AL1581" s="65">
        <f t="shared" si="8"/>
        <v>66630.50847</v>
      </c>
      <c r="AM1581" s="65">
        <f t="shared" si="9"/>
        <v>21962.01117</v>
      </c>
    </row>
    <row r="1582" ht="14.25" customHeight="1">
      <c r="A1582" s="11">
        <v>513.0</v>
      </c>
      <c r="B1582" s="11">
        <f>VLOOKUP(D1582,'Species Data'!A$2:E$252,2,FALSE)</f>
        <v>72</v>
      </c>
      <c r="C1582" s="11"/>
      <c r="D1582" s="11" t="s">
        <v>397</v>
      </c>
      <c r="E1582" s="115" t="s">
        <v>476</v>
      </c>
      <c r="F1582" s="108" t="s">
        <v>473</v>
      </c>
      <c r="G1582" s="11">
        <f>VLOOKUP(D1582,'Species Data'!A$2:E$252,3,FALSE)</f>
        <v>80</v>
      </c>
      <c r="H1582" s="52">
        <f>VLOOKUP(D1582,'Species Data'!A$2:E$252,4,FALSE)</f>
        <v>97</v>
      </c>
      <c r="I1582" s="52">
        <f>VLOOKUP(D1582,'Species Data'!A$2:E$252,5,FALSE)</f>
        <v>182</v>
      </c>
      <c r="J1582" s="53">
        <f t="shared" si="1"/>
        <v>14560</v>
      </c>
      <c r="K1582" s="48" t="s">
        <v>297</v>
      </c>
      <c r="L1582" s="54">
        <f>VLOOKUP(K1582,'Basic Moves'!B$2:J$60,3,FALSE)</f>
        <v>5</v>
      </c>
      <c r="M1582" s="54" t="str">
        <f>VLOOKUP(K1582,'Basic Moves'!B$2:C$60,2,FALSE)</f>
        <v>Poison</v>
      </c>
      <c r="N1582" s="54">
        <f>IF(OR(VLOOKUP(K1582,'Basic Moves'!B$2:C$60,2,FALSE)=E1582,VLOOKUP(K1582,'Basic Moves'!B$2:C$60,2,FALSE)=F1582),1,0)</f>
        <v>1</v>
      </c>
      <c r="O1582" s="54">
        <f>VLOOKUP(K1582,'Basic Moves'!B$2:J$60,5,FALSE)</f>
        <v>600</v>
      </c>
      <c r="P1582" s="54">
        <f>VLOOKUP(K1582,'Basic Moves'!B$2:J$60,9,FALSE)</f>
        <v>7</v>
      </c>
      <c r="Q1582" s="34">
        <f t="shared" si="229"/>
        <v>2</v>
      </c>
      <c r="R1582" s="24">
        <f t="shared" si="2"/>
        <v>3.333333333</v>
      </c>
      <c r="S1582" s="56">
        <f t="shared" si="230"/>
        <v>8.333333333</v>
      </c>
      <c r="T1582" s="56">
        <f t="shared" si="231"/>
        <v>11.66666667</v>
      </c>
      <c r="U1582" s="56">
        <f t="shared" si="232"/>
        <v>1.4</v>
      </c>
      <c r="V1582" s="48" t="s">
        <v>107</v>
      </c>
      <c r="W1582" s="54">
        <f>VLOOKUP(V1582,'Charged Moves'!B$2:K$119,3,FALSE)</f>
        <v>70</v>
      </c>
      <c r="X1582" s="57" t="str">
        <f>VLOOKUP(V1582,'Charged Moves'!B$2:C$119,2,FALSE)</f>
        <v>Water</v>
      </c>
      <c r="Y1582" s="54">
        <f>IF(OR(VLOOKUP(V1582,'Charged Moves'!B$2:C$119,2,FALSE)=E1582,VLOOKUP(V1582,'Charged Moves'!B$2:C$119,2,FALSE)=F1582),1,0)</f>
        <v>1</v>
      </c>
      <c r="Z1582" s="54">
        <f>VLOOKUP(V1582,'Charged Moves'!B$2:K$119,10,FALSE)*100</f>
        <v>5</v>
      </c>
      <c r="AA1582" s="54">
        <f>VLOOKUP(V1582,'Charged Moves'!B$2:K$119,6,FALSE)</f>
        <v>3200</v>
      </c>
      <c r="AB1582" s="54">
        <f>VLOOKUP(V1582,'Charged Moves'!B$2:L$119,11,FALSE)</f>
        <v>50</v>
      </c>
      <c r="AC1582" s="62">
        <f t="shared" si="233"/>
        <v>23</v>
      </c>
      <c r="AD1582" s="24">
        <f t="shared" si="3"/>
        <v>7.1875</v>
      </c>
      <c r="AE1582" s="63">
        <f t="shared" si="4"/>
        <v>8</v>
      </c>
      <c r="AF1582" s="64">
        <f t="shared" si="5"/>
        <v>4800</v>
      </c>
      <c r="AG1582" s="65">
        <f t="shared" si="6"/>
        <v>4.875</v>
      </c>
      <c r="AH1582" s="15">
        <f t="shared" si="234"/>
        <v>0.2800114877</v>
      </c>
      <c r="AI1582" s="15">
        <f t="shared" si="235"/>
        <v>0.0639744751</v>
      </c>
      <c r="AJ1582" s="15">
        <f t="shared" si="236"/>
        <v>0.05984073979</v>
      </c>
      <c r="AK1582" s="65">
        <f t="shared" si="7"/>
        <v>1.5</v>
      </c>
      <c r="AL1582" s="65">
        <f t="shared" si="8"/>
        <v>70980</v>
      </c>
      <c r="AM1582" s="65">
        <f t="shared" si="9"/>
        <v>21840</v>
      </c>
    </row>
    <row r="1583" ht="14.25" customHeight="1">
      <c r="A1583" s="11">
        <v>512.0</v>
      </c>
      <c r="B1583" s="11">
        <f>VLOOKUP(D1583,'Species Data'!A$2:E$252,2,FALSE)</f>
        <v>72</v>
      </c>
      <c r="C1583" s="11"/>
      <c r="D1583" s="11" t="s">
        <v>397</v>
      </c>
      <c r="E1583" s="115" t="s">
        <v>476</v>
      </c>
      <c r="F1583" s="108" t="s">
        <v>473</v>
      </c>
      <c r="G1583" s="11">
        <f>VLOOKUP(D1583,'Species Data'!A$2:E$252,3,FALSE)</f>
        <v>80</v>
      </c>
      <c r="H1583" s="52">
        <f>VLOOKUP(D1583,'Species Data'!A$2:E$252,4,FALSE)</f>
        <v>97</v>
      </c>
      <c r="I1583" s="52">
        <f>VLOOKUP(D1583,'Species Data'!A$2:E$252,5,FALSE)</f>
        <v>182</v>
      </c>
      <c r="J1583" s="53">
        <f t="shared" si="1"/>
        <v>14560</v>
      </c>
      <c r="K1583" s="48" t="s">
        <v>297</v>
      </c>
      <c r="L1583" s="54">
        <f>VLOOKUP(K1583,'Basic Moves'!B$2:J$60,3,FALSE)</f>
        <v>5</v>
      </c>
      <c r="M1583" s="54" t="str">
        <f>VLOOKUP(K1583,'Basic Moves'!B$2:C$60,2,FALSE)</f>
        <v>Poison</v>
      </c>
      <c r="N1583" s="54">
        <f>IF(OR(VLOOKUP(K1583,'Basic Moves'!B$2:C$60,2,FALSE)=E1583,VLOOKUP(K1583,'Basic Moves'!B$2:C$60,2,FALSE)=F1583),1,0)</f>
        <v>1</v>
      </c>
      <c r="O1583" s="54">
        <f>VLOOKUP(K1583,'Basic Moves'!B$2:J$60,5,FALSE)</f>
        <v>600</v>
      </c>
      <c r="P1583" s="54">
        <f>VLOOKUP(K1583,'Basic Moves'!B$2:J$60,9,FALSE)</f>
        <v>7</v>
      </c>
      <c r="Q1583" s="34">
        <f t="shared" si="229"/>
        <v>2</v>
      </c>
      <c r="R1583" s="24">
        <f t="shared" si="2"/>
        <v>3.333333333</v>
      </c>
      <c r="S1583" s="56">
        <f t="shared" si="230"/>
        <v>8.333333333</v>
      </c>
      <c r="T1583" s="56">
        <f t="shared" si="231"/>
        <v>11.66666667</v>
      </c>
      <c r="U1583" s="56">
        <f t="shared" si="232"/>
        <v>1.4</v>
      </c>
      <c r="V1583" s="48" t="s">
        <v>258</v>
      </c>
      <c r="W1583" s="54">
        <f>VLOOKUP(V1583,'Charged Moves'!B$2:K$119,3,FALSE)</f>
        <v>45</v>
      </c>
      <c r="X1583" s="57" t="str">
        <f>VLOOKUP(V1583,'Charged Moves'!B$2:C$119,2,FALSE)</f>
        <v>Water</v>
      </c>
      <c r="Y1583" s="54">
        <f>IF(OR(VLOOKUP(V1583,'Charged Moves'!B$2:C$119,2,FALSE)=E1583,VLOOKUP(V1583,'Charged Moves'!B$2:C$119,2,FALSE)=F1583),1,0)</f>
        <v>1</v>
      </c>
      <c r="Z1583" s="54">
        <f>VLOOKUP(V1583,'Charged Moves'!B$2:K$119,10,FALSE)*100</f>
        <v>5</v>
      </c>
      <c r="AA1583" s="54">
        <f>VLOOKUP(V1583,'Charged Moves'!B$2:K$119,6,FALSE)</f>
        <v>1900</v>
      </c>
      <c r="AB1583" s="54">
        <f>VLOOKUP(V1583,'Charged Moves'!B$2:L$119,11,FALSE)</f>
        <v>33</v>
      </c>
      <c r="AC1583" s="62">
        <f t="shared" si="233"/>
        <v>15</v>
      </c>
      <c r="AD1583" s="24">
        <f t="shared" si="3"/>
        <v>7.894736842</v>
      </c>
      <c r="AE1583" s="63">
        <f t="shared" si="4"/>
        <v>5</v>
      </c>
      <c r="AF1583" s="64">
        <f t="shared" si="5"/>
        <v>3000</v>
      </c>
      <c r="AG1583" s="65">
        <f t="shared" si="6"/>
        <v>5.102040816</v>
      </c>
      <c r="AH1583" s="15">
        <f t="shared" si="234"/>
        <v>0.2930523157</v>
      </c>
      <c r="AI1583" s="15">
        <f t="shared" si="235"/>
        <v>0.06695392476</v>
      </c>
      <c r="AJ1583" s="15">
        <f t="shared" si="236"/>
        <v>0.05901453628</v>
      </c>
      <c r="AK1583" s="65">
        <f t="shared" si="7"/>
        <v>1.479289941</v>
      </c>
      <c r="AL1583" s="65">
        <f t="shared" si="8"/>
        <v>74285.71429</v>
      </c>
      <c r="AM1583" s="65">
        <f t="shared" si="9"/>
        <v>21538.46154</v>
      </c>
    </row>
    <row r="1584" ht="14.25" customHeight="1">
      <c r="A1584" s="11">
        <v>519.0</v>
      </c>
      <c r="B1584" s="11">
        <f>VLOOKUP(D1584,'Species Data'!A$2:E$252,2,FALSE)</f>
        <v>73</v>
      </c>
      <c r="C1584" s="11"/>
      <c r="D1584" s="11" t="s">
        <v>148</v>
      </c>
      <c r="E1584" s="115" t="s">
        <v>476</v>
      </c>
      <c r="F1584" s="108" t="s">
        <v>473</v>
      </c>
      <c r="G1584" s="11">
        <f>VLOOKUP(D1584,'Species Data'!A$2:E$252,3,FALSE)</f>
        <v>160</v>
      </c>
      <c r="H1584" s="52">
        <f>VLOOKUP(D1584,'Species Data'!A$2:E$252,4,FALSE)</f>
        <v>166</v>
      </c>
      <c r="I1584" s="52">
        <f>VLOOKUP(D1584,'Species Data'!A$2:E$252,5,FALSE)</f>
        <v>237</v>
      </c>
      <c r="J1584" s="53">
        <f t="shared" si="1"/>
        <v>37920</v>
      </c>
      <c r="K1584" s="48" t="s">
        <v>111</v>
      </c>
      <c r="L1584" s="54">
        <f>VLOOKUP(K1584,'Basic Moves'!B$2:J$60,3,FALSE)</f>
        <v>10</v>
      </c>
      <c r="M1584" s="54" t="str">
        <f>VLOOKUP(K1584,'Basic Moves'!B$2:C$60,2,FALSE)</f>
        <v>Poison</v>
      </c>
      <c r="N1584" s="54">
        <f>IF(OR(VLOOKUP(K1584,'Basic Moves'!B$2:C$60,2,FALSE)=E1584,VLOOKUP(K1584,'Basic Moves'!B$2:C$60,2,FALSE)=F1584),1,0)</f>
        <v>1</v>
      </c>
      <c r="O1584" s="54">
        <f>VLOOKUP(K1584,'Basic Moves'!B$2:J$60,5,FALSE)</f>
        <v>800</v>
      </c>
      <c r="P1584" s="54">
        <f>VLOOKUP(K1584,'Basic Moves'!B$2:J$60,9,FALSE)</f>
        <v>7</v>
      </c>
      <c r="Q1584" s="34">
        <f t="shared" si="229"/>
        <v>6</v>
      </c>
      <c r="R1584" s="24">
        <f t="shared" si="2"/>
        <v>7.5</v>
      </c>
      <c r="S1584" s="56">
        <f t="shared" si="230"/>
        <v>12.5</v>
      </c>
      <c r="T1584" s="56">
        <f t="shared" si="231"/>
        <v>8.75</v>
      </c>
      <c r="U1584" s="56">
        <f t="shared" si="232"/>
        <v>0.7</v>
      </c>
      <c r="V1584" s="48" t="s">
        <v>76</v>
      </c>
      <c r="W1584" s="54">
        <f>VLOOKUP(V1584,'Charged Moves'!B$2:K$119,3,FALSE)</f>
        <v>130</v>
      </c>
      <c r="X1584" s="57" t="str">
        <f>VLOOKUP(V1584,'Charged Moves'!B$2:C$119,2,FALSE)</f>
        <v>Water</v>
      </c>
      <c r="Y1584" s="54">
        <f>IF(OR(VLOOKUP(V1584,'Charged Moves'!B$2:C$119,2,FALSE)=E1584,VLOOKUP(V1584,'Charged Moves'!B$2:C$119,2,FALSE)=F1584),1,0)</f>
        <v>1</v>
      </c>
      <c r="Z1584" s="54">
        <f>VLOOKUP(V1584,'Charged Moves'!B$2:K$119,10,FALSE)*100</f>
        <v>5</v>
      </c>
      <c r="AA1584" s="54">
        <f>VLOOKUP(V1584,'Charged Moves'!B$2:K$119,6,FALSE)</f>
        <v>3300</v>
      </c>
      <c r="AB1584" s="54">
        <f>VLOOKUP(V1584,'Charged Moves'!B$2:L$119,11,FALSE)</f>
        <v>100</v>
      </c>
      <c r="AC1584" s="62">
        <f t="shared" si="233"/>
        <v>72</v>
      </c>
      <c r="AD1584" s="24">
        <f t="shared" si="3"/>
        <v>21.81818182</v>
      </c>
      <c r="AE1584" s="63">
        <f t="shared" si="4"/>
        <v>15</v>
      </c>
      <c r="AF1584" s="64">
        <f t="shared" si="5"/>
        <v>12000</v>
      </c>
      <c r="AG1584" s="65">
        <f t="shared" si="6"/>
        <v>10.58823529</v>
      </c>
      <c r="AH1584" s="15">
        <f t="shared" si="234"/>
        <v>0.6081697469</v>
      </c>
      <c r="AI1584" s="15">
        <f t="shared" si="235"/>
        <v>0.3618783893</v>
      </c>
      <c r="AJ1584" s="15">
        <f t="shared" si="236"/>
        <v>0.3558496331</v>
      </c>
      <c r="AK1584" s="65">
        <f t="shared" si="7"/>
        <v>3.424947146</v>
      </c>
      <c r="AL1584" s="65">
        <f t="shared" si="8"/>
        <v>401505.8824</v>
      </c>
      <c r="AM1584" s="65">
        <f t="shared" si="9"/>
        <v>129873.9958</v>
      </c>
    </row>
    <row r="1585" ht="14.25" customHeight="1">
      <c r="A1585" s="11">
        <v>516.0</v>
      </c>
      <c r="B1585" s="11">
        <f>VLOOKUP(D1585,'Species Data'!A$2:E$252,2,FALSE)</f>
        <v>73</v>
      </c>
      <c r="C1585" s="11"/>
      <c r="D1585" s="11" t="s">
        <v>148</v>
      </c>
      <c r="E1585" s="115" t="s">
        <v>476</v>
      </c>
      <c r="F1585" s="108" t="s">
        <v>473</v>
      </c>
      <c r="G1585" s="11">
        <f>VLOOKUP(D1585,'Species Data'!A$2:E$252,3,FALSE)</f>
        <v>160</v>
      </c>
      <c r="H1585" s="52">
        <f>VLOOKUP(D1585,'Species Data'!A$2:E$252,4,FALSE)</f>
        <v>166</v>
      </c>
      <c r="I1585" s="52">
        <f>VLOOKUP(D1585,'Species Data'!A$2:E$252,5,FALSE)</f>
        <v>237</v>
      </c>
      <c r="J1585" s="53">
        <f t="shared" si="1"/>
        <v>37920</v>
      </c>
      <c r="K1585" s="48" t="s">
        <v>119</v>
      </c>
      <c r="L1585" s="54">
        <f>VLOOKUP(K1585,'Basic Moves'!B$2:J$60,3,FALSE)</f>
        <v>9</v>
      </c>
      <c r="M1585" s="54" t="str">
        <f>VLOOKUP(K1585,'Basic Moves'!B$2:C$60,2,FALSE)</f>
        <v>Poison</v>
      </c>
      <c r="N1585" s="54">
        <f>IF(OR(VLOOKUP(K1585,'Basic Moves'!B$2:C$60,2,FALSE)=E1585,VLOOKUP(K1585,'Basic Moves'!B$2:C$60,2,FALSE)=F1585),1,0)</f>
        <v>1</v>
      </c>
      <c r="O1585" s="54">
        <f>VLOOKUP(K1585,'Basic Moves'!B$2:J$60,5,FALSE)</f>
        <v>800</v>
      </c>
      <c r="P1585" s="54">
        <f>VLOOKUP(K1585,'Basic Moves'!B$2:J$60,9,FALSE)</f>
        <v>8</v>
      </c>
      <c r="Q1585" s="34">
        <f t="shared" si="229"/>
        <v>5</v>
      </c>
      <c r="R1585" s="24">
        <f t="shared" si="2"/>
        <v>6.25</v>
      </c>
      <c r="S1585" s="56">
        <f t="shared" si="230"/>
        <v>11.25</v>
      </c>
      <c r="T1585" s="56">
        <f t="shared" si="231"/>
        <v>10</v>
      </c>
      <c r="U1585" s="56">
        <f t="shared" si="232"/>
        <v>0.8888888889</v>
      </c>
      <c r="V1585" s="48" t="s">
        <v>76</v>
      </c>
      <c r="W1585" s="54">
        <f>VLOOKUP(V1585,'Charged Moves'!B$2:K$119,3,FALSE)</f>
        <v>130</v>
      </c>
      <c r="X1585" s="57" t="str">
        <f>VLOOKUP(V1585,'Charged Moves'!B$2:C$119,2,FALSE)</f>
        <v>Water</v>
      </c>
      <c r="Y1585" s="54">
        <f>IF(OR(VLOOKUP(V1585,'Charged Moves'!B$2:C$119,2,FALSE)=E1585,VLOOKUP(V1585,'Charged Moves'!B$2:C$119,2,FALSE)=F1585),1,0)</f>
        <v>1</v>
      </c>
      <c r="Z1585" s="54">
        <f>VLOOKUP(V1585,'Charged Moves'!B$2:K$119,10,FALSE)*100</f>
        <v>5</v>
      </c>
      <c r="AA1585" s="54">
        <f>VLOOKUP(V1585,'Charged Moves'!B$2:K$119,6,FALSE)</f>
        <v>3300</v>
      </c>
      <c r="AB1585" s="54">
        <f>VLOOKUP(V1585,'Charged Moves'!B$2:L$119,11,FALSE)</f>
        <v>100</v>
      </c>
      <c r="AC1585" s="62">
        <f t="shared" si="233"/>
        <v>72</v>
      </c>
      <c r="AD1585" s="24">
        <f t="shared" si="3"/>
        <v>21.81818182</v>
      </c>
      <c r="AE1585" s="63">
        <f t="shared" si="4"/>
        <v>13</v>
      </c>
      <c r="AF1585" s="64">
        <f t="shared" si="5"/>
        <v>10400</v>
      </c>
      <c r="AG1585" s="65">
        <f t="shared" si="6"/>
        <v>10</v>
      </c>
      <c r="AH1585" s="15">
        <f t="shared" si="234"/>
        <v>0.5743825388</v>
      </c>
      <c r="AI1585" s="15">
        <f t="shared" si="235"/>
        <v>0.3417740344</v>
      </c>
      <c r="AJ1585" s="15">
        <f t="shared" si="236"/>
        <v>0.3413478413</v>
      </c>
      <c r="AK1585" s="65">
        <f t="shared" si="7"/>
        <v>3.285371703</v>
      </c>
      <c r="AL1585" s="65">
        <f t="shared" si="8"/>
        <v>379200</v>
      </c>
      <c r="AM1585" s="65">
        <f t="shared" si="9"/>
        <v>124581.295</v>
      </c>
    </row>
    <row r="1586" ht="14.25" customHeight="1">
      <c r="A1586" s="11">
        <v>520.0</v>
      </c>
      <c r="B1586" s="11">
        <f>VLOOKUP(D1586,'Species Data'!A$2:E$252,2,FALSE)</f>
        <v>73</v>
      </c>
      <c r="C1586" s="11"/>
      <c r="D1586" s="11" t="s">
        <v>148</v>
      </c>
      <c r="E1586" s="115" t="s">
        <v>476</v>
      </c>
      <c r="F1586" s="108" t="s">
        <v>473</v>
      </c>
      <c r="G1586" s="11">
        <f>VLOOKUP(D1586,'Species Data'!A$2:E$252,3,FALSE)</f>
        <v>160</v>
      </c>
      <c r="H1586" s="52">
        <f>VLOOKUP(D1586,'Species Data'!A$2:E$252,4,FALSE)</f>
        <v>166</v>
      </c>
      <c r="I1586" s="52">
        <f>VLOOKUP(D1586,'Species Data'!A$2:E$252,5,FALSE)</f>
        <v>237</v>
      </c>
      <c r="J1586" s="53">
        <f t="shared" si="1"/>
        <v>37920</v>
      </c>
      <c r="K1586" s="48" t="s">
        <v>111</v>
      </c>
      <c r="L1586" s="54">
        <f>VLOOKUP(K1586,'Basic Moves'!B$2:J$60,3,FALSE)</f>
        <v>10</v>
      </c>
      <c r="M1586" s="54" t="str">
        <f>VLOOKUP(K1586,'Basic Moves'!B$2:C$60,2,FALSE)</f>
        <v>Poison</v>
      </c>
      <c r="N1586" s="54">
        <f>IF(OR(VLOOKUP(K1586,'Basic Moves'!B$2:C$60,2,FALSE)=E1586,VLOOKUP(K1586,'Basic Moves'!B$2:C$60,2,FALSE)=F1586),1,0)</f>
        <v>1</v>
      </c>
      <c r="O1586" s="54">
        <f>VLOOKUP(K1586,'Basic Moves'!B$2:J$60,5,FALSE)</f>
        <v>800</v>
      </c>
      <c r="P1586" s="54">
        <f>VLOOKUP(K1586,'Basic Moves'!B$2:J$60,9,FALSE)</f>
        <v>7</v>
      </c>
      <c r="Q1586" s="34">
        <f t="shared" si="229"/>
        <v>6</v>
      </c>
      <c r="R1586" s="24">
        <f t="shared" si="2"/>
        <v>7.5</v>
      </c>
      <c r="S1586" s="56">
        <f t="shared" si="230"/>
        <v>12.5</v>
      </c>
      <c r="T1586" s="56">
        <f t="shared" si="231"/>
        <v>8.75</v>
      </c>
      <c r="U1586" s="56">
        <f t="shared" si="232"/>
        <v>0.7</v>
      </c>
      <c r="V1586" s="48" t="s">
        <v>127</v>
      </c>
      <c r="W1586" s="54">
        <f>VLOOKUP(V1586,'Charged Moves'!B$2:K$119,3,FALSE)</f>
        <v>110</v>
      </c>
      <c r="X1586" s="57" t="str">
        <f>VLOOKUP(V1586,'Charged Moves'!B$2:C$119,2,FALSE)</f>
        <v>Poison</v>
      </c>
      <c r="Y1586" s="54">
        <f>IF(OR(VLOOKUP(V1586,'Charged Moves'!B$2:C$119,2,FALSE)=E1586,VLOOKUP(V1586,'Charged Moves'!B$2:C$119,2,FALSE)=F1586),1,0)</f>
        <v>1</v>
      </c>
      <c r="Z1586" s="54">
        <f>VLOOKUP(V1586,'Charged Moves'!B$2:K$119,10,FALSE)*100</f>
        <v>5</v>
      </c>
      <c r="AA1586" s="54">
        <f>VLOOKUP(V1586,'Charged Moves'!B$2:K$119,6,FALSE)</f>
        <v>3200</v>
      </c>
      <c r="AB1586" s="54">
        <f>VLOOKUP(V1586,'Charged Moves'!B$2:L$119,11,FALSE)</f>
        <v>100</v>
      </c>
      <c r="AC1586" s="62">
        <f t="shared" si="233"/>
        <v>61</v>
      </c>
      <c r="AD1586" s="24">
        <f t="shared" si="3"/>
        <v>19.0625</v>
      </c>
      <c r="AE1586" s="63">
        <f t="shared" si="4"/>
        <v>15</v>
      </c>
      <c r="AF1586" s="64">
        <f t="shared" si="5"/>
        <v>12000</v>
      </c>
      <c r="AG1586" s="65">
        <f t="shared" si="6"/>
        <v>9.934210526</v>
      </c>
      <c r="AH1586" s="15">
        <f t="shared" si="234"/>
        <v>0.5706037063</v>
      </c>
      <c r="AI1586" s="15">
        <f t="shared" si="235"/>
        <v>0.339525521</v>
      </c>
      <c r="AJ1586" s="15">
        <f t="shared" si="236"/>
        <v>0.3323897304</v>
      </c>
      <c r="AK1586" s="65">
        <f t="shared" si="7"/>
        <v>3.199152542</v>
      </c>
      <c r="AL1586" s="65">
        <f t="shared" si="8"/>
        <v>376705.2632</v>
      </c>
      <c r="AM1586" s="65">
        <f t="shared" si="9"/>
        <v>121311.8644</v>
      </c>
    </row>
    <row r="1587" ht="14.25" customHeight="1">
      <c r="A1587" s="11">
        <v>518.0</v>
      </c>
      <c r="B1587" s="11">
        <f>VLOOKUP(D1587,'Species Data'!A$2:E$252,2,FALSE)</f>
        <v>73</v>
      </c>
      <c r="C1587" s="11"/>
      <c r="D1587" s="11" t="s">
        <v>148</v>
      </c>
      <c r="E1587" s="115" t="s">
        <v>476</v>
      </c>
      <c r="F1587" s="108" t="s">
        <v>473</v>
      </c>
      <c r="G1587" s="11">
        <f>VLOOKUP(D1587,'Species Data'!A$2:E$252,3,FALSE)</f>
        <v>160</v>
      </c>
      <c r="H1587" s="52">
        <f>VLOOKUP(D1587,'Species Data'!A$2:E$252,4,FALSE)</f>
        <v>166</v>
      </c>
      <c r="I1587" s="52">
        <f>VLOOKUP(D1587,'Species Data'!A$2:E$252,5,FALSE)</f>
        <v>237</v>
      </c>
      <c r="J1587" s="53">
        <f t="shared" si="1"/>
        <v>37920</v>
      </c>
      <c r="K1587" s="48" t="s">
        <v>111</v>
      </c>
      <c r="L1587" s="54">
        <f>VLOOKUP(K1587,'Basic Moves'!B$2:J$60,3,FALSE)</f>
        <v>10</v>
      </c>
      <c r="M1587" s="54" t="str">
        <f>VLOOKUP(K1587,'Basic Moves'!B$2:C$60,2,FALSE)</f>
        <v>Poison</v>
      </c>
      <c r="N1587" s="54">
        <f>IF(OR(VLOOKUP(K1587,'Basic Moves'!B$2:C$60,2,FALSE)=E1587,VLOOKUP(K1587,'Basic Moves'!B$2:C$60,2,FALSE)=F1587),1,0)</f>
        <v>1</v>
      </c>
      <c r="O1587" s="54">
        <f>VLOOKUP(K1587,'Basic Moves'!B$2:J$60,5,FALSE)</f>
        <v>800</v>
      </c>
      <c r="P1587" s="54">
        <f>VLOOKUP(K1587,'Basic Moves'!B$2:J$60,9,FALSE)</f>
        <v>7</v>
      </c>
      <c r="Q1587" s="34">
        <f t="shared" si="229"/>
        <v>6</v>
      </c>
      <c r="R1587" s="24">
        <f t="shared" si="2"/>
        <v>7.5</v>
      </c>
      <c r="S1587" s="56">
        <f t="shared" si="230"/>
        <v>12.5</v>
      </c>
      <c r="T1587" s="56">
        <f t="shared" si="231"/>
        <v>8.75</v>
      </c>
      <c r="U1587" s="56">
        <f t="shared" si="232"/>
        <v>0.7</v>
      </c>
      <c r="V1587" s="48" t="s">
        <v>75</v>
      </c>
      <c r="W1587" s="54">
        <f>VLOOKUP(V1587,'Charged Moves'!B$2:K$119,3,FALSE)</f>
        <v>130</v>
      </c>
      <c r="X1587" s="57" t="str">
        <f>VLOOKUP(V1587,'Charged Moves'!B$2:C$119,2,FALSE)</f>
        <v>Ice</v>
      </c>
      <c r="Y1587" s="54">
        <f>IF(OR(VLOOKUP(V1587,'Charged Moves'!B$2:C$119,2,FALSE)=E1587,VLOOKUP(V1587,'Charged Moves'!B$2:C$119,2,FALSE)=F1587),1,0)</f>
        <v>0</v>
      </c>
      <c r="Z1587" s="54">
        <f>VLOOKUP(V1587,'Charged Moves'!B$2:K$119,10,FALSE)*100</f>
        <v>5</v>
      </c>
      <c r="AA1587" s="54">
        <f>VLOOKUP(V1587,'Charged Moves'!B$2:K$119,6,FALSE)</f>
        <v>3100</v>
      </c>
      <c r="AB1587" s="54">
        <f>VLOOKUP(V1587,'Charged Moves'!B$2:L$119,11,FALSE)</f>
        <v>100</v>
      </c>
      <c r="AC1587" s="62">
        <f t="shared" si="233"/>
        <v>60</v>
      </c>
      <c r="AD1587" s="24">
        <f t="shared" si="3"/>
        <v>19.35483871</v>
      </c>
      <c r="AE1587" s="63">
        <f t="shared" si="4"/>
        <v>15</v>
      </c>
      <c r="AF1587" s="64">
        <f t="shared" si="5"/>
        <v>12000</v>
      </c>
      <c r="AG1587" s="65">
        <f t="shared" si="6"/>
        <v>9.933774834</v>
      </c>
      <c r="AH1587" s="15">
        <f t="shared" si="234"/>
        <v>0.5705786809</v>
      </c>
      <c r="AI1587" s="15">
        <f t="shared" si="235"/>
        <v>0.3395106302</v>
      </c>
      <c r="AJ1587" s="15">
        <f t="shared" si="236"/>
        <v>0.330889511</v>
      </c>
      <c r="AK1587" s="65">
        <f t="shared" si="7"/>
        <v>3.184713376</v>
      </c>
      <c r="AL1587" s="65">
        <f t="shared" si="8"/>
        <v>376688.7417</v>
      </c>
      <c r="AM1587" s="65">
        <f t="shared" si="9"/>
        <v>120764.3312</v>
      </c>
    </row>
    <row r="1588" ht="14.25" customHeight="1">
      <c r="A1588" s="11">
        <v>517.0</v>
      </c>
      <c r="B1588" s="11">
        <f>VLOOKUP(D1588,'Species Data'!A$2:E$252,2,FALSE)</f>
        <v>73</v>
      </c>
      <c r="C1588" s="11"/>
      <c r="D1588" s="11" t="s">
        <v>148</v>
      </c>
      <c r="E1588" s="115" t="s">
        <v>476</v>
      </c>
      <c r="F1588" s="108" t="s">
        <v>473</v>
      </c>
      <c r="G1588" s="11">
        <f>VLOOKUP(D1588,'Species Data'!A$2:E$252,3,FALSE)</f>
        <v>160</v>
      </c>
      <c r="H1588" s="52">
        <f>VLOOKUP(D1588,'Species Data'!A$2:E$252,4,FALSE)</f>
        <v>166</v>
      </c>
      <c r="I1588" s="52">
        <f>VLOOKUP(D1588,'Species Data'!A$2:E$252,5,FALSE)</f>
        <v>237</v>
      </c>
      <c r="J1588" s="53">
        <f t="shared" si="1"/>
        <v>37920</v>
      </c>
      <c r="K1588" s="48" t="s">
        <v>119</v>
      </c>
      <c r="L1588" s="54">
        <f>VLOOKUP(K1588,'Basic Moves'!B$2:J$60,3,FALSE)</f>
        <v>9</v>
      </c>
      <c r="M1588" s="54" t="str">
        <f>VLOOKUP(K1588,'Basic Moves'!B$2:C$60,2,FALSE)</f>
        <v>Poison</v>
      </c>
      <c r="N1588" s="54">
        <f>IF(OR(VLOOKUP(K1588,'Basic Moves'!B$2:C$60,2,FALSE)=E1588,VLOOKUP(K1588,'Basic Moves'!B$2:C$60,2,FALSE)=F1588),1,0)</f>
        <v>1</v>
      </c>
      <c r="O1588" s="54">
        <f>VLOOKUP(K1588,'Basic Moves'!B$2:J$60,5,FALSE)</f>
        <v>800</v>
      </c>
      <c r="P1588" s="54">
        <f>VLOOKUP(K1588,'Basic Moves'!B$2:J$60,9,FALSE)</f>
        <v>8</v>
      </c>
      <c r="Q1588" s="34">
        <f t="shared" si="229"/>
        <v>5</v>
      </c>
      <c r="R1588" s="24">
        <f t="shared" si="2"/>
        <v>6.25</v>
      </c>
      <c r="S1588" s="56">
        <f t="shared" si="230"/>
        <v>11.25</v>
      </c>
      <c r="T1588" s="56">
        <f t="shared" si="231"/>
        <v>10</v>
      </c>
      <c r="U1588" s="56">
        <f t="shared" si="232"/>
        <v>0.8888888889</v>
      </c>
      <c r="V1588" s="48" t="s">
        <v>127</v>
      </c>
      <c r="W1588" s="54">
        <f>VLOOKUP(V1588,'Charged Moves'!B$2:K$119,3,FALSE)</f>
        <v>110</v>
      </c>
      <c r="X1588" s="57" t="str">
        <f>VLOOKUP(V1588,'Charged Moves'!B$2:C$119,2,FALSE)</f>
        <v>Poison</v>
      </c>
      <c r="Y1588" s="54">
        <f>IF(OR(VLOOKUP(V1588,'Charged Moves'!B$2:C$119,2,FALSE)=E1588,VLOOKUP(V1588,'Charged Moves'!B$2:C$119,2,FALSE)=F1588),1,0)</f>
        <v>1</v>
      </c>
      <c r="Z1588" s="54">
        <f>VLOOKUP(V1588,'Charged Moves'!B$2:K$119,10,FALSE)*100</f>
        <v>5</v>
      </c>
      <c r="AA1588" s="54">
        <f>VLOOKUP(V1588,'Charged Moves'!B$2:K$119,6,FALSE)</f>
        <v>3200</v>
      </c>
      <c r="AB1588" s="54">
        <f>VLOOKUP(V1588,'Charged Moves'!B$2:L$119,11,FALSE)</f>
        <v>100</v>
      </c>
      <c r="AC1588" s="62">
        <f t="shared" si="233"/>
        <v>61</v>
      </c>
      <c r="AD1588" s="24">
        <f t="shared" si="3"/>
        <v>19.0625</v>
      </c>
      <c r="AE1588" s="63">
        <f t="shared" si="4"/>
        <v>13</v>
      </c>
      <c r="AF1588" s="64">
        <f t="shared" si="5"/>
        <v>10400</v>
      </c>
      <c r="AG1588" s="65">
        <f t="shared" si="6"/>
        <v>9.264705882</v>
      </c>
      <c r="AH1588" s="15">
        <f t="shared" si="234"/>
        <v>0.5321485286</v>
      </c>
      <c r="AI1588" s="15">
        <f t="shared" si="235"/>
        <v>0.3166435907</v>
      </c>
      <c r="AJ1588" s="15">
        <f t="shared" si="236"/>
        <v>0.3146950147</v>
      </c>
      <c r="AK1588" s="65">
        <f t="shared" si="7"/>
        <v>3.028846154</v>
      </c>
      <c r="AL1588" s="65">
        <f t="shared" si="8"/>
        <v>351317.6471</v>
      </c>
      <c r="AM1588" s="65">
        <f t="shared" si="9"/>
        <v>114853.8462</v>
      </c>
    </row>
    <row r="1589" ht="14.25" customHeight="1">
      <c r="A1589" s="11">
        <v>515.0</v>
      </c>
      <c r="B1589" s="11">
        <f>VLOOKUP(D1589,'Species Data'!A$2:E$252,2,FALSE)</f>
        <v>73</v>
      </c>
      <c r="C1589" s="11"/>
      <c r="D1589" s="11" t="s">
        <v>148</v>
      </c>
      <c r="E1589" s="115" t="s">
        <v>476</v>
      </c>
      <c r="F1589" s="108" t="s">
        <v>473</v>
      </c>
      <c r="G1589" s="11">
        <f>VLOOKUP(D1589,'Species Data'!A$2:E$252,3,FALSE)</f>
        <v>160</v>
      </c>
      <c r="H1589" s="52">
        <f>VLOOKUP(D1589,'Species Data'!A$2:E$252,4,FALSE)</f>
        <v>166</v>
      </c>
      <c r="I1589" s="52">
        <f>VLOOKUP(D1589,'Species Data'!A$2:E$252,5,FALSE)</f>
        <v>237</v>
      </c>
      <c r="J1589" s="53">
        <f t="shared" si="1"/>
        <v>37920</v>
      </c>
      <c r="K1589" s="48" t="s">
        <v>119</v>
      </c>
      <c r="L1589" s="54">
        <f>VLOOKUP(K1589,'Basic Moves'!B$2:J$60,3,FALSE)</f>
        <v>9</v>
      </c>
      <c r="M1589" s="54" t="str">
        <f>VLOOKUP(K1589,'Basic Moves'!B$2:C$60,2,FALSE)</f>
        <v>Poison</v>
      </c>
      <c r="N1589" s="54">
        <f>IF(OR(VLOOKUP(K1589,'Basic Moves'!B$2:C$60,2,FALSE)=E1589,VLOOKUP(K1589,'Basic Moves'!B$2:C$60,2,FALSE)=F1589),1,0)</f>
        <v>1</v>
      </c>
      <c r="O1589" s="54">
        <f>VLOOKUP(K1589,'Basic Moves'!B$2:J$60,5,FALSE)</f>
        <v>800</v>
      </c>
      <c r="P1589" s="54">
        <f>VLOOKUP(K1589,'Basic Moves'!B$2:J$60,9,FALSE)</f>
        <v>8</v>
      </c>
      <c r="Q1589" s="34">
        <f t="shared" si="229"/>
        <v>5</v>
      </c>
      <c r="R1589" s="24">
        <f t="shared" si="2"/>
        <v>6.25</v>
      </c>
      <c r="S1589" s="56">
        <f t="shared" si="230"/>
        <v>11.25</v>
      </c>
      <c r="T1589" s="56">
        <f t="shared" si="231"/>
        <v>10</v>
      </c>
      <c r="U1589" s="56">
        <f t="shared" si="232"/>
        <v>0.8888888889</v>
      </c>
      <c r="V1589" s="48" t="s">
        <v>75</v>
      </c>
      <c r="W1589" s="54">
        <f>VLOOKUP(V1589,'Charged Moves'!B$2:K$119,3,FALSE)</f>
        <v>130</v>
      </c>
      <c r="X1589" s="57" t="str">
        <f>VLOOKUP(V1589,'Charged Moves'!B$2:C$119,2,FALSE)</f>
        <v>Ice</v>
      </c>
      <c r="Y1589" s="54">
        <f>IF(OR(VLOOKUP(V1589,'Charged Moves'!B$2:C$119,2,FALSE)=E1589,VLOOKUP(V1589,'Charged Moves'!B$2:C$119,2,FALSE)=F1589),1,0)</f>
        <v>0</v>
      </c>
      <c r="Z1589" s="54">
        <f>VLOOKUP(V1589,'Charged Moves'!B$2:K$119,10,FALSE)*100</f>
        <v>5</v>
      </c>
      <c r="AA1589" s="54">
        <f>VLOOKUP(V1589,'Charged Moves'!B$2:K$119,6,FALSE)</f>
        <v>3100</v>
      </c>
      <c r="AB1589" s="54">
        <f>VLOOKUP(V1589,'Charged Moves'!B$2:L$119,11,FALSE)</f>
        <v>100</v>
      </c>
      <c r="AC1589" s="62">
        <f t="shared" si="233"/>
        <v>60</v>
      </c>
      <c r="AD1589" s="24">
        <f t="shared" si="3"/>
        <v>19.35483871</v>
      </c>
      <c r="AE1589" s="63">
        <f t="shared" si="4"/>
        <v>13</v>
      </c>
      <c r="AF1589" s="64">
        <f t="shared" si="5"/>
        <v>10400</v>
      </c>
      <c r="AG1589" s="65">
        <f t="shared" si="6"/>
        <v>9.259259259</v>
      </c>
      <c r="AH1589" s="15">
        <f t="shared" si="234"/>
        <v>0.531835684</v>
      </c>
      <c r="AI1589" s="15">
        <f t="shared" si="235"/>
        <v>0.3164574392</v>
      </c>
      <c r="AJ1589" s="15">
        <f t="shared" si="236"/>
        <v>0.3129497182</v>
      </c>
      <c r="AK1589" s="65">
        <f t="shared" si="7"/>
        <v>3.012048193</v>
      </c>
      <c r="AL1589" s="65">
        <f t="shared" si="8"/>
        <v>351111.1111</v>
      </c>
      <c r="AM1589" s="65">
        <f t="shared" si="9"/>
        <v>114216.8675</v>
      </c>
    </row>
    <row r="1590" ht="14.25" customHeight="1">
      <c r="A1590" s="11">
        <v>1297.0</v>
      </c>
      <c r="B1590" s="11">
        <f>VLOOKUP(D1590,'Species Data'!A$2:E$252,2,FALSE)</f>
        <v>175</v>
      </c>
      <c r="C1590" s="11"/>
      <c r="D1590" s="20" t="s">
        <v>437</v>
      </c>
      <c r="E1590" s="119" t="s">
        <v>491</v>
      </c>
      <c r="F1590" s="119"/>
      <c r="G1590" s="11">
        <f>VLOOKUP(D1590,'Species Data'!A$2:E$252,3,FALSE)</f>
        <v>70</v>
      </c>
      <c r="H1590" s="52">
        <f>VLOOKUP(D1590,'Species Data'!A$2:E$252,4,FALSE)</f>
        <v>67</v>
      </c>
      <c r="I1590" s="52">
        <f>VLOOKUP(D1590,'Species Data'!A$2:E$252,5,FALSE)</f>
        <v>116</v>
      </c>
      <c r="J1590" s="53">
        <f t="shared" si="1"/>
        <v>8120</v>
      </c>
      <c r="K1590" s="21" t="s">
        <v>172</v>
      </c>
      <c r="L1590" s="54">
        <f>VLOOKUP(K1590,'Basic Moves'!B$2:J$60,3,FALSE)</f>
        <v>15</v>
      </c>
      <c r="M1590" s="54" t="str">
        <f>VLOOKUP(K1590,'Basic Moves'!B$2:C$60,2,FALSE)</f>
        <v>Normal</v>
      </c>
      <c r="N1590" s="54">
        <f>IF(OR(VLOOKUP(K1590,'Basic Moves'!B$2:C$60,2,FALSE)=E1590,VLOOKUP(K1590,'Basic Moves'!B$2:C$60,2,FALSE)=F1590),1,0)</f>
        <v>0</v>
      </c>
      <c r="O1590" s="54">
        <f>VLOOKUP(K1590,'Basic Moves'!B$2:J$60,5,FALSE)</f>
        <v>1500</v>
      </c>
      <c r="P1590" s="54">
        <f>VLOOKUP(K1590,'Basic Moves'!B$2:J$60,9,FALSE)</f>
        <v>15</v>
      </c>
      <c r="Q1590" s="34">
        <f t="shared" si="229"/>
        <v>3</v>
      </c>
      <c r="R1590" s="24">
        <f t="shared" si="2"/>
        <v>2</v>
      </c>
      <c r="S1590" s="56">
        <f t="shared" si="230"/>
        <v>10</v>
      </c>
      <c r="T1590" s="56">
        <f t="shared" si="231"/>
        <v>10</v>
      </c>
      <c r="U1590" s="56">
        <f t="shared" si="232"/>
        <v>1</v>
      </c>
      <c r="V1590" s="21" t="s">
        <v>48</v>
      </c>
      <c r="W1590" s="54">
        <f>VLOOKUP(V1590,'Charged Moves'!B$2:K$119,3,FALSE)</f>
        <v>100</v>
      </c>
      <c r="X1590" s="57" t="str">
        <f>VLOOKUP(V1590,'Charged Moves'!B$2:C$119,2,FALSE)</f>
        <v>Fairy</v>
      </c>
      <c r="Y1590" s="54">
        <f>IF(OR(VLOOKUP(V1590,'Charged Moves'!B$2:C$119,2,FALSE)=E1590,VLOOKUP(V1590,'Charged Moves'!B$2:C$119,2,FALSE)=F1590),1,0)</f>
        <v>1</v>
      </c>
      <c r="Z1590" s="54">
        <f>VLOOKUP(V1590,'Charged Moves'!B$2:K$119,10,FALSE)*100</f>
        <v>5</v>
      </c>
      <c r="AA1590" s="54">
        <f>VLOOKUP(V1590,'Charged Moves'!B$2:K$119,6,FALSE)</f>
        <v>3500</v>
      </c>
      <c r="AB1590" s="54">
        <f>VLOOKUP(V1590,'Charged Moves'!B$2:L$119,11,FALSE)</f>
        <v>50</v>
      </c>
      <c r="AC1590" s="62">
        <f t="shared" si="233"/>
        <v>23</v>
      </c>
      <c r="AD1590" s="24">
        <f t="shared" si="3"/>
        <v>6.571428571</v>
      </c>
      <c r="AE1590" s="63">
        <f t="shared" si="4"/>
        <v>4</v>
      </c>
      <c r="AF1590" s="64">
        <f t="shared" si="5"/>
        <v>6000</v>
      </c>
      <c r="AG1590" s="65">
        <f t="shared" si="6"/>
        <v>3.684210526</v>
      </c>
      <c r="AH1590" s="15">
        <f t="shared" si="234"/>
        <v>0.2116146195</v>
      </c>
      <c r="AI1590" s="15">
        <f t="shared" si="235"/>
        <v>0.02696318581</v>
      </c>
      <c r="AJ1590" s="15">
        <f t="shared" si="236"/>
        <v>0.03993316955</v>
      </c>
      <c r="AK1590" s="65">
        <f t="shared" si="7"/>
        <v>1.794871795</v>
      </c>
      <c r="AL1590" s="65">
        <f t="shared" si="8"/>
        <v>29915.78947</v>
      </c>
      <c r="AM1590" s="65">
        <f t="shared" si="9"/>
        <v>14574.35897</v>
      </c>
    </row>
    <row r="1591" ht="14.25" customHeight="1">
      <c r="A1591" s="11">
        <v>1300.0</v>
      </c>
      <c r="B1591" s="11">
        <f>VLOOKUP(D1591,'Species Data'!A$2:E$252,2,FALSE)</f>
        <v>175</v>
      </c>
      <c r="C1591" s="11"/>
      <c r="D1591" s="20" t="s">
        <v>437</v>
      </c>
      <c r="E1591" s="119" t="s">
        <v>491</v>
      </c>
      <c r="F1591" s="119"/>
      <c r="G1591" s="11">
        <f>VLOOKUP(D1591,'Species Data'!A$2:E$252,3,FALSE)</f>
        <v>70</v>
      </c>
      <c r="H1591" s="52">
        <f>VLOOKUP(D1591,'Species Data'!A$2:E$252,4,FALSE)</f>
        <v>67</v>
      </c>
      <c r="I1591" s="52">
        <f>VLOOKUP(D1591,'Species Data'!A$2:E$252,5,FALSE)</f>
        <v>116</v>
      </c>
      <c r="J1591" s="53">
        <f t="shared" si="1"/>
        <v>8120</v>
      </c>
      <c r="K1591" s="21" t="s">
        <v>296</v>
      </c>
      <c r="L1591" s="54">
        <f>VLOOKUP(K1591,'Basic Moves'!B$2:J$60,3,FALSE)</f>
        <v>10</v>
      </c>
      <c r="M1591" s="54" t="str">
        <f>VLOOKUP(K1591,'Basic Moves'!B$2:C$60,2,FALSE)</f>
        <v>Flying</v>
      </c>
      <c r="N1591" s="54">
        <f>IF(OR(VLOOKUP(K1591,'Basic Moves'!B$2:C$60,2,FALSE)=E1591,VLOOKUP(K1591,'Basic Moves'!B$2:C$60,2,FALSE)=F1591),1,0)</f>
        <v>0</v>
      </c>
      <c r="O1591" s="54">
        <f>VLOOKUP(K1591,'Basic Moves'!B$2:J$60,5,FALSE)</f>
        <v>1000</v>
      </c>
      <c r="P1591" s="54">
        <f>VLOOKUP(K1591,'Basic Moves'!B$2:J$60,9,FALSE)</f>
        <v>10</v>
      </c>
      <c r="Q1591" s="34">
        <f t="shared" si="229"/>
        <v>2</v>
      </c>
      <c r="R1591" s="24">
        <f t="shared" si="2"/>
        <v>2</v>
      </c>
      <c r="S1591" s="56">
        <f t="shared" si="230"/>
        <v>10</v>
      </c>
      <c r="T1591" s="56">
        <f t="shared" si="231"/>
        <v>10</v>
      </c>
      <c r="U1591" s="56">
        <f t="shared" si="232"/>
        <v>1</v>
      </c>
      <c r="V1591" s="21" t="s">
        <v>48</v>
      </c>
      <c r="W1591" s="54">
        <f>VLOOKUP(V1591,'Charged Moves'!B$2:K$119,3,FALSE)</f>
        <v>100</v>
      </c>
      <c r="X1591" s="57" t="str">
        <f>VLOOKUP(V1591,'Charged Moves'!B$2:C$119,2,FALSE)</f>
        <v>Fairy</v>
      </c>
      <c r="Y1591" s="54">
        <f>IF(OR(VLOOKUP(V1591,'Charged Moves'!B$2:C$119,2,FALSE)=E1591,VLOOKUP(V1591,'Charged Moves'!B$2:C$119,2,FALSE)=F1591),1,0)</f>
        <v>1</v>
      </c>
      <c r="Z1591" s="54">
        <f>VLOOKUP(V1591,'Charged Moves'!B$2:K$119,10,FALSE)*100</f>
        <v>5</v>
      </c>
      <c r="AA1591" s="54">
        <f>VLOOKUP(V1591,'Charged Moves'!B$2:K$119,6,FALSE)</f>
        <v>3500</v>
      </c>
      <c r="AB1591" s="54">
        <f>VLOOKUP(V1591,'Charged Moves'!B$2:L$119,11,FALSE)</f>
        <v>50</v>
      </c>
      <c r="AC1591" s="62">
        <f t="shared" si="233"/>
        <v>23</v>
      </c>
      <c r="AD1591" s="24">
        <f t="shared" si="3"/>
        <v>6.571428571</v>
      </c>
      <c r="AE1591" s="63">
        <f t="shared" si="4"/>
        <v>5</v>
      </c>
      <c r="AF1591" s="64">
        <f t="shared" si="5"/>
        <v>5000</v>
      </c>
      <c r="AG1591" s="65">
        <f t="shared" si="6"/>
        <v>3.882352941</v>
      </c>
      <c r="AH1591" s="15">
        <f t="shared" si="234"/>
        <v>0.2229955739</v>
      </c>
      <c r="AI1591" s="15">
        <f t="shared" si="235"/>
        <v>0.02841330673</v>
      </c>
      <c r="AJ1591" s="15">
        <f t="shared" si="236"/>
        <v>0.03581462663</v>
      </c>
      <c r="AK1591" s="65">
        <f t="shared" si="7"/>
        <v>1.609756098</v>
      </c>
      <c r="AL1591" s="65">
        <f t="shared" si="8"/>
        <v>31524.70588</v>
      </c>
      <c r="AM1591" s="65">
        <f t="shared" si="9"/>
        <v>13071.21951</v>
      </c>
    </row>
    <row r="1592" ht="14.25" customHeight="1">
      <c r="A1592" s="11">
        <v>1298.0</v>
      </c>
      <c r="B1592" s="11">
        <f>VLOOKUP(D1592,'Species Data'!A$2:E$252,2,FALSE)</f>
        <v>175</v>
      </c>
      <c r="C1592" s="11"/>
      <c r="D1592" s="20" t="s">
        <v>437</v>
      </c>
      <c r="E1592" s="119" t="s">
        <v>491</v>
      </c>
      <c r="F1592" s="119"/>
      <c r="G1592" s="11">
        <f>VLOOKUP(D1592,'Species Data'!A$2:E$252,3,FALSE)</f>
        <v>70</v>
      </c>
      <c r="H1592" s="52">
        <f>VLOOKUP(D1592,'Species Data'!A$2:E$252,4,FALSE)</f>
        <v>67</v>
      </c>
      <c r="I1592" s="52">
        <f>VLOOKUP(D1592,'Species Data'!A$2:E$252,5,FALSE)</f>
        <v>116</v>
      </c>
      <c r="J1592" s="53">
        <f t="shared" si="1"/>
        <v>8120</v>
      </c>
      <c r="K1592" s="21" t="s">
        <v>172</v>
      </c>
      <c r="L1592" s="54">
        <f>VLOOKUP(K1592,'Basic Moves'!B$2:J$60,3,FALSE)</f>
        <v>15</v>
      </c>
      <c r="M1592" s="54" t="str">
        <f>VLOOKUP(K1592,'Basic Moves'!B$2:C$60,2,FALSE)</f>
        <v>Normal</v>
      </c>
      <c r="N1592" s="54">
        <f>IF(OR(VLOOKUP(K1592,'Basic Moves'!B$2:C$60,2,FALSE)=E1592,VLOOKUP(K1592,'Basic Moves'!B$2:C$60,2,FALSE)=F1592),1,0)</f>
        <v>0</v>
      </c>
      <c r="O1592" s="54">
        <f>VLOOKUP(K1592,'Basic Moves'!B$2:J$60,5,FALSE)</f>
        <v>1500</v>
      </c>
      <c r="P1592" s="54">
        <f>VLOOKUP(K1592,'Basic Moves'!B$2:J$60,9,FALSE)</f>
        <v>15</v>
      </c>
      <c r="Q1592" s="34">
        <f t="shared" si="229"/>
        <v>3</v>
      </c>
      <c r="R1592" s="24">
        <f t="shared" si="2"/>
        <v>2</v>
      </c>
      <c r="S1592" s="56">
        <f t="shared" si="230"/>
        <v>10</v>
      </c>
      <c r="T1592" s="56">
        <f t="shared" si="231"/>
        <v>10</v>
      </c>
      <c r="U1592" s="56">
        <f t="shared" si="232"/>
        <v>1</v>
      </c>
      <c r="V1592" s="21" t="s">
        <v>233</v>
      </c>
      <c r="W1592" s="54">
        <f>VLOOKUP(V1592,'Charged Moves'!B$2:K$119,3,FALSE)</f>
        <v>65</v>
      </c>
      <c r="X1592" s="57" t="str">
        <f>VLOOKUP(V1592,'Charged Moves'!B$2:C$119,2,FALSE)</f>
        <v>Psychic</v>
      </c>
      <c r="Y1592" s="54">
        <f>IF(OR(VLOOKUP(V1592,'Charged Moves'!B$2:C$119,2,FALSE)=E1592,VLOOKUP(V1592,'Charged Moves'!B$2:C$119,2,FALSE)=F1592),1,0)</f>
        <v>0</v>
      </c>
      <c r="Z1592" s="54">
        <f>VLOOKUP(V1592,'Charged Moves'!B$2:K$119,10,FALSE)*100</f>
        <v>5</v>
      </c>
      <c r="AA1592" s="54">
        <f>VLOOKUP(V1592,'Charged Moves'!B$2:K$119,6,FALSE)</f>
        <v>2700</v>
      </c>
      <c r="AB1592" s="54">
        <f>VLOOKUP(V1592,'Charged Moves'!B$2:L$119,11,FALSE)</f>
        <v>33</v>
      </c>
      <c r="AC1592" s="62">
        <f t="shared" si="233"/>
        <v>13</v>
      </c>
      <c r="AD1592" s="24">
        <f t="shared" si="3"/>
        <v>4.814814815</v>
      </c>
      <c r="AE1592" s="63">
        <f t="shared" si="4"/>
        <v>3</v>
      </c>
      <c r="AF1592" s="64">
        <f t="shared" si="5"/>
        <v>4500</v>
      </c>
      <c r="AG1592" s="65">
        <f t="shared" si="6"/>
        <v>3.055555556</v>
      </c>
      <c r="AH1592" s="15">
        <f t="shared" si="234"/>
        <v>0.1755057757</v>
      </c>
      <c r="AI1592" s="15">
        <f t="shared" si="235"/>
        <v>0.02236232474</v>
      </c>
      <c r="AJ1592" s="15">
        <f t="shared" si="236"/>
        <v>0.03220174763</v>
      </c>
      <c r="AK1592" s="65">
        <f t="shared" si="7"/>
        <v>1.447368421</v>
      </c>
      <c r="AL1592" s="65">
        <f t="shared" si="8"/>
        <v>24811.11111</v>
      </c>
      <c r="AM1592" s="65">
        <f t="shared" si="9"/>
        <v>11752.63158</v>
      </c>
    </row>
    <row r="1593" ht="14.25" customHeight="1">
      <c r="A1593" s="11">
        <v>1296.0</v>
      </c>
      <c r="B1593" s="11">
        <f>VLOOKUP(D1593,'Species Data'!A$2:E$252,2,FALSE)</f>
        <v>175</v>
      </c>
      <c r="C1593" s="11"/>
      <c r="D1593" s="20" t="s">
        <v>437</v>
      </c>
      <c r="E1593" s="119" t="s">
        <v>491</v>
      </c>
      <c r="F1593" s="119"/>
      <c r="G1593" s="11">
        <f>VLOOKUP(D1593,'Species Data'!A$2:E$252,3,FALSE)</f>
        <v>70</v>
      </c>
      <c r="H1593" s="52">
        <f>VLOOKUP(D1593,'Species Data'!A$2:E$252,4,FALSE)</f>
        <v>67</v>
      </c>
      <c r="I1593" s="52">
        <f>VLOOKUP(D1593,'Species Data'!A$2:E$252,5,FALSE)</f>
        <v>116</v>
      </c>
      <c r="J1593" s="53">
        <f t="shared" si="1"/>
        <v>8120</v>
      </c>
      <c r="K1593" s="21" t="s">
        <v>172</v>
      </c>
      <c r="L1593" s="54">
        <f>VLOOKUP(K1593,'Basic Moves'!B$2:J$60,3,FALSE)</f>
        <v>15</v>
      </c>
      <c r="M1593" s="54" t="str">
        <f>VLOOKUP(K1593,'Basic Moves'!B$2:C$60,2,FALSE)</f>
        <v>Normal</v>
      </c>
      <c r="N1593" s="54">
        <f>IF(OR(VLOOKUP(K1593,'Basic Moves'!B$2:C$60,2,FALSE)=E1593,VLOOKUP(K1593,'Basic Moves'!B$2:C$60,2,FALSE)=F1593),1,0)</f>
        <v>0</v>
      </c>
      <c r="O1593" s="54">
        <f>VLOOKUP(K1593,'Basic Moves'!B$2:J$60,5,FALSE)</f>
        <v>1500</v>
      </c>
      <c r="P1593" s="54">
        <f>VLOOKUP(K1593,'Basic Moves'!B$2:J$60,9,FALSE)</f>
        <v>15</v>
      </c>
      <c r="Q1593" s="34">
        <f t="shared" si="229"/>
        <v>3</v>
      </c>
      <c r="R1593" s="24">
        <f t="shared" si="2"/>
        <v>2</v>
      </c>
      <c r="S1593" s="56">
        <f t="shared" si="230"/>
        <v>10</v>
      </c>
      <c r="T1593" s="56">
        <f t="shared" si="231"/>
        <v>10</v>
      </c>
      <c r="U1593" s="56">
        <f t="shared" si="232"/>
        <v>1</v>
      </c>
      <c r="V1593" s="21" t="s">
        <v>128</v>
      </c>
      <c r="W1593" s="54">
        <f>VLOOKUP(V1593,'Charged Moves'!B$2:K$119,3,FALSE)</f>
        <v>70</v>
      </c>
      <c r="X1593" s="57" t="str">
        <f>VLOOKUP(V1593,'Charged Moves'!B$2:C$119,2,FALSE)</f>
        <v>Rock</v>
      </c>
      <c r="Y1593" s="54">
        <f>IF(OR(VLOOKUP(V1593,'Charged Moves'!B$2:C$119,2,FALSE)=E1593,VLOOKUP(V1593,'Charged Moves'!B$2:C$119,2,FALSE)=F1593),1,0)</f>
        <v>0</v>
      </c>
      <c r="Z1593" s="54">
        <f>VLOOKUP(V1593,'Charged Moves'!B$2:K$119,10,FALSE)*100</f>
        <v>5</v>
      </c>
      <c r="AA1593" s="54">
        <f>VLOOKUP(V1593,'Charged Moves'!B$2:K$119,6,FALSE)</f>
        <v>3500</v>
      </c>
      <c r="AB1593" s="54">
        <f>VLOOKUP(V1593,'Charged Moves'!B$2:L$119,11,FALSE)</f>
        <v>33</v>
      </c>
      <c r="AC1593" s="62">
        <f t="shared" si="233"/>
        <v>14</v>
      </c>
      <c r="AD1593" s="24">
        <f t="shared" si="3"/>
        <v>4</v>
      </c>
      <c r="AE1593" s="63">
        <f t="shared" si="4"/>
        <v>3</v>
      </c>
      <c r="AF1593" s="64">
        <f t="shared" si="5"/>
        <v>4500</v>
      </c>
      <c r="AG1593" s="65">
        <f t="shared" si="6"/>
        <v>2.875</v>
      </c>
      <c r="AH1593" s="15">
        <f t="shared" si="234"/>
        <v>0.1651349799</v>
      </c>
      <c r="AI1593" s="15">
        <f t="shared" si="235"/>
        <v>0.02104091464</v>
      </c>
      <c r="AJ1593" s="15">
        <f t="shared" si="236"/>
        <v>0.03198219026</v>
      </c>
      <c r="AK1593" s="65">
        <f t="shared" si="7"/>
        <v>1.4375</v>
      </c>
      <c r="AL1593" s="65">
        <f t="shared" si="8"/>
        <v>23345</v>
      </c>
      <c r="AM1593" s="65">
        <f t="shared" si="9"/>
        <v>11672.5</v>
      </c>
    </row>
    <row r="1594" ht="14.25" customHeight="1">
      <c r="A1594" s="11">
        <v>1301.0</v>
      </c>
      <c r="B1594" s="11">
        <f>VLOOKUP(D1594,'Species Data'!A$2:E$252,2,FALSE)</f>
        <v>175</v>
      </c>
      <c r="C1594" s="11"/>
      <c r="D1594" s="20" t="s">
        <v>437</v>
      </c>
      <c r="E1594" s="119" t="s">
        <v>491</v>
      </c>
      <c r="F1594" s="119"/>
      <c r="G1594" s="11">
        <f>VLOOKUP(D1594,'Species Data'!A$2:E$252,3,FALSE)</f>
        <v>70</v>
      </c>
      <c r="H1594" s="52">
        <f>VLOOKUP(D1594,'Species Data'!A$2:E$252,4,FALSE)</f>
        <v>67</v>
      </c>
      <c r="I1594" s="52">
        <f>VLOOKUP(D1594,'Species Data'!A$2:E$252,5,FALSE)</f>
        <v>116</v>
      </c>
      <c r="J1594" s="53">
        <f t="shared" si="1"/>
        <v>8120</v>
      </c>
      <c r="K1594" s="21" t="s">
        <v>296</v>
      </c>
      <c r="L1594" s="54">
        <f>VLOOKUP(K1594,'Basic Moves'!B$2:J$60,3,FALSE)</f>
        <v>10</v>
      </c>
      <c r="M1594" s="54" t="str">
        <f>VLOOKUP(K1594,'Basic Moves'!B$2:C$60,2,FALSE)</f>
        <v>Flying</v>
      </c>
      <c r="N1594" s="54">
        <f>IF(OR(VLOOKUP(K1594,'Basic Moves'!B$2:C$60,2,FALSE)=E1594,VLOOKUP(K1594,'Basic Moves'!B$2:C$60,2,FALSE)=F1594),1,0)</f>
        <v>0</v>
      </c>
      <c r="O1594" s="54">
        <f>VLOOKUP(K1594,'Basic Moves'!B$2:J$60,5,FALSE)</f>
        <v>1000</v>
      </c>
      <c r="P1594" s="54">
        <f>VLOOKUP(K1594,'Basic Moves'!B$2:J$60,9,FALSE)</f>
        <v>10</v>
      </c>
      <c r="Q1594" s="34">
        <f t="shared" si="229"/>
        <v>2</v>
      </c>
      <c r="R1594" s="24">
        <f t="shared" si="2"/>
        <v>2</v>
      </c>
      <c r="S1594" s="56">
        <f t="shared" si="230"/>
        <v>10</v>
      </c>
      <c r="T1594" s="56">
        <f t="shared" si="231"/>
        <v>10</v>
      </c>
      <c r="U1594" s="56">
        <f t="shared" si="232"/>
        <v>1</v>
      </c>
      <c r="V1594" s="21" t="s">
        <v>233</v>
      </c>
      <c r="W1594" s="54">
        <f>VLOOKUP(V1594,'Charged Moves'!B$2:K$119,3,FALSE)</f>
        <v>65</v>
      </c>
      <c r="X1594" s="57" t="str">
        <f>VLOOKUP(V1594,'Charged Moves'!B$2:C$119,2,FALSE)</f>
        <v>Psychic</v>
      </c>
      <c r="Y1594" s="54">
        <f>IF(OR(VLOOKUP(V1594,'Charged Moves'!B$2:C$119,2,FALSE)=E1594,VLOOKUP(V1594,'Charged Moves'!B$2:C$119,2,FALSE)=F1594),1,0)</f>
        <v>0</v>
      </c>
      <c r="Z1594" s="54">
        <f>VLOOKUP(V1594,'Charged Moves'!B$2:K$119,10,FALSE)*100</f>
        <v>5</v>
      </c>
      <c r="AA1594" s="54">
        <f>VLOOKUP(V1594,'Charged Moves'!B$2:K$119,6,FALSE)</f>
        <v>2700</v>
      </c>
      <c r="AB1594" s="54">
        <f>VLOOKUP(V1594,'Charged Moves'!B$2:L$119,11,FALSE)</f>
        <v>33</v>
      </c>
      <c r="AC1594" s="62">
        <f t="shared" si="233"/>
        <v>13</v>
      </c>
      <c r="AD1594" s="24">
        <f t="shared" si="3"/>
        <v>4.814814815</v>
      </c>
      <c r="AE1594" s="63">
        <f t="shared" si="4"/>
        <v>4</v>
      </c>
      <c r="AF1594" s="64">
        <f t="shared" si="5"/>
        <v>4000</v>
      </c>
      <c r="AG1594" s="65">
        <f t="shared" si="6"/>
        <v>3.134328358</v>
      </c>
      <c r="AH1594" s="15">
        <f t="shared" si="234"/>
        <v>0.180030348</v>
      </c>
      <c r="AI1594" s="15">
        <f t="shared" si="235"/>
        <v>0.02293882972</v>
      </c>
      <c r="AJ1594" s="15">
        <f t="shared" si="236"/>
        <v>0.02797713076</v>
      </c>
      <c r="AK1594" s="65">
        <f t="shared" si="7"/>
        <v>1.25748503</v>
      </c>
      <c r="AL1594" s="65">
        <f t="shared" si="8"/>
        <v>25450.74627</v>
      </c>
      <c r="AM1594" s="65">
        <f t="shared" si="9"/>
        <v>10210.77844</v>
      </c>
    </row>
    <row r="1595" ht="14.25" customHeight="1">
      <c r="A1595" s="11">
        <v>1299.0</v>
      </c>
      <c r="B1595" s="11">
        <f>VLOOKUP(D1595,'Species Data'!A$2:E$252,2,FALSE)</f>
        <v>175</v>
      </c>
      <c r="C1595" s="11"/>
      <c r="D1595" s="20" t="s">
        <v>437</v>
      </c>
      <c r="E1595" s="119" t="s">
        <v>491</v>
      </c>
      <c r="F1595" s="119"/>
      <c r="G1595" s="11">
        <f>VLOOKUP(D1595,'Species Data'!A$2:E$252,3,FALSE)</f>
        <v>70</v>
      </c>
      <c r="H1595" s="52">
        <f>VLOOKUP(D1595,'Species Data'!A$2:E$252,4,FALSE)</f>
        <v>67</v>
      </c>
      <c r="I1595" s="52">
        <f>VLOOKUP(D1595,'Species Data'!A$2:E$252,5,FALSE)</f>
        <v>116</v>
      </c>
      <c r="J1595" s="53">
        <f t="shared" si="1"/>
        <v>8120</v>
      </c>
      <c r="K1595" s="21" t="s">
        <v>296</v>
      </c>
      <c r="L1595" s="54">
        <f>VLOOKUP(K1595,'Basic Moves'!B$2:J$60,3,FALSE)</f>
        <v>10</v>
      </c>
      <c r="M1595" s="54" t="str">
        <f>VLOOKUP(K1595,'Basic Moves'!B$2:C$60,2,FALSE)</f>
        <v>Flying</v>
      </c>
      <c r="N1595" s="54">
        <f>IF(OR(VLOOKUP(K1595,'Basic Moves'!B$2:C$60,2,FALSE)=E1595,VLOOKUP(K1595,'Basic Moves'!B$2:C$60,2,FALSE)=F1595),1,0)</f>
        <v>0</v>
      </c>
      <c r="O1595" s="54">
        <f>VLOOKUP(K1595,'Basic Moves'!B$2:J$60,5,FALSE)</f>
        <v>1000</v>
      </c>
      <c r="P1595" s="54">
        <f>VLOOKUP(K1595,'Basic Moves'!B$2:J$60,9,FALSE)</f>
        <v>10</v>
      </c>
      <c r="Q1595" s="34">
        <f t="shared" si="229"/>
        <v>2</v>
      </c>
      <c r="R1595" s="24">
        <f t="shared" si="2"/>
        <v>2</v>
      </c>
      <c r="S1595" s="56">
        <f t="shared" si="230"/>
        <v>10</v>
      </c>
      <c r="T1595" s="56">
        <f t="shared" si="231"/>
        <v>10</v>
      </c>
      <c r="U1595" s="56">
        <f t="shared" si="232"/>
        <v>1</v>
      </c>
      <c r="V1595" s="21" t="s">
        <v>128</v>
      </c>
      <c r="W1595" s="54">
        <f>VLOOKUP(V1595,'Charged Moves'!B$2:K$119,3,FALSE)</f>
        <v>70</v>
      </c>
      <c r="X1595" s="57" t="str">
        <f>VLOOKUP(V1595,'Charged Moves'!B$2:C$119,2,FALSE)</f>
        <v>Rock</v>
      </c>
      <c r="Y1595" s="54">
        <f>IF(OR(VLOOKUP(V1595,'Charged Moves'!B$2:C$119,2,FALSE)=E1595,VLOOKUP(V1595,'Charged Moves'!B$2:C$119,2,FALSE)=F1595),1,0)</f>
        <v>0</v>
      </c>
      <c r="Z1595" s="54">
        <f>VLOOKUP(V1595,'Charged Moves'!B$2:K$119,10,FALSE)*100</f>
        <v>5</v>
      </c>
      <c r="AA1595" s="54">
        <f>VLOOKUP(V1595,'Charged Moves'!B$2:K$119,6,FALSE)</f>
        <v>3500</v>
      </c>
      <c r="AB1595" s="54">
        <f>VLOOKUP(V1595,'Charged Moves'!B$2:L$119,11,FALSE)</f>
        <v>33</v>
      </c>
      <c r="AC1595" s="62">
        <f t="shared" si="233"/>
        <v>14</v>
      </c>
      <c r="AD1595" s="24">
        <f t="shared" si="3"/>
        <v>4</v>
      </c>
      <c r="AE1595" s="63">
        <f t="shared" si="4"/>
        <v>4</v>
      </c>
      <c r="AF1595" s="64">
        <f t="shared" si="5"/>
        <v>4000</v>
      </c>
      <c r="AG1595" s="65">
        <f t="shared" si="6"/>
        <v>2.933333333</v>
      </c>
      <c r="AH1595" s="15">
        <f t="shared" si="234"/>
        <v>0.1684855447</v>
      </c>
      <c r="AI1595" s="15">
        <f t="shared" si="235"/>
        <v>0.02146783175</v>
      </c>
      <c r="AJ1595" s="15">
        <f t="shared" si="236"/>
        <v>0.02796951794</v>
      </c>
      <c r="AK1595" s="65">
        <f t="shared" si="7"/>
        <v>1.257142857</v>
      </c>
      <c r="AL1595" s="65">
        <f t="shared" si="8"/>
        <v>23818.66667</v>
      </c>
      <c r="AM1595" s="65">
        <f t="shared" si="9"/>
        <v>10208</v>
      </c>
    </row>
    <row r="1596" ht="14.25" customHeight="1">
      <c r="A1596" s="11">
        <v>1307.0</v>
      </c>
      <c r="B1596" s="11">
        <f>VLOOKUP(D1596,'Species Data'!A$2:E$252,2,FALSE)</f>
        <v>176</v>
      </c>
      <c r="C1596" s="11"/>
      <c r="D1596" s="20" t="s">
        <v>321</v>
      </c>
      <c r="E1596" s="119" t="s">
        <v>491</v>
      </c>
      <c r="F1596" s="67" t="s">
        <v>174</v>
      </c>
      <c r="G1596" s="11">
        <f>VLOOKUP(D1596,'Species Data'!A$2:E$252,3,FALSE)</f>
        <v>110</v>
      </c>
      <c r="H1596" s="52">
        <f>VLOOKUP(D1596,'Species Data'!A$2:E$252,4,FALSE)</f>
        <v>139</v>
      </c>
      <c r="I1596" s="52">
        <f>VLOOKUP(D1596,'Species Data'!A$2:E$252,5,FALSE)</f>
        <v>191</v>
      </c>
      <c r="J1596" s="53">
        <f t="shared" si="1"/>
        <v>21010</v>
      </c>
      <c r="K1596" s="21" t="s">
        <v>172</v>
      </c>
      <c r="L1596" s="54">
        <f>VLOOKUP(K1596,'Basic Moves'!B$2:J$60,3,FALSE)</f>
        <v>15</v>
      </c>
      <c r="M1596" s="54" t="str">
        <f>VLOOKUP(K1596,'Basic Moves'!B$2:C$60,2,FALSE)</f>
        <v>Normal</v>
      </c>
      <c r="N1596" s="54">
        <f>IF(OR(VLOOKUP(K1596,'Basic Moves'!B$2:C$60,2,FALSE)=E1596,VLOOKUP(K1596,'Basic Moves'!B$2:C$60,2,FALSE)=F1596),1,0)</f>
        <v>0</v>
      </c>
      <c r="O1596" s="54">
        <f>VLOOKUP(K1596,'Basic Moves'!B$2:J$60,5,FALSE)</f>
        <v>1500</v>
      </c>
      <c r="P1596" s="54">
        <f>VLOOKUP(K1596,'Basic Moves'!B$2:J$60,9,FALSE)</f>
        <v>15</v>
      </c>
      <c r="Q1596" s="34">
        <f t="shared" si="229"/>
        <v>6</v>
      </c>
      <c r="R1596" s="24">
        <f t="shared" si="2"/>
        <v>4</v>
      </c>
      <c r="S1596" s="56">
        <f t="shared" si="230"/>
        <v>10</v>
      </c>
      <c r="T1596" s="56">
        <f t="shared" si="231"/>
        <v>10</v>
      </c>
      <c r="U1596" s="56">
        <f t="shared" si="232"/>
        <v>1</v>
      </c>
      <c r="V1596" s="21" t="s">
        <v>48</v>
      </c>
      <c r="W1596" s="54">
        <f>VLOOKUP(V1596,'Charged Moves'!B$2:K$119,3,FALSE)</f>
        <v>100</v>
      </c>
      <c r="X1596" s="57" t="str">
        <f>VLOOKUP(V1596,'Charged Moves'!B$2:C$119,2,FALSE)</f>
        <v>Fairy</v>
      </c>
      <c r="Y1596" s="54">
        <f>IF(OR(VLOOKUP(V1596,'Charged Moves'!B$2:C$119,2,FALSE)=E1596,VLOOKUP(V1596,'Charged Moves'!B$2:C$119,2,FALSE)=F1596),1,0)</f>
        <v>1</v>
      </c>
      <c r="Z1596" s="54">
        <f>VLOOKUP(V1596,'Charged Moves'!B$2:K$119,10,FALSE)*100</f>
        <v>5</v>
      </c>
      <c r="AA1596" s="54">
        <f>VLOOKUP(V1596,'Charged Moves'!B$2:K$119,6,FALSE)</f>
        <v>3500</v>
      </c>
      <c r="AB1596" s="54">
        <f>VLOOKUP(V1596,'Charged Moves'!B$2:L$119,11,FALSE)</f>
        <v>50</v>
      </c>
      <c r="AC1596" s="62">
        <f t="shared" si="233"/>
        <v>47</v>
      </c>
      <c r="AD1596" s="24">
        <f t="shared" si="3"/>
        <v>13.42857143</v>
      </c>
      <c r="AE1596" s="63">
        <f t="shared" si="4"/>
        <v>4</v>
      </c>
      <c r="AF1596" s="64">
        <f t="shared" si="5"/>
        <v>6000</v>
      </c>
      <c r="AG1596" s="65">
        <f t="shared" si="6"/>
        <v>7.473684211</v>
      </c>
      <c r="AH1596" s="15">
        <f t="shared" si="234"/>
        <v>0.4292753711</v>
      </c>
      <c r="AI1596" s="15">
        <f t="shared" si="235"/>
        <v>0.1415244684</v>
      </c>
      <c r="AJ1596" s="15">
        <f t="shared" si="236"/>
        <v>0.2096013665</v>
      </c>
      <c r="AK1596" s="65">
        <f t="shared" si="7"/>
        <v>3.641025641</v>
      </c>
      <c r="AL1596" s="65">
        <f t="shared" si="8"/>
        <v>157022.1053</v>
      </c>
      <c r="AM1596" s="65">
        <f t="shared" si="9"/>
        <v>76497.94872</v>
      </c>
    </row>
    <row r="1597" ht="14.25" customHeight="1">
      <c r="A1597" s="11">
        <v>1304.0</v>
      </c>
      <c r="B1597" s="11">
        <f>VLOOKUP(D1597,'Species Data'!A$2:E$252,2,FALSE)</f>
        <v>176</v>
      </c>
      <c r="C1597" s="11"/>
      <c r="D1597" s="20" t="s">
        <v>321</v>
      </c>
      <c r="E1597" s="119" t="s">
        <v>491</v>
      </c>
      <c r="F1597" s="67" t="s">
        <v>174</v>
      </c>
      <c r="G1597" s="11">
        <f>VLOOKUP(D1597,'Species Data'!A$2:E$252,3,FALSE)</f>
        <v>110</v>
      </c>
      <c r="H1597" s="52">
        <f>VLOOKUP(D1597,'Species Data'!A$2:E$252,4,FALSE)</f>
        <v>139</v>
      </c>
      <c r="I1597" s="52">
        <f>VLOOKUP(D1597,'Species Data'!A$2:E$252,5,FALSE)</f>
        <v>191</v>
      </c>
      <c r="J1597" s="53">
        <f t="shared" si="1"/>
        <v>21010</v>
      </c>
      <c r="K1597" s="21" t="s">
        <v>47</v>
      </c>
      <c r="L1597" s="54">
        <f>VLOOKUP(K1597,'Basic Moves'!B$2:J$60,3,FALSE)</f>
        <v>12</v>
      </c>
      <c r="M1597" s="54" t="str">
        <f>VLOOKUP(K1597,'Basic Moves'!B$2:C$60,2,FALSE)</f>
        <v>Psychic</v>
      </c>
      <c r="N1597" s="54">
        <f>IF(OR(VLOOKUP(K1597,'Basic Moves'!B$2:C$60,2,FALSE)=E1597,VLOOKUP(K1597,'Basic Moves'!B$2:C$60,2,FALSE)=F1597),1,0)</f>
        <v>0</v>
      </c>
      <c r="O1597" s="54">
        <f>VLOOKUP(K1597,'Basic Moves'!B$2:J$60,5,FALSE)</f>
        <v>1100</v>
      </c>
      <c r="P1597" s="54">
        <f>VLOOKUP(K1597,'Basic Moves'!B$2:J$60,9,FALSE)</f>
        <v>12</v>
      </c>
      <c r="Q1597" s="34">
        <f t="shared" si="229"/>
        <v>5</v>
      </c>
      <c r="R1597" s="24">
        <f t="shared" si="2"/>
        <v>4.545454545</v>
      </c>
      <c r="S1597" s="56">
        <f t="shared" si="230"/>
        <v>10.90909091</v>
      </c>
      <c r="T1597" s="56">
        <f t="shared" si="231"/>
        <v>10.90909091</v>
      </c>
      <c r="U1597" s="56">
        <f t="shared" si="232"/>
        <v>1</v>
      </c>
      <c r="V1597" s="21" t="s">
        <v>48</v>
      </c>
      <c r="W1597" s="54">
        <f>VLOOKUP(V1597,'Charged Moves'!B$2:K$119,3,FALSE)</f>
        <v>100</v>
      </c>
      <c r="X1597" s="57" t="str">
        <f>VLOOKUP(V1597,'Charged Moves'!B$2:C$119,2,FALSE)</f>
        <v>Fairy</v>
      </c>
      <c r="Y1597" s="54">
        <f>IF(OR(VLOOKUP(V1597,'Charged Moves'!B$2:C$119,2,FALSE)=E1597,VLOOKUP(V1597,'Charged Moves'!B$2:C$119,2,FALSE)=F1597),1,0)</f>
        <v>1</v>
      </c>
      <c r="Z1597" s="54">
        <f>VLOOKUP(V1597,'Charged Moves'!B$2:K$119,10,FALSE)*100</f>
        <v>5</v>
      </c>
      <c r="AA1597" s="54">
        <f>VLOOKUP(V1597,'Charged Moves'!B$2:K$119,6,FALSE)</f>
        <v>3500</v>
      </c>
      <c r="AB1597" s="54">
        <f>VLOOKUP(V1597,'Charged Moves'!B$2:L$119,11,FALSE)</f>
        <v>50</v>
      </c>
      <c r="AC1597" s="62">
        <f t="shared" si="233"/>
        <v>47</v>
      </c>
      <c r="AD1597" s="24">
        <f t="shared" si="3"/>
        <v>13.42857143</v>
      </c>
      <c r="AE1597" s="63">
        <f t="shared" si="4"/>
        <v>5</v>
      </c>
      <c r="AF1597" s="64">
        <f t="shared" si="5"/>
        <v>5500</v>
      </c>
      <c r="AG1597" s="65">
        <f t="shared" si="6"/>
        <v>8</v>
      </c>
      <c r="AH1597" s="15">
        <f t="shared" si="234"/>
        <v>0.459506031</v>
      </c>
      <c r="AI1597" s="15">
        <f t="shared" si="235"/>
        <v>0.1514909802</v>
      </c>
      <c r="AJ1597" s="15">
        <f t="shared" si="236"/>
        <v>0.1973711056</v>
      </c>
      <c r="AK1597" s="65">
        <f t="shared" si="7"/>
        <v>3.428571429</v>
      </c>
      <c r="AL1597" s="65">
        <f t="shared" si="8"/>
        <v>168080</v>
      </c>
      <c r="AM1597" s="65">
        <f t="shared" si="9"/>
        <v>72034.28571</v>
      </c>
    </row>
    <row r="1598" ht="14.25" customHeight="1">
      <c r="A1598" s="11">
        <v>1310.0</v>
      </c>
      <c r="B1598" s="11">
        <v>176.0</v>
      </c>
      <c r="C1598" s="11"/>
      <c r="D1598" s="20" t="s">
        <v>321</v>
      </c>
      <c r="E1598" s="119" t="s">
        <v>491</v>
      </c>
      <c r="F1598" s="67" t="s">
        <v>174</v>
      </c>
      <c r="G1598" s="11">
        <f>VLOOKUP(D1598,'Species Data'!A$2:E$252,3,FALSE)</f>
        <v>110</v>
      </c>
      <c r="H1598" s="52">
        <f>VLOOKUP(D1598,'Species Data'!A$2:E$252,4,FALSE)</f>
        <v>139</v>
      </c>
      <c r="I1598" s="52">
        <f>VLOOKUP(D1598,'Species Data'!A$2:E$252,5,FALSE)</f>
        <v>191</v>
      </c>
      <c r="J1598" s="53">
        <f t="shared" si="1"/>
        <v>21010</v>
      </c>
      <c r="K1598" s="21" t="s">
        <v>54</v>
      </c>
      <c r="L1598" s="54">
        <f>VLOOKUP(K1598,'Basic Moves'!B$2:J$60,3,FALSE)</f>
        <v>12</v>
      </c>
      <c r="M1598" s="54" t="str">
        <f>VLOOKUP(K1598,'Basic Moves'!B$2:C$60,2,FALSE)</f>
        <v>Psychic</v>
      </c>
      <c r="N1598" s="54">
        <f>IF(OR(VLOOKUP(K1598,'Basic Moves'!B$2:C$60,2,FALSE)=E1598,VLOOKUP(K1598,'Basic Moves'!B$2:C$60,2,FALSE)=F1598),1,0)</f>
        <v>0</v>
      </c>
      <c r="O1598" s="54">
        <f>VLOOKUP(K1598,'Basic Moves'!B$2:J$60,5,FALSE)</f>
        <v>1100</v>
      </c>
      <c r="P1598" s="54">
        <f>VLOOKUP(K1598,'Basic Moves'!B$2:J$60,9,FALSE)</f>
        <v>10</v>
      </c>
      <c r="Q1598" s="34">
        <f t="shared" si="229"/>
        <v>5</v>
      </c>
      <c r="R1598" s="24">
        <f t="shared" si="2"/>
        <v>4.545454545</v>
      </c>
      <c r="S1598" s="56">
        <f t="shared" si="230"/>
        <v>10.90909091</v>
      </c>
      <c r="T1598" s="56">
        <f t="shared" si="231"/>
        <v>9.090909091</v>
      </c>
      <c r="U1598" s="56">
        <f t="shared" si="232"/>
        <v>0.8333333333</v>
      </c>
      <c r="V1598" s="21" t="s">
        <v>48</v>
      </c>
      <c r="W1598" s="54">
        <f>VLOOKUP(V1598,'Charged Moves'!B$2:K$119,3,FALSE)</f>
        <v>100</v>
      </c>
      <c r="X1598" s="57" t="str">
        <f>VLOOKUP(V1598,'Charged Moves'!B$2:C$119,2,FALSE)</f>
        <v>Fairy</v>
      </c>
      <c r="Y1598" s="54">
        <f>IF(OR(VLOOKUP(V1598,'Charged Moves'!B$2:C$119,2,FALSE)=E1598,VLOOKUP(V1598,'Charged Moves'!B$2:C$119,2,FALSE)=F1598),1,0)</f>
        <v>1</v>
      </c>
      <c r="Z1598" s="54">
        <f>VLOOKUP(V1598,'Charged Moves'!B$2:K$119,10,FALSE)*100</f>
        <v>5</v>
      </c>
      <c r="AA1598" s="54">
        <f>VLOOKUP(V1598,'Charged Moves'!B$2:K$119,6,FALSE)</f>
        <v>3500</v>
      </c>
      <c r="AB1598" s="54">
        <f>VLOOKUP(V1598,'Charged Moves'!B$2:L$119,11,FALSE)</f>
        <v>50</v>
      </c>
      <c r="AC1598" s="62">
        <f t="shared" si="233"/>
        <v>47</v>
      </c>
      <c r="AD1598" s="24">
        <f t="shared" si="3"/>
        <v>13.42857143</v>
      </c>
      <c r="AE1598" s="63">
        <f t="shared" si="4"/>
        <v>5</v>
      </c>
      <c r="AF1598" s="64">
        <f t="shared" si="5"/>
        <v>5500</v>
      </c>
      <c r="AG1598" s="65">
        <f t="shared" si="6"/>
        <v>8</v>
      </c>
      <c r="AH1598" s="15">
        <f t="shared" si="234"/>
        <v>0.459506031</v>
      </c>
      <c r="AI1598" s="15">
        <f t="shared" si="235"/>
        <v>0.1514909802</v>
      </c>
      <c r="AJ1598" s="15">
        <f t="shared" si="236"/>
        <v>0.1973711056</v>
      </c>
      <c r="AK1598" s="65">
        <f t="shared" si="7"/>
        <v>3.428571429</v>
      </c>
      <c r="AL1598" s="65">
        <f t="shared" si="8"/>
        <v>168080</v>
      </c>
      <c r="AM1598" s="65">
        <f t="shared" si="9"/>
        <v>72034.28571</v>
      </c>
    </row>
    <row r="1599" ht="14.25" customHeight="1">
      <c r="A1599" s="11">
        <v>1302.0</v>
      </c>
      <c r="B1599" s="11">
        <f>VLOOKUP(D1599,'Species Data'!A$2:E$252,2,FALSE)</f>
        <v>176</v>
      </c>
      <c r="C1599" s="11"/>
      <c r="D1599" s="20" t="s">
        <v>321</v>
      </c>
      <c r="E1599" s="119" t="s">
        <v>491</v>
      </c>
      <c r="F1599" s="67" t="s">
        <v>174</v>
      </c>
      <c r="G1599" s="11">
        <f>VLOOKUP(D1599,'Species Data'!A$2:E$252,3,FALSE)</f>
        <v>110</v>
      </c>
      <c r="H1599" s="52">
        <f>VLOOKUP(D1599,'Species Data'!A$2:E$252,4,FALSE)</f>
        <v>139</v>
      </c>
      <c r="I1599" s="52">
        <f>VLOOKUP(D1599,'Species Data'!A$2:E$252,5,FALSE)</f>
        <v>191</v>
      </c>
      <c r="J1599" s="53">
        <f t="shared" si="1"/>
        <v>21010</v>
      </c>
      <c r="K1599" s="21" t="s">
        <v>47</v>
      </c>
      <c r="L1599" s="54">
        <f>VLOOKUP(K1599,'Basic Moves'!B$2:J$60,3,FALSE)</f>
        <v>12</v>
      </c>
      <c r="M1599" s="54" t="str">
        <f>VLOOKUP(K1599,'Basic Moves'!B$2:C$60,2,FALSE)</f>
        <v>Psychic</v>
      </c>
      <c r="N1599" s="54">
        <f>IF(OR(VLOOKUP(K1599,'Basic Moves'!B$2:C$60,2,FALSE)=E1599,VLOOKUP(K1599,'Basic Moves'!B$2:C$60,2,FALSE)=F1599),1,0)</f>
        <v>0</v>
      </c>
      <c r="O1599" s="54">
        <f>VLOOKUP(K1599,'Basic Moves'!B$2:J$60,5,FALSE)</f>
        <v>1100</v>
      </c>
      <c r="P1599" s="54">
        <f>VLOOKUP(K1599,'Basic Moves'!B$2:J$60,9,FALSE)</f>
        <v>12</v>
      </c>
      <c r="Q1599" s="34">
        <f t="shared" si="229"/>
        <v>5</v>
      </c>
      <c r="R1599" s="24">
        <f t="shared" si="2"/>
        <v>4.545454545</v>
      </c>
      <c r="S1599" s="56">
        <f t="shared" si="230"/>
        <v>10.90909091</v>
      </c>
      <c r="T1599" s="56">
        <f t="shared" si="231"/>
        <v>10.90909091</v>
      </c>
      <c r="U1599" s="56">
        <f t="shared" si="232"/>
        <v>1</v>
      </c>
      <c r="V1599" s="21" t="s">
        <v>239</v>
      </c>
      <c r="W1599" s="54">
        <f>VLOOKUP(V1599,'Charged Moves'!B$2:K$119,3,FALSE)</f>
        <v>55</v>
      </c>
      <c r="X1599" s="57" t="str">
        <f>VLOOKUP(V1599,'Charged Moves'!B$2:C$119,2,FALSE)</f>
        <v>Flying</v>
      </c>
      <c r="Y1599" s="54">
        <f>IF(OR(VLOOKUP(V1599,'Charged Moves'!B$2:C$119,2,FALSE)=E1599,VLOOKUP(V1599,'Charged Moves'!B$2:C$119,2,FALSE)=F1599),1,0)</f>
        <v>1</v>
      </c>
      <c r="Z1599" s="54">
        <f>VLOOKUP(V1599,'Charged Moves'!B$2:K$119,10,FALSE)*100</f>
        <v>5</v>
      </c>
      <c r="AA1599" s="54">
        <f>VLOOKUP(V1599,'Charged Moves'!B$2:K$119,6,FALSE)</f>
        <v>2400</v>
      </c>
      <c r="AB1599" s="54">
        <f>VLOOKUP(V1599,'Charged Moves'!B$2:L$119,11,FALSE)</f>
        <v>33</v>
      </c>
      <c r="AC1599" s="62">
        <f t="shared" si="233"/>
        <v>26</v>
      </c>
      <c r="AD1599" s="24">
        <f t="shared" si="3"/>
        <v>10.83333333</v>
      </c>
      <c r="AE1599" s="63">
        <f t="shared" si="4"/>
        <v>3</v>
      </c>
      <c r="AF1599" s="64">
        <f t="shared" si="5"/>
        <v>3300</v>
      </c>
      <c r="AG1599" s="65">
        <f t="shared" si="6"/>
        <v>7.192982456</v>
      </c>
      <c r="AH1599" s="15">
        <f t="shared" si="234"/>
        <v>0.4131523524</v>
      </c>
      <c r="AI1599" s="15">
        <f t="shared" si="235"/>
        <v>0.1362089954</v>
      </c>
      <c r="AJ1599" s="15">
        <f t="shared" si="236"/>
        <v>0.1722795235</v>
      </c>
      <c r="AK1599" s="65">
        <f t="shared" si="7"/>
        <v>2.99270073</v>
      </c>
      <c r="AL1599" s="65">
        <f t="shared" si="8"/>
        <v>151124.5614</v>
      </c>
      <c r="AM1599" s="65">
        <f t="shared" si="9"/>
        <v>62876.64234</v>
      </c>
    </row>
    <row r="1600" ht="14.25" customHeight="1">
      <c r="A1600" s="11">
        <v>1305.0</v>
      </c>
      <c r="B1600" s="11">
        <f>VLOOKUP(D1600,'Species Data'!A$2:E$252,2,FALSE)</f>
        <v>176</v>
      </c>
      <c r="C1600" s="11"/>
      <c r="D1600" s="20" t="s">
        <v>321</v>
      </c>
      <c r="E1600" s="119" t="s">
        <v>491</v>
      </c>
      <c r="F1600" s="67" t="s">
        <v>174</v>
      </c>
      <c r="G1600" s="11">
        <f>VLOOKUP(D1600,'Species Data'!A$2:E$252,3,FALSE)</f>
        <v>110</v>
      </c>
      <c r="H1600" s="52">
        <f>VLOOKUP(D1600,'Species Data'!A$2:E$252,4,FALSE)</f>
        <v>139</v>
      </c>
      <c r="I1600" s="52">
        <f>VLOOKUP(D1600,'Species Data'!A$2:E$252,5,FALSE)</f>
        <v>191</v>
      </c>
      <c r="J1600" s="53">
        <f t="shared" si="1"/>
        <v>21010</v>
      </c>
      <c r="K1600" s="21" t="s">
        <v>172</v>
      </c>
      <c r="L1600" s="54">
        <f>VLOOKUP(K1600,'Basic Moves'!B$2:J$60,3,FALSE)</f>
        <v>15</v>
      </c>
      <c r="M1600" s="54" t="str">
        <f>VLOOKUP(K1600,'Basic Moves'!B$2:C$60,2,FALSE)</f>
        <v>Normal</v>
      </c>
      <c r="N1600" s="54">
        <f>IF(OR(VLOOKUP(K1600,'Basic Moves'!B$2:C$60,2,FALSE)=E1600,VLOOKUP(K1600,'Basic Moves'!B$2:C$60,2,FALSE)=F1600),1,0)</f>
        <v>0</v>
      </c>
      <c r="O1600" s="54">
        <f>VLOOKUP(K1600,'Basic Moves'!B$2:J$60,5,FALSE)</f>
        <v>1500</v>
      </c>
      <c r="P1600" s="54">
        <f>VLOOKUP(K1600,'Basic Moves'!B$2:J$60,9,FALSE)</f>
        <v>15</v>
      </c>
      <c r="Q1600" s="34">
        <f t="shared" si="229"/>
        <v>6</v>
      </c>
      <c r="R1600" s="24">
        <f t="shared" si="2"/>
        <v>4</v>
      </c>
      <c r="S1600" s="56">
        <f t="shared" si="230"/>
        <v>10</v>
      </c>
      <c r="T1600" s="56">
        <f t="shared" si="231"/>
        <v>10</v>
      </c>
      <c r="U1600" s="56">
        <f t="shared" si="232"/>
        <v>1</v>
      </c>
      <c r="V1600" s="21" t="s">
        <v>239</v>
      </c>
      <c r="W1600" s="54">
        <f>VLOOKUP(V1600,'Charged Moves'!B$2:K$119,3,FALSE)</f>
        <v>55</v>
      </c>
      <c r="X1600" s="57" t="str">
        <f>VLOOKUP(V1600,'Charged Moves'!B$2:C$119,2,FALSE)</f>
        <v>Flying</v>
      </c>
      <c r="Y1600" s="54">
        <f>IF(OR(VLOOKUP(V1600,'Charged Moves'!B$2:C$119,2,FALSE)=E1600,VLOOKUP(V1600,'Charged Moves'!B$2:C$119,2,FALSE)=F1600),1,0)</f>
        <v>1</v>
      </c>
      <c r="Z1600" s="54">
        <f>VLOOKUP(V1600,'Charged Moves'!B$2:K$119,10,FALSE)*100</f>
        <v>5</v>
      </c>
      <c r="AA1600" s="54">
        <f>VLOOKUP(V1600,'Charged Moves'!B$2:K$119,6,FALSE)</f>
        <v>2400</v>
      </c>
      <c r="AB1600" s="54">
        <f>VLOOKUP(V1600,'Charged Moves'!B$2:L$119,11,FALSE)</f>
        <v>33</v>
      </c>
      <c r="AC1600" s="62">
        <f t="shared" si="233"/>
        <v>26</v>
      </c>
      <c r="AD1600" s="24">
        <f t="shared" si="3"/>
        <v>10.83333333</v>
      </c>
      <c r="AE1600" s="63">
        <f t="shared" si="4"/>
        <v>3</v>
      </c>
      <c r="AF1600" s="64">
        <f t="shared" si="5"/>
        <v>4500</v>
      </c>
      <c r="AG1600" s="65">
        <f t="shared" si="6"/>
        <v>6.376811594</v>
      </c>
      <c r="AH1600" s="15">
        <f t="shared" si="234"/>
        <v>0.3662729233</v>
      </c>
      <c r="AI1600" s="15">
        <f t="shared" si="235"/>
        <v>0.1207536799</v>
      </c>
      <c r="AJ1600" s="15">
        <f t="shared" si="236"/>
        <v>0.1699952476</v>
      </c>
      <c r="AK1600" s="65">
        <f t="shared" si="7"/>
        <v>2.953020134</v>
      </c>
      <c r="AL1600" s="65">
        <f t="shared" si="8"/>
        <v>133976.8116</v>
      </c>
      <c r="AM1600" s="65">
        <f t="shared" si="9"/>
        <v>62042.95302</v>
      </c>
    </row>
    <row r="1601" ht="14.25" customHeight="1">
      <c r="A1601" s="11">
        <v>1303.0</v>
      </c>
      <c r="B1601" s="11">
        <f>VLOOKUP(D1601,'Species Data'!A$2:E$252,2,FALSE)</f>
        <v>176</v>
      </c>
      <c r="C1601" s="11"/>
      <c r="D1601" s="20" t="s">
        <v>321</v>
      </c>
      <c r="E1601" s="119" t="s">
        <v>491</v>
      </c>
      <c r="F1601" s="67" t="s">
        <v>174</v>
      </c>
      <c r="G1601" s="11">
        <f>VLOOKUP(D1601,'Species Data'!A$2:E$252,3,FALSE)</f>
        <v>110</v>
      </c>
      <c r="H1601" s="52">
        <f>VLOOKUP(D1601,'Species Data'!A$2:E$252,4,FALSE)</f>
        <v>139</v>
      </c>
      <c r="I1601" s="52">
        <f>VLOOKUP(D1601,'Species Data'!A$2:E$252,5,FALSE)</f>
        <v>191</v>
      </c>
      <c r="J1601" s="53">
        <f t="shared" si="1"/>
        <v>21010</v>
      </c>
      <c r="K1601" s="21" t="s">
        <v>47</v>
      </c>
      <c r="L1601" s="54">
        <f>VLOOKUP(K1601,'Basic Moves'!B$2:J$60,3,FALSE)</f>
        <v>12</v>
      </c>
      <c r="M1601" s="54" t="str">
        <f>VLOOKUP(K1601,'Basic Moves'!B$2:C$60,2,FALSE)</f>
        <v>Psychic</v>
      </c>
      <c r="N1601" s="54">
        <f>IF(OR(VLOOKUP(K1601,'Basic Moves'!B$2:C$60,2,FALSE)=E1601,VLOOKUP(K1601,'Basic Moves'!B$2:C$60,2,FALSE)=F1601),1,0)</f>
        <v>0</v>
      </c>
      <c r="O1601" s="54">
        <f>VLOOKUP(K1601,'Basic Moves'!B$2:J$60,5,FALSE)</f>
        <v>1100</v>
      </c>
      <c r="P1601" s="54">
        <f>VLOOKUP(K1601,'Basic Moves'!B$2:J$60,9,FALSE)</f>
        <v>12</v>
      </c>
      <c r="Q1601" s="34">
        <f t="shared" si="229"/>
        <v>5</v>
      </c>
      <c r="R1601" s="24">
        <f t="shared" si="2"/>
        <v>4.545454545</v>
      </c>
      <c r="S1601" s="56">
        <f t="shared" si="230"/>
        <v>10.90909091</v>
      </c>
      <c r="T1601" s="56">
        <f t="shared" si="231"/>
        <v>10.90909091</v>
      </c>
      <c r="U1601" s="56">
        <f t="shared" si="232"/>
        <v>1</v>
      </c>
      <c r="V1601" s="21" t="s">
        <v>128</v>
      </c>
      <c r="W1601" s="54">
        <f>VLOOKUP(V1601,'Charged Moves'!B$2:K$119,3,FALSE)</f>
        <v>70</v>
      </c>
      <c r="X1601" s="57" t="str">
        <f>VLOOKUP(V1601,'Charged Moves'!B$2:C$119,2,FALSE)</f>
        <v>Rock</v>
      </c>
      <c r="Y1601" s="54">
        <f>IF(OR(VLOOKUP(V1601,'Charged Moves'!B$2:C$119,2,FALSE)=E1601,VLOOKUP(V1601,'Charged Moves'!B$2:C$119,2,FALSE)=F1601),1,0)</f>
        <v>0</v>
      </c>
      <c r="Z1601" s="54">
        <f>VLOOKUP(V1601,'Charged Moves'!B$2:K$119,10,FALSE)*100</f>
        <v>5</v>
      </c>
      <c r="AA1601" s="54">
        <f>VLOOKUP(V1601,'Charged Moves'!B$2:K$119,6,FALSE)</f>
        <v>3500</v>
      </c>
      <c r="AB1601" s="54">
        <f>VLOOKUP(V1601,'Charged Moves'!B$2:L$119,11,FALSE)</f>
        <v>33</v>
      </c>
      <c r="AC1601" s="62">
        <f t="shared" si="233"/>
        <v>28</v>
      </c>
      <c r="AD1601" s="24">
        <f t="shared" si="3"/>
        <v>8</v>
      </c>
      <c r="AE1601" s="63">
        <f t="shared" si="4"/>
        <v>3</v>
      </c>
      <c r="AF1601" s="64">
        <f t="shared" si="5"/>
        <v>3300</v>
      </c>
      <c r="AG1601" s="65">
        <f t="shared" si="6"/>
        <v>6.323529412</v>
      </c>
      <c r="AH1601" s="15">
        <f t="shared" si="234"/>
        <v>0.3632124878</v>
      </c>
      <c r="AI1601" s="15">
        <f t="shared" si="235"/>
        <v>0.1197447086</v>
      </c>
      <c r="AJ1601" s="15">
        <f t="shared" si="236"/>
        <v>0.1672542309</v>
      </c>
      <c r="AK1601" s="65">
        <f t="shared" si="7"/>
        <v>2.905405405</v>
      </c>
      <c r="AL1601" s="65">
        <f t="shared" si="8"/>
        <v>132857.3529</v>
      </c>
      <c r="AM1601" s="65">
        <f t="shared" si="9"/>
        <v>61042.56757</v>
      </c>
    </row>
    <row r="1602" ht="14.25" customHeight="1">
      <c r="A1602" s="11">
        <v>1306.0</v>
      </c>
      <c r="B1602" s="11">
        <f>VLOOKUP(D1602,'Species Data'!A$2:E$252,2,FALSE)</f>
        <v>176</v>
      </c>
      <c r="C1602" s="11"/>
      <c r="D1602" s="20" t="s">
        <v>321</v>
      </c>
      <c r="E1602" s="119" t="s">
        <v>491</v>
      </c>
      <c r="F1602" s="67" t="s">
        <v>174</v>
      </c>
      <c r="G1602" s="11">
        <f>VLOOKUP(D1602,'Species Data'!A$2:E$252,3,FALSE)</f>
        <v>110</v>
      </c>
      <c r="H1602" s="52">
        <f>VLOOKUP(D1602,'Species Data'!A$2:E$252,4,FALSE)</f>
        <v>139</v>
      </c>
      <c r="I1602" s="52">
        <f>VLOOKUP(D1602,'Species Data'!A$2:E$252,5,FALSE)</f>
        <v>191</v>
      </c>
      <c r="J1602" s="53">
        <f t="shared" si="1"/>
        <v>21010</v>
      </c>
      <c r="K1602" s="21" t="s">
        <v>172</v>
      </c>
      <c r="L1602" s="54">
        <f>VLOOKUP(K1602,'Basic Moves'!B$2:J$60,3,FALSE)</f>
        <v>15</v>
      </c>
      <c r="M1602" s="54" t="str">
        <f>VLOOKUP(K1602,'Basic Moves'!B$2:C$60,2,FALSE)</f>
        <v>Normal</v>
      </c>
      <c r="N1602" s="54">
        <f>IF(OR(VLOOKUP(K1602,'Basic Moves'!B$2:C$60,2,FALSE)=E1602,VLOOKUP(K1602,'Basic Moves'!B$2:C$60,2,FALSE)=F1602),1,0)</f>
        <v>0</v>
      </c>
      <c r="O1602" s="54">
        <f>VLOOKUP(K1602,'Basic Moves'!B$2:J$60,5,FALSE)</f>
        <v>1500</v>
      </c>
      <c r="P1602" s="54">
        <f>VLOOKUP(K1602,'Basic Moves'!B$2:J$60,9,FALSE)</f>
        <v>15</v>
      </c>
      <c r="Q1602" s="34">
        <f t="shared" si="229"/>
        <v>6</v>
      </c>
      <c r="R1602" s="24">
        <f t="shared" si="2"/>
        <v>4</v>
      </c>
      <c r="S1602" s="56">
        <f t="shared" si="230"/>
        <v>10</v>
      </c>
      <c r="T1602" s="56">
        <f t="shared" si="231"/>
        <v>10</v>
      </c>
      <c r="U1602" s="56">
        <f t="shared" si="232"/>
        <v>1</v>
      </c>
      <c r="V1602" s="21" t="s">
        <v>128</v>
      </c>
      <c r="W1602" s="54">
        <f>VLOOKUP(V1602,'Charged Moves'!B$2:K$119,3,FALSE)</f>
        <v>70</v>
      </c>
      <c r="X1602" s="57" t="str">
        <f>VLOOKUP(V1602,'Charged Moves'!B$2:C$119,2,FALSE)</f>
        <v>Rock</v>
      </c>
      <c r="Y1602" s="54">
        <f>IF(OR(VLOOKUP(V1602,'Charged Moves'!B$2:C$119,2,FALSE)=E1602,VLOOKUP(V1602,'Charged Moves'!B$2:C$119,2,FALSE)=F1602),1,0)</f>
        <v>0</v>
      </c>
      <c r="Z1602" s="54">
        <f>VLOOKUP(V1602,'Charged Moves'!B$2:K$119,10,FALSE)*100</f>
        <v>5</v>
      </c>
      <c r="AA1602" s="54">
        <f>VLOOKUP(V1602,'Charged Moves'!B$2:K$119,6,FALSE)</f>
        <v>3500</v>
      </c>
      <c r="AB1602" s="54">
        <f>VLOOKUP(V1602,'Charged Moves'!B$2:L$119,11,FALSE)</f>
        <v>33</v>
      </c>
      <c r="AC1602" s="62">
        <f t="shared" si="233"/>
        <v>28</v>
      </c>
      <c r="AD1602" s="24">
        <f t="shared" si="3"/>
        <v>8</v>
      </c>
      <c r="AE1602" s="63">
        <f t="shared" si="4"/>
        <v>3</v>
      </c>
      <c r="AF1602" s="64">
        <f t="shared" si="5"/>
        <v>4500</v>
      </c>
      <c r="AG1602" s="65">
        <f t="shared" si="6"/>
        <v>5.75</v>
      </c>
      <c r="AH1602" s="15">
        <f t="shared" si="234"/>
        <v>0.3302699598</v>
      </c>
      <c r="AI1602" s="15">
        <f t="shared" si="235"/>
        <v>0.108884142</v>
      </c>
      <c r="AJ1602" s="15">
        <f t="shared" si="236"/>
        <v>0.1655038959</v>
      </c>
      <c r="AK1602" s="65">
        <f t="shared" si="7"/>
        <v>2.875</v>
      </c>
      <c r="AL1602" s="65">
        <f t="shared" si="8"/>
        <v>120807.5</v>
      </c>
      <c r="AM1602" s="65">
        <f t="shared" si="9"/>
        <v>60403.75</v>
      </c>
    </row>
    <row r="1603" ht="14.25" customHeight="1">
      <c r="A1603" s="11">
        <v>1308.0</v>
      </c>
      <c r="B1603" s="11">
        <v>176.0</v>
      </c>
      <c r="C1603" s="11"/>
      <c r="D1603" s="20" t="s">
        <v>321</v>
      </c>
      <c r="E1603" s="119" t="s">
        <v>491</v>
      </c>
      <c r="F1603" s="67" t="s">
        <v>174</v>
      </c>
      <c r="G1603" s="11">
        <f>VLOOKUP(D1603,'Species Data'!A$2:E$252,3,FALSE)</f>
        <v>110</v>
      </c>
      <c r="H1603" s="52">
        <f>VLOOKUP(D1603,'Species Data'!A$2:E$252,4,FALSE)</f>
        <v>139</v>
      </c>
      <c r="I1603" s="52">
        <f>VLOOKUP(D1603,'Species Data'!A$2:E$252,5,FALSE)</f>
        <v>191</v>
      </c>
      <c r="J1603" s="53">
        <f t="shared" si="1"/>
        <v>21010</v>
      </c>
      <c r="K1603" s="21" t="s">
        <v>54</v>
      </c>
      <c r="L1603" s="54">
        <f>VLOOKUP(K1603,'Basic Moves'!B$2:J$60,3,FALSE)</f>
        <v>12</v>
      </c>
      <c r="M1603" s="54" t="str">
        <f>VLOOKUP(K1603,'Basic Moves'!B$2:C$60,2,FALSE)</f>
        <v>Psychic</v>
      </c>
      <c r="N1603" s="54">
        <f>IF(OR(VLOOKUP(K1603,'Basic Moves'!B$2:C$60,2,FALSE)=E1603,VLOOKUP(K1603,'Basic Moves'!B$2:C$60,2,FALSE)=F1603),1,0)</f>
        <v>0</v>
      </c>
      <c r="O1603" s="54">
        <f>VLOOKUP(K1603,'Basic Moves'!B$2:J$60,5,FALSE)</f>
        <v>1100</v>
      </c>
      <c r="P1603" s="54">
        <f>VLOOKUP(K1603,'Basic Moves'!B$2:J$60,9,FALSE)</f>
        <v>10</v>
      </c>
      <c r="Q1603" s="34">
        <f t="shared" si="229"/>
        <v>5</v>
      </c>
      <c r="R1603" s="24">
        <f t="shared" si="2"/>
        <v>4.545454545</v>
      </c>
      <c r="S1603" s="56">
        <f t="shared" si="230"/>
        <v>10.90909091</v>
      </c>
      <c r="T1603" s="56">
        <f t="shared" si="231"/>
        <v>9.090909091</v>
      </c>
      <c r="U1603" s="56">
        <f t="shared" si="232"/>
        <v>0.8333333333</v>
      </c>
      <c r="V1603" s="21" t="s">
        <v>239</v>
      </c>
      <c r="W1603" s="54">
        <f>VLOOKUP(V1603,'Charged Moves'!B$2:K$119,3,FALSE)</f>
        <v>55</v>
      </c>
      <c r="X1603" s="57" t="str">
        <f>VLOOKUP(V1603,'Charged Moves'!B$2:C$119,2,FALSE)</f>
        <v>Flying</v>
      </c>
      <c r="Y1603" s="54">
        <f>IF(OR(VLOOKUP(V1603,'Charged Moves'!B$2:C$119,2,FALSE)=E1603,VLOOKUP(V1603,'Charged Moves'!B$2:C$119,2,FALSE)=F1603),1,0)</f>
        <v>1</v>
      </c>
      <c r="Z1603" s="54">
        <f>VLOOKUP(V1603,'Charged Moves'!B$2:K$119,10,FALSE)*100</f>
        <v>5</v>
      </c>
      <c r="AA1603" s="54">
        <f>VLOOKUP(V1603,'Charged Moves'!B$2:K$119,6,FALSE)</f>
        <v>2400</v>
      </c>
      <c r="AB1603" s="54">
        <f>VLOOKUP(V1603,'Charged Moves'!B$2:L$119,11,FALSE)</f>
        <v>33</v>
      </c>
      <c r="AC1603" s="62">
        <f t="shared" si="233"/>
        <v>26</v>
      </c>
      <c r="AD1603" s="24">
        <f t="shared" si="3"/>
        <v>10.83333333</v>
      </c>
      <c r="AE1603" s="63">
        <f t="shared" si="4"/>
        <v>4</v>
      </c>
      <c r="AF1603" s="64">
        <f t="shared" si="5"/>
        <v>4400</v>
      </c>
      <c r="AG1603" s="65">
        <f t="shared" si="6"/>
        <v>6.764705882</v>
      </c>
      <c r="AH1603" s="15">
        <f t="shared" si="234"/>
        <v>0.3885528939</v>
      </c>
      <c r="AI1603" s="15">
        <f t="shared" si="235"/>
        <v>0.1280989906</v>
      </c>
      <c r="AJ1603" s="15">
        <f t="shared" si="236"/>
        <v>0.157622758</v>
      </c>
      <c r="AK1603" s="65">
        <f t="shared" si="7"/>
        <v>2.738095238</v>
      </c>
      <c r="AL1603" s="65">
        <f t="shared" si="8"/>
        <v>142126.4706</v>
      </c>
      <c r="AM1603" s="65">
        <f t="shared" si="9"/>
        <v>57527.38095</v>
      </c>
    </row>
    <row r="1604" ht="14.25" customHeight="1">
      <c r="A1604" s="11">
        <v>1309.0</v>
      </c>
      <c r="B1604" s="11">
        <v>176.0</v>
      </c>
      <c r="C1604" s="11"/>
      <c r="D1604" s="20" t="s">
        <v>321</v>
      </c>
      <c r="E1604" s="119" t="s">
        <v>491</v>
      </c>
      <c r="F1604" s="67" t="s">
        <v>174</v>
      </c>
      <c r="G1604" s="11">
        <f>VLOOKUP(D1604,'Species Data'!A$2:E$252,3,FALSE)</f>
        <v>110</v>
      </c>
      <c r="H1604" s="52">
        <f>VLOOKUP(D1604,'Species Data'!A$2:E$252,4,FALSE)</f>
        <v>139</v>
      </c>
      <c r="I1604" s="52">
        <f>VLOOKUP(D1604,'Species Data'!A$2:E$252,5,FALSE)</f>
        <v>191</v>
      </c>
      <c r="J1604" s="53">
        <f t="shared" si="1"/>
        <v>21010</v>
      </c>
      <c r="K1604" s="21" t="s">
        <v>54</v>
      </c>
      <c r="L1604" s="54">
        <f>VLOOKUP(K1604,'Basic Moves'!B$2:J$60,3,FALSE)</f>
        <v>12</v>
      </c>
      <c r="M1604" s="54" t="str">
        <f>VLOOKUP(K1604,'Basic Moves'!B$2:C$60,2,FALSE)</f>
        <v>Psychic</v>
      </c>
      <c r="N1604" s="54">
        <f>IF(OR(VLOOKUP(K1604,'Basic Moves'!B$2:C$60,2,FALSE)=E1604,VLOOKUP(K1604,'Basic Moves'!B$2:C$60,2,FALSE)=F1604),1,0)</f>
        <v>0</v>
      </c>
      <c r="O1604" s="54">
        <f>VLOOKUP(K1604,'Basic Moves'!B$2:J$60,5,FALSE)</f>
        <v>1100</v>
      </c>
      <c r="P1604" s="54">
        <f>VLOOKUP(K1604,'Basic Moves'!B$2:J$60,9,FALSE)</f>
        <v>10</v>
      </c>
      <c r="Q1604" s="34">
        <f t="shared" si="229"/>
        <v>5</v>
      </c>
      <c r="R1604" s="24">
        <f t="shared" si="2"/>
        <v>4.545454545</v>
      </c>
      <c r="S1604" s="56">
        <f t="shared" si="230"/>
        <v>10.90909091</v>
      </c>
      <c r="T1604" s="56">
        <f t="shared" si="231"/>
        <v>9.090909091</v>
      </c>
      <c r="U1604" s="56">
        <f t="shared" si="232"/>
        <v>0.8333333333</v>
      </c>
      <c r="V1604" s="21" t="s">
        <v>128</v>
      </c>
      <c r="W1604" s="54">
        <f>VLOOKUP(V1604,'Charged Moves'!B$2:K$119,3,FALSE)</f>
        <v>70</v>
      </c>
      <c r="X1604" s="57" t="str">
        <f>VLOOKUP(V1604,'Charged Moves'!B$2:C$119,2,FALSE)</f>
        <v>Rock</v>
      </c>
      <c r="Y1604" s="54">
        <f>IF(OR(VLOOKUP(V1604,'Charged Moves'!B$2:C$119,2,FALSE)=E1604,VLOOKUP(V1604,'Charged Moves'!B$2:C$119,2,FALSE)=F1604),1,0)</f>
        <v>0</v>
      </c>
      <c r="Z1604" s="54">
        <f>VLOOKUP(V1604,'Charged Moves'!B$2:K$119,10,FALSE)*100</f>
        <v>5</v>
      </c>
      <c r="AA1604" s="54">
        <f>VLOOKUP(V1604,'Charged Moves'!B$2:K$119,6,FALSE)</f>
        <v>3500</v>
      </c>
      <c r="AB1604" s="54">
        <f>VLOOKUP(V1604,'Charged Moves'!B$2:L$119,11,FALSE)</f>
        <v>33</v>
      </c>
      <c r="AC1604" s="62">
        <f t="shared" si="233"/>
        <v>28</v>
      </c>
      <c r="AD1604" s="24">
        <f t="shared" si="3"/>
        <v>8</v>
      </c>
      <c r="AE1604" s="63">
        <f t="shared" si="4"/>
        <v>4</v>
      </c>
      <c r="AF1604" s="64">
        <f t="shared" si="5"/>
        <v>4400</v>
      </c>
      <c r="AG1604" s="65">
        <f t="shared" si="6"/>
        <v>6.075949367</v>
      </c>
      <c r="AH1604" s="15">
        <f t="shared" si="234"/>
        <v>0.3489919223</v>
      </c>
      <c r="AI1604" s="15">
        <f t="shared" si="235"/>
        <v>0.1150564407</v>
      </c>
      <c r="AJ1604" s="15">
        <f t="shared" si="236"/>
        <v>0.1543684625</v>
      </c>
      <c r="AK1604" s="65">
        <f t="shared" si="7"/>
        <v>2.681564246</v>
      </c>
      <c r="AL1604" s="65">
        <f t="shared" si="8"/>
        <v>127655.6962</v>
      </c>
      <c r="AM1604" s="65">
        <f t="shared" si="9"/>
        <v>56339.6648</v>
      </c>
    </row>
    <row r="1605" ht="14.25" customHeight="1">
      <c r="A1605" s="11">
        <v>1195.0</v>
      </c>
      <c r="B1605" s="11">
        <f>VLOOKUP(D1605,'Species Data'!A$2:E$252,2,FALSE)</f>
        <v>158</v>
      </c>
      <c r="C1605" s="11"/>
      <c r="D1605" s="47" t="s">
        <v>399</v>
      </c>
      <c r="E1605" s="115" t="s">
        <v>476</v>
      </c>
      <c r="F1605" s="122"/>
      <c r="G1605" s="11">
        <f>VLOOKUP(D1605,'Species Data'!A$2:E$252,3,FALSE)</f>
        <v>100</v>
      </c>
      <c r="H1605" s="52">
        <f>VLOOKUP(D1605,'Species Data'!A$2:E$252,4,FALSE)</f>
        <v>117</v>
      </c>
      <c r="I1605" s="52">
        <f>VLOOKUP(D1605,'Species Data'!A$2:E$252,5,FALSE)</f>
        <v>116</v>
      </c>
      <c r="J1605" s="53">
        <f t="shared" si="1"/>
        <v>11600</v>
      </c>
      <c r="K1605" s="21" t="s">
        <v>74</v>
      </c>
      <c r="L1605" s="54">
        <f>VLOOKUP(K1605,'Basic Moves'!B$2:J$60,3,FALSE)</f>
        <v>5</v>
      </c>
      <c r="M1605" s="54" t="str">
        <f>VLOOKUP(K1605,'Basic Moves'!B$2:C$60,2,FALSE)</f>
        <v>Water</v>
      </c>
      <c r="N1605" s="54">
        <f>IF(OR(VLOOKUP(K1605,'Basic Moves'!B$2:C$60,2,FALSE)=E1605,VLOOKUP(K1605,'Basic Moves'!B$2:C$60,2,FALSE)=F1605),1,0)</f>
        <v>1</v>
      </c>
      <c r="O1605" s="54">
        <f>VLOOKUP(K1605,'Basic Moves'!B$2:J$60,5,FALSE)</f>
        <v>500</v>
      </c>
      <c r="P1605" s="54">
        <f>VLOOKUP(K1605,'Basic Moves'!B$2:J$60,9,FALSE)</f>
        <v>5</v>
      </c>
      <c r="Q1605" s="34">
        <f t="shared" si="229"/>
        <v>2</v>
      </c>
      <c r="R1605" s="24">
        <f t="shared" si="2"/>
        <v>4</v>
      </c>
      <c r="S1605" s="56">
        <f t="shared" si="230"/>
        <v>10</v>
      </c>
      <c r="T1605" s="56">
        <f t="shared" si="231"/>
        <v>10</v>
      </c>
      <c r="U1605" s="56">
        <f t="shared" si="232"/>
        <v>1</v>
      </c>
      <c r="V1605" s="21" t="s">
        <v>65</v>
      </c>
      <c r="W1605" s="54">
        <f>VLOOKUP(V1605,'Charged Moves'!B$2:K$119,3,FALSE)</f>
        <v>70</v>
      </c>
      <c r="X1605" s="57" t="str">
        <f>VLOOKUP(V1605,'Charged Moves'!B$2:C$119,2,FALSE)</f>
        <v>Dark</v>
      </c>
      <c r="Y1605" s="54">
        <f>IF(OR(VLOOKUP(V1605,'Charged Moves'!B$2:C$119,2,FALSE)=E1605,VLOOKUP(V1605,'Charged Moves'!B$2:C$119,2,FALSE)=F1605),1,0)</f>
        <v>0</v>
      </c>
      <c r="Z1605" s="54">
        <f>VLOOKUP(V1605,'Charged Moves'!B$2:K$119,10,FALSE)*100</f>
        <v>5</v>
      </c>
      <c r="AA1605" s="54">
        <f>VLOOKUP(V1605,'Charged Moves'!B$2:K$119,6,FALSE)</f>
        <v>3200</v>
      </c>
      <c r="AB1605" s="54">
        <f>VLOOKUP(V1605,'Charged Moves'!B$2:L$119,11,FALSE)</f>
        <v>33</v>
      </c>
      <c r="AC1605" s="62">
        <f t="shared" si="233"/>
        <v>23</v>
      </c>
      <c r="AD1605" s="24">
        <f t="shared" si="3"/>
        <v>7.1875</v>
      </c>
      <c r="AE1605" s="63">
        <f t="shared" si="4"/>
        <v>7</v>
      </c>
      <c r="AF1605" s="64">
        <f t="shared" si="5"/>
        <v>3500</v>
      </c>
      <c r="AG1605" s="65">
        <f t="shared" si="6"/>
        <v>5.52238806</v>
      </c>
      <c r="AH1605" s="15">
        <f t="shared" si="234"/>
        <v>0.3171963274</v>
      </c>
      <c r="AI1605" s="15">
        <f t="shared" si="235"/>
        <v>0.05773719045</v>
      </c>
      <c r="AJ1605" s="15">
        <f t="shared" si="236"/>
        <v>0.05180577512</v>
      </c>
      <c r="AK1605" s="65">
        <f t="shared" si="7"/>
        <v>1.629955947</v>
      </c>
      <c r="AL1605" s="65">
        <f t="shared" si="8"/>
        <v>64059.70149</v>
      </c>
      <c r="AM1605" s="65">
        <f t="shared" si="9"/>
        <v>18907.48899</v>
      </c>
    </row>
    <row r="1606" ht="14.25" customHeight="1">
      <c r="A1606" s="11">
        <v>1196.0</v>
      </c>
      <c r="B1606" s="11">
        <f>VLOOKUP(D1606,'Species Data'!A$2:E$252,2,FALSE)</f>
        <v>158</v>
      </c>
      <c r="C1606" s="11"/>
      <c r="D1606" s="47" t="s">
        <v>399</v>
      </c>
      <c r="E1606" s="115" t="s">
        <v>476</v>
      </c>
      <c r="F1606" s="122"/>
      <c r="G1606" s="11">
        <f>VLOOKUP(D1606,'Species Data'!A$2:E$252,3,FALSE)</f>
        <v>100</v>
      </c>
      <c r="H1606" s="52">
        <f>VLOOKUP(D1606,'Species Data'!A$2:E$252,4,FALSE)</f>
        <v>117</v>
      </c>
      <c r="I1606" s="52">
        <f>VLOOKUP(D1606,'Species Data'!A$2:E$252,5,FALSE)</f>
        <v>116</v>
      </c>
      <c r="J1606" s="53">
        <f t="shared" si="1"/>
        <v>11600</v>
      </c>
      <c r="K1606" s="21" t="s">
        <v>74</v>
      </c>
      <c r="L1606" s="54">
        <f>VLOOKUP(K1606,'Basic Moves'!B$2:J$60,3,FALSE)</f>
        <v>5</v>
      </c>
      <c r="M1606" s="54" t="str">
        <f>VLOOKUP(K1606,'Basic Moves'!B$2:C$60,2,FALSE)</f>
        <v>Water</v>
      </c>
      <c r="N1606" s="54">
        <f>IF(OR(VLOOKUP(K1606,'Basic Moves'!B$2:C$60,2,FALSE)=E1606,VLOOKUP(K1606,'Basic Moves'!B$2:C$60,2,FALSE)=F1606),1,0)</f>
        <v>1</v>
      </c>
      <c r="O1606" s="54">
        <f>VLOOKUP(K1606,'Basic Moves'!B$2:J$60,5,FALSE)</f>
        <v>500</v>
      </c>
      <c r="P1606" s="54">
        <f>VLOOKUP(K1606,'Basic Moves'!B$2:J$60,9,FALSE)</f>
        <v>5</v>
      </c>
      <c r="Q1606" s="34">
        <f t="shared" si="229"/>
        <v>2</v>
      </c>
      <c r="R1606" s="24">
        <f t="shared" si="2"/>
        <v>4</v>
      </c>
      <c r="S1606" s="56">
        <f t="shared" si="230"/>
        <v>10</v>
      </c>
      <c r="T1606" s="56">
        <f t="shared" si="231"/>
        <v>10</v>
      </c>
      <c r="U1606" s="56">
        <f t="shared" si="232"/>
        <v>1</v>
      </c>
      <c r="V1606" s="21" t="s">
        <v>107</v>
      </c>
      <c r="W1606" s="54">
        <f>VLOOKUP(V1606,'Charged Moves'!B$2:K$119,3,FALSE)</f>
        <v>70</v>
      </c>
      <c r="X1606" s="57" t="str">
        <f>VLOOKUP(V1606,'Charged Moves'!B$2:C$119,2,FALSE)</f>
        <v>Water</v>
      </c>
      <c r="Y1606" s="54">
        <f>IF(OR(VLOOKUP(V1606,'Charged Moves'!B$2:C$119,2,FALSE)=E1606,VLOOKUP(V1606,'Charged Moves'!B$2:C$119,2,FALSE)=F1606),1,0)</f>
        <v>1</v>
      </c>
      <c r="Z1606" s="54">
        <f>VLOOKUP(V1606,'Charged Moves'!B$2:K$119,10,FALSE)*100</f>
        <v>5</v>
      </c>
      <c r="AA1606" s="54">
        <f>VLOOKUP(V1606,'Charged Moves'!B$2:K$119,6,FALSE)</f>
        <v>3200</v>
      </c>
      <c r="AB1606" s="54">
        <f>VLOOKUP(V1606,'Charged Moves'!B$2:L$119,11,FALSE)</f>
        <v>50</v>
      </c>
      <c r="AC1606" s="62">
        <f t="shared" si="233"/>
        <v>28</v>
      </c>
      <c r="AD1606" s="24">
        <f t="shared" si="3"/>
        <v>8.75</v>
      </c>
      <c r="AE1606" s="63">
        <f t="shared" si="4"/>
        <v>10</v>
      </c>
      <c r="AF1606" s="64">
        <f t="shared" si="5"/>
        <v>5000</v>
      </c>
      <c r="AG1606" s="65">
        <f t="shared" si="6"/>
        <v>5.853658537</v>
      </c>
      <c r="AH1606" s="15">
        <f t="shared" si="234"/>
        <v>0.3362239251</v>
      </c>
      <c r="AI1606" s="15">
        <f t="shared" si="235"/>
        <v>0.06120066068</v>
      </c>
      <c r="AJ1606" s="15">
        <f t="shared" si="236"/>
        <v>0.05051688971</v>
      </c>
      <c r="AK1606" s="65">
        <f t="shared" si="7"/>
        <v>1.589403974</v>
      </c>
      <c r="AL1606" s="65">
        <f t="shared" si="8"/>
        <v>67902.43902</v>
      </c>
      <c r="AM1606" s="65">
        <f t="shared" si="9"/>
        <v>18437.08609</v>
      </c>
    </row>
    <row r="1607" ht="14.25" customHeight="1">
      <c r="A1607" s="11">
        <v>1192.0</v>
      </c>
      <c r="B1607" s="11">
        <f>VLOOKUP(D1607,'Species Data'!A$2:E$252,2,FALSE)</f>
        <v>158</v>
      </c>
      <c r="C1607" s="11"/>
      <c r="D1607" s="47" t="s">
        <v>399</v>
      </c>
      <c r="E1607" s="115" t="s">
        <v>476</v>
      </c>
      <c r="F1607" s="122"/>
      <c r="G1607" s="11">
        <f>VLOOKUP(D1607,'Species Data'!A$2:E$252,3,FALSE)</f>
        <v>100</v>
      </c>
      <c r="H1607" s="52">
        <f>VLOOKUP(D1607,'Species Data'!A$2:E$252,4,FALSE)</f>
        <v>117</v>
      </c>
      <c r="I1607" s="52">
        <f>VLOOKUP(D1607,'Species Data'!A$2:E$252,5,FALSE)</f>
        <v>116</v>
      </c>
      <c r="J1607" s="53">
        <f t="shared" si="1"/>
        <v>11600</v>
      </c>
      <c r="K1607" s="21" t="s">
        <v>317</v>
      </c>
      <c r="L1607" s="54">
        <f>VLOOKUP(K1607,'Basic Moves'!B$2:J$60,3,FALSE)</f>
        <v>6</v>
      </c>
      <c r="M1607" s="54" t="str">
        <f>VLOOKUP(K1607,'Basic Moves'!B$2:C$60,2,FALSE)</f>
        <v>Normal</v>
      </c>
      <c r="N1607" s="54">
        <f>IF(OR(VLOOKUP(K1607,'Basic Moves'!B$2:C$60,2,FALSE)=E1607,VLOOKUP(K1607,'Basic Moves'!B$2:C$60,2,FALSE)=F1607),1,0)</f>
        <v>0</v>
      </c>
      <c r="O1607" s="54">
        <f>VLOOKUP(K1607,'Basic Moves'!B$2:J$60,5,FALSE)</f>
        <v>500</v>
      </c>
      <c r="P1607" s="54">
        <f>VLOOKUP(K1607,'Basic Moves'!B$2:J$60,9,FALSE)</f>
        <v>4</v>
      </c>
      <c r="Q1607" s="34">
        <f t="shared" si="229"/>
        <v>2</v>
      </c>
      <c r="R1607" s="24">
        <f t="shared" si="2"/>
        <v>4</v>
      </c>
      <c r="S1607" s="56">
        <f t="shared" si="230"/>
        <v>12</v>
      </c>
      <c r="T1607" s="56">
        <f t="shared" si="231"/>
        <v>8</v>
      </c>
      <c r="U1607" s="56">
        <f t="shared" si="232"/>
        <v>0.6666666667</v>
      </c>
      <c r="V1607" s="21" t="s">
        <v>65</v>
      </c>
      <c r="W1607" s="54">
        <f>VLOOKUP(V1607,'Charged Moves'!B$2:K$119,3,FALSE)</f>
        <v>70</v>
      </c>
      <c r="X1607" s="57" t="str">
        <f>VLOOKUP(V1607,'Charged Moves'!B$2:C$119,2,FALSE)</f>
        <v>Dark</v>
      </c>
      <c r="Y1607" s="54">
        <f>IF(OR(VLOOKUP(V1607,'Charged Moves'!B$2:C$119,2,FALSE)=E1607,VLOOKUP(V1607,'Charged Moves'!B$2:C$119,2,FALSE)=F1607),1,0)</f>
        <v>0</v>
      </c>
      <c r="Z1607" s="54">
        <f>VLOOKUP(V1607,'Charged Moves'!B$2:K$119,10,FALSE)*100</f>
        <v>5</v>
      </c>
      <c r="AA1607" s="54">
        <f>VLOOKUP(V1607,'Charged Moves'!B$2:K$119,6,FALSE)</f>
        <v>3200</v>
      </c>
      <c r="AB1607" s="54">
        <f>VLOOKUP(V1607,'Charged Moves'!B$2:L$119,11,FALSE)</f>
        <v>33</v>
      </c>
      <c r="AC1607" s="62">
        <f t="shared" si="233"/>
        <v>23</v>
      </c>
      <c r="AD1607" s="24">
        <f t="shared" si="3"/>
        <v>7.1875</v>
      </c>
      <c r="AE1607" s="63">
        <f t="shared" si="4"/>
        <v>9</v>
      </c>
      <c r="AF1607" s="64">
        <f t="shared" si="5"/>
        <v>4500</v>
      </c>
      <c r="AG1607" s="65">
        <f t="shared" si="6"/>
        <v>5.324675325</v>
      </c>
      <c r="AH1607" s="15">
        <f t="shared" si="234"/>
        <v>0.3058400531</v>
      </c>
      <c r="AI1607" s="15">
        <f t="shared" si="235"/>
        <v>0.05567008149</v>
      </c>
      <c r="AJ1607" s="15">
        <f t="shared" si="236"/>
        <v>0.04704423349</v>
      </c>
      <c r="AK1607" s="65">
        <f t="shared" si="7"/>
        <v>1.480144404</v>
      </c>
      <c r="AL1607" s="65">
        <f t="shared" si="8"/>
        <v>61766.23377</v>
      </c>
      <c r="AM1607" s="65">
        <f t="shared" si="9"/>
        <v>17169.67509</v>
      </c>
    </row>
    <row r="1608" ht="14.25" customHeight="1">
      <c r="A1608" s="11">
        <v>1194.0</v>
      </c>
      <c r="B1608" s="11">
        <f>VLOOKUP(D1608,'Species Data'!A$2:E$252,2,FALSE)</f>
        <v>158</v>
      </c>
      <c r="C1608" s="11"/>
      <c r="D1608" s="47" t="s">
        <v>399</v>
      </c>
      <c r="E1608" s="115" t="s">
        <v>476</v>
      </c>
      <c r="F1608" s="122"/>
      <c r="G1608" s="11">
        <f>VLOOKUP(D1608,'Species Data'!A$2:E$252,3,FALSE)</f>
        <v>100</v>
      </c>
      <c r="H1608" s="52">
        <f>VLOOKUP(D1608,'Species Data'!A$2:E$252,4,FALSE)</f>
        <v>117</v>
      </c>
      <c r="I1608" s="52">
        <f>VLOOKUP(D1608,'Species Data'!A$2:E$252,5,FALSE)</f>
        <v>116</v>
      </c>
      <c r="J1608" s="53">
        <f t="shared" si="1"/>
        <v>11600</v>
      </c>
      <c r="K1608" s="21" t="s">
        <v>74</v>
      </c>
      <c r="L1608" s="54">
        <f>VLOOKUP(K1608,'Basic Moves'!B$2:J$60,3,FALSE)</f>
        <v>5</v>
      </c>
      <c r="M1608" s="54" t="str">
        <f>VLOOKUP(K1608,'Basic Moves'!B$2:C$60,2,FALSE)</f>
        <v>Water</v>
      </c>
      <c r="N1608" s="54">
        <f>IF(OR(VLOOKUP(K1608,'Basic Moves'!B$2:C$60,2,FALSE)=E1608,VLOOKUP(K1608,'Basic Moves'!B$2:C$60,2,FALSE)=F1608),1,0)</f>
        <v>1</v>
      </c>
      <c r="O1608" s="54">
        <f>VLOOKUP(K1608,'Basic Moves'!B$2:J$60,5,FALSE)</f>
        <v>500</v>
      </c>
      <c r="P1608" s="54">
        <f>VLOOKUP(K1608,'Basic Moves'!B$2:J$60,9,FALSE)</f>
        <v>5</v>
      </c>
      <c r="Q1608" s="34">
        <f t="shared" si="229"/>
        <v>2</v>
      </c>
      <c r="R1608" s="24">
        <f t="shared" si="2"/>
        <v>4</v>
      </c>
      <c r="S1608" s="56">
        <f t="shared" si="230"/>
        <v>10</v>
      </c>
      <c r="T1608" s="56">
        <f t="shared" si="231"/>
        <v>10</v>
      </c>
      <c r="U1608" s="56">
        <f t="shared" si="232"/>
        <v>1</v>
      </c>
      <c r="V1608" s="21" t="s">
        <v>284</v>
      </c>
      <c r="W1608" s="54">
        <f>VLOOKUP(V1608,'Charged Moves'!B$2:K$119,3,FALSE)</f>
        <v>45</v>
      </c>
      <c r="X1608" s="57" t="str">
        <f>VLOOKUP(V1608,'Charged Moves'!B$2:C$119,2,FALSE)</f>
        <v>Water</v>
      </c>
      <c r="Y1608" s="54">
        <f>IF(OR(VLOOKUP(V1608,'Charged Moves'!B$2:C$119,2,FALSE)=E1608,VLOOKUP(V1608,'Charged Moves'!B$2:C$119,2,FALSE)=F1608),1,0)</f>
        <v>1</v>
      </c>
      <c r="Z1608" s="54">
        <f>VLOOKUP(V1608,'Charged Moves'!B$2:K$119,10,FALSE)*100</f>
        <v>5</v>
      </c>
      <c r="AA1608" s="54">
        <f>VLOOKUP(V1608,'Charged Moves'!B$2:K$119,6,FALSE)</f>
        <v>2600</v>
      </c>
      <c r="AB1608" s="54">
        <f>VLOOKUP(V1608,'Charged Moves'!B$2:L$119,11,FALSE)</f>
        <v>33</v>
      </c>
      <c r="AC1608" s="62">
        <f t="shared" si="233"/>
        <v>18</v>
      </c>
      <c r="AD1608" s="24">
        <f t="shared" si="3"/>
        <v>6.923076923</v>
      </c>
      <c r="AE1608" s="63">
        <f t="shared" si="4"/>
        <v>7</v>
      </c>
      <c r="AF1608" s="64">
        <f t="shared" si="5"/>
        <v>3500</v>
      </c>
      <c r="AG1608" s="65">
        <f t="shared" si="6"/>
        <v>5.245901639</v>
      </c>
      <c r="AH1608" s="15">
        <f t="shared" si="234"/>
        <v>0.3013154302</v>
      </c>
      <c r="AI1608" s="15">
        <f t="shared" si="235"/>
        <v>0.05484649372</v>
      </c>
      <c r="AJ1608" s="15">
        <f t="shared" si="236"/>
        <v>0.04602141989</v>
      </c>
      <c r="AK1608" s="65">
        <f t="shared" si="7"/>
        <v>1.447963801</v>
      </c>
      <c r="AL1608" s="65">
        <f t="shared" si="8"/>
        <v>60852.45902</v>
      </c>
      <c r="AM1608" s="65">
        <f t="shared" si="9"/>
        <v>16796.38009</v>
      </c>
    </row>
    <row r="1609" ht="14.25" customHeight="1">
      <c r="A1609" s="11">
        <v>1193.0</v>
      </c>
      <c r="B1609" s="11">
        <f>VLOOKUP(D1609,'Species Data'!A$2:E$252,2,FALSE)</f>
        <v>158</v>
      </c>
      <c r="C1609" s="11"/>
      <c r="D1609" s="47" t="s">
        <v>399</v>
      </c>
      <c r="E1609" s="115" t="s">
        <v>476</v>
      </c>
      <c r="F1609" s="122"/>
      <c r="G1609" s="11">
        <f>VLOOKUP(D1609,'Species Data'!A$2:E$252,3,FALSE)</f>
        <v>100</v>
      </c>
      <c r="H1609" s="52">
        <f>VLOOKUP(D1609,'Species Data'!A$2:E$252,4,FALSE)</f>
        <v>117</v>
      </c>
      <c r="I1609" s="52">
        <f>VLOOKUP(D1609,'Species Data'!A$2:E$252,5,FALSE)</f>
        <v>116</v>
      </c>
      <c r="J1609" s="53">
        <f t="shared" si="1"/>
        <v>11600</v>
      </c>
      <c r="K1609" s="21" t="s">
        <v>317</v>
      </c>
      <c r="L1609" s="54">
        <f>VLOOKUP(K1609,'Basic Moves'!B$2:J$60,3,FALSE)</f>
        <v>6</v>
      </c>
      <c r="M1609" s="54" t="str">
        <f>VLOOKUP(K1609,'Basic Moves'!B$2:C$60,2,FALSE)</f>
        <v>Normal</v>
      </c>
      <c r="N1609" s="54">
        <f>IF(OR(VLOOKUP(K1609,'Basic Moves'!B$2:C$60,2,FALSE)=E1609,VLOOKUP(K1609,'Basic Moves'!B$2:C$60,2,FALSE)=F1609),1,0)</f>
        <v>0</v>
      </c>
      <c r="O1609" s="54">
        <f>VLOOKUP(K1609,'Basic Moves'!B$2:J$60,5,FALSE)</f>
        <v>500</v>
      </c>
      <c r="P1609" s="54">
        <f>VLOOKUP(K1609,'Basic Moves'!B$2:J$60,9,FALSE)</f>
        <v>4</v>
      </c>
      <c r="Q1609" s="34">
        <f t="shared" si="229"/>
        <v>2</v>
      </c>
      <c r="R1609" s="24">
        <f t="shared" si="2"/>
        <v>4</v>
      </c>
      <c r="S1609" s="56">
        <f t="shared" si="230"/>
        <v>12</v>
      </c>
      <c r="T1609" s="56">
        <f t="shared" si="231"/>
        <v>8</v>
      </c>
      <c r="U1609" s="56">
        <f t="shared" si="232"/>
        <v>0.6666666667</v>
      </c>
      <c r="V1609" s="21" t="s">
        <v>107</v>
      </c>
      <c r="W1609" s="54">
        <f>VLOOKUP(V1609,'Charged Moves'!B$2:K$119,3,FALSE)</f>
        <v>70</v>
      </c>
      <c r="X1609" s="57" t="str">
        <f>VLOOKUP(V1609,'Charged Moves'!B$2:C$119,2,FALSE)</f>
        <v>Water</v>
      </c>
      <c r="Y1609" s="54">
        <f>IF(OR(VLOOKUP(V1609,'Charged Moves'!B$2:C$119,2,FALSE)=E1609,VLOOKUP(V1609,'Charged Moves'!B$2:C$119,2,FALSE)=F1609),1,0)</f>
        <v>1</v>
      </c>
      <c r="Z1609" s="54">
        <f>VLOOKUP(V1609,'Charged Moves'!B$2:K$119,10,FALSE)*100</f>
        <v>5</v>
      </c>
      <c r="AA1609" s="54">
        <f>VLOOKUP(V1609,'Charged Moves'!B$2:K$119,6,FALSE)</f>
        <v>3200</v>
      </c>
      <c r="AB1609" s="54">
        <f>VLOOKUP(V1609,'Charged Moves'!B$2:L$119,11,FALSE)</f>
        <v>50</v>
      </c>
      <c r="AC1609" s="62">
        <f t="shared" si="233"/>
        <v>28</v>
      </c>
      <c r="AD1609" s="24">
        <f t="shared" si="3"/>
        <v>8.75</v>
      </c>
      <c r="AE1609" s="63">
        <f t="shared" si="4"/>
        <v>13</v>
      </c>
      <c r="AF1609" s="64">
        <f t="shared" si="5"/>
        <v>6500</v>
      </c>
      <c r="AG1609" s="65">
        <f t="shared" si="6"/>
        <v>5.567010309</v>
      </c>
      <c r="AH1609" s="15">
        <f t="shared" si="234"/>
        <v>0.3197593515</v>
      </c>
      <c r="AI1609" s="15">
        <f t="shared" si="235"/>
        <v>0.05820372111</v>
      </c>
      <c r="AJ1609" s="15">
        <f t="shared" si="236"/>
        <v>0.04552549942</v>
      </c>
      <c r="AK1609" s="65">
        <f t="shared" si="7"/>
        <v>1.432360743</v>
      </c>
      <c r="AL1609" s="65">
        <f t="shared" si="8"/>
        <v>64577.31959</v>
      </c>
      <c r="AM1609" s="65">
        <f t="shared" si="9"/>
        <v>16615.38462</v>
      </c>
    </row>
    <row r="1610" ht="14.25" customHeight="1">
      <c r="A1610" s="11">
        <v>1191.0</v>
      </c>
      <c r="B1610" s="11">
        <f>VLOOKUP(D1610,'Species Data'!A$2:E$252,2,FALSE)</f>
        <v>158</v>
      </c>
      <c r="C1610" s="11"/>
      <c r="D1610" s="47" t="s">
        <v>399</v>
      </c>
      <c r="E1610" s="115" t="s">
        <v>476</v>
      </c>
      <c r="F1610" s="122"/>
      <c r="G1610" s="11">
        <f>VLOOKUP(D1610,'Species Data'!A$2:E$252,3,FALSE)</f>
        <v>100</v>
      </c>
      <c r="H1610" s="52">
        <f>VLOOKUP(D1610,'Species Data'!A$2:E$252,4,FALSE)</f>
        <v>117</v>
      </c>
      <c r="I1610" s="52">
        <f>VLOOKUP(D1610,'Species Data'!A$2:E$252,5,FALSE)</f>
        <v>116</v>
      </c>
      <c r="J1610" s="53">
        <f t="shared" si="1"/>
        <v>11600</v>
      </c>
      <c r="K1610" s="21" t="s">
        <v>317</v>
      </c>
      <c r="L1610" s="54">
        <f>VLOOKUP(K1610,'Basic Moves'!B$2:J$60,3,FALSE)</f>
        <v>6</v>
      </c>
      <c r="M1610" s="54" t="str">
        <f>VLOOKUP(K1610,'Basic Moves'!B$2:C$60,2,FALSE)</f>
        <v>Normal</v>
      </c>
      <c r="N1610" s="54">
        <f>IF(OR(VLOOKUP(K1610,'Basic Moves'!B$2:C$60,2,FALSE)=E1610,VLOOKUP(K1610,'Basic Moves'!B$2:C$60,2,FALSE)=F1610),1,0)</f>
        <v>0</v>
      </c>
      <c r="O1610" s="54">
        <f>VLOOKUP(K1610,'Basic Moves'!B$2:J$60,5,FALSE)</f>
        <v>500</v>
      </c>
      <c r="P1610" s="54">
        <f>VLOOKUP(K1610,'Basic Moves'!B$2:J$60,9,FALSE)</f>
        <v>4</v>
      </c>
      <c r="Q1610" s="34">
        <f t="shared" si="229"/>
        <v>2</v>
      </c>
      <c r="R1610" s="24">
        <f t="shared" si="2"/>
        <v>4</v>
      </c>
      <c r="S1610" s="56">
        <f t="shared" si="230"/>
        <v>12</v>
      </c>
      <c r="T1610" s="56">
        <f t="shared" si="231"/>
        <v>8</v>
      </c>
      <c r="U1610" s="56">
        <f t="shared" si="232"/>
        <v>0.6666666667</v>
      </c>
      <c r="V1610" s="21" t="s">
        <v>284</v>
      </c>
      <c r="W1610" s="54">
        <f>VLOOKUP(V1610,'Charged Moves'!B$2:K$119,3,FALSE)</f>
        <v>45</v>
      </c>
      <c r="X1610" s="57" t="str">
        <f>VLOOKUP(V1610,'Charged Moves'!B$2:C$119,2,FALSE)</f>
        <v>Water</v>
      </c>
      <c r="Y1610" s="54">
        <f>IF(OR(VLOOKUP(V1610,'Charged Moves'!B$2:C$119,2,FALSE)=E1610,VLOOKUP(V1610,'Charged Moves'!B$2:C$119,2,FALSE)=F1610),1,0)</f>
        <v>1</v>
      </c>
      <c r="Z1610" s="54">
        <f>VLOOKUP(V1610,'Charged Moves'!B$2:K$119,10,FALSE)*100</f>
        <v>5</v>
      </c>
      <c r="AA1610" s="54">
        <f>VLOOKUP(V1610,'Charged Moves'!B$2:K$119,6,FALSE)</f>
        <v>2600</v>
      </c>
      <c r="AB1610" s="54">
        <f>VLOOKUP(V1610,'Charged Moves'!B$2:L$119,11,FALSE)</f>
        <v>33</v>
      </c>
      <c r="AC1610" s="62">
        <f t="shared" si="233"/>
        <v>18</v>
      </c>
      <c r="AD1610" s="24">
        <f t="shared" si="3"/>
        <v>6.923076923</v>
      </c>
      <c r="AE1610" s="63">
        <f t="shared" si="4"/>
        <v>9</v>
      </c>
      <c r="AF1610" s="64">
        <f t="shared" si="5"/>
        <v>4500</v>
      </c>
      <c r="AG1610" s="65">
        <f t="shared" si="6"/>
        <v>5.070422535</v>
      </c>
      <c r="AH1610" s="15">
        <f t="shared" si="234"/>
        <v>0.2912362168</v>
      </c>
      <c r="AI1610" s="15">
        <f t="shared" si="235"/>
        <v>0.05301183988</v>
      </c>
      <c r="AJ1610" s="15">
        <f t="shared" si="236"/>
        <v>0.04222168089</v>
      </c>
      <c r="AK1610" s="65">
        <f t="shared" si="7"/>
        <v>1.328413284</v>
      </c>
      <c r="AL1610" s="65">
        <f t="shared" si="8"/>
        <v>58816.90141</v>
      </c>
      <c r="AM1610" s="65">
        <f t="shared" si="9"/>
        <v>15409.5941</v>
      </c>
    </row>
    <row r="1611" ht="14.25" customHeight="1">
      <c r="A1611" s="11">
        <v>1186.0</v>
      </c>
      <c r="B1611" s="11">
        <f>VLOOKUP(D1611,'Species Data'!A$2:E$252,2,FALSE)</f>
        <v>157</v>
      </c>
      <c r="C1611" s="11"/>
      <c r="D1611" s="20" t="s">
        <v>155</v>
      </c>
      <c r="E1611" s="66" t="s">
        <v>170</v>
      </c>
      <c r="F1611" s="112"/>
      <c r="G1611" s="11">
        <f>VLOOKUP(D1611,'Species Data'!A$2:E$252,3,FALSE)</f>
        <v>156</v>
      </c>
      <c r="H1611" s="52">
        <f>VLOOKUP(D1611,'Species Data'!A$2:E$252,4,FALSE)</f>
        <v>223</v>
      </c>
      <c r="I1611" s="52">
        <f>VLOOKUP(D1611,'Species Data'!A$2:E$252,5,FALSE)</f>
        <v>176</v>
      </c>
      <c r="J1611" s="53">
        <f t="shared" si="1"/>
        <v>27456</v>
      </c>
      <c r="K1611" s="21" t="s">
        <v>108</v>
      </c>
      <c r="L1611" s="54">
        <f>VLOOKUP(K1611,'Basic Moves'!B$2:J$60,3,FALSE)</f>
        <v>10</v>
      </c>
      <c r="M1611" s="54" t="str">
        <f>VLOOKUP(K1611,'Basic Moves'!B$2:C$60,2,FALSE)</f>
        <v>Fire</v>
      </c>
      <c r="N1611" s="54">
        <f>IF(OR(VLOOKUP(K1611,'Basic Moves'!B$2:C$60,2,FALSE)=E1611,VLOOKUP(K1611,'Basic Moves'!B$2:C$60,2,FALSE)=F1611),1,0)</f>
        <v>1</v>
      </c>
      <c r="O1611" s="54">
        <f>VLOOKUP(K1611,'Basic Moves'!B$2:J$60,5,FALSE)</f>
        <v>1000</v>
      </c>
      <c r="P1611" s="54">
        <f>VLOOKUP(K1611,'Basic Moves'!B$2:J$60,9,FALSE)</f>
        <v>10</v>
      </c>
      <c r="Q1611" s="34">
        <f t="shared" si="229"/>
        <v>8</v>
      </c>
      <c r="R1611" s="24">
        <f t="shared" si="2"/>
        <v>8</v>
      </c>
      <c r="S1611" s="56">
        <f t="shared" si="230"/>
        <v>10</v>
      </c>
      <c r="T1611" s="56">
        <f t="shared" si="231"/>
        <v>10</v>
      </c>
      <c r="U1611" s="56">
        <f t="shared" si="232"/>
        <v>1</v>
      </c>
      <c r="V1611" s="21" t="s">
        <v>46</v>
      </c>
      <c r="W1611" s="54">
        <f>VLOOKUP(V1611,'Charged Moves'!B$2:K$119,3,FALSE)</f>
        <v>160</v>
      </c>
      <c r="X1611" s="57" t="str">
        <f>VLOOKUP(V1611,'Charged Moves'!B$2:C$119,2,FALSE)</f>
        <v>Fire</v>
      </c>
      <c r="Y1611" s="54">
        <f>IF(OR(VLOOKUP(V1611,'Charged Moves'!B$2:C$119,2,FALSE)=E1611,VLOOKUP(V1611,'Charged Moves'!B$2:C$119,2,FALSE)=F1611),1,0)</f>
        <v>1</v>
      </c>
      <c r="Z1611" s="54">
        <f>VLOOKUP(V1611,'Charged Moves'!B$2:K$119,10,FALSE)*100</f>
        <v>5</v>
      </c>
      <c r="AA1611" s="54">
        <f>VLOOKUP(V1611,'Charged Moves'!B$2:K$119,6,FALSE)</f>
        <v>4000</v>
      </c>
      <c r="AB1611" s="54">
        <f>VLOOKUP(V1611,'Charged Moves'!B$2:L$119,11,FALSE)</f>
        <v>100</v>
      </c>
      <c r="AC1611" s="62">
        <f t="shared" si="233"/>
        <v>119</v>
      </c>
      <c r="AD1611" s="24">
        <f t="shared" si="3"/>
        <v>29.75</v>
      </c>
      <c r="AE1611" s="63">
        <f t="shared" si="4"/>
        <v>10</v>
      </c>
      <c r="AF1611" s="64">
        <f t="shared" si="5"/>
        <v>10000</v>
      </c>
      <c r="AG1611" s="65">
        <f t="shared" si="6"/>
        <v>14.21428571</v>
      </c>
      <c r="AH1611" s="15">
        <f t="shared" si="234"/>
        <v>0.8164437515</v>
      </c>
      <c r="AI1611" s="15">
        <f t="shared" si="235"/>
        <v>0.3517491391</v>
      </c>
      <c r="AJ1611" s="15">
        <f t="shared" si="236"/>
        <v>0.4158456489</v>
      </c>
      <c r="AK1611" s="65">
        <f t="shared" si="7"/>
        <v>5.527777778</v>
      </c>
      <c r="AL1611" s="65">
        <f t="shared" si="8"/>
        <v>390267.4286</v>
      </c>
      <c r="AM1611" s="65">
        <f t="shared" si="9"/>
        <v>151770.6667</v>
      </c>
    </row>
    <row r="1612" ht="14.25" customHeight="1">
      <c r="A1612" s="11">
        <v>1187.0</v>
      </c>
      <c r="B1612" s="11">
        <f>VLOOKUP(D1612,'Species Data'!A$2:E$252,2,FALSE)</f>
        <v>157</v>
      </c>
      <c r="C1612" s="11"/>
      <c r="D1612" s="20" t="s">
        <v>155</v>
      </c>
      <c r="E1612" s="66" t="s">
        <v>170</v>
      </c>
      <c r="F1612" s="112"/>
      <c r="G1612" s="11">
        <f>VLOOKUP(D1612,'Species Data'!A$2:E$252,3,FALSE)</f>
        <v>156</v>
      </c>
      <c r="H1612" s="52">
        <f>VLOOKUP(D1612,'Species Data'!A$2:E$252,4,FALSE)</f>
        <v>223</v>
      </c>
      <c r="I1612" s="52">
        <f>VLOOKUP(D1612,'Species Data'!A$2:E$252,5,FALSE)</f>
        <v>176</v>
      </c>
      <c r="J1612" s="53">
        <f t="shared" si="1"/>
        <v>27456</v>
      </c>
      <c r="K1612" s="21" t="s">
        <v>108</v>
      </c>
      <c r="L1612" s="54">
        <f>VLOOKUP(K1612,'Basic Moves'!B$2:J$60,3,FALSE)</f>
        <v>10</v>
      </c>
      <c r="M1612" s="54" t="str">
        <f>VLOOKUP(K1612,'Basic Moves'!B$2:C$60,2,FALSE)</f>
        <v>Fire</v>
      </c>
      <c r="N1612" s="54">
        <f>IF(OR(VLOOKUP(K1612,'Basic Moves'!B$2:C$60,2,FALSE)=E1612,VLOOKUP(K1612,'Basic Moves'!B$2:C$60,2,FALSE)=F1612),1,0)</f>
        <v>1</v>
      </c>
      <c r="O1612" s="54">
        <f>VLOOKUP(K1612,'Basic Moves'!B$2:J$60,5,FALSE)</f>
        <v>1000</v>
      </c>
      <c r="P1612" s="54">
        <f>VLOOKUP(K1612,'Basic Moves'!B$2:J$60,9,FALSE)</f>
        <v>10</v>
      </c>
      <c r="Q1612" s="34">
        <f t="shared" si="229"/>
        <v>8</v>
      </c>
      <c r="R1612" s="24">
        <f t="shared" si="2"/>
        <v>8</v>
      </c>
      <c r="S1612" s="56">
        <f t="shared" si="230"/>
        <v>10</v>
      </c>
      <c r="T1612" s="56">
        <f t="shared" si="231"/>
        <v>10</v>
      </c>
      <c r="U1612" s="56">
        <f t="shared" si="232"/>
        <v>1</v>
      </c>
      <c r="V1612" s="21" t="s">
        <v>39</v>
      </c>
      <c r="W1612" s="54">
        <f>VLOOKUP(V1612,'Charged Moves'!B$2:K$119,3,FALSE)</f>
        <v>180</v>
      </c>
      <c r="X1612" s="57" t="str">
        <f>VLOOKUP(V1612,'Charged Moves'!B$2:C$119,2,FALSE)</f>
        <v>Grass</v>
      </c>
      <c r="Y1612" s="54">
        <f>IF(OR(VLOOKUP(V1612,'Charged Moves'!B$2:C$119,2,FALSE)=E1612,VLOOKUP(V1612,'Charged Moves'!B$2:C$119,2,FALSE)=F1612),1,0)</f>
        <v>0</v>
      </c>
      <c r="Z1612" s="54">
        <f>VLOOKUP(V1612,'Charged Moves'!B$2:K$119,10,FALSE)*100</f>
        <v>5</v>
      </c>
      <c r="AA1612" s="54">
        <f>VLOOKUP(V1612,'Charged Moves'!B$2:K$119,6,FALSE)</f>
        <v>4900</v>
      </c>
      <c r="AB1612" s="54">
        <f>VLOOKUP(V1612,'Charged Moves'!B$2:L$119,11,FALSE)</f>
        <v>100</v>
      </c>
      <c r="AC1612" s="62">
        <f t="shared" si="233"/>
        <v>112</v>
      </c>
      <c r="AD1612" s="24">
        <f t="shared" si="3"/>
        <v>22.85714286</v>
      </c>
      <c r="AE1612" s="63">
        <f t="shared" si="4"/>
        <v>10</v>
      </c>
      <c r="AF1612" s="64">
        <f t="shared" si="5"/>
        <v>10000</v>
      </c>
      <c r="AG1612" s="65">
        <f t="shared" si="6"/>
        <v>12.88590604</v>
      </c>
      <c r="AH1612" s="15">
        <f t="shared" si="234"/>
        <v>0.7401439426</v>
      </c>
      <c r="AI1612" s="15">
        <f t="shared" si="235"/>
        <v>0.3188768291</v>
      </c>
      <c r="AJ1612" s="15">
        <f t="shared" si="236"/>
        <v>0.3914321097</v>
      </c>
      <c r="AK1612" s="65">
        <f t="shared" si="7"/>
        <v>5.203252033</v>
      </c>
      <c r="AL1612" s="65">
        <f t="shared" si="8"/>
        <v>353795.4362</v>
      </c>
      <c r="AM1612" s="65">
        <f t="shared" si="9"/>
        <v>142860.4878</v>
      </c>
    </row>
    <row r="1613" ht="14.25" customHeight="1">
      <c r="A1613" s="11">
        <v>1185.0</v>
      </c>
      <c r="B1613" s="11">
        <f>VLOOKUP(D1613,'Species Data'!A$2:E$252,2,FALSE)</f>
        <v>157</v>
      </c>
      <c r="C1613" s="11"/>
      <c r="D1613" s="20" t="s">
        <v>155</v>
      </c>
      <c r="E1613" s="66" t="s">
        <v>170</v>
      </c>
      <c r="F1613" s="112"/>
      <c r="G1613" s="11">
        <f>VLOOKUP(D1613,'Species Data'!A$2:E$252,3,FALSE)</f>
        <v>156</v>
      </c>
      <c r="H1613" s="52">
        <f>VLOOKUP(D1613,'Species Data'!A$2:E$252,4,FALSE)</f>
        <v>223</v>
      </c>
      <c r="I1613" s="52">
        <f>VLOOKUP(D1613,'Species Data'!A$2:E$252,5,FALSE)</f>
        <v>176</v>
      </c>
      <c r="J1613" s="53">
        <f t="shared" si="1"/>
        <v>27456</v>
      </c>
      <c r="K1613" s="21" t="s">
        <v>108</v>
      </c>
      <c r="L1613" s="54">
        <f>VLOOKUP(K1613,'Basic Moves'!B$2:J$60,3,FALSE)</f>
        <v>10</v>
      </c>
      <c r="M1613" s="54" t="str">
        <f>VLOOKUP(K1613,'Basic Moves'!B$2:C$60,2,FALSE)</f>
        <v>Fire</v>
      </c>
      <c r="N1613" s="54">
        <f>IF(OR(VLOOKUP(K1613,'Basic Moves'!B$2:C$60,2,FALSE)=E1613,VLOOKUP(K1613,'Basic Moves'!B$2:C$60,2,FALSE)=F1613),1,0)</f>
        <v>1</v>
      </c>
      <c r="O1613" s="54">
        <f>VLOOKUP(K1613,'Basic Moves'!B$2:J$60,5,FALSE)</f>
        <v>1000</v>
      </c>
      <c r="P1613" s="54">
        <f>VLOOKUP(K1613,'Basic Moves'!B$2:J$60,9,FALSE)</f>
        <v>10</v>
      </c>
      <c r="Q1613" s="34">
        <f t="shared" si="229"/>
        <v>8</v>
      </c>
      <c r="R1613" s="24">
        <f t="shared" si="2"/>
        <v>8</v>
      </c>
      <c r="S1613" s="56">
        <f t="shared" si="230"/>
        <v>10</v>
      </c>
      <c r="T1613" s="56">
        <f t="shared" si="231"/>
        <v>10</v>
      </c>
      <c r="U1613" s="56">
        <f t="shared" si="232"/>
        <v>1</v>
      </c>
      <c r="V1613" s="21" t="s">
        <v>28</v>
      </c>
      <c r="W1613" s="54">
        <f>VLOOKUP(V1613,'Charged Moves'!B$2:K$119,3,FALSE)</f>
        <v>140</v>
      </c>
      <c r="X1613" s="57" t="str">
        <f>VLOOKUP(V1613,'Charged Moves'!B$2:C$119,2,FALSE)</f>
        <v>Fire</v>
      </c>
      <c r="Y1613" s="54">
        <f>IF(OR(VLOOKUP(V1613,'Charged Moves'!B$2:C$119,2,FALSE)=E1613,VLOOKUP(V1613,'Charged Moves'!B$2:C$119,2,FALSE)=F1613),1,0)</f>
        <v>1</v>
      </c>
      <c r="Z1613" s="54">
        <f>VLOOKUP(V1613,'Charged Moves'!B$2:K$119,10,FALSE)*100</f>
        <v>5</v>
      </c>
      <c r="AA1613" s="54">
        <f>VLOOKUP(V1613,'Charged Moves'!B$2:K$119,6,FALSE)</f>
        <v>4200</v>
      </c>
      <c r="AB1613" s="54">
        <f>VLOOKUP(V1613,'Charged Moves'!B$2:L$119,11,FALSE)</f>
        <v>100</v>
      </c>
      <c r="AC1613" s="62">
        <f t="shared" si="233"/>
        <v>105</v>
      </c>
      <c r="AD1613" s="24">
        <f t="shared" si="3"/>
        <v>25</v>
      </c>
      <c r="AE1613" s="63">
        <f t="shared" si="4"/>
        <v>10</v>
      </c>
      <c r="AF1613" s="64">
        <f t="shared" si="5"/>
        <v>10000</v>
      </c>
      <c r="AG1613" s="65">
        <f t="shared" si="6"/>
        <v>13.02816901</v>
      </c>
      <c r="AH1613" s="15">
        <f t="shared" si="234"/>
        <v>0.7483152794</v>
      </c>
      <c r="AI1613" s="15">
        <f t="shared" si="235"/>
        <v>0.3223972929</v>
      </c>
      <c r="AJ1613" s="15">
        <f t="shared" si="236"/>
        <v>0.3844543188</v>
      </c>
      <c r="AK1613" s="65">
        <f t="shared" si="7"/>
        <v>5.110497238</v>
      </c>
      <c r="AL1613" s="65">
        <f t="shared" si="8"/>
        <v>357701.4085</v>
      </c>
      <c r="AM1613" s="65">
        <f t="shared" si="9"/>
        <v>140313.8122</v>
      </c>
    </row>
    <row r="1614" ht="14.25" customHeight="1">
      <c r="A1614" s="11">
        <v>1189.0</v>
      </c>
      <c r="B1614" s="11">
        <f>VLOOKUP(D1614,'Species Data'!A$2:E$252,2,FALSE)</f>
        <v>157</v>
      </c>
      <c r="C1614" s="11"/>
      <c r="D1614" s="20" t="s">
        <v>155</v>
      </c>
      <c r="E1614" s="66" t="s">
        <v>170</v>
      </c>
      <c r="F1614" s="112"/>
      <c r="G1614" s="11">
        <f>VLOOKUP(D1614,'Species Data'!A$2:E$252,3,FALSE)</f>
        <v>156</v>
      </c>
      <c r="H1614" s="52">
        <f>VLOOKUP(D1614,'Species Data'!A$2:E$252,4,FALSE)</f>
        <v>223</v>
      </c>
      <c r="I1614" s="52">
        <f>VLOOKUP(D1614,'Species Data'!A$2:E$252,5,FALSE)</f>
        <v>176</v>
      </c>
      <c r="J1614" s="53">
        <f t="shared" si="1"/>
        <v>27456</v>
      </c>
      <c r="K1614" s="21" t="s">
        <v>53</v>
      </c>
      <c r="L1614" s="54">
        <f>VLOOKUP(K1614,'Basic Moves'!B$2:J$60,3,FALSE)</f>
        <v>9</v>
      </c>
      <c r="M1614" s="54" t="str">
        <f>VLOOKUP(K1614,'Basic Moves'!B$2:C$60,2,FALSE)</f>
        <v>Ghost</v>
      </c>
      <c r="N1614" s="54">
        <f>IF(OR(VLOOKUP(K1614,'Basic Moves'!B$2:C$60,2,FALSE)=E1614,VLOOKUP(K1614,'Basic Moves'!B$2:C$60,2,FALSE)=F1614),1,0)</f>
        <v>0</v>
      </c>
      <c r="O1614" s="54">
        <f>VLOOKUP(K1614,'Basic Moves'!B$2:J$60,5,FALSE)</f>
        <v>700</v>
      </c>
      <c r="P1614" s="54">
        <f>VLOOKUP(K1614,'Basic Moves'!B$2:J$60,9,FALSE)</f>
        <v>6</v>
      </c>
      <c r="Q1614" s="34">
        <f t="shared" si="229"/>
        <v>6</v>
      </c>
      <c r="R1614" s="24">
        <f t="shared" si="2"/>
        <v>8.571428571</v>
      </c>
      <c r="S1614" s="56">
        <f t="shared" si="230"/>
        <v>12.85714286</v>
      </c>
      <c r="T1614" s="56">
        <f t="shared" si="231"/>
        <v>8.571428571</v>
      </c>
      <c r="U1614" s="56">
        <f t="shared" si="232"/>
        <v>0.6666666667</v>
      </c>
      <c r="V1614" s="21" t="s">
        <v>46</v>
      </c>
      <c r="W1614" s="54">
        <f>VLOOKUP(V1614,'Charged Moves'!B$2:K$119,3,FALSE)</f>
        <v>160</v>
      </c>
      <c r="X1614" s="57" t="str">
        <f>VLOOKUP(V1614,'Charged Moves'!B$2:C$119,2,FALSE)</f>
        <v>Fire</v>
      </c>
      <c r="Y1614" s="54">
        <f>IF(OR(VLOOKUP(V1614,'Charged Moves'!B$2:C$119,2,FALSE)=E1614,VLOOKUP(V1614,'Charged Moves'!B$2:C$119,2,FALSE)=F1614),1,0)</f>
        <v>1</v>
      </c>
      <c r="Z1614" s="54">
        <f>VLOOKUP(V1614,'Charged Moves'!B$2:K$119,10,FALSE)*100</f>
        <v>5</v>
      </c>
      <c r="AA1614" s="54">
        <f>VLOOKUP(V1614,'Charged Moves'!B$2:K$119,6,FALSE)</f>
        <v>4000</v>
      </c>
      <c r="AB1614" s="54">
        <f>VLOOKUP(V1614,'Charged Moves'!B$2:L$119,11,FALSE)</f>
        <v>100</v>
      </c>
      <c r="AC1614" s="62">
        <f t="shared" si="233"/>
        <v>119</v>
      </c>
      <c r="AD1614" s="24">
        <f t="shared" si="3"/>
        <v>29.75</v>
      </c>
      <c r="AE1614" s="63">
        <f t="shared" si="4"/>
        <v>17</v>
      </c>
      <c r="AF1614" s="64">
        <f t="shared" si="5"/>
        <v>11900</v>
      </c>
      <c r="AG1614" s="65">
        <f t="shared" si="6"/>
        <v>13.89937107</v>
      </c>
      <c r="AH1614" s="15">
        <f t="shared" si="234"/>
        <v>0.7983556042</v>
      </c>
      <c r="AI1614" s="15">
        <f t="shared" si="235"/>
        <v>0.3439562076</v>
      </c>
      <c r="AJ1614" s="15">
        <f t="shared" si="236"/>
        <v>0.3203365559</v>
      </c>
      <c r="AK1614" s="65">
        <f t="shared" si="7"/>
        <v>4.258188825</v>
      </c>
      <c r="AL1614" s="65">
        <f t="shared" si="8"/>
        <v>381621.1321</v>
      </c>
      <c r="AM1614" s="65">
        <f t="shared" si="9"/>
        <v>116912.8324</v>
      </c>
    </row>
    <row r="1615" ht="14.25" customHeight="1">
      <c r="A1615" s="11">
        <v>1190.0</v>
      </c>
      <c r="B1615" s="11">
        <f>VLOOKUP(D1615,'Species Data'!A$2:E$252,2,FALSE)</f>
        <v>157</v>
      </c>
      <c r="C1615" s="11"/>
      <c r="D1615" s="20" t="s">
        <v>155</v>
      </c>
      <c r="E1615" s="66" t="s">
        <v>170</v>
      </c>
      <c r="F1615" s="112"/>
      <c r="G1615" s="11">
        <f>VLOOKUP(D1615,'Species Data'!A$2:E$252,3,FALSE)</f>
        <v>156</v>
      </c>
      <c r="H1615" s="52">
        <f>VLOOKUP(D1615,'Species Data'!A$2:E$252,4,FALSE)</f>
        <v>223</v>
      </c>
      <c r="I1615" s="52">
        <f>VLOOKUP(D1615,'Species Data'!A$2:E$252,5,FALSE)</f>
        <v>176</v>
      </c>
      <c r="J1615" s="53">
        <f t="shared" si="1"/>
        <v>27456</v>
      </c>
      <c r="K1615" s="21" t="s">
        <v>53</v>
      </c>
      <c r="L1615" s="54">
        <f>VLOOKUP(K1615,'Basic Moves'!B$2:J$60,3,FALSE)</f>
        <v>9</v>
      </c>
      <c r="M1615" s="54" t="str">
        <f>VLOOKUP(K1615,'Basic Moves'!B$2:C$60,2,FALSE)</f>
        <v>Ghost</v>
      </c>
      <c r="N1615" s="54">
        <f>IF(OR(VLOOKUP(K1615,'Basic Moves'!B$2:C$60,2,FALSE)=E1615,VLOOKUP(K1615,'Basic Moves'!B$2:C$60,2,FALSE)=F1615),1,0)</f>
        <v>0</v>
      </c>
      <c r="O1615" s="54">
        <f>VLOOKUP(K1615,'Basic Moves'!B$2:J$60,5,FALSE)</f>
        <v>700</v>
      </c>
      <c r="P1615" s="54">
        <f>VLOOKUP(K1615,'Basic Moves'!B$2:J$60,9,FALSE)</f>
        <v>6</v>
      </c>
      <c r="Q1615" s="34">
        <f t="shared" si="229"/>
        <v>6</v>
      </c>
      <c r="R1615" s="24">
        <f t="shared" si="2"/>
        <v>8.571428571</v>
      </c>
      <c r="S1615" s="56">
        <f t="shared" si="230"/>
        <v>12.85714286</v>
      </c>
      <c r="T1615" s="56">
        <f t="shared" si="231"/>
        <v>8.571428571</v>
      </c>
      <c r="U1615" s="56">
        <f t="shared" si="232"/>
        <v>0.6666666667</v>
      </c>
      <c r="V1615" s="21" t="s">
        <v>39</v>
      </c>
      <c r="W1615" s="54">
        <f>VLOOKUP(V1615,'Charged Moves'!B$2:K$119,3,FALSE)</f>
        <v>180</v>
      </c>
      <c r="X1615" s="57" t="str">
        <f>VLOOKUP(V1615,'Charged Moves'!B$2:C$119,2,FALSE)</f>
        <v>Grass</v>
      </c>
      <c r="Y1615" s="54">
        <f>IF(OR(VLOOKUP(V1615,'Charged Moves'!B$2:C$119,2,FALSE)=E1615,VLOOKUP(V1615,'Charged Moves'!B$2:C$119,2,FALSE)=F1615),1,0)</f>
        <v>0</v>
      </c>
      <c r="Z1615" s="54">
        <f>VLOOKUP(V1615,'Charged Moves'!B$2:K$119,10,FALSE)*100</f>
        <v>5</v>
      </c>
      <c r="AA1615" s="54">
        <f>VLOOKUP(V1615,'Charged Moves'!B$2:K$119,6,FALSE)</f>
        <v>4900</v>
      </c>
      <c r="AB1615" s="54">
        <f>VLOOKUP(V1615,'Charged Moves'!B$2:L$119,11,FALSE)</f>
        <v>100</v>
      </c>
      <c r="AC1615" s="62">
        <f t="shared" si="233"/>
        <v>112</v>
      </c>
      <c r="AD1615" s="24">
        <f t="shared" si="3"/>
        <v>22.85714286</v>
      </c>
      <c r="AE1615" s="63">
        <f t="shared" si="4"/>
        <v>17</v>
      </c>
      <c r="AF1615" s="64">
        <f t="shared" si="5"/>
        <v>11900</v>
      </c>
      <c r="AG1615" s="65">
        <f t="shared" si="6"/>
        <v>12.73809524</v>
      </c>
      <c r="AH1615" s="15">
        <f t="shared" si="234"/>
        <v>0.7316539482</v>
      </c>
      <c r="AI1615" s="15">
        <f t="shared" si="235"/>
        <v>0.3152190777</v>
      </c>
      <c r="AJ1615" s="15">
        <f t="shared" si="236"/>
        <v>0.304902817</v>
      </c>
      <c r="AK1615" s="65">
        <f t="shared" si="7"/>
        <v>4.053030303</v>
      </c>
      <c r="AL1615" s="65">
        <f t="shared" si="8"/>
        <v>349737.1429</v>
      </c>
      <c r="AM1615" s="65">
        <f t="shared" si="9"/>
        <v>111280</v>
      </c>
    </row>
    <row r="1616" ht="14.25" customHeight="1">
      <c r="A1616" s="11">
        <v>1188.0</v>
      </c>
      <c r="B1616" s="11">
        <f>VLOOKUP(D1616,'Species Data'!A$2:E$252,2,FALSE)</f>
        <v>157</v>
      </c>
      <c r="C1616" s="11"/>
      <c r="D1616" s="20" t="s">
        <v>155</v>
      </c>
      <c r="E1616" s="66" t="s">
        <v>170</v>
      </c>
      <c r="F1616" s="112"/>
      <c r="G1616" s="11">
        <f>VLOOKUP(D1616,'Species Data'!A$2:E$252,3,FALSE)</f>
        <v>156</v>
      </c>
      <c r="H1616" s="52">
        <f>VLOOKUP(D1616,'Species Data'!A$2:E$252,4,FALSE)</f>
        <v>223</v>
      </c>
      <c r="I1616" s="52">
        <f>VLOOKUP(D1616,'Species Data'!A$2:E$252,5,FALSE)</f>
        <v>176</v>
      </c>
      <c r="J1616" s="53">
        <f t="shared" si="1"/>
        <v>27456</v>
      </c>
      <c r="K1616" s="21" t="s">
        <v>53</v>
      </c>
      <c r="L1616" s="54">
        <f>VLOOKUP(K1616,'Basic Moves'!B$2:J$60,3,FALSE)</f>
        <v>9</v>
      </c>
      <c r="M1616" s="54" t="str">
        <f>VLOOKUP(K1616,'Basic Moves'!B$2:C$60,2,FALSE)</f>
        <v>Ghost</v>
      </c>
      <c r="N1616" s="54">
        <f>IF(OR(VLOOKUP(K1616,'Basic Moves'!B$2:C$60,2,FALSE)=E1616,VLOOKUP(K1616,'Basic Moves'!B$2:C$60,2,FALSE)=F1616),1,0)</f>
        <v>0</v>
      </c>
      <c r="O1616" s="54">
        <f>VLOOKUP(K1616,'Basic Moves'!B$2:J$60,5,FALSE)</f>
        <v>700</v>
      </c>
      <c r="P1616" s="54">
        <f>VLOOKUP(K1616,'Basic Moves'!B$2:J$60,9,FALSE)</f>
        <v>6</v>
      </c>
      <c r="Q1616" s="34">
        <f t="shared" si="229"/>
        <v>6</v>
      </c>
      <c r="R1616" s="24">
        <f t="shared" si="2"/>
        <v>8.571428571</v>
      </c>
      <c r="S1616" s="56">
        <f t="shared" si="230"/>
        <v>12.85714286</v>
      </c>
      <c r="T1616" s="56">
        <f t="shared" si="231"/>
        <v>8.571428571</v>
      </c>
      <c r="U1616" s="56">
        <f t="shared" si="232"/>
        <v>0.6666666667</v>
      </c>
      <c r="V1616" s="21" t="s">
        <v>28</v>
      </c>
      <c r="W1616" s="54">
        <f>VLOOKUP(V1616,'Charged Moves'!B$2:K$119,3,FALSE)</f>
        <v>140</v>
      </c>
      <c r="X1616" s="57" t="str">
        <f>VLOOKUP(V1616,'Charged Moves'!B$2:C$119,2,FALSE)</f>
        <v>Fire</v>
      </c>
      <c r="Y1616" s="54">
        <f>IF(OR(VLOOKUP(V1616,'Charged Moves'!B$2:C$119,2,FALSE)=E1616,VLOOKUP(V1616,'Charged Moves'!B$2:C$119,2,FALSE)=F1616),1,0)</f>
        <v>1</v>
      </c>
      <c r="Z1616" s="54">
        <f>VLOOKUP(V1616,'Charged Moves'!B$2:K$119,10,FALSE)*100</f>
        <v>5</v>
      </c>
      <c r="AA1616" s="54">
        <f>VLOOKUP(V1616,'Charged Moves'!B$2:K$119,6,FALSE)</f>
        <v>4200</v>
      </c>
      <c r="AB1616" s="54">
        <f>VLOOKUP(V1616,'Charged Moves'!B$2:L$119,11,FALSE)</f>
        <v>100</v>
      </c>
      <c r="AC1616" s="62">
        <f t="shared" si="233"/>
        <v>105</v>
      </c>
      <c r="AD1616" s="24">
        <f t="shared" si="3"/>
        <v>25</v>
      </c>
      <c r="AE1616" s="63">
        <f t="shared" si="4"/>
        <v>17</v>
      </c>
      <c r="AF1616" s="64">
        <f t="shared" si="5"/>
        <v>11900</v>
      </c>
      <c r="AG1616" s="65">
        <f t="shared" si="6"/>
        <v>12.85714286</v>
      </c>
      <c r="AH1616" s="15">
        <f t="shared" si="234"/>
        <v>0.7384918356</v>
      </c>
      <c r="AI1616" s="15">
        <f t="shared" si="235"/>
        <v>0.3181650504</v>
      </c>
      <c r="AJ1616" s="15">
        <f t="shared" si="236"/>
        <v>0.298891943</v>
      </c>
      <c r="AK1616" s="65">
        <f t="shared" si="7"/>
        <v>3.973128599</v>
      </c>
      <c r="AL1616" s="65">
        <f t="shared" si="8"/>
        <v>353005.7143</v>
      </c>
      <c r="AM1616" s="65">
        <f t="shared" si="9"/>
        <v>109086.2188</v>
      </c>
    </row>
    <row r="1617" ht="14.25" customHeight="1">
      <c r="A1617" s="11">
        <v>1726.0</v>
      </c>
      <c r="B1617" s="11">
        <f>VLOOKUP(D1617,'Species Data'!A$2:E$252,2,FALSE)</f>
        <v>248</v>
      </c>
      <c r="C1617" s="11"/>
      <c r="D1617" s="20" t="s">
        <v>59</v>
      </c>
      <c r="E1617" s="81" t="s">
        <v>455</v>
      </c>
      <c r="F1617" s="156" t="s">
        <v>475</v>
      </c>
      <c r="G1617" s="11">
        <f>VLOOKUP(D1617,'Species Data'!A$2:E$252,3,FALSE)</f>
        <v>200</v>
      </c>
      <c r="H1617" s="52">
        <f>VLOOKUP(D1617,'Species Data'!A$2:E$252,4,FALSE)</f>
        <v>251</v>
      </c>
      <c r="I1617" s="52">
        <f>VLOOKUP(D1617,'Species Data'!A$2:E$252,5,FALSE)</f>
        <v>212</v>
      </c>
      <c r="J1617" s="53">
        <f t="shared" si="1"/>
        <v>42400</v>
      </c>
      <c r="K1617" s="21" t="s">
        <v>96</v>
      </c>
      <c r="L1617" s="54">
        <f>VLOOKUP(K1617,'Basic Moves'!B$2:J$60,3,FALSE)</f>
        <v>15</v>
      </c>
      <c r="M1617" s="54" t="str">
        <f>VLOOKUP(K1617,'Basic Moves'!B$2:C$60,2,FALSE)</f>
        <v>Steel</v>
      </c>
      <c r="N1617" s="54">
        <f>IF(OR(VLOOKUP(K1617,'Basic Moves'!B$2:C$60,2,FALSE)=E1617,VLOOKUP(K1617,'Basic Moves'!B$2:C$60,2,FALSE)=F1617),1,0)</f>
        <v>0</v>
      </c>
      <c r="O1617" s="54">
        <f>VLOOKUP(K1617,'Basic Moves'!B$2:J$60,5,FALSE)</f>
        <v>1100</v>
      </c>
      <c r="P1617" s="54">
        <f>VLOOKUP(K1617,'Basic Moves'!B$2:J$60,9,FALSE)</f>
        <v>7</v>
      </c>
      <c r="Q1617" s="34">
        <f t="shared" si="229"/>
        <v>11</v>
      </c>
      <c r="R1617" s="24">
        <f t="shared" si="2"/>
        <v>10</v>
      </c>
      <c r="S1617" s="56">
        <f t="shared" si="230"/>
        <v>13.63636364</v>
      </c>
      <c r="T1617" s="56">
        <f t="shared" si="231"/>
        <v>6.363636364</v>
      </c>
      <c r="U1617" s="56">
        <f t="shared" si="232"/>
        <v>0.4666666667</v>
      </c>
      <c r="V1617" s="21" t="s">
        <v>65</v>
      </c>
      <c r="W1617" s="54">
        <f>VLOOKUP(V1617,'Charged Moves'!B$2:K$119,3,FALSE)</f>
        <v>70</v>
      </c>
      <c r="X1617" s="57" t="str">
        <f>VLOOKUP(V1617,'Charged Moves'!B$2:C$119,2,FALSE)</f>
        <v>Dark</v>
      </c>
      <c r="Y1617" s="54">
        <f>IF(OR(VLOOKUP(V1617,'Charged Moves'!B$2:C$119,2,FALSE)=E1617,VLOOKUP(V1617,'Charged Moves'!B$2:C$119,2,FALSE)=F1617),1,0)</f>
        <v>1</v>
      </c>
      <c r="Z1617" s="54">
        <f>VLOOKUP(V1617,'Charged Moves'!B$2:K$119,10,FALSE)*100</f>
        <v>5</v>
      </c>
      <c r="AA1617" s="54">
        <f>VLOOKUP(V1617,'Charged Moves'!B$2:K$119,6,FALSE)</f>
        <v>3200</v>
      </c>
      <c r="AB1617" s="54">
        <f>VLOOKUP(V1617,'Charged Moves'!B$2:L$119,11,FALSE)</f>
        <v>33</v>
      </c>
      <c r="AC1617" s="62">
        <f t="shared" si="233"/>
        <v>59</v>
      </c>
      <c r="AD1617" s="24">
        <f t="shared" si="3"/>
        <v>18.4375</v>
      </c>
      <c r="AE1617" s="63">
        <f t="shared" si="4"/>
        <v>5</v>
      </c>
      <c r="AF1617" s="64">
        <f t="shared" si="5"/>
        <v>5500</v>
      </c>
      <c r="AG1617" s="65">
        <f t="shared" si="6"/>
        <v>13.10344828</v>
      </c>
      <c r="AH1617" s="15">
        <f t="shared" si="234"/>
        <v>0.7526391887</v>
      </c>
      <c r="AI1617" s="15">
        <f t="shared" si="235"/>
        <v>0.5007514224</v>
      </c>
      <c r="AJ1617" s="15">
        <f t="shared" si="236"/>
        <v>0.6398006579</v>
      </c>
      <c r="AK1617" s="65">
        <f t="shared" si="7"/>
        <v>5.507246377</v>
      </c>
      <c r="AL1617" s="65">
        <f t="shared" si="8"/>
        <v>555586.2069</v>
      </c>
      <c r="AM1617" s="65">
        <f t="shared" si="9"/>
        <v>233507.2464</v>
      </c>
    </row>
    <row r="1618" ht="14.25" customHeight="1">
      <c r="A1618" s="11">
        <v>1727.0</v>
      </c>
      <c r="B1618" s="11">
        <f>VLOOKUP(D1618,'Species Data'!A$2:E$252,2,FALSE)</f>
        <v>248</v>
      </c>
      <c r="C1618" s="11"/>
      <c r="D1618" s="20" t="s">
        <v>59</v>
      </c>
      <c r="E1618" s="81" t="s">
        <v>455</v>
      </c>
      <c r="F1618" s="156" t="s">
        <v>475</v>
      </c>
      <c r="G1618" s="11">
        <f>VLOOKUP(D1618,'Species Data'!A$2:E$252,3,FALSE)</f>
        <v>200</v>
      </c>
      <c r="H1618" s="52">
        <f>VLOOKUP(D1618,'Species Data'!A$2:E$252,4,FALSE)</f>
        <v>251</v>
      </c>
      <c r="I1618" s="52">
        <f>VLOOKUP(D1618,'Species Data'!A$2:E$252,5,FALSE)</f>
        <v>212</v>
      </c>
      <c r="J1618" s="53">
        <f t="shared" si="1"/>
        <v>42400</v>
      </c>
      <c r="K1618" s="21" t="s">
        <v>96</v>
      </c>
      <c r="L1618" s="54">
        <f>VLOOKUP(K1618,'Basic Moves'!B$2:J$60,3,FALSE)</f>
        <v>15</v>
      </c>
      <c r="M1618" s="54" t="str">
        <f>VLOOKUP(K1618,'Basic Moves'!B$2:C$60,2,FALSE)</f>
        <v>Steel</v>
      </c>
      <c r="N1618" s="54">
        <f>IF(OR(VLOOKUP(K1618,'Basic Moves'!B$2:C$60,2,FALSE)=E1618,VLOOKUP(K1618,'Basic Moves'!B$2:C$60,2,FALSE)=F1618),1,0)</f>
        <v>0</v>
      </c>
      <c r="O1618" s="54">
        <f>VLOOKUP(K1618,'Basic Moves'!B$2:J$60,5,FALSE)</f>
        <v>1100</v>
      </c>
      <c r="P1618" s="54">
        <f>VLOOKUP(K1618,'Basic Moves'!B$2:J$60,9,FALSE)</f>
        <v>7</v>
      </c>
      <c r="Q1618" s="34">
        <f t="shared" si="229"/>
        <v>11</v>
      </c>
      <c r="R1618" s="24">
        <f t="shared" si="2"/>
        <v>10</v>
      </c>
      <c r="S1618" s="56">
        <f t="shared" si="230"/>
        <v>13.63636364</v>
      </c>
      <c r="T1618" s="56">
        <f t="shared" si="231"/>
        <v>6.363636364</v>
      </c>
      <c r="U1618" s="56">
        <f t="shared" si="232"/>
        <v>0.4666666667</v>
      </c>
      <c r="V1618" s="21" t="s">
        <v>28</v>
      </c>
      <c r="W1618" s="54">
        <f>VLOOKUP(V1618,'Charged Moves'!B$2:K$119,3,FALSE)</f>
        <v>140</v>
      </c>
      <c r="X1618" s="57" t="str">
        <f>VLOOKUP(V1618,'Charged Moves'!B$2:C$119,2,FALSE)</f>
        <v>Fire</v>
      </c>
      <c r="Y1618" s="54">
        <f>IF(OR(VLOOKUP(V1618,'Charged Moves'!B$2:C$119,2,FALSE)=E1618,VLOOKUP(V1618,'Charged Moves'!B$2:C$119,2,FALSE)=F1618),1,0)</f>
        <v>0</v>
      </c>
      <c r="Z1618" s="54">
        <f>VLOOKUP(V1618,'Charged Moves'!B$2:K$119,10,FALSE)*100</f>
        <v>5</v>
      </c>
      <c r="AA1618" s="54">
        <f>VLOOKUP(V1618,'Charged Moves'!B$2:K$119,6,FALSE)</f>
        <v>4200</v>
      </c>
      <c r="AB1618" s="54">
        <f>VLOOKUP(V1618,'Charged Moves'!B$2:L$119,11,FALSE)</f>
        <v>100</v>
      </c>
      <c r="AC1618" s="62">
        <f t="shared" si="233"/>
        <v>98</v>
      </c>
      <c r="AD1618" s="24">
        <f t="shared" si="3"/>
        <v>23.33333333</v>
      </c>
      <c r="AE1618" s="63">
        <f t="shared" si="4"/>
        <v>15</v>
      </c>
      <c r="AF1618" s="64">
        <f t="shared" si="5"/>
        <v>16500</v>
      </c>
      <c r="AG1618" s="65">
        <f t="shared" si="6"/>
        <v>12.70531401</v>
      </c>
      <c r="AH1618" s="15">
        <f t="shared" si="234"/>
        <v>0.7297710517</v>
      </c>
      <c r="AI1618" s="15">
        <f t="shared" si="235"/>
        <v>0.4855366258</v>
      </c>
      <c r="AJ1618" s="15">
        <f t="shared" si="236"/>
        <v>0.5797694267</v>
      </c>
      <c r="AK1618" s="65">
        <f t="shared" si="7"/>
        <v>4.990512334</v>
      </c>
      <c r="AL1618" s="65">
        <f t="shared" si="8"/>
        <v>538705.314</v>
      </c>
      <c r="AM1618" s="65">
        <f t="shared" si="9"/>
        <v>211597.723</v>
      </c>
    </row>
    <row r="1619" ht="14.25" customHeight="1">
      <c r="A1619" s="11">
        <v>1728.0</v>
      </c>
      <c r="B1619" s="11">
        <f>VLOOKUP(D1619,'Species Data'!A$2:E$252,2,FALSE)</f>
        <v>248</v>
      </c>
      <c r="C1619" s="11"/>
      <c r="D1619" s="20" t="s">
        <v>59</v>
      </c>
      <c r="E1619" s="81" t="s">
        <v>455</v>
      </c>
      <c r="F1619" s="156" t="s">
        <v>475</v>
      </c>
      <c r="G1619" s="11">
        <f>VLOOKUP(D1619,'Species Data'!A$2:E$252,3,FALSE)</f>
        <v>200</v>
      </c>
      <c r="H1619" s="52">
        <f>VLOOKUP(D1619,'Species Data'!A$2:E$252,4,FALSE)</f>
        <v>251</v>
      </c>
      <c r="I1619" s="52">
        <f>VLOOKUP(D1619,'Species Data'!A$2:E$252,5,FALSE)</f>
        <v>212</v>
      </c>
      <c r="J1619" s="53">
        <f t="shared" si="1"/>
        <v>42400</v>
      </c>
      <c r="K1619" s="21" t="s">
        <v>96</v>
      </c>
      <c r="L1619" s="54">
        <f>VLOOKUP(K1619,'Basic Moves'!B$2:J$60,3,FALSE)</f>
        <v>15</v>
      </c>
      <c r="M1619" s="54" t="str">
        <f>VLOOKUP(K1619,'Basic Moves'!B$2:C$60,2,FALSE)</f>
        <v>Steel</v>
      </c>
      <c r="N1619" s="54">
        <f>IF(OR(VLOOKUP(K1619,'Basic Moves'!B$2:C$60,2,FALSE)=E1619,VLOOKUP(K1619,'Basic Moves'!B$2:C$60,2,FALSE)=F1619),1,0)</f>
        <v>0</v>
      </c>
      <c r="O1619" s="54">
        <f>VLOOKUP(K1619,'Basic Moves'!B$2:J$60,5,FALSE)</f>
        <v>1100</v>
      </c>
      <c r="P1619" s="54">
        <f>VLOOKUP(K1619,'Basic Moves'!B$2:J$60,9,FALSE)</f>
        <v>7</v>
      </c>
      <c r="Q1619" s="34">
        <f t="shared" si="229"/>
        <v>11</v>
      </c>
      <c r="R1619" s="24">
        <f t="shared" si="2"/>
        <v>10</v>
      </c>
      <c r="S1619" s="56">
        <f t="shared" si="230"/>
        <v>13.63636364</v>
      </c>
      <c r="T1619" s="56">
        <f t="shared" si="231"/>
        <v>6.363636364</v>
      </c>
      <c r="U1619" s="56">
        <f t="shared" si="232"/>
        <v>0.4666666667</v>
      </c>
      <c r="V1619" s="21" t="s">
        <v>61</v>
      </c>
      <c r="W1619" s="54">
        <f>VLOOKUP(V1619,'Charged Moves'!B$2:K$119,3,FALSE)</f>
        <v>100</v>
      </c>
      <c r="X1619" s="57" t="str">
        <f>VLOOKUP(V1619,'Charged Moves'!B$2:C$119,2,FALSE)</f>
        <v>Rock</v>
      </c>
      <c r="Y1619" s="54">
        <f>IF(OR(VLOOKUP(V1619,'Charged Moves'!B$2:C$119,2,FALSE)=E1619,VLOOKUP(V1619,'Charged Moves'!B$2:C$119,2,FALSE)=F1619),1,0)</f>
        <v>1</v>
      </c>
      <c r="Z1619" s="54">
        <f>VLOOKUP(V1619,'Charged Moves'!B$2:K$119,10,FALSE)*100</f>
        <v>50</v>
      </c>
      <c r="AA1619" s="54">
        <f>VLOOKUP(V1619,'Charged Moves'!B$2:K$119,6,FALSE)</f>
        <v>2300</v>
      </c>
      <c r="AB1619" s="54">
        <f>VLOOKUP(V1619,'Charged Moves'!B$2:L$119,11,FALSE)</f>
        <v>100</v>
      </c>
      <c r="AC1619" s="62">
        <f t="shared" si="233"/>
        <v>84</v>
      </c>
      <c r="AD1619" s="24">
        <f t="shared" si="3"/>
        <v>36.52173913</v>
      </c>
      <c r="AE1619" s="63">
        <f t="shared" si="4"/>
        <v>15</v>
      </c>
      <c r="AF1619" s="64">
        <f t="shared" si="5"/>
        <v>16500</v>
      </c>
      <c r="AG1619" s="65">
        <f t="shared" si="6"/>
        <v>13.24468085</v>
      </c>
      <c r="AH1619" s="15">
        <f t="shared" si="234"/>
        <v>0.7607513412</v>
      </c>
      <c r="AI1619" s="15">
        <f t="shared" si="235"/>
        <v>0.5061486592</v>
      </c>
      <c r="AJ1619" s="15">
        <f t="shared" si="236"/>
        <v>0.5694371687</v>
      </c>
      <c r="AK1619" s="65">
        <f t="shared" si="7"/>
        <v>4.901574803</v>
      </c>
      <c r="AL1619" s="65">
        <f t="shared" si="8"/>
        <v>561574.4681</v>
      </c>
      <c r="AM1619" s="65">
        <f t="shared" si="9"/>
        <v>207826.7717</v>
      </c>
    </row>
    <row r="1620" ht="14.25" customHeight="1">
      <c r="A1620" s="11">
        <v>1723.0</v>
      </c>
      <c r="B1620" s="11">
        <f>VLOOKUP(D1620,'Species Data'!A$2:E$252,2,FALSE)</f>
        <v>248</v>
      </c>
      <c r="C1620" s="11"/>
      <c r="D1620" s="20" t="s">
        <v>59</v>
      </c>
      <c r="E1620" s="81" t="s">
        <v>455</v>
      </c>
      <c r="F1620" s="156" t="s">
        <v>475</v>
      </c>
      <c r="G1620" s="11">
        <f>VLOOKUP(D1620,'Species Data'!A$2:E$252,3,FALSE)</f>
        <v>200</v>
      </c>
      <c r="H1620" s="52">
        <f>VLOOKUP(D1620,'Species Data'!A$2:E$252,4,FALSE)</f>
        <v>251</v>
      </c>
      <c r="I1620" s="52">
        <f>VLOOKUP(D1620,'Species Data'!A$2:E$252,5,FALSE)</f>
        <v>212</v>
      </c>
      <c r="J1620" s="53">
        <f t="shared" si="1"/>
        <v>42400</v>
      </c>
      <c r="K1620" s="21" t="s">
        <v>60</v>
      </c>
      <c r="L1620" s="54">
        <f>VLOOKUP(K1620,'Basic Moves'!B$2:J$60,3,FALSE)</f>
        <v>6</v>
      </c>
      <c r="M1620" s="54" t="str">
        <f>VLOOKUP(K1620,'Basic Moves'!B$2:C$60,2,FALSE)</f>
        <v>Dark</v>
      </c>
      <c r="N1620" s="54">
        <f>IF(OR(VLOOKUP(K1620,'Basic Moves'!B$2:C$60,2,FALSE)=E1620,VLOOKUP(K1620,'Basic Moves'!B$2:C$60,2,FALSE)=F1620),1,0)</f>
        <v>1</v>
      </c>
      <c r="O1620" s="54">
        <f>VLOOKUP(K1620,'Basic Moves'!B$2:J$60,5,FALSE)</f>
        <v>500</v>
      </c>
      <c r="P1620" s="54">
        <f>VLOOKUP(K1620,'Basic Moves'!B$2:J$60,9,FALSE)</f>
        <v>4</v>
      </c>
      <c r="Q1620" s="34">
        <f t="shared" si="229"/>
        <v>6</v>
      </c>
      <c r="R1620" s="24">
        <f t="shared" si="2"/>
        <v>12</v>
      </c>
      <c r="S1620" s="56">
        <f t="shared" si="230"/>
        <v>12</v>
      </c>
      <c r="T1620" s="56">
        <f t="shared" si="231"/>
        <v>8</v>
      </c>
      <c r="U1620" s="56">
        <f t="shared" si="232"/>
        <v>0.6666666667</v>
      </c>
      <c r="V1620" s="21" t="s">
        <v>65</v>
      </c>
      <c r="W1620" s="54">
        <f>VLOOKUP(V1620,'Charged Moves'!B$2:K$119,3,FALSE)</f>
        <v>70</v>
      </c>
      <c r="X1620" s="57" t="str">
        <f>VLOOKUP(V1620,'Charged Moves'!B$2:C$119,2,FALSE)</f>
        <v>Dark</v>
      </c>
      <c r="Y1620" s="54">
        <f>IF(OR(VLOOKUP(V1620,'Charged Moves'!B$2:C$119,2,FALSE)=E1620,VLOOKUP(V1620,'Charged Moves'!B$2:C$119,2,FALSE)=F1620),1,0)</f>
        <v>1</v>
      </c>
      <c r="Z1620" s="54">
        <f>VLOOKUP(V1620,'Charged Moves'!B$2:K$119,10,FALSE)*100</f>
        <v>5</v>
      </c>
      <c r="AA1620" s="54">
        <f>VLOOKUP(V1620,'Charged Moves'!B$2:K$119,6,FALSE)</f>
        <v>3200</v>
      </c>
      <c r="AB1620" s="54">
        <f>VLOOKUP(V1620,'Charged Moves'!B$2:L$119,11,FALSE)</f>
        <v>33</v>
      </c>
      <c r="AC1620" s="62">
        <f t="shared" si="233"/>
        <v>59</v>
      </c>
      <c r="AD1620" s="24">
        <f t="shared" si="3"/>
        <v>18.4375</v>
      </c>
      <c r="AE1620" s="63">
        <f t="shared" si="4"/>
        <v>9</v>
      </c>
      <c r="AF1620" s="64">
        <f t="shared" si="5"/>
        <v>4500</v>
      </c>
      <c r="AG1620" s="65">
        <f t="shared" si="6"/>
        <v>14.67532468</v>
      </c>
      <c r="AH1620" s="15">
        <f t="shared" si="234"/>
        <v>0.8429250244</v>
      </c>
      <c r="AI1620" s="15">
        <f t="shared" si="235"/>
        <v>0.5608210564</v>
      </c>
      <c r="AJ1620" s="15">
        <f t="shared" si="236"/>
        <v>0.4739241621</v>
      </c>
      <c r="AK1620" s="65">
        <f t="shared" si="7"/>
        <v>4.079422383</v>
      </c>
      <c r="AL1620" s="65">
        <f t="shared" si="8"/>
        <v>622233.7662</v>
      </c>
      <c r="AM1620" s="65">
        <f t="shared" si="9"/>
        <v>172967.509</v>
      </c>
    </row>
    <row r="1621" ht="14.25" customHeight="1">
      <c r="A1621" s="11">
        <v>1724.0</v>
      </c>
      <c r="B1621" s="11">
        <f>VLOOKUP(D1621,'Species Data'!A$2:E$252,2,FALSE)</f>
        <v>248</v>
      </c>
      <c r="C1621" s="11"/>
      <c r="D1621" s="20" t="s">
        <v>59</v>
      </c>
      <c r="E1621" s="81" t="s">
        <v>455</v>
      </c>
      <c r="F1621" s="156" t="s">
        <v>475</v>
      </c>
      <c r="G1621" s="11">
        <f>VLOOKUP(D1621,'Species Data'!A$2:E$252,3,FALSE)</f>
        <v>200</v>
      </c>
      <c r="H1621" s="52">
        <f>VLOOKUP(D1621,'Species Data'!A$2:E$252,4,FALSE)</f>
        <v>251</v>
      </c>
      <c r="I1621" s="52">
        <f>VLOOKUP(D1621,'Species Data'!A$2:E$252,5,FALSE)</f>
        <v>212</v>
      </c>
      <c r="J1621" s="53">
        <f t="shared" si="1"/>
        <v>42400</v>
      </c>
      <c r="K1621" s="21" t="s">
        <v>60</v>
      </c>
      <c r="L1621" s="54">
        <f>VLOOKUP(K1621,'Basic Moves'!B$2:J$60,3,FALSE)</f>
        <v>6</v>
      </c>
      <c r="M1621" s="54" t="str">
        <f>VLOOKUP(K1621,'Basic Moves'!B$2:C$60,2,FALSE)</f>
        <v>Dark</v>
      </c>
      <c r="N1621" s="54">
        <f>IF(OR(VLOOKUP(K1621,'Basic Moves'!B$2:C$60,2,FALSE)=E1621,VLOOKUP(K1621,'Basic Moves'!B$2:C$60,2,FALSE)=F1621),1,0)</f>
        <v>1</v>
      </c>
      <c r="O1621" s="54">
        <f>VLOOKUP(K1621,'Basic Moves'!B$2:J$60,5,FALSE)</f>
        <v>500</v>
      </c>
      <c r="P1621" s="54">
        <f>VLOOKUP(K1621,'Basic Moves'!B$2:J$60,9,FALSE)</f>
        <v>4</v>
      </c>
      <c r="Q1621" s="34">
        <f t="shared" si="229"/>
        <v>6</v>
      </c>
      <c r="R1621" s="24">
        <f t="shared" si="2"/>
        <v>12</v>
      </c>
      <c r="S1621" s="56">
        <f t="shared" si="230"/>
        <v>12</v>
      </c>
      <c r="T1621" s="56">
        <f t="shared" si="231"/>
        <v>8</v>
      </c>
      <c r="U1621" s="56">
        <f t="shared" si="232"/>
        <v>0.6666666667</v>
      </c>
      <c r="V1621" s="21" t="s">
        <v>28</v>
      </c>
      <c r="W1621" s="54">
        <f>VLOOKUP(V1621,'Charged Moves'!B$2:K$119,3,FALSE)</f>
        <v>140</v>
      </c>
      <c r="X1621" s="57" t="str">
        <f>VLOOKUP(V1621,'Charged Moves'!B$2:C$119,2,FALSE)</f>
        <v>Fire</v>
      </c>
      <c r="Y1621" s="54">
        <f>IF(OR(VLOOKUP(V1621,'Charged Moves'!B$2:C$119,2,FALSE)=E1621,VLOOKUP(V1621,'Charged Moves'!B$2:C$119,2,FALSE)=F1621),1,0)</f>
        <v>0</v>
      </c>
      <c r="Z1621" s="54">
        <f>VLOOKUP(V1621,'Charged Moves'!B$2:K$119,10,FALSE)*100</f>
        <v>5</v>
      </c>
      <c r="AA1621" s="54">
        <f>VLOOKUP(V1621,'Charged Moves'!B$2:K$119,6,FALSE)</f>
        <v>4200</v>
      </c>
      <c r="AB1621" s="54">
        <f>VLOOKUP(V1621,'Charged Moves'!B$2:L$119,11,FALSE)</f>
        <v>100</v>
      </c>
      <c r="AC1621" s="62">
        <f t="shared" si="233"/>
        <v>98</v>
      </c>
      <c r="AD1621" s="24">
        <f t="shared" si="3"/>
        <v>23.33333333</v>
      </c>
      <c r="AE1621" s="63">
        <f t="shared" si="4"/>
        <v>25</v>
      </c>
      <c r="AF1621" s="64">
        <f t="shared" si="5"/>
        <v>12500</v>
      </c>
      <c r="AG1621" s="65">
        <f t="shared" si="6"/>
        <v>14.8502994</v>
      </c>
      <c r="AH1621" s="15">
        <f t="shared" si="234"/>
        <v>0.8529752672</v>
      </c>
      <c r="AI1621" s="15">
        <f t="shared" si="235"/>
        <v>0.5675077576</v>
      </c>
      <c r="AJ1621" s="15">
        <f t="shared" si="236"/>
        <v>0.419377494</v>
      </c>
      <c r="AK1621" s="65">
        <f t="shared" si="7"/>
        <v>3.609898108</v>
      </c>
      <c r="AL1621" s="65">
        <f t="shared" si="8"/>
        <v>629652.6946</v>
      </c>
      <c r="AM1621" s="65">
        <f t="shared" si="9"/>
        <v>153059.6798</v>
      </c>
    </row>
    <row r="1622" ht="14.25" customHeight="1">
      <c r="A1622" s="11">
        <v>1725.0</v>
      </c>
      <c r="B1622" s="11">
        <f>VLOOKUP(D1622,'Species Data'!A$2:E$252,2,FALSE)</f>
        <v>248</v>
      </c>
      <c r="C1622" s="11"/>
      <c r="D1622" s="20" t="s">
        <v>59</v>
      </c>
      <c r="E1622" s="81" t="s">
        <v>455</v>
      </c>
      <c r="F1622" s="156" t="s">
        <v>475</v>
      </c>
      <c r="G1622" s="11">
        <f>VLOOKUP(D1622,'Species Data'!A$2:E$252,3,FALSE)</f>
        <v>200</v>
      </c>
      <c r="H1622" s="52">
        <f>VLOOKUP(D1622,'Species Data'!A$2:E$252,4,FALSE)</f>
        <v>251</v>
      </c>
      <c r="I1622" s="52">
        <f>VLOOKUP(D1622,'Species Data'!A$2:E$252,5,FALSE)</f>
        <v>212</v>
      </c>
      <c r="J1622" s="53">
        <f t="shared" si="1"/>
        <v>42400</v>
      </c>
      <c r="K1622" s="21" t="s">
        <v>60</v>
      </c>
      <c r="L1622" s="54">
        <f>VLOOKUP(K1622,'Basic Moves'!B$2:J$60,3,FALSE)</f>
        <v>6</v>
      </c>
      <c r="M1622" s="54" t="str">
        <f>VLOOKUP(K1622,'Basic Moves'!B$2:C$60,2,FALSE)</f>
        <v>Dark</v>
      </c>
      <c r="N1622" s="54">
        <f>IF(OR(VLOOKUP(K1622,'Basic Moves'!B$2:C$60,2,FALSE)=E1622,VLOOKUP(K1622,'Basic Moves'!B$2:C$60,2,FALSE)=F1622),1,0)</f>
        <v>1</v>
      </c>
      <c r="O1622" s="54">
        <f>VLOOKUP(K1622,'Basic Moves'!B$2:J$60,5,FALSE)</f>
        <v>500</v>
      </c>
      <c r="P1622" s="54">
        <f>VLOOKUP(K1622,'Basic Moves'!B$2:J$60,9,FALSE)</f>
        <v>4</v>
      </c>
      <c r="Q1622" s="34">
        <f t="shared" si="229"/>
        <v>6</v>
      </c>
      <c r="R1622" s="24">
        <f t="shared" si="2"/>
        <v>12</v>
      </c>
      <c r="S1622" s="56">
        <f t="shared" si="230"/>
        <v>12</v>
      </c>
      <c r="T1622" s="56">
        <f t="shared" si="231"/>
        <v>8</v>
      </c>
      <c r="U1622" s="56">
        <f t="shared" si="232"/>
        <v>0.6666666667</v>
      </c>
      <c r="V1622" s="21" t="s">
        <v>61</v>
      </c>
      <c r="W1622" s="54">
        <f>VLOOKUP(V1622,'Charged Moves'!B$2:K$119,3,FALSE)</f>
        <v>100</v>
      </c>
      <c r="X1622" s="57" t="str">
        <f>VLOOKUP(V1622,'Charged Moves'!B$2:C$119,2,FALSE)</f>
        <v>Rock</v>
      </c>
      <c r="Y1622" s="54">
        <f>IF(OR(VLOOKUP(V1622,'Charged Moves'!B$2:C$119,2,FALSE)=E1622,VLOOKUP(V1622,'Charged Moves'!B$2:C$119,2,FALSE)=F1622),1,0)</f>
        <v>1</v>
      </c>
      <c r="Z1622" s="54">
        <f>VLOOKUP(V1622,'Charged Moves'!B$2:K$119,10,FALSE)*100</f>
        <v>50</v>
      </c>
      <c r="AA1622" s="54">
        <f>VLOOKUP(V1622,'Charged Moves'!B$2:K$119,6,FALSE)</f>
        <v>2300</v>
      </c>
      <c r="AB1622" s="54">
        <f>VLOOKUP(V1622,'Charged Moves'!B$2:L$119,11,FALSE)</f>
        <v>100</v>
      </c>
      <c r="AC1622" s="62">
        <f t="shared" si="233"/>
        <v>84</v>
      </c>
      <c r="AD1622" s="24">
        <f t="shared" si="3"/>
        <v>36.52173913</v>
      </c>
      <c r="AE1622" s="63">
        <f t="shared" si="4"/>
        <v>25</v>
      </c>
      <c r="AF1622" s="64">
        <f t="shared" si="5"/>
        <v>12500</v>
      </c>
      <c r="AG1622" s="65">
        <f t="shared" si="6"/>
        <v>15.81081081</v>
      </c>
      <c r="AH1622" s="15">
        <f t="shared" si="234"/>
        <v>0.9081453654</v>
      </c>
      <c r="AI1622" s="15">
        <f t="shared" si="235"/>
        <v>0.6042139318</v>
      </c>
      <c r="AJ1622" s="15">
        <f t="shared" si="236"/>
        <v>0.4069579823</v>
      </c>
      <c r="AK1622" s="65">
        <f t="shared" si="7"/>
        <v>3.502994012</v>
      </c>
      <c r="AL1622" s="65">
        <f t="shared" si="8"/>
        <v>670378.3784</v>
      </c>
      <c r="AM1622" s="65">
        <f t="shared" si="9"/>
        <v>148526.9461</v>
      </c>
    </row>
    <row r="1623" ht="14.25" customHeight="1">
      <c r="A1623" s="11">
        <v>1651.0</v>
      </c>
      <c r="B1623" s="11">
        <f>VLOOKUP(D1623,'Species Data'!A$2:E$252,2,FALSE)</f>
        <v>236</v>
      </c>
      <c r="C1623" s="11"/>
      <c r="D1623" s="20" t="s">
        <v>447</v>
      </c>
      <c r="E1623" s="152" t="s">
        <v>482</v>
      </c>
      <c r="F1623" s="152"/>
      <c r="G1623" s="11">
        <f>VLOOKUP(D1623,'Species Data'!A$2:E$252,3,FALSE)</f>
        <v>70</v>
      </c>
      <c r="H1623" s="52">
        <f>VLOOKUP(D1623,'Species Data'!A$2:E$252,4,FALSE)</f>
        <v>64</v>
      </c>
      <c r="I1623" s="52">
        <f>VLOOKUP(D1623,'Species Data'!A$2:E$252,5,FALSE)</f>
        <v>64</v>
      </c>
      <c r="J1623" s="53">
        <f t="shared" si="1"/>
        <v>4480</v>
      </c>
      <c r="K1623" s="21" t="s">
        <v>106</v>
      </c>
      <c r="L1623" s="54">
        <f>VLOOKUP(K1623,'Basic Moves'!B$2:J$60,3,FALSE)</f>
        <v>15</v>
      </c>
      <c r="M1623" s="54" t="str">
        <f>VLOOKUP(K1623,'Basic Moves'!B$2:C$60,2,FALSE)</f>
        <v>Fighting</v>
      </c>
      <c r="N1623" s="54">
        <f>IF(OR(VLOOKUP(K1623,'Basic Moves'!B$2:C$60,2,FALSE)=E1623,VLOOKUP(K1623,'Basic Moves'!B$2:C$60,2,FALSE)=F1623),1,0)</f>
        <v>1</v>
      </c>
      <c r="O1623" s="54">
        <f>VLOOKUP(K1623,'Basic Moves'!B$2:J$60,5,FALSE)</f>
        <v>1300</v>
      </c>
      <c r="P1623" s="54">
        <f>VLOOKUP(K1623,'Basic Moves'!B$2:J$60,9,FALSE)</f>
        <v>10</v>
      </c>
      <c r="Q1623" s="34">
        <f t="shared" si="229"/>
        <v>4</v>
      </c>
      <c r="R1623" s="24">
        <f t="shared" si="2"/>
        <v>3.076923077</v>
      </c>
      <c r="S1623" s="56">
        <f t="shared" si="230"/>
        <v>11.53846154</v>
      </c>
      <c r="T1623" s="56">
        <f t="shared" si="231"/>
        <v>7.692307692</v>
      </c>
      <c r="U1623" s="56">
        <f t="shared" si="232"/>
        <v>0.6666666667</v>
      </c>
      <c r="V1623" s="21" t="s">
        <v>140</v>
      </c>
      <c r="W1623" s="54">
        <f>VLOOKUP(V1623,'Charged Moves'!B$2:K$119,3,FALSE)</f>
        <v>80</v>
      </c>
      <c r="X1623" s="57" t="str">
        <f>VLOOKUP(V1623,'Charged Moves'!B$2:C$119,2,FALSE)</f>
        <v>Rock</v>
      </c>
      <c r="Y1623" s="54">
        <f>IF(OR(VLOOKUP(V1623,'Charged Moves'!B$2:C$119,2,FALSE)=E1623,VLOOKUP(V1623,'Charged Moves'!B$2:C$119,2,FALSE)=F1623),1,0)</f>
        <v>0</v>
      </c>
      <c r="Z1623" s="54">
        <f>VLOOKUP(V1623,'Charged Moves'!B$2:K$119,10,FALSE)*100</f>
        <v>5</v>
      </c>
      <c r="AA1623" s="54">
        <f>VLOOKUP(V1623,'Charged Moves'!B$2:K$119,6,FALSE)</f>
        <v>2700</v>
      </c>
      <c r="AB1623" s="54">
        <f>VLOOKUP(V1623,'Charged Moves'!B$2:L$119,11,FALSE)</f>
        <v>50</v>
      </c>
      <c r="AC1623" s="62">
        <f t="shared" si="233"/>
        <v>15</v>
      </c>
      <c r="AD1623" s="24">
        <f t="shared" si="3"/>
        <v>5.555555556</v>
      </c>
      <c r="AE1623" s="63">
        <f t="shared" si="4"/>
        <v>5</v>
      </c>
      <c r="AF1623" s="64">
        <f t="shared" si="5"/>
        <v>6500</v>
      </c>
      <c r="AG1623" s="65">
        <f t="shared" si="6"/>
        <v>3.804347826</v>
      </c>
      <c r="AH1623" s="15">
        <f t="shared" si="234"/>
        <v>0.2185150963</v>
      </c>
      <c r="AI1623" s="15">
        <f t="shared" si="235"/>
        <v>0.01536133524</v>
      </c>
      <c r="AJ1623" s="15">
        <f t="shared" si="236"/>
        <v>0.02026536906</v>
      </c>
      <c r="AK1623" s="65">
        <f t="shared" si="7"/>
        <v>1.650943396</v>
      </c>
      <c r="AL1623" s="65">
        <f t="shared" si="8"/>
        <v>17043.47826</v>
      </c>
      <c r="AM1623" s="65">
        <f t="shared" si="9"/>
        <v>7396.226415</v>
      </c>
    </row>
    <row r="1624" ht="14.25" customHeight="1">
      <c r="A1624" s="11">
        <v>1649.0</v>
      </c>
      <c r="B1624" s="11">
        <f>VLOOKUP(D1624,'Species Data'!A$2:E$252,2,FALSE)</f>
        <v>236</v>
      </c>
      <c r="C1624" s="11"/>
      <c r="D1624" s="20" t="s">
        <v>447</v>
      </c>
      <c r="E1624" s="152" t="s">
        <v>482</v>
      </c>
      <c r="F1624" s="152"/>
      <c r="G1624" s="11">
        <f>VLOOKUP(D1624,'Species Data'!A$2:E$252,3,FALSE)</f>
        <v>70</v>
      </c>
      <c r="H1624" s="52">
        <f>VLOOKUP(D1624,'Species Data'!A$2:E$252,4,FALSE)</f>
        <v>64</v>
      </c>
      <c r="I1624" s="52">
        <f>VLOOKUP(D1624,'Species Data'!A$2:E$252,5,FALSE)</f>
        <v>64</v>
      </c>
      <c r="J1624" s="53">
        <f t="shared" si="1"/>
        <v>4480</v>
      </c>
      <c r="K1624" s="21" t="s">
        <v>106</v>
      </c>
      <c r="L1624" s="54">
        <f>VLOOKUP(K1624,'Basic Moves'!B$2:J$60,3,FALSE)</f>
        <v>15</v>
      </c>
      <c r="M1624" s="54" t="str">
        <f>VLOOKUP(K1624,'Basic Moves'!B$2:C$60,2,FALSE)</f>
        <v>Fighting</v>
      </c>
      <c r="N1624" s="54">
        <f>IF(OR(VLOOKUP(K1624,'Basic Moves'!B$2:C$60,2,FALSE)=E1624,VLOOKUP(K1624,'Basic Moves'!B$2:C$60,2,FALSE)=F1624),1,0)</f>
        <v>1</v>
      </c>
      <c r="O1624" s="54">
        <f>VLOOKUP(K1624,'Basic Moves'!B$2:J$60,5,FALSE)</f>
        <v>1300</v>
      </c>
      <c r="P1624" s="54">
        <f>VLOOKUP(K1624,'Basic Moves'!B$2:J$60,9,FALSE)</f>
        <v>10</v>
      </c>
      <c r="Q1624" s="34">
        <f t="shared" si="229"/>
        <v>4</v>
      </c>
      <c r="R1624" s="24">
        <f t="shared" si="2"/>
        <v>3.076923077</v>
      </c>
      <c r="S1624" s="56">
        <f t="shared" si="230"/>
        <v>11.53846154</v>
      </c>
      <c r="T1624" s="56">
        <f t="shared" si="231"/>
        <v>7.692307692</v>
      </c>
      <c r="U1624" s="56">
        <f t="shared" si="232"/>
        <v>0.6666666667</v>
      </c>
      <c r="V1624" s="21" t="s">
        <v>236</v>
      </c>
      <c r="W1624" s="54">
        <f>VLOOKUP(V1624,'Charged Moves'!B$2:K$119,3,FALSE)</f>
        <v>40</v>
      </c>
      <c r="X1624" s="57" t="str">
        <f>VLOOKUP(V1624,'Charged Moves'!B$2:C$119,2,FALSE)</f>
        <v>Fighting</v>
      </c>
      <c r="Y1624" s="54">
        <f>IF(OR(VLOOKUP(V1624,'Charged Moves'!B$2:C$119,2,FALSE)=E1624,VLOOKUP(V1624,'Charged Moves'!B$2:C$119,2,FALSE)=F1624),1,0)</f>
        <v>1</v>
      </c>
      <c r="Z1624" s="54">
        <f>VLOOKUP(V1624,'Charged Moves'!B$2:K$119,10,FALSE)*100</f>
        <v>25</v>
      </c>
      <c r="AA1624" s="54">
        <f>VLOOKUP(V1624,'Charged Moves'!B$2:K$119,6,FALSE)</f>
        <v>1600</v>
      </c>
      <c r="AB1624" s="54">
        <f>VLOOKUP(V1624,'Charged Moves'!B$2:L$119,11,FALSE)</f>
        <v>33</v>
      </c>
      <c r="AC1624" s="62">
        <f t="shared" si="233"/>
        <v>9</v>
      </c>
      <c r="AD1624" s="24">
        <f t="shared" si="3"/>
        <v>5.625</v>
      </c>
      <c r="AE1624" s="63">
        <f t="shared" si="4"/>
        <v>4</v>
      </c>
      <c r="AF1624" s="64">
        <f t="shared" si="5"/>
        <v>5200</v>
      </c>
      <c r="AG1624" s="65">
        <f t="shared" si="6"/>
        <v>3.676470588</v>
      </c>
      <c r="AH1624" s="15">
        <f t="shared" si="234"/>
        <v>0.211170051</v>
      </c>
      <c r="AI1624" s="15">
        <f t="shared" si="235"/>
        <v>0.01484498784</v>
      </c>
      <c r="AJ1624" s="15">
        <f t="shared" si="236"/>
        <v>0.01826640409</v>
      </c>
      <c r="AK1624" s="65">
        <f t="shared" si="7"/>
        <v>1.488095238</v>
      </c>
      <c r="AL1624" s="65">
        <f t="shared" si="8"/>
        <v>16470.58824</v>
      </c>
      <c r="AM1624" s="65">
        <f t="shared" si="9"/>
        <v>6666.666667</v>
      </c>
    </row>
    <row r="1625" ht="14.25" customHeight="1">
      <c r="A1625" s="11">
        <v>1650.0</v>
      </c>
      <c r="B1625" s="11">
        <f>VLOOKUP(D1625,'Species Data'!A$2:E$252,2,FALSE)</f>
        <v>236</v>
      </c>
      <c r="C1625" s="11"/>
      <c r="D1625" s="20" t="s">
        <v>447</v>
      </c>
      <c r="E1625" s="152" t="s">
        <v>482</v>
      </c>
      <c r="F1625" s="152"/>
      <c r="G1625" s="11">
        <f>VLOOKUP(D1625,'Species Data'!A$2:E$252,3,FALSE)</f>
        <v>70</v>
      </c>
      <c r="H1625" s="52">
        <f>VLOOKUP(D1625,'Species Data'!A$2:E$252,4,FALSE)</f>
        <v>64</v>
      </c>
      <c r="I1625" s="52">
        <f>VLOOKUP(D1625,'Species Data'!A$2:E$252,5,FALSE)</f>
        <v>64</v>
      </c>
      <c r="J1625" s="53">
        <f t="shared" si="1"/>
        <v>4480</v>
      </c>
      <c r="K1625" s="21" t="s">
        <v>106</v>
      </c>
      <c r="L1625" s="54">
        <f>VLOOKUP(K1625,'Basic Moves'!B$2:J$60,3,FALSE)</f>
        <v>15</v>
      </c>
      <c r="M1625" s="54" t="str">
        <f>VLOOKUP(K1625,'Basic Moves'!B$2:C$60,2,FALSE)</f>
        <v>Fighting</v>
      </c>
      <c r="N1625" s="54">
        <f>IF(OR(VLOOKUP(K1625,'Basic Moves'!B$2:C$60,2,FALSE)=E1625,VLOOKUP(K1625,'Basic Moves'!B$2:C$60,2,FALSE)=F1625),1,0)</f>
        <v>1</v>
      </c>
      <c r="O1625" s="54">
        <f>VLOOKUP(K1625,'Basic Moves'!B$2:J$60,5,FALSE)</f>
        <v>1300</v>
      </c>
      <c r="P1625" s="54">
        <f>VLOOKUP(K1625,'Basic Moves'!B$2:J$60,9,FALSE)</f>
        <v>10</v>
      </c>
      <c r="Q1625" s="34">
        <f t="shared" si="229"/>
        <v>4</v>
      </c>
      <c r="R1625" s="24">
        <f t="shared" si="2"/>
        <v>3.076923077</v>
      </c>
      <c r="S1625" s="56">
        <f t="shared" si="230"/>
        <v>11.53846154</v>
      </c>
      <c r="T1625" s="56">
        <f t="shared" si="231"/>
        <v>7.692307692</v>
      </c>
      <c r="U1625" s="56">
        <f t="shared" si="232"/>
        <v>0.6666666667</v>
      </c>
      <c r="V1625" s="21" t="s">
        <v>273</v>
      </c>
      <c r="W1625" s="54">
        <f>VLOOKUP(V1625,'Charged Moves'!B$2:K$119,3,FALSE)</f>
        <v>40</v>
      </c>
      <c r="X1625" s="57" t="str">
        <f>VLOOKUP(V1625,'Charged Moves'!B$2:C$119,2,FALSE)</f>
        <v>Fighting</v>
      </c>
      <c r="Y1625" s="54">
        <f>IF(OR(VLOOKUP(V1625,'Charged Moves'!B$2:C$119,2,FALSE)=E1625,VLOOKUP(V1625,'Charged Moves'!B$2:C$119,2,FALSE)=F1625),1,0)</f>
        <v>1</v>
      </c>
      <c r="Z1625" s="54">
        <f>VLOOKUP(V1625,'Charged Moves'!B$2:K$119,10,FALSE)*100</f>
        <v>5</v>
      </c>
      <c r="AA1625" s="54">
        <f>VLOOKUP(V1625,'Charged Moves'!B$2:K$119,6,FALSE)</f>
        <v>1900</v>
      </c>
      <c r="AB1625" s="54">
        <f>VLOOKUP(V1625,'Charged Moves'!B$2:L$119,11,FALSE)</f>
        <v>33</v>
      </c>
      <c r="AC1625" s="62">
        <f t="shared" si="233"/>
        <v>9</v>
      </c>
      <c r="AD1625" s="24">
        <f t="shared" si="3"/>
        <v>4.736842105</v>
      </c>
      <c r="AE1625" s="63">
        <f t="shared" si="4"/>
        <v>4</v>
      </c>
      <c r="AF1625" s="64">
        <f t="shared" si="5"/>
        <v>5200</v>
      </c>
      <c r="AG1625" s="65">
        <f t="shared" si="6"/>
        <v>3.521126761</v>
      </c>
      <c r="AH1625" s="15">
        <f t="shared" si="234"/>
        <v>0.2022473728</v>
      </c>
      <c r="AI1625" s="15">
        <f t="shared" si="235"/>
        <v>0.01421773483</v>
      </c>
      <c r="AJ1625" s="15">
        <f t="shared" si="236"/>
        <v>0.01794594086</v>
      </c>
      <c r="AK1625" s="65">
        <f t="shared" si="7"/>
        <v>1.461988304</v>
      </c>
      <c r="AL1625" s="65">
        <f t="shared" si="8"/>
        <v>15774.64789</v>
      </c>
      <c r="AM1625" s="65">
        <f t="shared" si="9"/>
        <v>6549.707602</v>
      </c>
    </row>
    <row r="1626" ht="14.25" customHeight="1">
      <c r="A1626" s="11">
        <v>1654.0</v>
      </c>
      <c r="B1626" s="11">
        <f>VLOOKUP(D1626,'Species Data'!A$2:E$252,2,FALSE)</f>
        <v>236</v>
      </c>
      <c r="C1626" s="11"/>
      <c r="D1626" s="20" t="s">
        <v>447</v>
      </c>
      <c r="E1626" s="152" t="s">
        <v>482</v>
      </c>
      <c r="F1626" s="152"/>
      <c r="G1626" s="11">
        <f>VLOOKUP(D1626,'Species Data'!A$2:E$252,3,FALSE)</f>
        <v>70</v>
      </c>
      <c r="H1626" s="52">
        <f>VLOOKUP(D1626,'Species Data'!A$2:E$252,4,FALSE)</f>
        <v>64</v>
      </c>
      <c r="I1626" s="52">
        <f>VLOOKUP(D1626,'Species Data'!A$2:E$252,5,FALSE)</f>
        <v>64</v>
      </c>
      <c r="J1626" s="53">
        <f t="shared" si="1"/>
        <v>4480</v>
      </c>
      <c r="K1626" s="21" t="s">
        <v>139</v>
      </c>
      <c r="L1626" s="54">
        <f>VLOOKUP(K1626,'Basic Moves'!B$2:J$60,3,FALSE)</f>
        <v>5</v>
      </c>
      <c r="M1626" s="54" t="str">
        <f>VLOOKUP(K1626,'Basic Moves'!B$2:C$60,2,FALSE)</f>
        <v>Normal</v>
      </c>
      <c r="N1626" s="54">
        <f>IF(OR(VLOOKUP(K1626,'Basic Moves'!B$2:C$60,2,FALSE)=E1626,VLOOKUP(K1626,'Basic Moves'!B$2:C$60,2,FALSE)=F1626),1,0)</f>
        <v>0</v>
      </c>
      <c r="O1626" s="54">
        <f>VLOOKUP(K1626,'Basic Moves'!B$2:J$60,5,FALSE)</f>
        <v>500</v>
      </c>
      <c r="P1626" s="54">
        <f>VLOOKUP(K1626,'Basic Moves'!B$2:J$60,9,FALSE)</f>
        <v>5</v>
      </c>
      <c r="Q1626" s="34">
        <f t="shared" si="229"/>
        <v>1</v>
      </c>
      <c r="R1626" s="24">
        <f t="shared" si="2"/>
        <v>2</v>
      </c>
      <c r="S1626" s="56">
        <f t="shared" si="230"/>
        <v>10</v>
      </c>
      <c r="T1626" s="56">
        <f t="shared" si="231"/>
        <v>10</v>
      </c>
      <c r="U1626" s="56">
        <f t="shared" si="232"/>
        <v>1</v>
      </c>
      <c r="V1626" s="21" t="s">
        <v>140</v>
      </c>
      <c r="W1626" s="54">
        <f>VLOOKUP(V1626,'Charged Moves'!B$2:K$119,3,FALSE)</f>
        <v>80</v>
      </c>
      <c r="X1626" s="57" t="str">
        <f>VLOOKUP(V1626,'Charged Moves'!B$2:C$119,2,FALSE)</f>
        <v>Rock</v>
      </c>
      <c r="Y1626" s="54">
        <f>IF(OR(VLOOKUP(V1626,'Charged Moves'!B$2:C$119,2,FALSE)=E1626,VLOOKUP(V1626,'Charged Moves'!B$2:C$119,2,FALSE)=F1626),1,0)</f>
        <v>0</v>
      </c>
      <c r="Z1626" s="54">
        <f>VLOOKUP(V1626,'Charged Moves'!B$2:K$119,10,FALSE)*100</f>
        <v>5</v>
      </c>
      <c r="AA1626" s="54">
        <f>VLOOKUP(V1626,'Charged Moves'!B$2:K$119,6,FALSE)</f>
        <v>2700</v>
      </c>
      <c r="AB1626" s="54">
        <f>VLOOKUP(V1626,'Charged Moves'!B$2:L$119,11,FALSE)</f>
        <v>50</v>
      </c>
      <c r="AC1626" s="62">
        <f t="shared" si="233"/>
        <v>15</v>
      </c>
      <c r="AD1626" s="24">
        <f t="shared" si="3"/>
        <v>5.555555556</v>
      </c>
      <c r="AE1626" s="63">
        <f t="shared" si="4"/>
        <v>10</v>
      </c>
      <c r="AF1626" s="64">
        <f t="shared" si="5"/>
        <v>5000</v>
      </c>
      <c r="AG1626" s="65">
        <f t="shared" si="6"/>
        <v>3.246753247</v>
      </c>
      <c r="AH1626" s="15">
        <f t="shared" si="234"/>
        <v>0.1864878373</v>
      </c>
      <c r="AI1626" s="15">
        <f t="shared" si="235"/>
        <v>0.01310985939</v>
      </c>
      <c r="AJ1626" s="15">
        <f t="shared" si="236"/>
        <v>0.0103325114</v>
      </c>
      <c r="AK1626" s="65">
        <f t="shared" si="7"/>
        <v>0.8417508418</v>
      </c>
      <c r="AL1626" s="65">
        <f t="shared" si="8"/>
        <v>14545.45455</v>
      </c>
      <c r="AM1626" s="65">
        <f t="shared" si="9"/>
        <v>3771.043771</v>
      </c>
    </row>
    <row r="1627" ht="14.25" customHeight="1">
      <c r="A1627" s="11">
        <v>1652.0</v>
      </c>
      <c r="B1627" s="11">
        <f>VLOOKUP(D1627,'Species Data'!A$2:E$252,2,FALSE)</f>
        <v>236</v>
      </c>
      <c r="C1627" s="11"/>
      <c r="D1627" s="20" t="s">
        <v>447</v>
      </c>
      <c r="E1627" s="152" t="s">
        <v>482</v>
      </c>
      <c r="F1627" s="152"/>
      <c r="G1627" s="11">
        <f>VLOOKUP(D1627,'Species Data'!A$2:E$252,3,FALSE)</f>
        <v>70</v>
      </c>
      <c r="H1627" s="52">
        <f>VLOOKUP(D1627,'Species Data'!A$2:E$252,4,FALSE)</f>
        <v>64</v>
      </c>
      <c r="I1627" s="52">
        <f>VLOOKUP(D1627,'Species Data'!A$2:E$252,5,FALSE)</f>
        <v>64</v>
      </c>
      <c r="J1627" s="53">
        <f t="shared" si="1"/>
        <v>4480</v>
      </c>
      <c r="K1627" s="21" t="s">
        <v>139</v>
      </c>
      <c r="L1627" s="54">
        <f>VLOOKUP(K1627,'Basic Moves'!B$2:J$60,3,FALSE)</f>
        <v>5</v>
      </c>
      <c r="M1627" s="54" t="str">
        <f>VLOOKUP(K1627,'Basic Moves'!B$2:C$60,2,FALSE)</f>
        <v>Normal</v>
      </c>
      <c r="N1627" s="54">
        <f>IF(OR(VLOOKUP(K1627,'Basic Moves'!B$2:C$60,2,FALSE)=E1627,VLOOKUP(K1627,'Basic Moves'!B$2:C$60,2,FALSE)=F1627),1,0)</f>
        <v>0</v>
      </c>
      <c r="O1627" s="54">
        <f>VLOOKUP(K1627,'Basic Moves'!B$2:J$60,5,FALSE)</f>
        <v>500</v>
      </c>
      <c r="P1627" s="54">
        <f>VLOOKUP(K1627,'Basic Moves'!B$2:J$60,9,FALSE)</f>
        <v>5</v>
      </c>
      <c r="Q1627" s="34">
        <f t="shared" si="229"/>
        <v>1</v>
      </c>
      <c r="R1627" s="24">
        <f t="shared" si="2"/>
        <v>2</v>
      </c>
      <c r="S1627" s="56">
        <f t="shared" si="230"/>
        <v>10</v>
      </c>
      <c r="T1627" s="56">
        <f t="shared" si="231"/>
        <v>10</v>
      </c>
      <c r="U1627" s="56">
        <f t="shared" si="232"/>
        <v>1</v>
      </c>
      <c r="V1627" s="21" t="s">
        <v>236</v>
      </c>
      <c r="W1627" s="54">
        <f>VLOOKUP(V1627,'Charged Moves'!B$2:K$119,3,FALSE)</f>
        <v>40</v>
      </c>
      <c r="X1627" s="57" t="str">
        <f>VLOOKUP(V1627,'Charged Moves'!B$2:C$119,2,FALSE)</f>
        <v>Fighting</v>
      </c>
      <c r="Y1627" s="54">
        <f>IF(OR(VLOOKUP(V1627,'Charged Moves'!B$2:C$119,2,FALSE)=E1627,VLOOKUP(V1627,'Charged Moves'!B$2:C$119,2,FALSE)=F1627),1,0)</f>
        <v>1</v>
      </c>
      <c r="Z1627" s="54">
        <f>VLOOKUP(V1627,'Charged Moves'!B$2:K$119,10,FALSE)*100</f>
        <v>25</v>
      </c>
      <c r="AA1627" s="54">
        <f>VLOOKUP(V1627,'Charged Moves'!B$2:K$119,6,FALSE)</f>
        <v>1600</v>
      </c>
      <c r="AB1627" s="54">
        <f>VLOOKUP(V1627,'Charged Moves'!B$2:L$119,11,FALSE)</f>
        <v>33</v>
      </c>
      <c r="AC1627" s="62">
        <f t="shared" si="233"/>
        <v>9</v>
      </c>
      <c r="AD1627" s="24">
        <f t="shared" si="3"/>
        <v>5.625</v>
      </c>
      <c r="AE1627" s="63">
        <f t="shared" si="4"/>
        <v>7</v>
      </c>
      <c r="AF1627" s="64">
        <f t="shared" si="5"/>
        <v>3500</v>
      </c>
      <c r="AG1627" s="65">
        <f t="shared" si="6"/>
        <v>3.137254902</v>
      </c>
      <c r="AH1627" s="15">
        <f t="shared" si="234"/>
        <v>0.1801984435</v>
      </c>
      <c r="AI1627" s="15">
        <f t="shared" si="235"/>
        <v>0.01266772296</v>
      </c>
      <c r="AJ1627" s="15">
        <f t="shared" si="236"/>
        <v>0.009308074727</v>
      </c>
      <c r="AK1627" s="65">
        <f t="shared" si="7"/>
        <v>0.7582938389</v>
      </c>
      <c r="AL1627" s="65">
        <f t="shared" si="8"/>
        <v>14054.90196</v>
      </c>
      <c r="AM1627" s="65">
        <f t="shared" si="9"/>
        <v>3397.156398</v>
      </c>
    </row>
    <row r="1628" ht="14.25" customHeight="1">
      <c r="A1628" s="11">
        <v>1653.0</v>
      </c>
      <c r="B1628" s="11">
        <f>VLOOKUP(D1628,'Species Data'!A$2:E$252,2,FALSE)</f>
        <v>236</v>
      </c>
      <c r="C1628" s="11"/>
      <c r="D1628" s="20" t="s">
        <v>447</v>
      </c>
      <c r="E1628" s="152" t="s">
        <v>482</v>
      </c>
      <c r="F1628" s="152"/>
      <c r="G1628" s="11">
        <f>VLOOKUP(D1628,'Species Data'!A$2:E$252,3,FALSE)</f>
        <v>70</v>
      </c>
      <c r="H1628" s="52">
        <f>VLOOKUP(D1628,'Species Data'!A$2:E$252,4,FALSE)</f>
        <v>64</v>
      </c>
      <c r="I1628" s="52">
        <f>VLOOKUP(D1628,'Species Data'!A$2:E$252,5,FALSE)</f>
        <v>64</v>
      </c>
      <c r="J1628" s="53">
        <f t="shared" si="1"/>
        <v>4480</v>
      </c>
      <c r="K1628" s="21" t="s">
        <v>139</v>
      </c>
      <c r="L1628" s="54">
        <f>VLOOKUP(K1628,'Basic Moves'!B$2:J$60,3,FALSE)</f>
        <v>5</v>
      </c>
      <c r="M1628" s="54" t="str">
        <f>VLOOKUP(K1628,'Basic Moves'!B$2:C$60,2,FALSE)</f>
        <v>Normal</v>
      </c>
      <c r="N1628" s="54">
        <f>IF(OR(VLOOKUP(K1628,'Basic Moves'!B$2:C$60,2,FALSE)=E1628,VLOOKUP(K1628,'Basic Moves'!B$2:C$60,2,FALSE)=F1628),1,0)</f>
        <v>0</v>
      </c>
      <c r="O1628" s="54">
        <f>VLOOKUP(K1628,'Basic Moves'!B$2:J$60,5,FALSE)</f>
        <v>500</v>
      </c>
      <c r="P1628" s="54">
        <f>VLOOKUP(K1628,'Basic Moves'!B$2:J$60,9,FALSE)</f>
        <v>5</v>
      </c>
      <c r="Q1628" s="34">
        <f t="shared" si="229"/>
        <v>1</v>
      </c>
      <c r="R1628" s="24">
        <f t="shared" si="2"/>
        <v>2</v>
      </c>
      <c r="S1628" s="56">
        <f t="shared" si="230"/>
        <v>10</v>
      </c>
      <c r="T1628" s="56">
        <f t="shared" si="231"/>
        <v>10</v>
      </c>
      <c r="U1628" s="56">
        <f t="shared" si="232"/>
        <v>1</v>
      </c>
      <c r="V1628" s="21" t="s">
        <v>273</v>
      </c>
      <c r="W1628" s="54">
        <f>VLOOKUP(V1628,'Charged Moves'!B$2:K$119,3,FALSE)</f>
        <v>40</v>
      </c>
      <c r="X1628" s="57" t="str">
        <f>VLOOKUP(V1628,'Charged Moves'!B$2:C$119,2,FALSE)</f>
        <v>Fighting</v>
      </c>
      <c r="Y1628" s="54">
        <f>IF(OR(VLOOKUP(V1628,'Charged Moves'!B$2:C$119,2,FALSE)=E1628,VLOOKUP(V1628,'Charged Moves'!B$2:C$119,2,FALSE)=F1628),1,0)</f>
        <v>1</v>
      </c>
      <c r="Z1628" s="54">
        <f>VLOOKUP(V1628,'Charged Moves'!B$2:K$119,10,FALSE)*100</f>
        <v>5</v>
      </c>
      <c r="AA1628" s="54">
        <f>VLOOKUP(V1628,'Charged Moves'!B$2:K$119,6,FALSE)</f>
        <v>1900</v>
      </c>
      <c r="AB1628" s="54">
        <f>VLOOKUP(V1628,'Charged Moves'!B$2:L$119,11,FALSE)</f>
        <v>33</v>
      </c>
      <c r="AC1628" s="62">
        <f t="shared" si="233"/>
        <v>9</v>
      </c>
      <c r="AD1628" s="24">
        <f t="shared" si="3"/>
        <v>4.736842105</v>
      </c>
      <c r="AE1628" s="63">
        <f t="shared" si="4"/>
        <v>7</v>
      </c>
      <c r="AF1628" s="64">
        <f t="shared" si="5"/>
        <v>3500</v>
      </c>
      <c r="AG1628" s="65">
        <f t="shared" si="6"/>
        <v>2.962962963</v>
      </c>
      <c r="AH1628" s="15">
        <f t="shared" si="234"/>
        <v>0.1701874189</v>
      </c>
      <c r="AI1628" s="15">
        <f t="shared" si="235"/>
        <v>0.01196396057</v>
      </c>
      <c r="AJ1628" s="15">
        <f t="shared" si="236"/>
        <v>0.009177587698</v>
      </c>
      <c r="AK1628" s="65">
        <f t="shared" si="7"/>
        <v>0.7476635514</v>
      </c>
      <c r="AL1628" s="65">
        <f t="shared" si="8"/>
        <v>13274.07407</v>
      </c>
      <c r="AM1628" s="65">
        <f t="shared" si="9"/>
        <v>3349.53271</v>
      </c>
    </row>
    <row r="1629" ht="14.25" customHeight="1">
      <c r="A1629" s="11">
        <v>1433.0</v>
      </c>
      <c r="B1629" s="11">
        <f>VLOOKUP(D1629,'Species Data'!A$2:E$252,2,FALSE)</f>
        <v>197</v>
      </c>
      <c r="C1629" s="11"/>
      <c r="D1629" s="20" t="s">
        <v>157</v>
      </c>
      <c r="E1629" s="156" t="s">
        <v>475</v>
      </c>
      <c r="F1629" s="168"/>
      <c r="G1629" s="11">
        <f>VLOOKUP(D1629,'Species Data'!A$2:E$252,3,FALSE)</f>
        <v>190</v>
      </c>
      <c r="H1629" s="52">
        <f>VLOOKUP(D1629,'Species Data'!A$2:E$252,4,FALSE)</f>
        <v>126</v>
      </c>
      <c r="I1629" s="52">
        <f>VLOOKUP(D1629,'Species Data'!A$2:E$252,5,FALSE)</f>
        <v>250</v>
      </c>
      <c r="J1629" s="53">
        <f t="shared" si="1"/>
        <v>47500</v>
      </c>
      <c r="K1629" s="21" t="s">
        <v>163</v>
      </c>
      <c r="L1629" s="54">
        <f>VLOOKUP(K1629,'Basic Moves'!B$2:J$60,3,FALSE)</f>
        <v>12</v>
      </c>
      <c r="M1629" s="54" t="str">
        <f>VLOOKUP(K1629,'Basic Moves'!B$2:C$60,2,FALSE)</f>
        <v>Dark</v>
      </c>
      <c r="N1629" s="54">
        <f>IF(OR(VLOOKUP(K1629,'Basic Moves'!B$2:C$60,2,FALSE)=E1629,VLOOKUP(K1629,'Basic Moves'!B$2:C$60,2,FALSE)=F1629),1,0)</f>
        <v>1</v>
      </c>
      <c r="O1629" s="54">
        <f>VLOOKUP(K1629,'Basic Moves'!B$2:J$60,5,FALSE)</f>
        <v>1100</v>
      </c>
      <c r="P1629" s="54">
        <f>VLOOKUP(K1629,'Basic Moves'!B$2:J$60,9,FALSE)</f>
        <v>12</v>
      </c>
      <c r="Q1629" s="34">
        <f t="shared" si="229"/>
        <v>6</v>
      </c>
      <c r="R1629" s="24">
        <f t="shared" si="2"/>
        <v>5.454545455</v>
      </c>
      <c r="S1629" s="56">
        <f t="shared" si="230"/>
        <v>10.90909091</v>
      </c>
      <c r="T1629" s="56">
        <f t="shared" si="231"/>
        <v>10.90909091</v>
      </c>
      <c r="U1629" s="56">
        <f t="shared" si="232"/>
        <v>1</v>
      </c>
      <c r="V1629" s="21" t="s">
        <v>143</v>
      </c>
      <c r="W1629" s="54">
        <f>VLOOKUP(V1629,'Charged Moves'!B$2:K$119,3,FALSE)</f>
        <v>80</v>
      </c>
      <c r="X1629" s="57" t="str">
        <f>VLOOKUP(V1629,'Charged Moves'!B$2:C$119,2,FALSE)</f>
        <v>Dark</v>
      </c>
      <c r="Y1629" s="54">
        <f>IF(OR(VLOOKUP(V1629,'Charged Moves'!B$2:C$119,2,FALSE)=E1629,VLOOKUP(V1629,'Charged Moves'!B$2:C$119,2,FALSE)=F1629),1,0)</f>
        <v>1</v>
      </c>
      <c r="Z1629" s="54">
        <f>VLOOKUP(V1629,'Charged Moves'!B$2:K$119,10,FALSE)*100</f>
        <v>5</v>
      </c>
      <c r="AA1629" s="54">
        <f>VLOOKUP(V1629,'Charged Moves'!B$2:K$119,6,FALSE)</f>
        <v>3000</v>
      </c>
      <c r="AB1629" s="54">
        <f>VLOOKUP(V1629,'Charged Moves'!B$2:L$119,11,FALSE)</f>
        <v>50</v>
      </c>
      <c r="AC1629" s="62">
        <f t="shared" si="233"/>
        <v>34</v>
      </c>
      <c r="AD1629" s="24">
        <f t="shared" si="3"/>
        <v>11.33333333</v>
      </c>
      <c r="AE1629" s="63">
        <f t="shared" si="4"/>
        <v>5</v>
      </c>
      <c r="AF1629" s="64">
        <f t="shared" si="5"/>
        <v>5500</v>
      </c>
      <c r="AG1629" s="65">
        <f t="shared" si="6"/>
        <v>7.529411765</v>
      </c>
      <c r="AH1629" s="15">
        <f t="shared" si="234"/>
        <v>0.4324762645</v>
      </c>
      <c r="AI1629" s="15">
        <f t="shared" si="235"/>
        <v>0.3223483074</v>
      </c>
      <c r="AJ1629" s="15">
        <f t="shared" si="236"/>
        <v>0.4063161104</v>
      </c>
      <c r="AK1629" s="65">
        <f t="shared" si="7"/>
        <v>3.12195122</v>
      </c>
      <c r="AL1629" s="65">
        <f t="shared" si="8"/>
        <v>357647.0588</v>
      </c>
      <c r="AM1629" s="65">
        <f t="shared" si="9"/>
        <v>148292.6829</v>
      </c>
    </row>
    <row r="1630" ht="14.25" customHeight="1">
      <c r="A1630" s="11">
        <v>1434.0</v>
      </c>
      <c r="B1630" s="11">
        <f>VLOOKUP(D1630,'Species Data'!A$2:E$252,2,FALSE)</f>
        <v>197</v>
      </c>
      <c r="C1630" s="11"/>
      <c r="D1630" s="20" t="s">
        <v>157</v>
      </c>
      <c r="E1630" s="156" t="s">
        <v>475</v>
      </c>
      <c r="F1630" s="168"/>
      <c r="G1630" s="11">
        <f>VLOOKUP(D1630,'Species Data'!A$2:E$252,3,FALSE)</f>
        <v>190</v>
      </c>
      <c r="H1630" s="52">
        <f>VLOOKUP(D1630,'Species Data'!A$2:E$252,4,FALSE)</f>
        <v>126</v>
      </c>
      <c r="I1630" s="52">
        <f>VLOOKUP(D1630,'Species Data'!A$2:E$252,5,FALSE)</f>
        <v>250</v>
      </c>
      <c r="J1630" s="53">
        <f t="shared" si="1"/>
        <v>47500</v>
      </c>
      <c r="K1630" s="21" t="s">
        <v>163</v>
      </c>
      <c r="L1630" s="54">
        <f>VLOOKUP(K1630,'Basic Moves'!B$2:J$60,3,FALSE)</f>
        <v>12</v>
      </c>
      <c r="M1630" s="54" t="str">
        <f>VLOOKUP(K1630,'Basic Moves'!B$2:C$60,2,FALSE)</f>
        <v>Dark</v>
      </c>
      <c r="N1630" s="54">
        <f>IF(OR(VLOOKUP(K1630,'Basic Moves'!B$2:C$60,2,FALSE)=E1630,VLOOKUP(K1630,'Basic Moves'!B$2:C$60,2,FALSE)=F1630),1,0)</f>
        <v>1</v>
      </c>
      <c r="O1630" s="54">
        <f>VLOOKUP(K1630,'Basic Moves'!B$2:J$60,5,FALSE)</f>
        <v>1100</v>
      </c>
      <c r="P1630" s="54">
        <f>VLOOKUP(K1630,'Basic Moves'!B$2:J$60,9,FALSE)</f>
        <v>12</v>
      </c>
      <c r="Q1630" s="34">
        <f t="shared" si="229"/>
        <v>6</v>
      </c>
      <c r="R1630" s="24">
        <f t="shared" si="2"/>
        <v>5.454545455</v>
      </c>
      <c r="S1630" s="56">
        <f t="shared" si="230"/>
        <v>10.90909091</v>
      </c>
      <c r="T1630" s="56">
        <f t="shared" si="231"/>
        <v>10.90909091</v>
      </c>
      <c r="U1630" s="56">
        <f t="shared" si="232"/>
        <v>1</v>
      </c>
      <c r="V1630" s="21" t="s">
        <v>159</v>
      </c>
      <c r="W1630" s="54">
        <f>VLOOKUP(V1630,'Charged Moves'!B$2:K$119,3,FALSE)</f>
        <v>70</v>
      </c>
      <c r="X1630" s="57" t="str">
        <f>VLOOKUP(V1630,'Charged Moves'!B$2:C$119,2,FALSE)</f>
        <v>Dark</v>
      </c>
      <c r="Y1630" s="54">
        <f>IF(OR(VLOOKUP(V1630,'Charged Moves'!B$2:C$119,2,FALSE)=E1630,VLOOKUP(V1630,'Charged Moves'!B$2:C$119,2,FALSE)=F1630),1,0)</f>
        <v>1</v>
      </c>
      <c r="Z1630" s="54">
        <f>VLOOKUP(V1630,'Charged Moves'!B$2:K$119,10,FALSE)*100</f>
        <v>5</v>
      </c>
      <c r="AA1630" s="54">
        <f>VLOOKUP(V1630,'Charged Moves'!B$2:K$119,6,FALSE)</f>
        <v>2000</v>
      </c>
      <c r="AB1630" s="54">
        <f>VLOOKUP(V1630,'Charged Moves'!B$2:L$119,11,FALSE)</f>
        <v>50</v>
      </c>
      <c r="AC1630" s="62">
        <f t="shared" si="233"/>
        <v>30</v>
      </c>
      <c r="AD1630" s="24">
        <f t="shared" si="3"/>
        <v>15</v>
      </c>
      <c r="AE1630" s="63">
        <f t="shared" si="4"/>
        <v>5</v>
      </c>
      <c r="AF1630" s="64">
        <f t="shared" si="5"/>
        <v>5500</v>
      </c>
      <c r="AG1630" s="65">
        <f t="shared" si="6"/>
        <v>8</v>
      </c>
      <c r="AH1630" s="15">
        <f t="shared" si="234"/>
        <v>0.459506031</v>
      </c>
      <c r="AI1630" s="15">
        <f t="shared" si="235"/>
        <v>0.3424950766</v>
      </c>
      <c r="AJ1630" s="15">
        <f t="shared" si="236"/>
        <v>0.4004557819</v>
      </c>
      <c r="AK1630" s="65">
        <f t="shared" si="7"/>
        <v>3.076923077</v>
      </c>
      <c r="AL1630" s="65">
        <f t="shared" si="8"/>
        <v>380000</v>
      </c>
      <c r="AM1630" s="65">
        <f t="shared" si="9"/>
        <v>146153.8462</v>
      </c>
    </row>
    <row r="1631" ht="14.25" customHeight="1">
      <c r="A1631" s="11">
        <v>1431.0</v>
      </c>
      <c r="B1631" s="11">
        <f>VLOOKUP(D1631,'Species Data'!A$2:E$252,2,FALSE)</f>
        <v>197</v>
      </c>
      <c r="C1631" s="11"/>
      <c r="D1631" s="20" t="s">
        <v>157</v>
      </c>
      <c r="E1631" s="156" t="s">
        <v>475</v>
      </c>
      <c r="F1631" s="168"/>
      <c r="G1631" s="11">
        <f>VLOOKUP(D1631,'Species Data'!A$2:E$252,3,FALSE)</f>
        <v>190</v>
      </c>
      <c r="H1631" s="52">
        <f>VLOOKUP(D1631,'Species Data'!A$2:E$252,4,FALSE)</f>
        <v>126</v>
      </c>
      <c r="I1631" s="52">
        <f>VLOOKUP(D1631,'Species Data'!A$2:E$252,5,FALSE)</f>
        <v>250</v>
      </c>
      <c r="J1631" s="53">
        <f t="shared" si="1"/>
        <v>47500</v>
      </c>
      <c r="K1631" s="21" t="s">
        <v>158</v>
      </c>
      <c r="L1631" s="54">
        <f>VLOOKUP(K1631,'Basic Moves'!B$2:J$60,3,FALSE)</f>
        <v>10</v>
      </c>
      <c r="M1631" s="54" t="str">
        <f>VLOOKUP(K1631,'Basic Moves'!B$2:C$60,2,FALSE)</f>
        <v>Dark</v>
      </c>
      <c r="N1631" s="54">
        <f>IF(OR(VLOOKUP(K1631,'Basic Moves'!B$2:C$60,2,FALSE)=E1631,VLOOKUP(K1631,'Basic Moves'!B$2:C$60,2,FALSE)=F1631),1,0)</f>
        <v>1</v>
      </c>
      <c r="O1631" s="54">
        <f>VLOOKUP(K1631,'Basic Moves'!B$2:J$60,5,FALSE)</f>
        <v>900</v>
      </c>
      <c r="P1631" s="54">
        <f>VLOOKUP(K1631,'Basic Moves'!B$2:J$60,9,FALSE)</f>
        <v>9</v>
      </c>
      <c r="Q1631" s="34">
        <f t="shared" si="229"/>
        <v>5</v>
      </c>
      <c r="R1631" s="24">
        <f t="shared" si="2"/>
        <v>5.555555556</v>
      </c>
      <c r="S1631" s="56">
        <f t="shared" si="230"/>
        <v>11.11111111</v>
      </c>
      <c r="T1631" s="56">
        <f t="shared" si="231"/>
        <v>10</v>
      </c>
      <c r="U1631" s="56">
        <f t="shared" si="232"/>
        <v>0.9</v>
      </c>
      <c r="V1631" s="21" t="s">
        <v>143</v>
      </c>
      <c r="W1631" s="54">
        <f>VLOOKUP(V1631,'Charged Moves'!B$2:K$119,3,FALSE)</f>
        <v>80</v>
      </c>
      <c r="X1631" s="57" t="str">
        <f>VLOOKUP(V1631,'Charged Moves'!B$2:C$119,2,FALSE)</f>
        <v>Dark</v>
      </c>
      <c r="Y1631" s="54">
        <f>IF(OR(VLOOKUP(V1631,'Charged Moves'!B$2:C$119,2,FALSE)=E1631,VLOOKUP(V1631,'Charged Moves'!B$2:C$119,2,FALSE)=F1631),1,0)</f>
        <v>1</v>
      </c>
      <c r="Z1631" s="54">
        <f>VLOOKUP(V1631,'Charged Moves'!B$2:K$119,10,FALSE)*100</f>
        <v>5</v>
      </c>
      <c r="AA1631" s="54">
        <f>VLOOKUP(V1631,'Charged Moves'!B$2:K$119,6,FALSE)</f>
        <v>3000</v>
      </c>
      <c r="AB1631" s="54">
        <f>VLOOKUP(V1631,'Charged Moves'!B$2:L$119,11,FALSE)</f>
        <v>50</v>
      </c>
      <c r="AC1631" s="62">
        <f t="shared" si="233"/>
        <v>34</v>
      </c>
      <c r="AD1631" s="24">
        <f t="shared" si="3"/>
        <v>11.33333333</v>
      </c>
      <c r="AE1631" s="63">
        <f t="shared" si="4"/>
        <v>6</v>
      </c>
      <c r="AF1631" s="64">
        <f t="shared" si="5"/>
        <v>5400</v>
      </c>
      <c r="AG1631" s="65">
        <f t="shared" si="6"/>
        <v>7.619047619</v>
      </c>
      <c r="AH1631" s="15">
        <f t="shared" si="234"/>
        <v>0.4376247914</v>
      </c>
      <c r="AI1631" s="15">
        <f t="shared" si="235"/>
        <v>0.3261857873</v>
      </c>
      <c r="AJ1631" s="15">
        <f t="shared" si="236"/>
        <v>0.3718517975</v>
      </c>
      <c r="AK1631" s="65">
        <f t="shared" si="7"/>
        <v>2.857142857</v>
      </c>
      <c r="AL1631" s="65">
        <f t="shared" si="8"/>
        <v>361904.7619</v>
      </c>
      <c r="AM1631" s="65">
        <f t="shared" si="9"/>
        <v>135714.2857</v>
      </c>
    </row>
    <row r="1632" ht="14.25" customHeight="1">
      <c r="A1632" s="11">
        <v>1432.0</v>
      </c>
      <c r="B1632" s="11">
        <f>VLOOKUP(D1632,'Species Data'!A$2:E$252,2,FALSE)</f>
        <v>197</v>
      </c>
      <c r="C1632" s="11"/>
      <c r="D1632" s="20" t="s">
        <v>157</v>
      </c>
      <c r="E1632" s="156" t="s">
        <v>475</v>
      </c>
      <c r="F1632" s="168"/>
      <c r="G1632" s="11">
        <f>VLOOKUP(D1632,'Species Data'!A$2:E$252,3,FALSE)</f>
        <v>190</v>
      </c>
      <c r="H1632" s="52">
        <f>VLOOKUP(D1632,'Species Data'!A$2:E$252,4,FALSE)</f>
        <v>126</v>
      </c>
      <c r="I1632" s="52">
        <f>VLOOKUP(D1632,'Species Data'!A$2:E$252,5,FALSE)</f>
        <v>250</v>
      </c>
      <c r="J1632" s="53">
        <f t="shared" si="1"/>
        <v>47500</v>
      </c>
      <c r="K1632" s="21" t="s">
        <v>158</v>
      </c>
      <c r="L1632" s="54">
        <f>VLOOKUP(K1632,'Basic Moves'!B$2:J$60,3,FALSE)</f>
        <v>10</v>
      </c>
      <c r="M1632" s="54" t="str">
        <f>VLOOKUP(K1632,'Basic Moves'!B$2:C$60,2,FALSE)</f>
        <v>Dark</v>
      </c>
      <c r="N1632" s="54">
        <f>IF(OR(VLOOKUP(K1632,'Basic Moves'!B$2:C$60,2,FALSE)=E1632,VLOOKUP(K1632,'Basic Moves'!B$2:C$60,2,FALSE)=F1632),1,0)</f>
        <v>1</v>
      </c>
      <c r="O1632" s="54">
        <f>VLOOKUP(K1632,'Basic Moves'!B$2:J$60,5,FALSE)</f>
        <v>900</v>
      </c>
      <c r="P1632" s="54">
        <f>VLOOKUP(K1632,'Basic Moves'!B$2:J$60,9,FALSE)</f>
        <v>9</v>
      </c>
      <c r="Q1632" s="34">
        <f t="shared" si="229"/>
        <v>5</v>
      </c>
      <c r="R1632" s="24">
        <f t="shared" si="2"/>
        <v>5.555555556</v>
      </c>
      <c r="S1632" s="56">
        <f t="shared" si="230"/>
        <v>11.11111111</v>
      </c>
      <c r="T1632" s="56">
        <f t="shared" si="231"/>
        <v>10</v>
      </c>
      <c r="U1632" s="56">
        <f t="shared" si="232"/>
        <v>0.9</v>
      </c>
      <c r="V1632" s="21" t="s">
        <v>159</v>
      </c>
      <c r="W1632" s="54">
        <f>VLOOKUP(V1632,'Charged Moves'!B$2:K$119,3,FALSE)</f>
        <v>70</v>
      </c>
      <c r="X1632" s="57" t="str">
        <f>VLOOKUP(V1632,'Charged Moves'!B$2:C$119,2,FALSE)</f>
        <v>Dark</v>
      </c>
      <c r="Y1632" s="54">
        <f>IF(OR(VLOOKUP(V1632,'Charged Moves'!B$2:C$119,2,FALSE)=E1632,VLOOKUP(V1632,'Charged Moves'!B$2:C$119,2,FALSE)=F1632),1,0)</f>
        <v>1</v>
      </c>
      <c r="Z1632" s="54">
        <f>VLOOKUP(V1632,'Charged Moves'!B$2:K$119,10,FALSE)*100</f>
        <v>5</v>
      </c>
      <c r="AA1632" s="54">
        <f>VLOOKUP(V1632,'Charged Moves'!B$2:K$119,6,FALSE)</f>
        <v>2000</v>
      </c>
      <c r="AB1632" s="54">
        <f>VLOOKUP(V1632,'Charged Moves'!B$2:L$119,11,FALSE)</f>
        <v>50</v>
      </c>
      <c r="AC1632" s="62">
        <f t="shared" si="233"/>
        <v>30</v>
      </c>
      <c r="AD1632" s="24">
        <f t="shared" si="3"/>
        <v>15</v>
      </c>
      <c r="AE1632" s="63">
        <f t="shared" si="4"/>
        <v>6</v>
      </c>
      <c r="AF1632" s="64">
        <f t="shared" si="5"/>
        <v>5400</v>
      </c>
      <c r="AG1632" s="65">
        <f t="shared" si="6"/>
        <v>8.108108108</v>
      </c>
      <c r="AH1632" s="15">
        <f t="shared" si="234"/>
        <v>0.465715572</v>
      </c>
      <c r="AI1632" s="15">
        <f t="shared" si="235"/>
        <v>0.3471233885</v>
      </c>
      <c r="AJ1632" s="15">
        <f t="shared" si="236"/>
        <v>0.3649012966</v>
      </c>
      <c r="AK1632" s="65">
        <f t="shared" si="7"/>
        <v>2.803738318</v>
      </c>
      <c r="AL1632" s="65">
        <f t="shared" si="8"/>
        <v>385135.1351</v>
      </c>
      <c r="AM1632" s="65">
        <f t="shared" si="9"/>
        <v>133177.5701</v>
      </c>
    </row>
    <row r="1633" ht="14.25" customHeight="1">
      <c r="A1633" s="11">
        <v>1453.0</v>
      </c>
      <c r="B1633" s="11">
        <f>VLOOKUP(D1633,'Species Data'!A$2:E$252,2,FALSE)</f>
        <v>201</v>
      </c>
      <c r="C1633" s="11"/>
      <c r="D1633" s="20" t="s">
        <v>411</v>
      </c>
      <c r="E1633" s="50" t="s">
        <v>36</v>
      </c>
      <c r="F1633" s="50"/>
      <c r="G1633" s="11">
        <f>VLOOKUP(D1633,'Species Data'!A$2:E$252,3,FALSE)</f>
        <v>96</v>
      </c>
      <c r="H1633" s="52">
        <f>VLOOKUP(D1633,'Species Data'!A$2:E$252,4,FALSE)</f>
        <v>136</v>
      </c>
      <c r="I1633" s="52">
        <f>VLOOKUP(D1633,'Species Data'!A$2:E$252,5,FALSE)</f>
        <v>91</v>
      </c>
      <c r="J1633" s="53">
        <f t="shared" si="1"/>
        <v>8736</v>
      </c>
      <c r="K1633" s="21" t="s">
        <v>172</v>
      </c>
      <c r="L1633" s="54">
        <f>VLOOKUP(K1633,'Basic Moves'!B$2:J$60,3,FALSE)</f>
        <v>15</v>
      </c>
      <c r="M1633" s="54" t="str">
        <f>VLOOKUP(K1633,'Basic Moves'!B$2:C$60,2,FALSE)</f>
        <v>Normal</v>
      </c>
      <c r="N1633" s="54">
        <f>IF(OR(VLOOKUP(K1633,'Basic Moves'!B$2:C$60,2,FALSE)=E1633,VLOOKUP(K1633,'Basic Moves'!B$2:C$60,2,FALSE)=F1633),1,0)</f>
        <v>0</v>
      </c>
      <c r="O1633" s="54">
        <f>VLOOKUP(K1633,'Basic Moves'!B$2:J$60,5,FALSE)</f>
        <v>1500</v>
      </c>
      <c r="P1633" s="54">
        <f>VLOOKUP(K1633,'Basic Moves'!B$2:J$60,9,FALSE)</f>
        <v>15</v>
      </c>
      <c r="Q1633" s="34">
        <f t="shared" si="229"/>
        <v>6</v>
      </c>
      <c r="R1633" s="24">
        <f t="shared" si="2"/>
        <v>4</v>
      </c>
      <c r="S1633" s="56">
        <f t="shared" si="230"/>
        <v>10</v>
      </c>
      <c r="T1633" s="56">
        <f t="shared" si="231"/>
        <v>10</v>
      </c>
      <c r="U1633" s="56">
        <f t="shared" si="232"/>
        <v>1</v>
      </c>
      <c r="V1633" s="21" t="s">
        <v>412</v>
      </c>
      <c r="W1633" s="54">
        <f>VLOOKUP(V1633,'Charged Moves'!B$2:K$119,3,FALSE)</f>
        <v>35</v>
      </c>
      <c r="X1633" s="57" t="str">
        <f>VLOOKUP(V1633,'Charged Moves'!B$2:C$119,2,FALSE)</f>
        <v>Normal</v>
      </c>
      <c r="Y1633" s="54">
        <f>IF(OR(VLOOKUP(V1633,'Charged Moves'!B$2:C$119,2,FALSE)=E1633,VLOOKUP(V1633,'Charged Moves'!B$2:C$119,2,FALSE)=F1633),1,0)</f>
        <v>0</v>
      </c>
      <c r="Z1633" s="54">
        <f>VLOOKUP(V1633,'Charged Moves'!B$2:K$119,10,FALSE)*100</f>
        <v>0</v>
      </c>
      <c r="AA1633" s="54">
        <f>VLOOKUP(V1633,'Charged Moves'!B$2:K$119,6,FALSE)</f>
        <v>2200</v>
      </c>
      <c r="AB1633" s="54">
        <f>VLOOKUP(V1633,'Charged Moves'!B$2:L$119,11,FALSE)</f>
        <v>0</v>
      </c>
      <c r="AC1633" s="62">
        <f t="shared" si="233"/>
        <v>14</v>
      </c>
      <c r="AD1633" s="24">
        <f t="shared" si="3"/>
        <v>6.363636364</v>
      </c>
      <c r="AE1633" s="63">
        <f t="shared" si="4"/>
        <v>0</v>
      </c>
      <c r="AF1633" s="64">
        <f t="shared" si="5"/>
        <v>0</v>
      </c>
      <c r="AG1633" s="65">
        <f t="shared" si="6"/>
        <v>6.363636364</v>
      </c>
      <c r="AH1633" s="15">
        <f t="shared" si="234"/>
        <v>0.365516161</v>
      </c>
      <c r="AI1633" s="15">
        <f t="shared" si="235"/>
        <v>0.0501058826</v>
      </c>
      <c r="AJ1633" s="15">
        <f t="shared" si="236"/>
        <v>0.07978765305</v>
      </c>
      <c r="AK1633" s="65">
        <f t="shared" si="7"/>
        <v>3.333333333</v>
      </c>
      <c r="AL1633" s="65">
        <f t="shared" si="8"/>
        <v>55592.72727</v>
      </c>
      <c r="AM1633" s="65">
        <f t="shared" si="9"/>
        <v>29120</v>
      </c>
    </row>
    <row r="1634" ht="14.25" customHeight="1">
      <c r="A1634" s="11">
        <v>1541.0</v>
      </c>
      <c r="B1634" s="11">
        <f>VLOOKUP(D1634,'Species Data'!A$2:E$252,2,FALSE)</f>
        <v>217</v>
      </c>
      <c r="C1634" s="11"/>
      <c r="D1634" s="20" t="s">
        <v>165</v>
      </c>
      <c r="E1634" s="98" t="s">
        <v>481</v>
      </c>
      <c r="F1634" s="98"/>
      <c r="G1634" s="11">
        <f>VLOOKUP(D1634,'Species Data'!A$2:E$252,3,FALSE)</f>
        <v>180</v>
      </c>
      <c r="H1634" s="52">
        <f>VLOOKUP(D1634,'Species Data'!A$2:E$252,4,FALSE)</f>
        <v>236</v>
      </c>
      <c r="I1634" s="52">
        <f>VLOOKUP(D1634,'Species Data'!A$2:E$252,5,FALSE)</f>
        <v>144</v>
      </c>
      <c r="J1634" s="53">
        <f t="shared" si="1"/>
        <v>25920</v>
      </c>
      <c r="K1634" s="21" t="s">
        <v>115</v>
      </c>
      <c r="L1634" s="54">
        <f>VLOOKUP(K1634,'Basic Moves'!B$2:J$60,3,FALSE)</f>
        <v>12</v>
      </c>
      <c r="M1634" s="54" t="str">
        <f>VLOOKUP(K1634,'Basic Moves'!B$2:C$60,2,FALSE)</f>
        <v>Fighting</v>
      </c>
      <c r="N1634" s="54">
        <f>IF(OR(VLOOKUP(K1634,'Basic Moves'!B$2:C$60,2,FALSE)=E1634,VLOOKUP(K1634,'Basic Moves'!B$2:C$60,2,FALSE)=F1634),1,0)</f>
        <v>0</v>
      </c>
      <c r="O1634" s="54">
        <f>VLOOKUP(K1634,'Basic Moves'!B$2:J$60,5,FALSE)</f>
        <v>900</v>
      </c>
      <c r="P1634" s="54">
        <f>VLOOKUP(K1634,'Basic Moves'!B$2:J$60,9,FALSE)</f>
        <v>8</v>
      </c>
      <c r="Q1634" s="34">
        <f t="shared" si="229"/>
        <v>8</v>
      </c>
      <c r="R1634" s="24">
        <f t="shared" si="2"/>
        <v>8.888888889</v>
      </c>
      <c r="S1634" s="56">
        <f t="shared" si="230"/>
        <v>13.33333333</v>
      </c>
      <c r="T1634" s="56">
        <f t="shared" si="231"/>
        <v>8.888888889</v>
      </c>
      <c r="U1634" s="56">
        <f t="shared" si="232"/>
        <v>0.6666666667</v>
      </c>
      <c r="V1634" s="21" t="s">
        <v>29</v>
      </c>
      <c r="W1634" s="54">
        <f>VLOOKUP(V1634,'Charged Moves'!B$2:K$119,3,FALSE)</f>
        <v>150</v>
      </c>
      <c r="X1634" s="57" t="str">
        <f>VLOOKUP(V1634,'Charged Moves'!B$2:C$119,2,FALSE)</f>
        <v>Normal</v>
      </c>
      <c r="Y1634" s="54">
        <f>IF(OR(VLOOKUP(V1634,'Charged Moves'!B$2:C$119,2,FALSE)=E1634,VLOOKUP(V1634,'Charged Moves'!B$2:C$119,2,FALSE)=F1634),1,0)</f>
        <v>1</v>
      </c>
      <c r="Z1634" s="54">
        <f>VLOOKUP(V1634,'Charged Moves'!B$2:K$119,10,FALSE)*100</f>
        <v>5</v>
      </c>
      <c r="AA1634" s="54">
        <f>VLOOKUP(V1634,'Charged Moves'!B$2:K$119,6,FALSE)</f>
        <v>3800</v>
      </c>
      <c r="AB1634" s="54">
        <f>VLOOKUP(V1634,'Charged Moves'!B$2:L$119,11,FALSE)</f>
        <v>100</v>
      </c>
      <c r="AC1634" s="62">
        <f t="shared" si="233"/>
        <v>119</v>
      </c>
      <c r="AD1634" s="24">
        <f t="shared" si="3"/>
        <v>31.31578947</v>
      </c>
      <c r="AE1634" s="63">
        <f t="shared" si="4"/>
        <v>13</v>
      </c>
      <c r="AF1634" s="64">
        <f t="shared" si="5"/>
        <v>11700</v>
      </c>
      <c r="AG1634" s="65">
        <f t="shared" si="6"/>
        <v>14.38709677</v>
      </c>
      <c r="AH1634" s="15">
        <f t="shared" si="234"/>
        <v>0.8263697171</v>
      </c>
      <c r="AI1634" s="15">
        <f t="shared" si="235"/>
        <v>0.3361080377</v>
      </c>
      <c r="AJ1634" s="15">
        <f t="shared" si="236"/>
        <v>0.3640784078</v>
      </c>
      <c r="AK1634" s="65">
        <f t="shared" si="7"/>
        <v>5.126436782</v>
      </c>
      <c r="AL1634" s="65">
        <f t="shared" si="8"/>
        <v>372913.5484</v>
      </c>
      <c r="AM1634" s="65">
        <f t="shared" si="9"/>
        <v>132877.2414</v>
      </c>
    </row>
    <row r="1635" ht="14.25" customHeight="1">
      <c r="A1635" s="11">
        <v>1542.0</v>
      </c>
      <c r="B1635" s="11">
        <f>VLOOKUP(D1635,'Species Data'!A$2:E$252,2,FALSE)</f>
        <v>217</v>
      </c>
      <c r="C1635" s="11"/>
      <c r="D1635" s="20" t="s">
        <v>165</v>
      </c>
      <c r="E1635" s="98" t="s">
        <v>481</v>
      </c>
      <c r="F1635" s="98"/>
      <c r="G1635" s="11">
        <f>VLOOKUP(D1635,'Species Data'!A$2:E$252,3,FALSE)</f>
        <v>180</v>
      </c>
      <c r="H1635" s="52">
        <f>VLOOKUP(D1635,'Species Data'!A$2:E$252,4,FALSE)</f>
        <v>236</v>
      </c>
      <c r="I1635" s="52">
        <f>VLOOKUP(D1635,'Species Data'!A$2:E$252,5,FALSE)</f>
        <v>144</v>
      </c>
      <c r="J1635" s="53">
        <f t="shared" si="1"/>
        <v>25920</v>
      </c>
      <c r="K1635" s="21" t="s">
        <v>115</v>
      </c>
      <c r="L1635" s="54">
        <f>VLOOKUP(K1635,'Basic Moves'!B$2:J$60,3,FALSE)</f>
        <v>12</v>
      </c>
      <c r="M1635" s="54" t="str">
        <f>VLOOKUP(K1635,'Basic Moves'!B$2:C$60,2,FALSE)</f>
        <v>Fighting</v>
      </c>
      <c r="N1635" s="54">
        <f>IF(OR(VLOOKUP(K1635,'Basic Moves'!B$2:C$60,2,FALSE)=E1635,VLOOKUP(K1635,'Basic Moves'!B$2:C$60,2,FALSE)=F1635),1,0)</f>
        <v>0</v>
      </c>
      <c r="O1635" s="54">
        <f>VLOOKUP(K1635,'Basic Moves'!B$2:J$60,5,FALSE)</f>
        <v>900</v>
      </c>
      <c r="P1635" s="54">
        <f>VLOOKUP(K1635,'Basic Moves'!B$2:J$60,9,FALSE)</f>
        <v>8</v>
      </c>
      <c r="Q1635" s="34">
        <f t="shared" si="229"/>
        <v>8</v>
      </c>
      <c r="R1635" s="24">
        <f t="shared" si="2"/>
        <v>8.888888889</v>
      </c>
      <c r="S1635" s="56">
        <f t="shared" si="230"/>
        <v>13.33333333</v>
      </c>
      <c r="T1635" s="56">
        <f t="shared" si="231"/>
        <v>8.888888889</v>
      </c>
      <c r="U1635" s="56">
        <f t="shared" si="232"/>
        <v>0.6666666667</v>
      </c>
      <c r="V1635" s="21" t="s">
        <v>120</v>
      </c>
      <c r="W1635" s="54">
        <f>VLOOKUP(V1635,'Charged Moves'!B$2:K$119,3,FALSE)</f>
        <v>90</v>
      </c>
      <c r="X1635" s="57" t="str">
        <f>VLOOKUP(V1635,'Charged Moves'!B$2:C$119,2,FALSE)</f>
        <v>Fairy</v>
      </c>
      <c r="Y1635" s="54">
        <f>IF(OR(VLOOKUP(V1635,'Charged Moves'!B$2:C$119,2,FALSE)=E1635,VLOOKUP(V1635,'Charged Moves'!B$2:C$119,2,FALSE)=F1635),1,0)</f>
        <v>0</v>
      </c>
      <c r="Z1635" s="54">
        <f>VLOOKUP(V1635,'Charged Moves'!B$2:K$119,10,FALSE)*100</f>
        <v>5</v>
      </c>
      <c r="AA1635" s="54">
        <f>VLOOKUP(V1635,'Charged Moves'!B$2:K$119,6,FALSE)</f>
        <v>2900</v>
      </c>
      <c r="AB1635" s="54">
        <f>VLOOKUP(V1635,'Charged Moves'!B$2:L$119,11,FALSE)</f>
        <v>50</v>
      </c>
      <c r="AC1635" s="62">
        <f t="shared" si="233"/>
        <v>60</v>
      </c>
      <c r="AD1635" s="24">
        <f t="shared" si="3"/>
        <v>20.68965517</v>
      </c>
      <c r="AE1635" s="63">
        <f t="shared" si="4"/>
        <v>7</v>
      </c>
      <c r="AF1635" s="64">
        <f t="shared" si="5"/>
        <v>6300</v>
      </c>
      <c r="AG1635" s="65">
        <f t="shared" si="6"/>
        <v>12.60869565</v>
      </c>
      <c r="AH1635" s="15">
        <f t="shared" si="234"/>
        <v>0.7242214619</v>
      </c>
      <c r="AI1635" s="15">
        <f t="shared" si="235"/>
        <v>0.2945614407</v>
      </c>
      <c r="AJ1635" s="15">
        <f t="shared" si="236"/>
        <v>0.3269164434</v>
      </c>
      <c r="AK1635" s="65">
        <f t="shared" si="7"/>
        <v>4.603174603</v>
      </c>
      <c r="AL1635" s="65">
        <f t="shared" si="8"/>
        <v>326817.3913</v>
      </c>
      <c r="AM1635" s="65">
        <f t="shared" si="9"/>
        <v>119314.2857</v>
      </c>
    </row>
    <row r="1636" ht="14.25" customHeight="1">
      <c r="A1636" s="11">
        <v>1544.0</v>
      </c>
      <c r="B1636" s="11">
        <f>VLOOKUP(D1636,'Species Data'!A$2:E$252,2,FALSE)</f>
        <v>217</v>
      </c>
      <c r="C1636" s="11"/>
      <c r="D1636" s="20" t="s">
        <v>165</v>
      </c>
      <c r="E1636" s="98" t="s">
        <v>481</v>
      </c>
      <c r="F1636" s="98"/>
      <c r="G1636" s="11">
        <f>VLOOKUP(D1636,'Species Data'!A$2:E$252,3,FALSE)</f>
        <v>180</v>
      </c>
      <c r="H1636" s="52">
        <f>VLOOKUP(D1636,'Species Data'!A$2:E$252,4,FALSE)</f>
        <v>236</v>
      </c>
      <c r="I1636" s="52">
        <f>VLOOKUP(D1636,'Species Data'!A$2:E$252,5,FALSE)</f>
        <v>144</v>
      </c>
      <c r="J1636" s="53">
        <f t="shared" si="1"/>
        <v>25920</v>
      </c>
      <c r="K1636" s="21" t="s">
        <v>166</v>
      </c>
      <c r="L1636" s="54">
        <f>VLOOKUP(K1636,'Basic Moves'!B$2:J$60,3,FALSE)</f>
        <v>8</v>
      </c>
      <c r="M1636" s="54" t="str">
        <f>VLOOKUP(K1636,'Basic Moves'!B$2:C$60,2,FALSE)</f>
        <v>Steel</v>
      </c>
      <c r="N1636" s="54">
        <f>IF(OR(VLOOKUP(K1636,'Basic Moves'!B$2:C$60,2,FALSE)=E1636,VLOOKUP(K1636,'Basic Moves'!B$2:C$60,2,FALSE)=F1636),1,0)</f>
        <v>0</v>
      </c>
      <c r="O1636" s="54">
        <f>VLOOKUP(K1636,'Basic Moves'!B$2:J$60,5,FALSE)</f>
        <v>700</v>
      </c>
      <c r="P1636" s="54">
        <f>VLOOKUP(K1636,'Basic Moves'!B$2:J$60,9,FALSE)</f>
        <v>7</v>
      </c>
      <c r="Q1636" s="34">
        <f t="shared" si="229"/>
        <v>6</v>
      </c>
      <c r="R1636" s="24">
        <f t="shared" si="2"/>
        <v>8.571428571</v>
      </c>
      <c r="S1636" s="56">
        <f t="shared" si="230"/>
        <v>11.42857143</v>
      </c>
      <c r="T1636" s="56">
        <f t="shared" si="231"/>
        <v>10</v>
      </c>
      <c r="U1636" s="56">
        <f t="shared" si="232"/>
        <v>0.875</v>
      </c>
      <c r="V1636" s="21" t="s">
        <v>29</v>
      </c>
      <c r="W1636" s="54">
        <f>VLOOKUP(V1636,'Charged Moves'!B$2:K$119,3,FALSE)</f>
        <v>150</v>
      </c>
      <c r="X1636" s="57" t="str">
        <f>VLOOKUP(V1636,'Charged Moves'!B$2:C$119,2,FALSE)</f>
        <v>Normal</v>
      </c>
      <c r="Y1636" s="54">
        <f>IF(OR(VLOOKUP(V1636,'Charged Moves'!B$2:C$119,2,FALSE)=E1636,VLOOKUP(V1636,'Charged Moves'!B$2:C$119,2,FALSE)=F1636),1,0)</f>
        <v>1</v>
      </c>
      <c r="Z1636" s="54">
        <f>VLOOKUP(V1636,'Charged Moves'!B$2:K$119,10,FALSE)*100</f>
        <v>5</v>
      </c>
      <c r="AA1636" s="54">
        <f>VLOOKUP(V1636,'Charged Moves'!B$2:K$119,6,FALSE)</f>
        <v>3800</v>
      </c>
      <c r="AB1636" s="54">
        <f>VLOOKUP(V1636,'Charged Moves'!B$2:L$119,11,FALSE)</f>
        <v>100</v>
      </c>
      <c r="AC1636" s="62">
        <f t="shared" si="233"/>
        <v>119</v>
      </c>
      <c r="AD1636" s="24">
        <f t="shared" si="3"/>
        <v>31.31578947</v>
      </c>
      <c r="AE1636" s="63">
        <f t="shared" si="4"/>
        <v>15</v>
      </c>
      <c r="AF1636" s="64">
        <f t="shared" si="5"/>
        <v>10500</v>
      </c>
      <c r="AG1636" s="65">
        <f t="shared" si="6"/>
        <v>14.61538462</v>
      </c>
      <c r="AH1636" s="15">
        <f t="shared" si="234"/>
        <v>0.839482172</v>
      </c>
      <c r="AI1636" s="15">
        <f t="shared" si="235"/>
        <v>0.3414412456</v>
      </c>
      <c r="AJ1636" s="15">
        <f t="shared" si="236"/>
        <v>0.3205860438</v>
      </c>
      <c r="AK1636" s="65">
        <f t="shared" si="7"/>
        <v>4.514038877</v>
      </c>
      <c r="AL1636" s="65">
        <f t="shared" si="8"/>
        <v>378830.7692</v>
      </c>
      <c r="AM1636" s="65">
        <f t="shared" si="9"/>
        <v>117003.8877</v>
      </c>
    </row>
    <row r="1637" ht="14.25" customHeight="1">
      <c r="A1637" s="11">
        <v>1545.0</v>
      </c>
      <c r="B1637" s="11">
        <f>VLOOKUP(D1637,'Species Data'!A$2:E$252,2,FALSE)</f>
        <v>217</v>
      </c>
      <c r="C1637" s="11"/>
      <c r="D1637" s="20" t="s">
        <v>165</v>
      </c>
      <c r="E1637" s="98" t="s">
        <v>481</v>
      </c>
      <c r="F1637" s="98"/>
      <c r="G1637" s="11">
        <f>VLOOKUP(D1637,'Species Data'!A$2:E$252,3,FALSE)</f>
        <v>180</v>
      </c>
      <c r="H1637" s="52">
        <f>VLOOKUP(D1637,'Species Data'!A$2:E$252,4,FALSE)</f>
        <v>236</v>
      </c>
      <c r="I1637" s="52">
        <f>VLOOKUP(D1637,'Species Data'!A$2:E$252,5,FALSE)</f>
        <v>144</v>
      </c>
      <c r="J1637" s="53">
        <f t="shared" si="1"/>
        <v>25920</v>
      </c>
      <c r="K1637" s="21" t="s">
        <v>166</v>
      </c>
      <c r="L1637" s="54">
        <f>VLOOKUP(K1637,'Basic Moves'!B$2:J$60,3,FALSE)</f>
        <v>8</v>
      </c>
      <c r="M1637" s="54" t="str">
        <f>VLOOKUP(K1637,'Basic Moves'!B$2:C$60,2,FALSE)</f>
        <v>Steel</v>
      </c>
      <c r="N1637" s="54">
        <f>IF(OR(VLOOKUP(K1637,'Basic Moves'!B$2:C$60,2,FALSE)=E1637,VLOOKUP(K1637,'Basic Moves'!B$2:C$60,2,FALSE)=F1637),1,0)</f>
        <v>0</v>
      </c>
      <c r="O1637" s="54">
        <f>VLOOKUP(K1637,'Basic Moves'!B$2:J$60,5,FALSE)</f>
        <v>700</v>
      </c>
      <c r="P1637" s="54">
        <f>VLOOKUP(K1637,'Basic Moves'!B$2:J$60,9,FALSE)</f>
        <v>7</v>
      </c>
      <c r="Q1637" s="34">
        <f t="shared" si="229"/>
        <v>6</v>
      </c>
      <c r="R1637" s="24">
        <f t="shared" si="2"/>
        <v>8.571428571</v>
      </c>
      <c r="S1637" s="56">
        <f t="shared" si="230"/>
        <v>11.42857143</v>
      </c>
      <c r="T1637" s="56">
        <f t="shared" si="231"/>
        <v>10</v>
      </c>
      <c r="U1637" s="56">
        <f t="shared" si="232"/>
        <v>0.875</v>
      </c>
      <c r="V1637" s="21" t="s">
        <v>120</v>
      </c>
      <c r="W1637" s="54">
        <f>VLOOKUP(V1637,'Charged Moves'!B$2:K$119,3,FALSE)</f>
        <v>90</v>
      </c>
      <c r="X1637" s="57" t="str">
        <f>VLOOKUP(V1637,'Charged Moves'!B$2:C$119,2,FALSE)</f>
        <v>Fairy</v>
      </c>
      <c r="Y1637" s="54">
        <f>IF(OR(VLOOKUP(V1637,'Charged Moves'!B$2:C$119,2,FALSE)=E1637,VLOOKUP(V1637,'Charged Moves'!B$2:C$119,2,FALSE)=F1637),1,0)</f>
        <v>0</v>
      </c>
      <c r="Z1637" s="54">
        <f>VLOOKUP(V1637,'Charged Moves'!B$2:K$119,10,FALSE)*100</f>
        <v>5</v>
      </c>
      <c r="AA1637" s="54">
        <f>VLOOKUP(V1637,'Charged Moves'!B$2:K$119,6,FALSE)</f>
        <v>2900</v>
      </c>
      <c r="AB1637" s="54">
        <f>VLOOKUP(V1637,'Charged Moves'!B$2:L$119,11,FALSE)</f>
        <v>50</v>
      </c>
      <c r="AC1637" s="62">
        <f t="shared" si="233"/>
        <v>60</v>
      </c>
      <c r="AD1637" s="24">
        <f t="shared" si="3"/>
        <v>20.68965517</v>
      </c>
      <c r="AE1637" s="63">
        <f t="shared" si="4"/>
        <v>8</v>
      </c>
      <c r="AF1637" s="64">
        <f t="shared" si="5"/>
        <v>5600</v>
      </c>
      <c r="AG1637" s="65">
        <f t="shared" si="6"/>
        <v>12.70588235</v>
      </c>
      <c r="AH1637" s="15">
        <f t="shared" si="234"/>
        <v>0.7298036963</v>
      </c>
      <c r="AI1637" s="15">
        <f t="shared" si="235"/>
        <v>0.296831894</v>
      </c>
      <c r="AJ1637" s="15">
        <f t="shared" si="236"/>
        <v>0.2894390997</v>
      </c>
      <c r="AK1637" s="65">
        <f t="shared" si="7"/>
        <v>4.075471698</v>
      </c>
      <c r="AL1637" s="65">
        <f t="shared" si="8"/>
        <v>329336.4706</v>
      </c>
      <c r="AM1637" s="65">
        <f t="shared" si="9"/>
        <v>105636.2264</v>
      </c>
    </row>
    <row r="1638" ht="14.25" customHeight="1">
      <c r="A1638" s="11">
        <v>1540.0</v>
      </c>
      <c r="B1638" s="11">
        <f>VLOOKUP(D1638,'Species Data'!A$2:E$252,2,FALSE)</f>
        <v>217</v>
      </c>
      <c r="C1638" s="11"/>
      <c r="D1638" s="20" t="s">
        <v>165</v>
      </c>
      <c r="E1638" s="98" t="s">
        <v>481</v>
      </c>
      <c r="F1638" s="98"/>
      <c r="G1638" s="11">
        <f>VLOOKUP(D1638,'Species Data'!A$2:E$252,3,FALSE)</f>
        <v>180</v>
      </c>
      <c r="H1638" s="52">
        <f>VLOOKUP(D1638,'Species Data'!A$2:E$252,4,FALSE)</f>
        <v>236</v>
      </c>
      <c r="I1638" s="52">
        <f>VLOOKUP(D1638,'Species Data'!A$2:E$252,5,FALSE)</f>
        <v>144</v>
      </c>
      <c r="J1638" s="53">
        <f t="shared" si="1"/>
        <v>25920</v>
      </c>
      <c r="K1638" s="21" t="s">
        <v>115</v>
      </c>
      <c r="L1638" s="54">
        <f>VLOOKUP(K1638,'Basic Moves'!B$2:J$60,3,FALSE)</f>
        <v>12</v>
      </c>
      <c r="M1638" s="54" t="str">
        <f>VLOOKUP(K1638,'Basic Moves'!B$2:C$60,2,FALSE)</f>
        <v>Fighting</v>
      </c>
      <c r="N1638" s="54">
        <f>IF(OR(VLOOKUP(K1638,'Basic Moves'!B$2:C$60,2,FALSE)=E1638,VLOOKUP(K1638,'Basic Moves'!B$2:C$60,2,FALSE)=F1638),1,0)</f>
        <v>0</v>
      </c>
      <c r="O1638" s="54">
        <f>VLOOKUP(K1638,'Basic Moves'!B$2:J$60,5,FALSE)</f>
        <v>900</v>
      </c>
      <c r="P1638" s="54">
        <f>VLOOKUP(K1638,'Basic Moves'!B$2:J$60,9,FALSE)</f>
        <v>8</v>
      </c>
      <c r="Q1638" s="34">
        <f t="shared" si="229"/>
        <v>8</v>
      </c>
      <c r="R1638" s="24">
        <f t="shared" si="2"/>
        <v>8.888888889</v>
      </c>
      <c r="S1638" s="56">
        <f t="shared" si="230"/>
        <v>13.33333333</v>
      </c>
      <c r="T1638" s="56">
        <f t="shared" si="231"/>
        <v>8.888888889</v>
      </c>
      <c r="U1638" s="56">
        <f t="shared" si="232"/>
        <v>0.6666666667</v>
      </c>
      <c r="V1638" s="21" t="s">
        <v>125</v>
      </c>
      <c r="W1638" s="54">
        <f>VLOOKUP(V1638,'Charged Moves'!B$2:K$119,3,FALSE)</f>
        <v>100</v>
      </c>
      <c r="X1638" s="57" t="str">
        <f>VLOOKUP(V1638,'Charged Moves'!B$2:C$119,2,FALSE)</f>
        <v>Fighting</v>
      </c>
      <c r="Y1638" s="54">
        <f>IF(OR(VLOOKUP(V1638,'Charged Moves'!B$2:C$119,2,FALSE)=E1638,VLOOKUP(V1638,'Charged Moves'!B$2:C$119,2,FALSE)=F1638),1,0)</f>
        <v>0</v>
      </c>
      <c r="Z1638" s="54">
        <f>VLOOKUP(V1638,'Charged Moves'!B$2:K$119,10,FALSE)*100</f>
        <v>5</v>
      </c>
      <c r="AA1638" s="54">
        <f>VLOOKUP(V1638,'Charged Moves'!B$2:K$119,6,FALSE)</f>
        <v>2300</v>
      </c>
      <c r="AB1638" s="54">
        <f>VLOOKUP(V1638,'Charged Moves'!B$2:L$119,11,FALSE)</f>
        <v>100</v>
      </c>
      <c r="AC1638" s="62">
        <f t="shared" si="233"/>
        <v>66</v>
      </c>
      <c r="AD1638" s="24">
        <f t="shared" si="3"/>
        <v>28.69565217</v>
      </c>
      <c r="AE1638" s="63">
        <f t="shared" si="4"/>
        <v>13</v>
      </c>
      <c r="AF1638" s="64">
        <f t="shared" si="5"/>
        <v>11700</v>
      </c>
      <c r="AG1638" s="65">
        <f t="shared" si="6"/>
        <v>12.14285714</v>
      </c>
      <c r="AH1638" s="15">
        <f t="shared" si="234"/>
        <v>0.6974645114</v>
      </c>
      <c r="AI1638" s="15">
        <f t="shared" si="235"/>
        <v>0.2836786289</v>
      </c>
      <c r="AJ1638" s="15">
        <f t="shared" si="236"/>
        <v>0.2874610106</v>
      </c>
      <c r="AK1638" s="65">
        <f t="shared" si="7"/>
        <v>4.047619048</v>
      </c>
      <c r="AL1638" s="65">
        <f t="shared" si="8"/>
        <v>314742.8571</v>
      </c>
      <c r="AM1638" s="65">
        <f t="shared" si="9"/>
        <v>104914.2857</v>
      </c>
    </row>
    <row r="1639" ht="14.25" customHeight="1">
      <c r="A1639" s="11">
        <v>1543.0</v>
      </c>
      <c r="B1639" s="11">
        <f>VLOOKUP(D1639,'Species Data'!A$2:E$252,2,FALSE)</f>
        <v>217</v>
      </c>
      <c r="C1639" s="11"/>
      <c r="D1639" s="20" t="s">
        <v>165</v>
      </c>
      <c r="E1639" s="98" t="s">
        <v>481</v>
      </c>
      <c r="F1639" s="98"/>
      <c r="G1639" s="11">
        <f>VLOOKUP(D1639,'Species Data'!A$2:E$252,3,FALSE)</f>
        <v>180</v>
      </c>
      <c r="H1639" s="52">
        <f>VLOOKUP(D1639,'Species Data'!A$2:E$252,4,FALSE)</f>
        <v>236</v>
      </c>
      <c r="I1639" s="52">
        <f>VLOOKUP(D1639,'Species Data'!A$2:E$252,5,FALSE)</f>
        <v>144</v>
      </c>
      <c r="J1639" s="53">
        <f t="shared" si="1"/>
        <v>25920</v>
      </c>
      <c r="K1639" s="21" t="s">
        <v>166</v>
      </c>
      <c r="L1639" s="54">
        <f>VLOOKUP(K1639,'Basic Moves'!B$2:J$60,3,FALSE)</f>
        <v>8</v>
      </c>
      <c r="M1639" s="54" t="str">
        <f>VLOOKUP(K1639,'Basic Moves'!B$2:C$60,2,FALSE)</f>
        <v>Steel</v>
      </c>
      <c r="N1639" s="54">
        <f>IF(OR(VLOOKUP(K1639,'Basic Moves'!B$2:C$60,2,FALSE)=E1639,VLOOKUP(K1639,'Basic Moves'!B$2:C$60,2,FALSE)=F1639),1,0)</f>
        <v>0</v>
      </c>
      <c r="O1639" s="54">
        <f>VLOOKUP(K1639,'Basic Moves'!B$2:J$60,5,FALSE)</f>
        <v>700</v>
      </c>
      <c r="P1639" s="54">
        <f>VLOOKUP(K1639,'Basic Moves'!B$2:J$60,9,FALSE)</f>
        <v>7</v>
      </c>
      <c r="Q1639" s="34">
        <f t="shared" si="229"/>
        <v>6</v>
      </c>
      <c r="R1639" s="24">
        <f t="shared" si="2"/>
        <v>8.571428571</v>
      </c>
      <c r="S1639" s="56">
        <f t="shared" si="230"/>
        <v>11.42857143</v>
      </c>
      <c r="T1639" s="56">
        <f t="shared" si="231"/>
        <v>10</v>
      </c>
      <c r="U1639" s="56">
        <f t="shared" si="232"/>
        <v>0.875</v>
      </c>
      <c r="V1639" s="21" t="s">
        <v>125</v>
      </c>
      <c r="W1639" s="54">
        <f>VLOOKUP(V1639,'Charged Moves'!B$2:K$119,3,FALSE)</f>
        <v>100</v>
      </c>
      <c r="X1639" s="57" t="str">
        <f>VLOOKUP(V1639,'Charged Moves'!B$2:C$119,2,FALSE)</f>
        <v>Fighting</v>
      </c>
      <c r="Y1639" s="54">
        <f>IF(OR(VLOOKUP(V1639,'Charged Moves'!B$2:C$119,2,FALSE)=E1639,VLOOKUP(V1639,'Charged Moves'!B$2:C$119,2,FALSE)=F1639),1,0)</f>
        <v>0</v>
      </c>
      <c r="Z1639" s="54">
        <f>VLOOKUP(V1639,'Charged Moves'!B$2:K$119,10,FALSE)*100</f>
        <v>5</v>
      </c>
      <c r="AA1639" s="54">
        <f>VLOOKUP(V1639,'Charged Moves'!B$2:K$119,6,FALSE)</f>
        <v>2300</v>
      </c>
      <c r="AB1639" s="54">
        <f>VLOOKUP(V1639,'Charged Moves'!B$2:L$119,11,FALSE)</f>
        <v>100</v>
      </c>
      <c r="AC1639" s="62">
        <f t="shared" si="233"/>
        <v>66</v>
      </c>
      <c r="AD1639" s="24">
        <f t="shared" si="3"/>
        <v>28.69565217</v>
      </c>
      <c r="AE1639" s="63">
        <f t="shared" si="4"/>
        <v>15</v>
      </c>
      <c r="AF1639" s="64">
        <f t="shared" si="5"/>
        <v>10500</v>
      </c>
      <c r="AG1639" s="65">
        <f t="shared" si="6"/>
        <v>12.1875</v>
      </c>
      <c r="AH1639" s="15">
        <f t="shared" si="234"/>
        <v>0.7000287191</v>
      </c>
      <c r="AI1639" s="15">
        <f t="shared" si="235"/>
        <v>0.284721565</v>
      </c>
      <c r="AJ1639" s="15">
        <f t="shared" si="236"/>
        <v>0.2473010165</v>
      </c>
      <c r="AK1639" s="65">
        <f t="shared" si="7"/>
        <v>3.482142857</v>
      </c>
      <c r="AL1639" s="65">
        <f t="shared" si="8"/>
        <v>315900</v>
      </c>
      <c r="AM1639" s="65">
        <f t="shared" si="9"/>
        <v>90257.14286</v>
      </c>
    </row>
    <row r="1640" ht="14.25" customHeight="1">
      <c r="A1640" s="11">
        <v>1018.0</v>
      </c>
      <c r="B1640" s="11">
        <f>VLOOKUP(D1640,'Species Data'!A$2:E$252,2,FALSE)</f>
        <v>134</v>
      </c>
      <c r="C1640" s="11"/>
      <c r="D1640" s="11" t="s">
        <v>79</v>
      </c>
      <c r="E1640" s="115" t="s">
        <v>476</v>
      </c>
      <c r="F1640" s="122"/>
      <c r="G1640" s="11">
        <f>VLOOKUP(D1640,'Species Data'!A$2:E$252,3,FALSE)</f>
        <v>260</v>
      </c>
      <c r="H1640" s="52">
        <f>VLOOKUP(D1640,'Species Data'!A$2:E$252,4,FALSE)</f>
        <v>205</v>
      </c>
      <c r="I1640" s="52">
        <f>VLOOKUP(D1640,'Species Data'!A$2:E$252,5,FALSE)</f>
        <v>177</v>
      </c>
      <c r="J1640" s="53">
        <f t="shared" si="1"/>
        <v>46020</v>
      </c>
      <c r="K1640" s="48" t="s">
        <v>74</v>
      </c>
      <c r="L1640" s="54">
        <f>VLOOKUP(K1640,'Basic Moves'!B$2:J$60,3,FALSE)</f>
        <v>5</v>
      </c>
      <c r="M1640" s="54" t="str">
        <f>VLOOKUP(K1640,'Basic Moves'!B$2:C$60,2,FALSE)</f>
        <v>Water</v>
      </c>
      <c r="N1640" s="54">
        <f>IF(OR(VLOOKUP(K1640,'Basic Moves'!B$2:C$60,2,FALSE)=E1640,VLOOKUP(K1640,'Basic Moves'!B$2:C$60,2,FALSE)=F1640),1,0)</f>
        <v>1</v>
      </c>
      <c r="O1640" s="54">
        <f>VLOOKUP(K1640,'Basic Moves'!B$2:J$60,5,FALSE)</f>
        <v>500</v>
      </c>
      <c r="P1640" s="54">
        <f>VLOOKUP(K1640,'Basic Moves'!B$2:J$60,9,FALSE)</f>
        <v>5</v>
      </c>
      <c r="Q1640" s="34">
        <f t="shared" si="229"/>
        <v>4</v>
      </c>
      <c r="R1640" s="24">
        <f t="shared" si="2"/>
        <v>8</v>
      </c>
      <c r="S1640" s="56">
        <f t="shared" si="230"/>
        <v>10</v>
      </c>
      <c r="T1640" s="56">
        <f t="shared" si="231"/>
        <v>10</v>
      </c>
      <c r="U1640" s="56">
        <f t="shared" si="232"/>
        <v>1</v>
      </c>
      <c r="V1640" s="48" t="s">
        <v>76</v>
      </c>
      <c r="W1640" s="54">
        <f>VLOOKUP(V1640,'Charged Moves'!B$2:K$119,3,FALSE)</f>
        <v>130</v>
      </c>
      <c r="X1640" s="57" t="str">
        <f>VLOOKUP(V1640,'Charged Moves'!B$2:C$119,2,FALSE)</f>
        <v>Water</v>
      </c>
      <c r="Y1640" s="54">
        <f>IF(OR(VLOOKUP(V1640,'Charged Moves'!B$2:C$119,2,FALSE)=E1640,VLOOKUP(V1640,'Charged Moves'!B$2:C$119,2,FALSE)=F1640),1,0)</f>
        <v>1</v>
      </c>
      <c r="Z1640" s="54">
        <f>VLOOKUP(V1640,'Charged Moves'!B$2:K$119,10,FALSE)*100</f>
        <v>5</v>
      </c>
      <c r="AA1640" s="54">
        <f>VLOOKUP(V1640,'Charged Moves'!B$2:K$119,6,FALSE)</f>
        <v>3300</v>
      </c>
      <c r="AB1640" s="54">
        <f>VLOOKUP(V1640,'Charged Moves'!B$2:L$119,11,FALSE)</f>
        <v>100</v>
      </c>
      <c r="AC1640" s="62">
        <f t="shared" si="233"/>
        <v>89</v>
      </c>
      <c r="AD1640" s="24">
        <f t="shared" si="3"/>
        <v>26.96969697</v>
      </c>
      <c r="AE1640" s="63">
        <f t="shared" si="4"/>
        <v>20</v>
      </c>
      <c r="AF1640" s="64">
        <f t="shared" si="5"/>
        <v>10000</v>
      </c>
      <c r="AG1640" s="65">
        <f t="shared" si="6"/>
        <v>12.70676692</v>
      </c>
      <c r="AH1640" s="15">
        <f t="shared" si="234"/>
        <v>0.7298545042</v>
      </c>
      <c r="AI1640" s="15">
        <f t="shared" si="235"/>
        <v>0.527050724</v>
      </c>
      <c r="AJ1640" s="15">
        <f t="shared" si="236"/>
        <v>0.3853474661</v>
      </c>
      <c r="AK1640" s="65">
        <f t="shared" si="7"/>
        <v>3.056057866</v>
      </c>
      <c r="AL1640" s="65">
        <f t="shared" si="8"/>
        <v>584765.4135</v>
      </c>
      <c r="AM1640" s="65">
        <f t="shared" si="9"/>
        <v>140639.783</v>
      </c>
    </row>
    <row r="1641" ht="14.25" customHeight="1">
      <c r="A1641" s="11">
        <v>1017.0</v>
      </c>
      <c r="B1641" s="11">
        <f>VLOOKUP(D1641,'Species Data'!A$2:E$252,2,FALSE)</f>
        <v>134</v>
      </c>
      <c r="C1641" s="11"/>
      <c r="D1641" s="11" t="s">
        <v>79</v>
      </c>
      <c r="E1641" s="115" t="s">
        <v>476</v>
      </c>
      <c r="F1641" s="122"/>
      <c r="G1641" s="11">
        <f>VLOOKUP(D1641,'Species Data'!A$2:E$252,3,FALSE)</f>
        <v>260</v>
      </c>
      <c r="H1641" s="52">
        <f>VLOOKUP(D1641,'Species Data'!A$2:E$252,4,FALSE)</f>
        <v>205</v>
      </c>
      <c r="I1641" s="52">
        <f>VLOOKUP(D1641,'Species Data'!A$2:E$252,5,FALSE)</f>
        <v>177</v>
      </c>
      <c r="J1641" s="53">
        <f t="shared" si="1"/>
        <v>46020</v>
      </c>
      <c r="K1641" s="48" t="s">
        <v>74</v>
      </c>
      <c r="L1641" s="54">
        <f>VLOOKUP(K1641,'Basic Moves'!B$2:J$60,3,FALSE)</f>
        <v>5</v>
      </c>
      <c r="M1641" s="54" t="str">
        <f>VLOOKUP(K1641,'Basic Moves'!B$2:C$60,2,FALSE)</f>
        <v>Water</v>
      </c>
      <c r="N1641" s="54">
        <f>IF(OR(VLOOKUP(K1641,'Basic Moves'!B$2:C$60,2,FALSE)=E1641,VLOOKUP(K1641,'Basic Moves'!B$2:C$60,2,FALSE)=F1641),1,0)</f>
        <v>1</v>
      </c>
      <c r="O1641" s="54">
        <f>VLOOKUP(K1641,'Basic Moves'!B$2:J$60,5,FALSE)</f>
        <v>500</v>
      </c>
      <c r="P1641" s="54">
        <f>VLOOKUP(K1641,'Basic Moves'!B$2:J$60,9,FALSE)</f>
        <v>5</v>
      </c>
      <c r="Q1641" s="34">
        <f t="shared" si="229"/>
        <v>4</v>
      </c>
      <c r="R1641" s="24">
        <f t="shared" si="2"/>
        <v>8</v>
      </c>
      <c r="S1641" s="56">
        <f t="shared" si="230"/>
        <v>10</v>
      </c>
      <c r="T1641" s="56">
        <f t="shared" si="231"/>
        <v>10</v>
      </c>
      <c r="U1641" s="56">
        <f t="shared" si="232"/>
        <v>1</v>
      </c>
      <c r="V1641" s="48" t="s">
        <v>101</v>
      </c>
      <c r="W1641" s="54">
        <f>VLOOKUP(V1641,'Charged Moves'!B$2:K$119,3,FALSE)</f>
        <v>50</v>
      </c>
      <c r="X1641" s="57" t="str">
        <f>VLOOKUP(V1641,'Charged Moves'!B$2:C$119,2,FALSE)</f>
        <v>Water</v>
      </c>
      <c r="Y1641" s="54">
        <f>IF(OR(VLOOKUP(V1641,'Charged Moves'!B$2:C$119,2,FALSE)=E1641,VLOOKUP(V1641,'Charged Moves'!B$2:C$119,2,FALSE)=F1641),1,0)</f>
        <v>1</v>
      </c>
      <c r="Z1641" s="54">
        <f>VLOOKUP(V1641,'Charged Moves'!B$2:K$119,10,FALSE)*100</f>
        <v>5</v>
      </c>
      <c r="AA1641" s="54">
        <f>VLOOKUP(V1641,'Charged Moves'!B$2:K$119,6,FALSE)</f>
        <v>1900</v>
      </c>
      <c r="AB1641" s="54">
        <f>VLOOKUP(V1641,'Charged Moves'!B$2:L$119,11,FALSE)</f>
        <v>33</v>
      </c>
      <c r="AC1641" s="62">
        <f t="shared" si="233"/>
        <v>35</v>
      </c>
      <c r="AD1641" s="24">
        <f t="shared" si="3"/>
        <v>18.42105263</v>
      </c>
      <c r="AE1641" s="63">
        <f t="shared" si="4"/>
        <v>7</v>
      </c>
      <c r="AF1641" s="64">
        <f t="shared" si="5"/>
        <v>3500</v>
      </c>
      <c r="AG1641" s="65">
        <f t="shared" si="6"/>
        <v>11.66666667</v>
      </c>
      <c r="AH1641" s="15">
        <f t="shared" si="234"/>
        <v>0.6701129619</v>
      </c>
      <c r="AI1641" s="15">
        <f t="shared" si="235"/>
        <v>0.4839094912</v>
      </c>
      <c r="AJ1641" s="15">
        <f t="shared" si="236"/>
        <v>0.3712083274</v>
      </c>
      <c r="AK1641" s="65">
        <f t="shared" si="7"/>
        <v>2.943925234</v>
      </c>
      <c r="AL1641" s="65">
        <f t="shared" si="8"/>
        <v>536900</v>
      </c>
      <c r="AM1641" s="65">
        <f t="shared" si="9"/>
        <v>135479.4393</v>
      </c>
    </row>
    <row r="1642" ht="14.25" customHeight="1">
      <c r="A1642" s="11">
        <v>1019.0</v>
      </c>
      <c r="B1642" s="11">
        <f>VLOOKUP(D1642,'Species Data'!A$2:E$252,2,FALSE)</f>
        <v>134</v>
      </c>
      <c r="C1642" s="11"/>
      <c r="D1642" s="11" t="s">
        <v>79</v>
      </c>
      <c r="E1642" s="115" t="s">
        <v>476</v>
      </c>
      <c r="F1642" s="122"/>
      <c r="G1642" s="11">
        <f>VLOOKUP(D1642,'Species Data'!A$2:E$252,3,FALSE)</f>
        <v>260</v>
      </c>
      <c r="H1642" s="52">
        <f>VLOOKUP(D1642,'Species Data'!A$2:E$252,4,FALSE)</f>
        <v>205</v>
      </c>
      <c r="I1642" s="52">
        <f>VLOOKUP(D1642,'Species Data'!A$2:E$252,5,FALSE)</f>
        <v>177</v>
      </c>
      <c r="J1642" s="53">
        <f t="shared" si="1"/>
        <v>46020</v>
      </c>
      <c r="K1642" s="48" t="s">
        <v>74</v>
      </c>
      <c r="L1642" s="54">
        <f>VLOOKUP(K1642,'Basic Moves'!B$2:J$60,3,FALSE)</f>
        <v>5</v>
      </c>
      <c r="M1642" s="54" t="str">
        <f>VLOOKUP(K1642,'Basic Moves'!B$2:C$60,2,FALSE)</f>
        <v>Water</v>
      </c>
      <c r="N1642" s="54">
        <f>IF(OR(VLOOKUP(K1642,'Basic Moves'!B$2:C$60,2,FALSE)=E1642,VLOOKUP(K1642,'Basic Moves'!B$2:C$60,2,FALSE)=F1642),1,0)</f>
        <v>1</v>
      </c>
      <c r="O1642" s="54">
        <f>VLOOKUP(K1642,'Basic Moves'!B$2:J$60,5,FALSE)</f>
        <v>500</v>
      </c>
      <c r="P1642" s="54">
        <f>VLOOKUP(K1642,'Basic Moves'!B$2:J$60,9,FALSE)</f>
        <v>5</v>
      </c>
      <c r="Q1642" s="34">
        <f t="shared" si="229"/>
        <v>4</v>
      </c>
      <c r="R1642" s="24">
        <f t="shared" si="2"/>
        <v>8</v>
      </c>
      <c r="S1642" s="56">
        <f t="shared" si="230"/>
        <v>10</v>
      </c>
      <c r="T1642" s="56">
        <f t="shared" si="231"/>
        <v>10</v>
      </c>
      <c r="U1642" s="56">
        <f t="shared" si="232"/>
        <v>1</v>
      </c>
      <c r="V1642" s="48" t="s">
        <v>107</v>
      </c>
      <c r="W1642" s="54">
        <f>VLOOKUP(V1642,'Charged Moves'!B$2:K$119,3,FALSE)</f>
        <v>70</v>
      </c>
      <c r="X1642" s="57" t="str">
        <f>VLOOKUP(V1642,'Charged Moves'!B$2:C$119,2,FALSE)</f>
        <v>Water</v>
      </c>
      <c r="Y1642" s="54">
        <f>IF(OR(VLOOKUP(V1642,'Charged Moves'!B$2:C$119,2,FALSE)=E1642,VLOOKUP(V1642,'Charged Moves'!B$2:C$119,2,FALSE)=F1642),1,0)</f>
        <v>1</v>
      </c>
      <c r="Z1642" s="54">
        <f>VLOOKUP(V1642,'Charged Moves'!B$2:K$119,10,FALSE)*100</f>
        <v>5</v>
      </c>
      <c r="AA1642" s="54">
        <f>VLOOKUP(V1642,'Charged Moves'!B$2:K$119,6,FALSE)</f>
        <v>3200</v>
      </c>
      <c r="AB1642" s="54">
        <f>VLOOKUP(V1642,'Charged Moves'!B$2:L$119,11,FALSE)</f>
        <v>50</v>
      </c>
      <c r="AC1642" s="62">
        <f t="shared" si="233"/>
        <v>48</v>
      </c>
      <c r="AD1642" s="24">
        <f t="shared" si="3"/>
        <v>15</v>
      </c>
      <c r="AE1642" s="63">
        <f t="shared" si="4"/>
        <v>10</v>
      </c>
      <c r="AF1642" s="64">
        <f t="shared" si="5"/>
        <v>5000</v>
      </c>
      <c r="AG1642" s="65">
        <f t="shared" si="6"/>
        <v>10.73170732</v>
      </c>
      <c r="AH1642" s="15">
        <f t="shared" si="234"/>
        <v>0.6164105294</v>
      </c>
      <c r="AI1642" s="15">
        <f t="shared" si="235"/>
        <v>0.445129288</v>
      </c>
      <c r="AJ1642" s="15">
        <f t="shared" si="236"/>
        <v>0.3674232746</v>
      </c>
      <c r="AK1642" s="65">
        <f t="shared" si="7"/>
        <v>2.913907285</v>
      </c>
      <c r="AL1642" s="65">
        <f t="shared" si="8"/>
        <v>493873.1707</v>
      </c>
      <c r="AM1642" s="65">
        <f t="shared" si="9"/>
        <v>134098.0132</v>
      </c>
    </row>
    <row r="1643" ht="14.25" customHeight="1">
      <c r="A1643" s="11">
        <v>329.0</v>
      </c>
      <c r="B1643" s="11">
        <f>VLOOKUP(D1643,'Species Data'!A$2:E$252,2,FALSE)</f>
        <v>49</v>
      </c>
      <c r="C1643" s="11"/>
      <c r="D1643" s="11" t="s">
        <v>294</v>
      </c>
      <c r="E1643" s="118" t="s">
        <v>477</v>
      </c>
      <c r="F1643" s="108" t="s">
        <v>473</v>
      </c>
      <c r="G1643" s="11">
        <f>VLOOKUP(D1643,'Species Data'!A$2:E$252,3,FALSE)</f>
        <v>140</v>
      </c>
      <c r="H1643" s="52">
        <f>VLOOKUP(D1643,'Species Data'!A$2:E$252,4,FALSE)</f>
        <v>179</v>
      </c>
      <c r="I1643" s="52">
        <f>VLOOKUP(D1643,'Species Data'!A$2:E$252,5,FALSE)</f>
        <v>150</v>
      </c>
      <c r="J1643" s="53">
        <f t="shared" si="1"/>
        <v>21000</v>
      </c>
      <c r="K1643" s="48" t="s">
        <v>18</v>
      </c>
      <c r="L1643" s="54">
        <f>VLOOKUP(K1643,'Basic Moves'!B$2:J$60,3,FALSE)</f>
        <v>20</v>
      </c>
      <c r="M1643" s="54" t="str">
        <f>VLOOKUP(K1643,'Basic Moves'!B$2:C$60,2,FALSE)</f>
        <v>Psychic</v>
      </c>
      <c r="N1643" s="54">
        <f>IF(OR(VLOOKUP(K1643,'Basic Moves'!B$2:C$60,2,FALSE)=E1643,VLOOKUP(K1643,'Basic Moves'!B$2:C$60,2,FALSE)=F1643),1,0)</f>
        <v>0</v>
      </c>
      <c r="O1643" s="54">
        <f>VLOOKUP(K1643,'Basic Moves'!B$2:J$60,5,FALSE)</f>
        <v>1600</v>
      </c>
      <c r="P1643" s="54">
        <f>VLOOKUP(K1643,'Basic Moves'!B$2:J$60,9,FALSE)</f>
        <v>15</v>
      </c>
      <c r="Q1643" s="34">
        <f t="shared" si="229"/>
        <v>10</v>
      </c>
      <c r="R1643" s="24">
        <f t="shared" si="2"/>
        <v>6.25</v>
      </c>
      <c r="S1643" s="56">
        <f t="shared" si="230"/>
        <v>12.5</v>
      </c>
      <c r="T1643" s="56">
        <f t="shared" si="231"/>
        <v>9.375</v>
      </c>
      <c r="U1643" s="56">
        <f t="shared" si="232"/>
        <v>0.75</v>
      </c>
      <c r="V1643" s="48" t="s">
        <v>231</v>
      </c>
      <c r="W1643" s="54">
        <f>VLOOKUP(V1643,'Charged Moves'!B$2:K$119,3,FALSE)</f>
        <v>90</v>
      </c>
      <c r="X1643" s="57" t="str">
        <f>VLOOKUP(V1643,'Charged Moves'!B$2:C$119,2,FALSE)</f>
        <v>Bug</v>
      </c>
      <c r="Y1643" s="54">
        <f>IF(OR(VLOOKUP(V1643,'Charged Moves'!B$2:C$119,2,FALSE)=E1643,VLOOKUP(V1643,'Charged Moves'!B$2:C$119,2,FALSE)=F1643),1,0)</f>
        <v>1</v>
      </c>
      <c r="Z1643" s="54">
        <f>VLOOKUP(V1643,'Charged Moves'!B$2:K$119,10,FALSE)*100</f>
        <v>5</v>
      </c>
      <c r="AA1643" s="54">
        <f>VLOOKUP(V1643,'Charged Moves'!B$2:K$119,6,FALSE)</f>
        <v>3700</v>
      </c>
      <c r="AB1643" s="54">
        <f>VLOOKUP(V1643,'Charged Moves'!B$2:L$119,11,FALSE)</f>
        <v>50</v>
      </c>
      <c r="AC1643" s="62">
        <f t="shared" si="233"/>
        <v>54</v>
      </c>
      <c r="AD1643" s="24">
        <f t="shared" si="3"/>
        <v>14.59459459</v>
      </c>
      <c r="AE1643" s="63">
        <f t="shared" si="4"/>
        <v>4</v>
      </c>
      <c r="AF1643" s="64">
        <f t="shared" si="5"/>
        <v>6400</v>
      </c>
      <c r="AG1643" s="65">
        <f t="shared" si="6"/>
        <v>9.306930693</v>
      </c>
      <c r="AH1643" s="15">
        <f t="shared" si="234"/>
        <v>0.534573848</v>
      </c>
      <c r="AI1643" s="15">
        <f t="shared" si="235"/>
        <v>0.1761556231</v>
      </c>
      <c r="AJ1643" s="15">
        <f t="shared" si="236"/>
        <v>0.2690886692</v>
      </c>
      <c r="AK1643" s="65">
        <f t="shared" si="7"/>
        <v>4.676616915</v>
      </c>
      <c r="AL1643" s="65">
        <f t="shared" si="8"/>
        <v>195445.5446</v>
      </c>
      <c r="AM1643" s="65">
        <f t="shared" si="9"/>
        <v>98208.95522</v>
      </c>
    </row>
    <row r="1644" ht="14.25" customHeight="1">
      <c r="A1644" s="11">
        <v>332.0</v>
      </c>
      <c r="B1644" s="11">
        <f>VLOOKUP(D1644,'Species Data'!A$2:E$252,2,FALSE)</f>
        <v>49</v>
      </c>
      <c r="C1644" s="11"/>
      <c r="D1644" s="11" t="s">
        <v>294</v>
      </c>
      <c r="E1644" s="118" t="s">
        <v>477</v>
      </c>
      <c r="F1644" s="108" t="s">
        <v>473</v>
      </c>
      <c r="G1644" s="11">
        <f>VLOOKUP(D1644,'Species Data'!A$2:E$252,3,FALSE)</f>
        <v>140</v>
      </c>
      <c r="H1644" s="52">
        <f>VLOOKUP(D1644,'Species Data'!A$2:E$252,4,FALSE)</f>
        <v>179</v>
      </c>
      <c r="I1644" s="52">
        <f>VLOOKUP(D1644,'Species Data'!A$2:E$252,5,FALSE)</f>
        <v>150</v>
      </c>
      <c r="J1644" s="53">
        <f t="shared" si="1"/>
        <v>21000</v>
      </c>
      <c r="K1644" s="48" t="s">
        <v>18</v>
      </c>
      <c r="L1644" s="54">
        <f>VLOOKUP(K1644,'Basic Moves'!B$2:J$60,3,FALSE)</f>
        <v>20</v>
      </c>
      <c r="M1644" s="54" t="str">
        <f>VLOOKUP(K1644,'Basic Moves'!B$2:C$60,2,FALSE)</f>
        <v>Psychic</v>
      </c>
      <c r="N1644" s="54">
        <f>IF(OR(VLOOKUP(K1644,'Basic Moves'!B$2:C$60,2,FALSE)=E1644,VLOOKUP(K1644,'Basic Moves'!B$2:C$60,2,FALSE)=F1644),1,0)</f>
        <v>0</v>
      </c>
      <c r="O1644" s="54">
        <f>VLOOKUP(K1644,'Basic Moves'!B$2:J$60,5,FALSE)</f>
        <v>1600</v>
      </c>
      <c r="P1644" s="54">
        <f>VLOOKUP(K1644,'Basic Moves'!B$2:J$60,9,FALSE)</f>
        <v>15</v>
      </c>
      <c r="Q1644" s="34">
        <f t="shared" si="229"/>
        <v>10</v>
      </c>
      <c r="R1644" s="24">
        <f t="shared" si="2"/>
        <v>6.25</v>
      </c>
      <c r="S1644" s="56">
        <f t="shared" si="230"/>
        <v>12.5</v>
      </c>
      <c r="T1644" s="56">
        <f t="shared" si="231"/>
        <v>9.375</v>
      </c>
      <c r="U1644" s="56">
        <f t="shared" si="232"/>
        <v>0.75</v>
      </c>
      <c r="V1644" s="12" t="s">
        <v>312</v>
      </c>
      <c r="W1644" s="54">
        <f>VLOOKUP(V1644,'Charged Moves'!B$2:K$119,3,FALSE)</f>
        <v>70</v>
      </c>
      <c r="X1644" s="57" t="str">
        <f>VLOOKUP(V1644,'Charged Moves'!B$2:C$119,2,FALSE)</f>
        <v>Bug</v>
      </c>
      <c r="Y1644" s="54">
        <f>IF(OR(VLOOKUP(V1644,'Charged Moves'!B$2:C$119,2,FALSE)=E1644,VLOOKUP(V1644,'Charged Moves'!B$2:C$119,2,FALSE)=F1644),1,0)</f>
        <v>1</v>
      </c>
      <c r="Z1644" s="54">
        <f>VLOOKUP(V1644,'Charged Moves'!B$2:K$119,10,FALSE)*100</f>
        <v>5</v>
      </c>
      <c r="AA1644" s="54">
        <f>VLOOKUP(V1644,'Charged Moves'!B$2:K$119,6,FALSE)</f>
        <v>3700</v>
      </c>
      <c r="AB1644" s="54">
        <f>VLOOKUP(V1644,'Charged Moves'!B$2:L$119,11,FALSE)</f>
        <v>33</v>
      </c>
      <c r="AC1644" s="62">
        <f t="shared" si="233"/>
        <v>42</v>
      </c>
      <c r="AD1644" s="24">
        <f t="shared" si="3"/>
        <v>11.35135135</v>
      </c>
      <c r="AE1644" s="63">
        <f t="shared" si="4"/>
        <v>3</v>
      </c>
      <c r="AF1644" s="64">
        <f t="shared" si="5"/>
        <v>4800</v>
      </c>
      <c r="AG1644" s="65">
        <f t="shared" si="6"/>
        <v>8.470588235</v>
      </c>
      <c r="AH1644" s="15">
        <f t="shared" si="234"/>
        <v>0.4865357975</v>
      </c>
      <c r="AI1644" s="15">
        <f t="shared" si="235"/>
        <v>0.1603258687</v>
      </c>
      <c r="AJ1644" s="15">
        <f t="shared" si="236"/>
        <v>0.2510800271</v>
      </c>
      <c r="AK1644" s="65">
        <f t="shared" si="7"/>
        <v>4.363636364</v>
      </c>
      <c r="AL1644" s="65">
        <f t="shared" si="8"/>
        <v>177882.3529</v>
      </c>
      <c r="AM1644" s="65">
        <f t="shared" si="9"/>
        <v>91636.36364</v>
      </c>
    </row>
    <row r="1645" ht="14.25" customHeight="1">
      <c r="A1645" s="11">
        <v>333.0</v>
      </c>
      <c r="B1645" s="11">
        <f>VLOOKUP(D1645,'Species Data'!A$2:E$252,2,FALSE)</f>
        <v>49</v>
      </c>
      <c r="C1645" s="11"/>
      <c r="D1645" s="11" t="s">
        <v>294</v>
      </c>
      <c r="E1645" s="118" t="s">
        <v>477</v>
      </c>
      <c r="F1645" s="108" t="s">
        <v>473</v>
      </c>
      <c r="G1645" s="11">
        <f>VLOOKUP(D1645,'Species Data'!A$2:E$252,3,FALSE)</f>
        <v>140</v>
      </c>
      <c r="H1645" s="52">
        <f>VLOOKUP(D1645,'Species Data'!A$2:E$252,4,FALSE)</f>
        <v>179</v>
      </c>
      <c r="I1645" s="52">
        <f>VLOOKUP(D1645,'Species Data'!A$2:E$252,5,FALSE)</f>
        <v>150</v>
      </c>
      <c r="J1645" s="53">
        <f t="shared" si="1"/>
        <v>21000</v>
      </c>
      <c r="K1645" s="12" t="s">
        <v>135</v>
      </c>
      <c r="L1645" s="54">
        <f>VLOOKUP(K1645,'Basic Moves'!B$2:J$60,3,FALSE)</f>
        <v>10</v>
      </c>
      <c r="M1645" s="54" t="str">
        <f>VLOOKUP(K1645,'Basic Moves'!B$2:C$60,2,FALSE)</f>
        <v>Bug</v>
      </c>
      <c r="N1645" s="54">
        <f>IF(OR(VLOOKUP(K1645,'Basic Moves'!B$2:C$60,2,FALSE)=E1645,VLOOKUP(K1645,'Basic Moves'!B$2:C$60,2,FALSE)=F1645),1,0)</f>
        <v>1</v>
      </c>
      <c r="O1645" s="54">
        <f>VLOOKUP(K1645,'Basic Moves'!B$2:J$60,5,FALSE)</f>
        <v>1100</v>
      </c>
      <c r="P1645" s="54">
        <f>VLOOKUP(K1645,'Basic Moves'!B$2:J$60,9,FALSE)</f>
        <v>14</v>
      </c>
      <c r="Q1645" s="34">
        <f t="shared" si="229"/>
        <v>6</v>
      </c>
      <c r="R1645" s="24">
        <f t="shared" si="2"/>
        <v>5.454545455</v>
      </c>
      <c r="S1645" s="56">
        <f t="shared" si="230"/>
        <v>9.090909091</v>
      </c>
      <c r="T1645" s="56">
        <f t="shared" si="231"/>
        <v>12.72727273</v>
      </c>
      <c r="U1645" s="56">
        <f t="shared" si="232"/>
        <v>1.4</v>
      </c>
      <c r="V1645" s="48" t="s">
        <v>231</v>
      </c>
      <c r="W1645" s="54">
        <f>VLOOKUP(V1645,'Charged Moves'!B$2:K$119,3,FALSE)</f>
        <v>90</v>
      </c>
      <c r="X1645" s="57" t="str">
        <f>VLOOKUP(V1645,'Charged Moves'!B$2:C$119,2,FALSE)</f>
        <v>Bug</v>
      </c>
      <c r="Y1645" s="54">
        <f>IF(OR(VLOOKUP(V1645,'Charged Moves'!B$2:C$119,2,FALSE)=E1645,VLOOKUP(V1645,'Charged Moves'!B$2:C$119,2,FALSE)=F1645),1,0)</f>
        <v>1</v>
      </c>
      <c r="Z1645" s="54">
        <f>VLOOKUP(V1645,'Charged Moves'!B$2:K$119,10,FALSE)*100</f>
        <v>5</v>
      </c>
      <c r="AA1645" s="54">
        <f>VLOOKUP(V1645,'Charged Moves'!B$2:K$119,6,FALSE)</f>
        <v>3700</v>
      </c>
      <c r="AB1645" s="54">
        <f>VLOOKUP(V1645,'Charged Moves'!B$2:L$119,11,FALSE)</f>
        <v>50</v>
      </c>
      <c r="AC1645" s="62">
        <f t="shared" si="233"/>
        <v>54</v>
      </c>
      <c r="AD1645" s="24">
        <f t="shared" si="3"/>
        <v>14.59459459</v>
      </c>
      <c r="AE1645" s="63">
        <f t="shared" si="4"/>
        <v>4</v>
      </c>
      <c r="AF1645" s="64">
        <f t="shared" si="5"/>
        <v>4400</v>
      </c>
      <c r="AG1645" s="65">
        <f t="shared" si="6"/>
        <v>9.62962963</v>
      </c>
      <c r="AH1645" s="15">
        <f t="shared" si="234"/>
        <v>0.5531091114</v>
      </c>
      <c r="AI1645" s="15">
        <f t="shared" si="235"/>
        <v>0.1822634618</v>
      </c>
      <c r="AJ1645" s="15">
        <f t="shared" si="236"/>
        <v>0.2479588665</v>
      </c>
      <c r="AK1645" s="65">
        <f t="shared" si="7"/>
        <v>4.309392265</v>
      </c>
      <c r="AL1645" s="65">
        <f t="shared" si="8"/>
        <v>202222.2222</v>
      </c>
      <c r="AM1645" s="65">
        <f t="shared" si="9"/>
        <v>90497.23757</v>
      </c>
    </row>
    <row r="1646" ht="14.25" customHeight="1">
      <c r="A1646" s="11">
        <v>335.0</v>
      </c>
      <c r="B1646" s="11">
        <f>VLOOKUP(D1646,'Species Data'!A$2:E$252,2,FALSE)</f>
        <v>49</v>
      </c>
      <c r="C1646" s="11"/>
      <c r="D1646" s="11" t="s">
        <v>294</v>
      </c>
      <c r="E1646" s="118" t="s">
        <v>477</v>
      </c>
      <c r="F1646" s="108" t="s">
        <v>473</v>
      </c>
      <c r="G1646" s="11">
        <f>VLOOKUP(D1646,'Species Data'!A$2:E$252,3,FALSE)</f>
        <v>140</v>
      </c>
      <c r="H1646" s="52">
        <f>VLOOKUP(D1646,'Species Data'!A$2:E$252,4,FALSE)</f>
        <v>179</v>
      </c>
      <c r="I1646" s="52">
        <f>VLOOKUP(D1646,'Species Data'!A$2:E$252,5,FALSE)</f>
        <v>150</v>
      </c>
      <c r="J1646" s="53">
        <f t="shared" si="1"/>
        <v>21000</v>
      </c>
      <c r="K1646" s="12" t="s">
        <v>135</v>
      </c>
      <c r="L1646" s="54">
        <f>VLOOKUP(K1646,'Basic Moves'!B$2:J$60,3,FALSE)</f>
        <v>10</v>
      </c>
      <c r="M1646" s="54" t="str">
        <f>VLOOKUP(K1646,'Basic Moves'!B$2:C$60,2,FALSE)</f>
        <v>Bug</v>
      </c>
      <c r="N1646" s="54">
        <f>IF(OR(VLOOKUP(K1646,'Basic Moves'!B$2:C$60,2,FALSE)=E1646,VLOOKUP(K1646,'Basic Moves'!B$2:C$60,2,FALSE)=F1646),1,0)</f>
        <v>1</v>
      </c>
      <c r="O1646" s="54">
        <f>VLOOKUP(K1646,'Basic Moves'!B$2:J$60,5,FALSE)</f>
        <v>1100</v>
      </c>
      <c r="P1646" s="54">
        <f>VLOOKUP(K1646,'Basic Moves'!B$2:J$60,9,FALSE)</f>
        <v>14</v>
      </c>
      <c r="Q1646" s="34">
        <f t="shared" si="229"/>
        <v>6</v>
      </c>
      <c r="R1646" s="24">
        <f t="shared" si="2"/>
        <v>5.454545455</v>
      </c>
      <c r="S1646" s="56">
        <f t="shared" si="230"/>
        <v>9.090909091</v>
      </c>
      <c r="T1646" s="56">
        <f t="shared" si="231"/>
        <v>12.72727273</v>
      </c>
      <c r="U1646" s="56">
        <f t="shared" si="232"/>
        <v>1.4</v>
      </c>
      <c r="V1646" s="12" t="s">
        <v>312</v>
      </c>
      <c r="W1646" s="54">
        <f>VLOOKUP(V1646,'Charged Moves'!B$2:K$119,3,FALSE)</f>
        <v>70</v>
      </c>
      <c r="X1646" s="57" t="str">
        <f>VLOOKUP(V1646,'Charged Moves'!B$2:C$119,2,FALSE)</f>
        <v>Bug</v>
      </c>
      <c r="Y1646" s="54">
        <f>IF(OR(VLOOKUP(V1646,'Charged Moves'!B$2:C$119,2,FALSE)=E1646,VLOOKUP(V1646,'Charged Moves'!B$2:C$119,2,FALSE)=F1646),1,0)</f>
        <v>1</v>
      </c>
      <c r="Z1646" s="54">
        <f>VLOOKUP(V1646,'Charged Moves'!B$2:K$119,10,FALSE)*100</f>
        <v>5</v>
      </c>
      <c r="AA1646" s="54">
        <f>VLOOKUP(V1646,'Charged Moves'!B$2:K$119,6,FALSE)</f>
        <v>3700</v>
      </c>
      <c r="AB1646" s="54">
        <f>VLOOKUP(V1646,'Charged Moves'!B$2:L$119,11,FALSE)</f>
        <v>33</v>
      </c>
      <c r="AC1646" s="62">
        <f t="shared" si="233"/>
        <v>42</v>
      </c>
      <c r="AD1646" s="24">
        <f t="shared" si="3"/>
        <v>11.35135135</v>
      </c>
      <c r="AE1646" s="63">
        <f t="shared" si="4"/>
        <v>3</v>
      </c>
      <c r="AF1646" s="64">
        <f t="shared" si="5"/>
        <v>3300</v>
      </c>
      <c r="AG1646" s="65">
        <f t="shared" si="6"/>
        <v>8.571428571</v>
      </c>
      <c r="AH1646" s="15">
        <f t="shared" si="234"/>
        <v>0.4923278904</v>
      </c>
      <c r="AI1646" s="15">
        <f t="shared" si="235"/>
        <v>0.16223451</v>
      </c>
      <c r="AJ1646" s="15">
        <f t="shared" si="236"/>
        <v>0.2301566915</v>
      </c>
      <c r="AK1646" s="65">
        <f t="shared" si="7"/>
        <v>4</v>
      </c>
      <c r="AL1646" s="65">
        <f t="shared" si="8"/>
        <v>180000</v>
      </c>
      <c r="AM1646" s="65">
        <f t="shared" si="9"/>
        <v>84000</v>
      </c>
    </row>
    <row r="1647" ht="14.25" customHeight="1">
      <c r="A1647" s="11">
        <v>331.0</v>
      </c>
      <c r="B1647" s="11">
        <f>VLOOKUP(D1647,'Species Data'!A$2:E$252,2,FALSE)</f>
        <v>49</v>
      </c>
      <c r="C1647" s="11"/>
      <c r="D1647" s="11" t="s">
        <v>294</v>
      </c>
      <c r="E1647" s="118" t="s">
        <v>477</v>
      </c>
      <c r="F1647" s="108" t="s">
        <v>473</v>
      </c>
      <c r="G1647" s="11">
        <f>VLOOKUP(D1647,'Species Data'!A$2:E$252,3,FALSE)</f>
        <v>140</v>
      </c>
      <c r="H1647" s="52">
        <f>VLOOKUP(D1647,'Species Data'!A$2:E$252,4,FALSE)</f>
        <v>179</v>
      </c>
      <c r="I1647" s="52">
        <f>VLOOKUP(D1647,'Species Data'!A$2:E$252,5,FALSE)</f>
        <v>150</v>
      </c>
      <c r="J1647" s="53">
        <f t="shared" si="1"/>
        <v>21000</v>
      </c>
      <c r="K1647" s="48" t="s">
        <v>18</v>
      </c>
      <c r="L1647" s="54">
        <f>VLOOKUP(K1647,'Basic Moves'!B$2:J$60,3,FALSE)</f>
        <v>20</v>
      </c>
      <c r="M1647" s="54" t="str">
        <f>VLOOKUP(K1647,'Basic Moves'!B$2:C$60,2,FALSE)</f>
        <v>Psychic</v>
      </c>
      <c r="N1647" s="54">
        <f>IF(OR(VLOOKUP(K1647,'Basic Moves'!B$2:C$60,2,FALSE)=E1647,VLOOKUP(K1647,'Basic Moves'!B$2:C$60,2,FALSE)=F1647),1,0)</f>
        <v>0</v>
      </c>
      <c r="O1647" s="54">
        <f>VLOOKUP(K1647,'Basic Moves'!B$2:J$60,5,FALSE)</f>
        <v>1600</v>
      </c>
      <c r="P1647" s="54">
        <f>VLOOKUP(K1647,'Basic Moves'!B$2:J$60,9,FALSE)</f>
        <v>15</v>
      </c>
      <c r="Q1647" s="34">
        <f t="shared" si="229"/>
        <v>10</v>
      </c>
      <c r="R1647" s="24">
        <f t="shared" si="2"/>
        <v>6.25</v>
      </c>
      <c r="S1647" s="56">
        <f t="shared" si="230"/>
        <v>12.5</v>
      </c>
      <c r="T1647" s="56">
        <f t="shared" si="231"/>
        <v>9.375</v>
      </c>
      <c r="U1647" s="56">
        <f t="shared" si="232"/>
        <v>0.75</v>
      </c>
      <c r="V1647" s="48" t="s">
        <v>36</v>
      </c>
      <c r="W1647" s="54">
        <f>VLOOKUP(V1647,'Charged Moves'!B$2:K$119,3,FALSE)</f>
        <v>100</v>
      </c>
      <c r="X1647" s="57" t="str">
        <f>VLOOKUP(V1647,'Charged Moves'!B$2:C$119,2,FALSE)</f>
        <v>Psychic</v>
      </c>
      <c r="Y1647" s="54">
        <f>IF(OR(VLOOKUP(V1647,'Charged Moves'!B$2:C$119,2,FALSE)=E1647,VLOOKUP(V1647,'Charged Moves'!B$2:C$119,2,FALSE)=F1647),1,0)</f>
        <v>0</v>
      </c>
      <c r="Z1647" s="54">
        <f>VLOOKUP(V1647,'Charged Moves'!B$2:K$119,10,FALSE)*100</f>
        <v>5</v>
      </c>
      <c r="AA1647" s="54">
        <f>VLOOKUP(V1647,'Charged Moves'!B$2:K$119,6,FALSE)</f>
        <v>2800</v>
      </c>
      <c r="AB1647" s="54">
        <f>VLOOKUP(V1647,'Charged Moves'!B$2:L$119,11,FALSE)</f>
        <v>100</v>
      </c>
      <c r="AC1647" s="62">
        <f t="shared" si="233"/>
        <v>50</v>
      </c>
      <c r="AD1647" s="24">
        <f t="shared" si="3"/>
        <v>17.85714286</v>
      </c>
      <c r="AE1647" s="63">
        <f t="shared" si="4"/>
        <v>7</v>
      </c>
      <c r="AF1647" s="64">
        <f t="shared" si="5"/>
        <v>11200</v>
      </c>
      <c r="AG1647" s="65">
        <f t="shared" si="6"/>
        <v>8.571428571</v>
      </c>
      <c r="AH1647" s="15">
        <f t="shared" si="234"/>
        <v>0.4923278904</v>
      </c>
      <c r="AI1647" s="15">
        <f t="shared" si="235"/>
        <v>0.16223451</v>
      </c>
      <c r="AJ1647" s="15">
        <f t="shared" si="236"/>
        <v>0.2301566915</v>
      </c>
      <c r="AK1647" s="65">
        <f t="shared" si="7"/>
        <v>4</v>
      </c>
      <c r="AL1647" s="65">
        <f t="shared" si="8"/>
        <v>180000</v>
      </c>
      <c r="AM1647" s="65">
        <f t="shared" si="9"/>
        <v>84000</v>
      </c>
    </row>
    <row r="1648" ht="14.25" customHeight="1">
      <c r="A1648" s="11">
        <v>330.0</v>
      </c>
      <c r="B1648" s="32">
        <f>VLOOKUP(D1648,'Species Data'!A$2:E$252,2,FALSE)</f>
        <v>49</v>
      </c>
      <c r="C1648" s="32"/>
      <c r="D1648" s="32" t="s">
        <v>294</v>
      </c>
      <c r="E1648" s="120" t="s">
        <v>477</v>
      </c>
      <c r="F1648" s="121" t="s">
        <v>473</v>
      </c>
      <c r="G1648" s="32">
        <f>VLOOKUP(D1648,'Species Data'!A$2:E$252,3,FALSE)</f>
        <v>140</v>
      </c>
      <c r="H1648" s="104">
        <f>VLOOKUP(D1648,'Species Data'!A$2:E$252,4,FALSE)</f>
        <v>179</v>
      </c>
      <c r="I1648" s="104">
        <f>VLOOKUP(D1648,'Species Data'!A$2:E$252,5,FALSE)</f>
        <v>150</v>
      </c>
      <c r="J1648" s="105">
        <f t="shared" si="1"/>
        <v>21000</v>
      </c>
      <c r="K1648" s="36" t="s">
        <v>18</v>
      </c>
      <c r="L1648" s="106">
        <f>VLOOKUP(K1648,'Basic Moves'!B$2:J$60,3,FALSE)</f>
        <v>20</v>
      </c>
      <c r="M1648" s="106" t="str">
        <f>VLOOKUP(K1648,'Basic Moves'!B$2:C$60,2,FALSE)</f>
        <v>Psychic</v>
      </c>
      <c r="N1648" s="106">
        <f>IF(OR(VLOOKUP(K1648,'Basic Moves'!B$2:C$60,2,FALSE)=E1648,VLOOKUP(K1648,'Basic Moves'!B$2:C$60,2,FALSE)=F1648),1,0)</f>
        <v>0</v>
      </c>
      <c r="O1648" s="106">
        <f>VLOOKUP(K1648,'Basic Moves'!B$2:J$60,5,FALSE)</f>
        <v>1600</v>
      </c>
      <c r="P1648" s="106">
        <f>VLOOKUP(K1648,'Basic Moves'!B$2:J$60,9,FALSE)</f>
        <v>15</v>
      </c>
      <c r="Q1648" s="34">
        <f t="shared" si="229"/>
        <v>10</v>
      </c>
      <c r="R1648" s="24">
        <f t="shared" si="2"/>
        <v>6.25</v>
      </c>
      <c r="S1648" s="56">
        <f t="shared" si="230"/>
        <v>12.5</v>
      </c>
      <c r="T1648" s="56">
        <f t="shared" si="231"/>
        <v>9.375</v>
      </c>
      <c r="U1648" s="56">
        <f t="shared" si="232"/>
        <v>0.75</v>
      </c>
      <c r="V1648" s="36" t="s">
        <v>310</v>
      </c>
      <c r="W1648" s="106">
        <f>VLOOKUP(V1648,'Charged Moves'!B$2:K$119,3,FALSE)</f>
        <v>35</v>
      </c>
      <c r="X1648" s="107" t="str">
        <f>VLOOKUP(V1648,'Charged Moves'!B$2:C$119,2,FALSE)</f>
        <v>Poison</v>
      </c>
      <c r="Y1648" s="106">
        <f>IF(OR(VLOOKUP(V1648,'Charged Moves'!B$2:C$119,2,FALSE)=E1648,VLOOKUP(V1648,'Charged Moves'!B$2:C$119,2,FALSE)=F1648),1,0)</f>
        <v>1</v>
      </c>
      <c r="Z1648" s="106">
        <f>VLOOKUP(V1648,'Charged Moves'!B$2:K$119,10,FALSE)*100</f>
        <v>5</v>
      </c>
      <c r="AA1648" s="106">
        <f>VLOOKUP(V1648,'Charged Moves'!B$2:K$119,6,FALSE)</f>
        <v>1700</v>
      </c>
      <c r="AB1648" s="106">
        <f>VLOOKUP(V1648,'Charged Moves'!B$2:L$119,11,FALSE)</f>
        <v>33</v>
      </c>
      <c r="AC1648" s="62">
        <f t="shared" si="233"/>
        <v>21</v>
      </c>
      <c r="AD1648" s="24">
        <f t="shared" si="3"/>
        <v>12.35294118</v>
      </c>
      <c r="AE1648" s="63">
        <f t="shared" si="4"/>
        <v>3</v>
      </c>
      <c r="AF1648" s="64">
        <f t="shared" si="5"/>
        <v>4800</v>
      </c>
      <c r="AG1648" s="65">
        <f t="shared" si="6"/>
        <v>7.846153846</v>
      </c>
      <c r="AH1648" s="15">
        <f t="shared" si="234"/>
        <v>0.4506693766</v>
      </c>
      <c r="AI1648" s="15">
        <f t="shared" si="235"/>
        <v>0.1485069745</v>
      </c>
      <c r="AJ1648" s="15">
        <f t="shared" si="236"/>
        <v>0.2023791598</v>
      </c>
      <c r="AK1648" s="65">
        <f t="shared" si="7"/>
        <v>3.517241379</v>
      </c>
      <c r="AL1648" s="65">
        <f t="shared" si="8"/>
        <v>164769.2308</v>
      </c>
      <c r="AM1648" s="65">
        <f t="shared" si="9"/>
        <v>73862.06897</v>
      </c>
    </row>
    <row r="1649" ht="14.25" customHeight="1">
      <c r="A1649" s="11">
        <v>334.0</v>
      </c>
      <c r="B1649" s="11">
        <f>VLOOKUP(D1649,'Species Data'!A$2:E$252,2,FALSE)</f>
        <v>49</v>
      </c>
      <c r="C1649" s="11"/>
      <c r="D1649" s="11" t="s">
        <v>294</v>
      </c>
      <c r="E1649" s="118" t="s">
        <v>477</v>
      </c>
      <c r="F1649" s="108" t="s">
        <v>473</v>
      </c>
      <c r="G1649" s="11">
        <f>VLOOKUP(D1649,'Species Data'!A$2:E$252,3,FALSE)</f>
        <v>140</v>
      </c>
      <c r="H1649" s="52">
        <f>VLOOKUP(D1649,'Species Data'!A$2:E$252,4,FALSE)</f>
        <v>179</v>
      </c>
      <c r="I1649" s="52">
        <f>VLOOKUP(D1649,'Species Data'!A$2:E$252,5,FALSE)</f>
        <v>150</v>
      </c>
      <c r="J1649" s="53">
        <f t="shared" si="1"/>
        <v>21000</v>
      </c>
      <c r="K1649" s="12" t="s">
        <v>135</v>
      </c>
      <c r="L1649" s="54">
        <f>VLOOKUP(K1649,'Basic Moves'!B$2:J$60,3,FALSE)</f>
        <v>10</v>
      </c>
      <c r="M1649" s="54" t="str">
        <f>VLOOKUP(K1649,'Basic Moves'!B$2:C$60,2,FALSE)</f>
        <v>Bug</v>
      </c>
      <c r="N1649" s="54">
        <f>IF(OR(VLOOKUP(K1649,'Basic Moves'!B$2:C$60,2,FALSE)=E1649,VLOOKUP(K1649,'Basic Moves'!B$2:C$60,2,FALSE)=F1649),1,0)</f>
        <v>1</v>
      </c>
      <c r="O1649" s="54">
        <f>VLOOKUP(K1649,'Basic Moves'!B$2:J$60,5,FALSE)</f>
        <v>1100</v>
      </c>
      <c r="P1649" s="54">
        <f>VLOOKUP(K1649,'Basic Moves'!B$2:J$60,9,FALSE)</f>
        <v>14</v>
      </c>
      <c r="Q1649" s="34">
        <f t="shared" si="229"/>
        <v>6</v>
      </c>
      <c r="R1649" s="24">
        <f t="shared" si="2"/>
        <v>5.454545455</v>
      </c>
      <c r="S1649" s="56">
        <f t="shared" si="230"/>
        <v>9.090909091</v>
      </c>
      <c r="T1649" s="56">
        <f t="shared" si="231"/>
        <v>12.72727273</v>
      </c>
      <c r="U1649" s="56">
        <f t="shared" si="232"/>
        <v>1.4</v>
      </c>
      <c r="V1649" s="48" t="s">
        <v>36</v>
      </c>
      <c r="W1649" s="54">
        <f>VLOOKUP(V1649,'Charged Moves'!B$2:K$119,3,FALSE)</f>
        <v>100</v>
      </c>
      <c r="X1649" s="57" t="str">
        <f>VLOOKUP(V1649,'Charged Moves'!B$2:C$119,2,FALSE)</f>
        <v>Psychic</v>
      </c>
      <c r="Y1649" s="54">
        <f>IF(OR(VLOOKUP(V1649,'Charged Moves'!B$2:C$119,2,FALSE)=E1649,VLOOKUP(V1649,'Charged Moves'!B$2:C$119,2,FALSE)=F1649),1,0)</f>
        <v>0</v>
      </c>
      <c r="Z1649" s="54">
        <f>VLOOKUP(V1649,'Charged Moves'!B$2:K$119,10,FALSE)*100</f>
        <v>5</v>
      </c>
      <c r="AA1649" s="54">
        <f>VLOOKUP(V1649,'Charged Moves'!B$2:K$119,6,FALSE)</f>
        <v>2800</v>
      </c>
      <c r="AB1649" s="54">
        <f>VLOOKUP(V1649,'Charged Moves'!B$2:L$119,11,FALSE)</f>
        <v>100</v>
      </c>
      <c r="AC1649" s="62">
        <f t="shared" si="233"/>
        <v>50</v>
      </c>
      <c r="AD1649" s="24">
        <f t="shared" si="3"/>
        <v>17.85714286</v>
      </c>
      <c r="AE1649" s="63">
        <f t="shared" si="4"/>
        <v>8</v>
      </c>
      <c r="AF1649" s="64">
        <f t="shared" si="5"/>
        <v>8800</v>
      </c>
      <c r="AG1649" s="65">
        <f t="shared" si="6"/>
        <v>8.448275862</v>
      </c>
      <c r="AH1649" s="15">
        <f t="shared" si="234"/>
        <v>0.4852542138</v>
      </c>
      <c r="AI1649" s="15">
        <f t="shared" si="235"/>
        <v>0.1599035544</v>
      </c>
      <c r="AJ1649" s="15">
        <f t="shared" si="236"/>
        <v>0.1905013156</v>
      </c>
      <c r="AK1649" s="65">
        <f t="shared" si="7"/>
        <v>3.310810811</v>
      </c>
      <c r="AL1649" s="65">
        <f t="shared" si="8"/>
        <v>177413.7931</v>
      </c>
      <c r="AM1649" s="65">
        <f t="shared" si="9"/>
        <v>69527.02703</v>
      </c>
    </row>
    <row r="1650" ht="14.25" customHeight="1">
      <c r="A1650" s="11">
        <v>326.0</v>
      </c>
      <c r="B1650" s="32">
        <f>VLOOKUP(D1650,'Species Data'!A$2:E$252,2,FALSE)</f>
        <v>49</v>
      </c>
      <c r="C1650" s="32"/>
      <c r="D1650" s="32" t="s">
        <v>294</v>
      </c>
      <c r="E1650" s="120" t="s">
        <v>477</v>
      </c>
      <c r="F1650" s="121" t="s">
        <v>473</v>
      </c>
      <c r="G1650" s="32">
        <f>VLOOKUP(D1650,'Species Data'!A$2:E$252,3,FALSE)</f>
        <v>140</v>
      </c>
      <c r="H1650" s="104">
        <f>VLOOKUP(D1650,'Species Data'!A$2:E$252,4,FALSE)</f>
        <v>179</v>
      </c>
      <c r="I1650" s="104">
        <f>VLOOKUP(D1650,'Species Data'!A$2:E$252,5,FALSE)</f>
        <v>150</v>
      </c>
      <c r="J1650" s="105">
        <f t="shared" si="1"/>
        <v>21000</v>
      </c>
      <c r="K1650" s="36" t="s">
        <v>184</v>
      </c>
      <c r="L1650" s="106">
        <f>VLOOKUP(K1650,'Basic Moves'!B$2:J$60,3,FALSE)</f>
        <v>5</v>
      </c>
      <c r="M1650" s="106" t="str">
        <f>VLOOKUP(K1650,'Basic Moves'!B$2:C$60,2,FALSE)</f>
        <v>Bug</v>
      </c>
      <c r="N1650" s="106">
        <f>IF(OR(VLOOKUP(K1650,'Basic Moves'!B$2:C$60,2,FALSE)=E1650,VLOOKUP(K1650,'Basic Moves'!B$2:C$60,2,FALSE)=F1650),1,0)</f>
        <v>1</v>
      </c>
      <c r="O1650" s="106">
        <f>VLOOKUP(K1650,'Basic Moves'!B$2:J$60,5,FALSE)</f>
        <v>500</v>
      </c>
      <c r="P1650" s="106">
        <f>VLOOKUP(K1650,'Basic Moves'!B$2:J$60,9,FALSE)</f>
        <v>6</v>
      </c>
      <c r="Q1650" s="34">
        <f t="shared" si="229"/>
        <v>3</v>
      </c>
      <c r="R1650" s="24">
        <f t="shared" si="2"/>
        <v>6</v>
      </c>
      <c r="S1650" s="56">
        <f t="shared" si="230"/>
        <v>10</v>
      </c>
      <c r="T1650" s="56">
        <f t="shared" si="231"/>
        <v>12</v>
      </c>
      <c r="U1650" s="56">
        <f t="shared" si="232"/>
        <v>1.2</v>
      </c>
      <c r="V1650" s="36" t="s">
        <v>231</v>
      </c>
      <c r="W1650" s="106">
        <f>VLOOKUP(V1650,'Charged Moves'!B$2:K$119,3,FALSE)</f>
        <v>90</v>
      </c>
      <c r="X1650" s="107" t="str">
        <f>VLOOKUP(V1650,'Charged Moves'!B$2:C$119,2,FALSE)</f>
        <v>Bug</v>
      </c>
      <c r="Y1650" s="106">
        <f>IF(OR(VLOOKUP(V1650,'Charged Moves'!B$2:C$119,2,FALSE)=E1650,VLOOKUP(V1650,'Charged Moves'!B$2:C$119,2,FALSE)=F1650),1,0)</f>
        <v>1</v>
      </c>
      <c r="Z1650" s="106">
        <f>VLOOKUP(V1650,'Charged Moves'!B$2:K$119,10,FALSE)*100</f>
        <v>5</v>
      </c>
      <c r="AA1650" s="106">
        <f>VLOOKUP(V1650,'Charged Moves'!B$2:K$119,6,FALSE)</f>
        <v>3700</v>
      </c>
      <c r="AB1650" s="106">
        <f>VLOOKUP(V1650,'Charged Moves'!B$2:L$119,11,FALSE)</f>
        <v>50</v>
      </c>
      <c r="AC1650" s="62">
        <f t="shared" si="233"/>
        <v>54</v>
      </c>
      <c r="AD1650" s="24">
        <f t="shared" si="3"/>
        <v>14.59459459</v>
      </c>
      <c r="AE1650" s="63">
        <f t="shared" si="4"/>
        <v>9</v>
      </c>
      <c r="AF1650" s="64">
        <f t="shared" si="5"/>
        <v>4500</v>
      </c>
      <c r="AG1650" s="65">
        <f t="shared" si="6"/>
        <v>9.87804878</v>
      </c>
      <c r="AH1650" s="15">
        <f t="shared" si="234"/>
        <v>0.5673778737</v>
      </c>
      <c r="AI1650" s="15">
        <f t="shared" si="235"/>
        <v>0.1869653804</v>
      </c>
      <c r="AJ1650" s="15">
        <f t="shared" si="236"/>
        <v>0.1652720923</v>
      </c>
      <c r="AK1650" s="65">
        <f t="shared" si="7"/>
        <v>2.872340426</v>
      </c>
      <c r="AL1650" s="65">
        <f t="shared" si="8"/>
        <v>207439.0244</v>
      </c>
      <c r="AM1650" s="65">
        <f t="shared" si="9"/>
        <v>60319.14894</v>
      </c>
    </row>
    <row r="1651" ht="14.25" customHeight="1">
      <c r="A1651" s="11">
        <v>328.0</v>
      </c>
      <c r="B1651" s="32">
        <f>VLOOKUP(D1651,'Species Data'!A$2:E$252,2,FALSE)</f>
        <v>49</v>
      </c>
      <c r="C1651" s="32"/>
      <c r="D1651" s="32" t="s">
        <v>294</v>
      </c>
      <c r="E1651" s="120" t="s">
        <v>477</v>
      </c>
      <c r="F1651" s="121" t="s">
        <v>473</v>
      </c>
      <c r="G1651" s="32">
        <f>VLOOKUP(D1651,'Species Data'!A$2:E$252,3,FALSE)</f>
        <v>140</v>
      </c>
      <c r="H1651" s="104">
        <f>VLOOKUP(D1651,'Species Data'!A$2:E$252,4,FALSE)</f>
        <v>179</v>
      </c>
      <c r="I1651" s="104">
        <f>VLOOKUP(D1651,'Species Data'!A$2:E$252,5,FALSE)</f>
        <v>150</v>
      </c>
      <c r="J1651" s="105">
        <f t="shared" si="1"/>
        <v>21000</v>
      </c>
      <c r="K1651" s="36" t="s">
        <v>184</v>
      </c>
      <c r="L1651" s="106">
        <f>VLOOKUP(K1651,'Basic Moves'!B$2:J$60,3,FALSE)</f>
        <v>5</v>
      </c>
      <c r="M1651" s="106" t="str">
        <f>VLOOKUP(K1651,'Basic Moves'!B$2:C$60,2,FALSE)</f>
        <v>Bug</v>
      </c>
      <c r="N1651" s="106">
        <f>IF(OR(VLOOKUP(K1651,'Basic Moves'!B$2:C$60,2,FALSE)=E1651,VLOOKUP(K1651,'Basic Moves'!B$2:C$60,2,FALSE)=F1651),1,0)</f>
        <v>1</v>
      </c>
      <c r="O1651" s="106">
        <f>VLOOKUP(K1651,'Basic Moves'!B$2:J$60,5,FALSE)</f>
        <v>500</v>
      </c>
      <c r="P1651" s="106">
        <f>VLOOKUP(K1651,'Basic Moves'!B$2:J$60,9,FALSE)</f>
        <v>6</v>
      </c>
      <c r="Q1651" s="34">
        <f t="shared" si="229"/>
        <v>3</v>
      </c>
      <c r="R1651" s="24">
        <f t="shared" si="2"/>
        <v>6</v>
      </c>
      <c r="S1651" s="56">
        <f t="shared" si="230"/>
        <v>10</v>
      </c>
      <c r="T1651" s="56">
        <f t="shared" si="231"/>
        <v>12</v>
      </c>
      <c r="U1651" s="56">
        <f t="shared" si="232"/>
        <v>1.2</v>
      </c>
      <c r="V1651" s="36" t="s">
        <v>36</v>
      </c>
      <c r="W1651" s="106">
        <f>VLOOKUP(V1651,'Charged Moves'!B$2:K$119,3,FALSE)</f>
        <v>100</v>
      </c>
      <c r="X1651" s="107" t="str">
        <f>VLOOKUP(V1651,'Charged Moves'!B$2:C$119,2,FALSE)</f>
        <v>Psychic</v>
      </c>
      <c r="Y1651" s="106">
        <f>IF(OR(VLOOKUP(V1651,'Charged Moves'!B$2:C$119,2,FALSE)=E1651,VLOOKUP(V1651,'Charged Moves'!B$2:C$119,2,FALSE)=F1651),1,0)</f>
        <v>0</v>
      </c>
      <c r="Z1651" s="106">
        <f>VLOOKUP(V1651,'Charged Moves'!B$2:K$119,10,FALSE)*100</f>
        <v>5</v>
      </c>
      <c r="AA1651" s="106">
        <f>VLOOKUP(V1651,'Charged Moves'!B$2:K$119,6,FALSE)</f>
        <v>2800</v>
      </c>
      <c r="AB1651" s="106">
        <f>VLOOKUP(V1651,'Charged Moves'!B$2:L$119,11,FALSE)</f>
        <v>100</v>
      </c>
      <c r="AC1651" s="62">
        <f t="shared" si="233"/>
        <v>50</v>
      </c>
      <c r="AD1651" s="24">
        <f t="shared" si="3"/>
        <v>17.85714286</v>
      </c>
      <c r="AE1651" s="63">
        <f t="shared" si="4"/>
        <v>17</v>
      </c>
      <c r="AF1651" s="64">
        <f t="shared" si="5"/>
        <v>8500</v>
      </c>
      <c r="AG1651" s="65">
        <f t="shared" si="6"/>
        <v>8.938053097</v>
      </c>
      <c r="AH1651" s="15">
        <f t="shared" si="234"/>
        <v>0.513386163</v>
      </c>
      <c r="AI1651" s="15">
        <f t="shared" si="235"/>
        <v>0.1691737442</v>
      </c>
      <c r="AJ1651" s="15">
        <f t="shared" si="236"/>
        <v>0.1228637729</v>
      </c>
      <c r="AK1651" s="65">
        <f t="shared" si="7"/>
        <v>2.135306554</v>
      </c>
      <c r="AL1651" s="65">
        <f t="shared" si="8"/>
        <v>187699.115</v>
      </c>
      <c r="AM1651" s="65">
        <f t="shared" si="9"/>
        <v>44841.43763</v>
      </c>
    </row>
    <row r="1652" ht="14.25" customHeight="1">
      <c r="A1652" s="11">
        <v>327.0</v>
      </c>
      <c r="B1652" s="32">
        <f>VLOOKUP(D1652,'Species Data'!A$2:E$252,2,FALSE)</f>
        <v>49</v>
      </c>
      <c r="C1652" s="32"/>
      <c r="D1652" s="32" t="s">
        <v>294</v>
      </c>
      <c r="E1652" s="120" t="s">
        <v>477</v>
      </c>
      <c r="F1652" s="121" t="s">
        <v>473</v>
      </c>
      <c r="G1652" s="32">
        <f>VLOOKUP(D1652,'Species Data'!A$2:E$252,3,FALSE)</f>
        <v>140</v>
      </c>
      <c r="H1652" s="104">
        <f>VLOOKUP(D1652,'Species Data'!A$2:E$252,4,FALSE)</f>
        <v>179</v>
      </c>
      <c r="I1652" s="104">
        <f>VLOOKUP(D1652,'Species Data'!A$2:E$252,5,FALSE)</f>
        <v>150</v>
      </c>
      <c r="J1652" s="105">
        <f t="shared" si="1"/>
        <v>21000</v>
      </c>
      <c r="K1652" s="36" t="s">
        <v>184</v>
      </c>
      <c r="L1652" s="106">
        <f>VLOOKUP(K1652,'Basic Moves'!B$2:J$60,3,FALSE)</f>
        <v>5</v>
      </c>
      <c r="M1652" s="106" t="str">
        <f>VLOOKUP(K1652,'Basic Moves'!B$2:C$60,2,FALSE)</f>
        <v>Bug</v>
      </c>
      <c r="N1652" s="106">
        <f>IF(OR(VLOOKUP(K1652,'Basic Moves'!B$2:C$60,2,FALSE)=E1652,VLOOKUP(K1652,'Basic Moves'!B$2:C$60,2,FALSE)=F1652),1,0)</f>
        <v>1</v>
      </c>
      <c r="O1652" s="106">
        <f>VLOOKUP(K1652,'Basic Moves'!B$2:J$60,5,FALSE)</f>
        <v>500</v>
      </c>
      <c r="P1652" s="106">
        <f>VLOOKUP(K1652,'Basic Moves'!B$2:J$60,9,FALSE)</f>
        <v>6</v>
      </c>
      <c r="Q1652" s="34">
        <f t="shared" si="229"/>
        <v>3</v>
      </c>
      <c r="R1652" s="24">
        <f t="shared" si="2"/>
        <v>6</v>
      </c>
      <c r="S1652" s="56">
        <f t="shared" si="230"/>
        <v>10</v>
      </c>
      <c r="T1652" s="56">
        <f t="shared" si="231"/>
        <v>12</v>
      </c>
      <c r="U1652" s="56">
        <f t="shared" si="232"/>
        <v>1.2</v>
      </c>
      <c r="V1652" s="36" t="s">
        <v>310</v>
      </c>
      <c r="W1652" s="106">
        <f>VLOOKUP(V1652,'Charged Moves'!B$2:K$119,3,FALSE)</f>
        <v>35</v>
      </c>
      <c r="X1652" s="107" t="str">
        <f>VLOOKUP(V1652,'Charged Moves'!B$2:C$119,2,FALSE)</f>
        <v>Poison</v>
      </c>
      <c r="Y1652" s="106">
        <f>IF(OR(VLOOKUP(V1652,'Charged Moves'!B$2:C$119,2,FALSE)=E1652,VLOOKUP(V1652,'Charged Moves'!B$2:C$119,2,FALSE)=F1652),1,0)</f>
        <v>1</v>
      </c>
      <c r="Z1652" s="106">
        <f>VLOOKUP(V1652,'Charged Moves'!B$2:K$119,10,FALSE)*100</f>
        <v>5</v>
      </c>
      <c r="AA1652" s="106">
        <f>VLOOKUP(V1652,'Charged Moves'!B$2:K$119,6,FALSE)</f>
        <v>1700</v>
      </c>
      <c r="AB1652" s="106">
        <f>VLOOKUP(V1652,'Charged Moves'!B$2:L$119,11,FALSE)</f>
        <v>33</v>
      </c>
      <c r="AC1652" s="62">
        <f t="shared" si="233"/>
        <v>21</v>
      </c>
      <c r="AD1652" s="24">
        <f t="shared" si="3"/>
        <v>12.35294118</v>
      </c>
      <c r="AE1652" s="63">
        <f t="shared" si="4"/>
        <v>6</v>
      </c>
      <c r="AF1652" s="64">
        <f t="shared" si="5"/>
        <v>3000</v>
      </c>
      <c r="AG1652" s="65">
        <f t="shared" si="6"/>
        <v>8.29787234</v>
      </c>
      <c r="AH1652" s="15">
        <f t="shared" si="234"/>
        <v>0.4766152981</v>
      </c>
      <c r="AI1652" s="15">
        <f t="shared" si="235"/>
        <v>0.1570568129</v>
      </c>
      <c r="AJ1652" s="15">
        <f t="shared" si="236"/>
        <v>0.1200014835</v>
      </c>
      <c r="AK1652" s="65">
        <f t="shared" si="7"/>
        <v>2.085561497</v>
      </c>
      <c r="AL1652" s="65">
        <f t="shared" si="8"/>
        <v>174255.3191</v>
      </c>
      <c r="AM1652" s="65">
        <f t="shared" si="9"/>
        <v>43796.79144</v>
      </c>
    </row>
    <row r="1653" ht="14.25" customHeight="1">
      <c r="A1653" s="11">
        <v>325.0</v>
      </c>
      <c r="B1653" s="11">
        <f>VLOOKUP(D1653,'Species Data'!A$2:E$252,2,FALSE)</f>
        <v>48</v>
      </c>
      <c r="C1653" s="11"/>
      <c r="D1653" s="11" t="s">
        <v>398</v>
      </c>
      <c r="E1653" s="118" t="s">
        <v>477</v>
      </c>
      <c r="F1653" s="108" t="s">
        <v>473</v>
      </c>
      <c r="G1653" s="11">
        <f>VLOOKUP(D1653,'Species Data'!A$2:E$252,3,FALSE)</f>
        <v>120</v>
      </c>
      <c r="H1653" s="52">
        <f>VLOOKUP(D1653,'Species Data'!A$2:E$252,4,FALSE)</f>
        <v>100</v>
      </c>
      <c r="I1653" s="52">
        <f>VLOOKUP(D1653,'Species Data'!A$2:E$252,5,FALSE)</f>
        <v>102</v>
      </c>
      <c r="J1653" s="53">
        <f t="shared" si="1"/>
        <v>12240</v>
      </c>
      <c r="K1653" s="48" t="s">
        <v>18</v>
      </c>
      <c r="L1653" s="54">
        <f>VLOOKUP(K1653,'Basic Moves'!B$2:J$60,3,FALSE)</f>
        <v>20</v>
      </c>
      <c r="M1653" s="54" t="str">
        <f>VLOOKUP(K1653,'Basic Moves'!B$2:C$60,2,FALSE)</f>
        <v>Psychic</v>
      </c>
      <c r="N1653" s="54">
        <f>IF(OR(VLOOKUP(K1653,'Basic Moves'!B$2:C$60,2,FALSE)=E1653,VLOOKUP(K1653,'Basic Moves'!B$2:C$60,2,FALSE)=F1653),1,0)</f>
        <v>0</v>
      </c>
      <c r="O1653" s="54">
        <f>VLOOKUP(K1653,'Basic Moves'!B$2:J$60,5,FALSE)</f>
        <v>1600</v>
      </c>
      <c r="P1653" s="54">
        <f>VLOOKUP(K1653,'Basic Moves'!B$2:J$60,9,FALSE)</f>
        <v>15</v>
      </c>
      <c r="Q1653" s="34">
        <f t="shared" si="229"/>
        <v>6</v>
      </c>
      <c r="R1653" s="24">
        <f t="shared" si="2"/>
        <v>3.75</v>
      </c>
      <c r="S1653" s="56">
        <f t="shared" si="230"/>
        <v>12.5</v>
      </c>
      <c r="T1653" s="56">
        <f t="shared" si="231"/>
        <v>9.375</v>
      </c>
      <c r="U1653" s="56">
        <f t="shared" si="232"/>
        <v>0.75</v>
      </c>
      <c r="V1653" s="48" t="s">
        <v>319</v>
      </c>
      <c r="W1653" s="54">
        <f>VLOOKUP(V1653,'Charged Moves'!B$2:K$119,3,FALSE)</f>
        <v>75</v>
      </c>
      <c r="X1653" s="57" t="str">
        <f>VLOOKUP(V1653,'Charged Moves'!B$2:C$119,2,FALSE)</f>
        <v>Bug</v>
      </c>
      <c r="Y1653" s="54">
        <f>IF(OR(VLOOKUP(V1653,'Charged Moves'!B$2:C$119,2,FALSE)=E1653,VLOOKUP(V1653,'Charged Moves'!B$2:C$119,2,FALSE)=F1653),1,0)</f>
        <v>1</v>
      </c>
      <c r="Z1653" s="54">
        <f>VLOOKUP(V1653,'Charged Moves'!B$2:K$119,10,FALSE)*100</f>
        <v>5</v>
      </c>
      <c r="AA1653" s="54">
        <f>VLOOKUP(V1653,'Charged Moves'!B$2:K$119,6,FALSE)</f>
        <v>2900</v>
      </c>
      <c r="AB1653" s="54">
        <f>VLOOKUP(V1653,'Charged Moves'!B$2:L$119,11,FALSE)</f>
        <v>50</v>
      </c>
      <c r="AC1653" s="62">
        <f t="shared" si="233"/>
        <v>26</v>
      </c>
      <c r="AD1653" s="24">
        <f t="shared" si="3"/>
        <v>8.965517241</v>
      </c>
      <c r="AE1653" s="63">
        <f t="shared" si="4"/>
        <v>4</v>
      </c>
      <c r="AF1653" s="64">
        <f t="shared" si="5"/>
        <v>6400</v>
      </c>
      <c r="AG1653" s="65">
        <f t="shared" si="6"/>
        <v>5.376344086</v>
      </c>
      <c r="AH1653" s="15">
        <f t="shared" si="234"/>
        <v>0.3088078165</v>
      </c>
      <c r="AI1653" s="15">
        <f t="shared" si="235"/>
        <v>0.05931154128</v>
      </c>
      <c r="AJ1653" s="15">
        <f t="shared" si="236"/>
        <v>0.08688372514</v>
      </c>
      <c r="AK1653" s="65">
        <f t="shared" si="7"/>
        <v>2.590673575</v>
      </c>
      <c r="AL1653" s="65">
        <f t="shared" si="8"/>
        <v>65806.45161</v>
      </c>
      <c r="AM1653" s="65">
        <f t="shared" si="9"/>
        <v>31709.84456</v>
      </c>
    </row>
    <row r="1654" ht="14.25" customHeight="1">
      <c r="A1654" s="11">
        <v>324.0</v>
      </c>
      <c r="B1654" s="11">
        <f>VLOOKUP(D1654,'Species Data'!A$2:E$252,2,FALSE)</f>
        <v>48</v>
      </c>
      <c r="C1654" s="11"/>
      <c r="D1654" s="11" t="s">
        <v>398</v>
      </c>
      <c r="E1654" s="118" t="s">
        <v>477</v>
      </c>
      <c r="F1654" s="108" t="s">
        <v>473</v>
      </c>
      <c r="G1654" s="11">
        <f>VLOOKUP(D1654,'Species Data'!A$2:E$252,3,FALSE)</f>
        <v>120</v>
      </c>
      <c r="H1654" s="52">
        <f>VLOOKUP(D1654,'Species Data'!A$2:E$252,4,FALSE)</f>
        <v>100</v>
      </c>
      <c r="I1654" s="52">
        <f>VLOOKUP(D1654,'Species Data'!A$2:E$252,5,FALSE)</f>
        <v>102</v>
      </c>
      <c r="J1654" s="53">
        <f t="shared" si="1"/>
        <v>12240</v>
      </c>
      <c r="K1654" s="48" t="s">
        <v>18</v>
      </c>
      <c r="L1654" s="54">
        <f>VLOOKUP(K1654,'Basic Moves'!B$2:J$60,3,FALSE)</f>
        <v>20</v>
      </c>
      <c r="M1654" s="54" t="str">
        <f>VLOOKUP(K1654,'Basic Moves'!B$2:C$60,2,FALSE)</f>
        <v>Psychic</v>
      </c>
      <c r="N1654" s="54">
        <f>IF(OR(VLOOKUP(K1654,'Basic Moves'!B$2:C$60,2,FALSE)=E1654,VLOOKUP(K1654,'Basic Moves'!B$2:C$60,2,FALSE)=F1654),1,0)</f>
        <v>0</v>
      </c>
      <c r="O1654" s="54">
        <f>VLOOKUP(K1654,'Basic Moves'!B$2:J$60,5,FALSE)</f>
        <v>1600</v>
      </c>
      <c r="P1654" s="54">
        <f>VLOOKUP(K1654,'Basic Moves'!B$2:J$60,9,FALSE)</f>
        <v>15</v>
      </c>
      <c r="Q1654" s="34">
        <f t="shared" si="229"/>
        <v>6</v>
      </c>
      <c r="R1654" s="24">
        <f t="shared" si="2"/>
        <v>3.75</v>
      </c>
      <c r="S1654" s="56">
        <f t="shared" si="230"/>
        <v>12.5</v>
      </c>
      <c r="T1654" s="56">
        <f t="shared" si="231"/>
        <v>9.375</v>
      </c>
      <c r="U1654" s="56">
        <f t="shared" si="232"/>
        <v>0.75</v>
      </c>
      <c r="V1654" s="48" t="s">
        <v>193</v>
      </c>
      <c r="W1654" s="54">
        <f>VLOOKUP(V1654,'Charged Moves'!B$2:K$119,3,FALSE)</f>
        <v>70</v>
      </c>
      <c r="X1654" s="57" t="str">
        <f>VLOOKUP(V1654,'Charged Moves'!B$2:C$119,2,FALSE)</f>
        <v>Psychic</v>
      </c>
      <c r="Y1654" s="54">
        <f>IF(OR(VLOOKUP(V1654,'Charged Moves'!B$2:C$119,2,FALSE)=E1654,VLOOKUP(V1654,'Charged Moves'!B$2:C$119,2,FALSE)=F1654),1,0)</f>
        <v>0</v>
      </c>
      <c r="Z1654" s="54">
        <f>VLOOKUP(V1654,'Charged Moves'!B$2:K$119,10,FALSE)*100</f>
        <v>5</v>
      </c>
      <c r="AA1654" s="54">
        <f>VLOOKUP(V1654,'Charged Moves'!B$2:K$119,6,FALSE)</f>
        <v>3200</v>
      </c>
      <c r="AB1654" s="54">
        <f>VLOOKUP(V1654,'Charged Moves'!B$2:L$119,11,FALSE)</f>
        <v>50</v>
      </c>
      <c r="AC1654" s="62">
        <f t="shared" si="233"/>
        <v>20</v>
      </c>
      <c r="AD1654" s="24">
        <f t="shared" si="3"/>
        <v>6.25</v>
      </c>
      <c r="AE1654" s="63">
        <f t="shared" si="4"/>
        <v>4</v>
      </c>
      <c r="AF1654" s="64">
        <f t="shared" si="5"/>
        <v>6400</v>
      </c>
      <c r="AG1654" s="65">
        <f t="shared" si="6"/>
        <v>4.583333333</v>
      </c>
      <c r="AH1654" s="15">
        <f t="shared" si="234"/>
        <v>0.2632586636</v>
      </c>
      <c r="AI1654" s="15">
        <f t="shared" si="235"/>
        <v>0.05056308895</v>
      </c>
      <c r="AJ1654" s="15">
        <f t="shared" si="236"/>
        <v>0.07528740754</v>
      </c>
      <c r="AK1654" s="65">
        <f t="shared" si="7"/>
        <v>2.244897959</v>
      </c>
      <c r="AL1654" s="65">
        <f t="shared" si="8"/>
        <v>56100</v>
      </c>
      <c r="AM1654" s="65">
        <f t="shared" si="9"/>
        <v>27477.55102</v>
      </c>
    </row>
    <row r="1655" ht="14.25" customHeight="1">
      <c r="A1655" s="11">
        <v>323.0</v>
      </c>
      <c r="B1655" s="11">
        <f>VLOOKUP(D1655,'Species Data'!A$2:E$252,2,FALSE)</f>
        <v>48</v>
      </c>
      <c r="C1655" s="11"/>
      <c r="D1655" s="11" t="s">
        <v>398</v>
      </c>
      <c r="E1655" s="118" t="s">
        <v>477</v>
      </c>
      <c r="F1655" s="108" t="s">
        <v>473</v>
      </c>
      <c r="G1655" s="11">
        <f>VLOOKUP(D1655,'Species Data'!A$2:E$252,3,FALSE)</f>
        <v>120</v>
      </c>
      <c r="H1655" s="52">
        <f>VLOOKUP(D1655,'Species Data'!A$2:E$252,4,FALSE)</f>
        <v>100</v>
      </c>
      <c r="I1655" s="52">
        <f>VLOOKUP(D1655,'Species Data'!A$2:E$252,5,FALSE)</f>
        <v>102</v>
      </c>
      <c r="J1655" s="53">
        <f t="shared" si="1"/>
        <v>12240</v>
      </c>
      <c r="K1655" s="48" t="s">
        <v>18</v>
      </c>
      <c r="L1655" s="54">
        <f>VLOOKUP(K1655,'Basic Moves'!B$2:J$60,3,FALSE)</f>
        <v>20</v>
      </c>
      <c r="M1655" s="54" t="str">
        <f>VLOOKUP(K1655,'Basic Moves'!B$2:C$60,2,FALSE)</f>
        <v>Psychic</v>
      </c>
      <c r="N1655" s="54">
        <f>IF(OR(VLOOKUP(K1655,'Basic Moves'!B$2:C$60,2,FALSE)=E1655,VLOOKUP(K1655,'Basic Moves'!B$2:C$60,2,FALSE)=F1655),1,0)</f>
        <v>0</v>
      </c>
      <c r="O1655" s="54">
        <f>VLOOKUP(K1655,'Basic Moves'!B$2:J$60,5,FALSE)</f>
        <v>1600</v>
      </c>
      <c r="P1655" s="54">
        <f>VLOOKUP(K1655,'Basic Moves'!B$2:J$60,9,FALSE)</f>
        <v>15</v>
      </c>
      <c r="Q1655" s="34">
        <f t="shared" si="229"/>
        <v>6</v>
      </c>
      <c r="R1655" s="24">
        <f t="shared" si="2"/>
        <v>3.75</v>
      </c>
      <c r="S1655" s="56">
        <f t="shared" si="230"/>
        <v>12.5</v>
      </c>
      <c r="T1655" s="56">
        <f t="shared" si="231"/>
        <v>9.375</v>
      </c>
      <c r="U1655" s="56">
        <f t="shared" si="232"/>
        <v>0.75</v>
      </c>
      <c r="V1655" s="48" t="s">
        <v>310</v>
      </c>
      <c r="W1655" s="54">
        <f>VLOOKUP(V1655,'Charged Moves'!B$2:K$119,3,FALSE)</f>
        <v>35</v>
      </c>
      <c r="X1655" s="57" t="str">
        <f>VLOOKUP(V1655,'Charged Moves'!B$2:C$119,2,FALSE)</f>
        <v>Poison</v>
      </c>
      <c r="Y1655" s="54">
        <f>IF(OR(VLOOKUP(V1655,'Charged Moves'!B$2:C$119,2,FALSE)=E1655,VLOOKUP(V1655,'Charged Moves'!B$2:C$119,2,FALSE)=F1655),1,0)</f>
        <v>1</v>
      </c>
      <c r="Z1655" s="54">
        <f>VLOOKUP(V1655,'Charged Moves'!B$2:K$119,10,FALSE)*100</f>
        <v>5</v>
      </c>
      <c r="AA1655" s="54">
        <f>VLOOKUP(V1655,'Charged Moves'!B$2:K$119,6,FALSE)</f>
        <v>1700</v>
      </c>
      <c r="AB1655" s="54">
        <f>VLOOKUP(V1655,'Charged Moves'!B$2:L$119,11,FALSE)</f>
        <v>33</v>
      </c>
      <c r="AC1655" s="62">
        <f t="shared" si="233"/>
        <v>12</v>
      </c>
      <c r="AD1655" s="24">
        <f t="shared" si="3"/>
        <v>7.058823529</v>
      </c>
      <c r="AE1655" s="63">
        <f t="shared" si="4"/>
        <v>3</v>
      </c>
      <c r="AF1655" s="64">
        <f t="shared" si="5"/>
        <v>4800</v>
      </c>
      <c r="AG1655" s="65">
        <f t="shared" si="6"/>
        <v>4.615384615</v>
      </c>
      <c r="AH1655" s="15">
        <f t="shared" si="234"/>
        <v>0.2650996333</v>
      </c>
      <c r="AI1655" s="15">
        <f t="shared" si="235"/>
        <v>0.05091667698</v>
      </c>
      <c r="AJ1655" s="15">
        <f t="shared" si="236"/>
        <v>0.06938714049</v>
      </c>
      <c r="AK1655" s="65">
        <f t="shared" si="7"/>
        <v>2.068965517</v>
      </c>
      <c r="AL1655" s="65">
        <f t="shared" si="8"/>
        <v>56492.30769</v>
      </c>
      <c r="AM1655" s="65">
        <f t="shared" si="9"/>
        <v>25324.13793</v>
      </c>
    </row>
    <row r="1656" ht="14.25" customHeight="1">
      <c r="A1656" s="11">
        <v>322.0</v>
      </c>
      <c r="B1656" s="11">
        <f>VLOOKUP(D1656,'Species Data'!A$2:E$252,2,FALSE)</f>
        <v>48</v>
      </c>
      <c r="C1656" s="11"/>
      <c r="D1656" s="11" t="s">
        <v>398</v>
      </c>
      <c r="E1656" s="118" t="s">
        <v>477</v>
      </c>
      <c r="F1656" s="108" t="s">
        <v>473</v>
      </c>
      <c r="G1656" s="11">
        <f>VLOOKUP(D1656,'Species Data'!A$2:E$252,3,FALSE)</f>
        <v>120</v>
      </c>
      <c r="H1656" s="52">
        <f>VLOOKUP(D1656,'Species Data'!A$2:E$252,4,FALSE)</f>
        <v>100</v>
      </c>
      <c r="I1656" s="52">
        <f>VLOOKUP(D1656,'Species Data'!A$2:E$252,5,FALSE)</f>
        <v>102</v>
      </c>
      <c r="J1656" s="53">
        <f t="shared" si="1"/>
        <v>12240</v>
      </c>
      <c r="K1656" s="48" t="s">
        <v>184</v>
      </c>
      <c r="L1656" s="54">
        <f>VLOOKUP(K1656,'Basic Moves'!B$2:J$60,3,FALSE)</f>
        <v>5</v>
      </c>
      <c r="M1656" s="54" t="str">
        <f>VLOOKUP(K1656,'Basic Moves'!B$2:C$60,2,FALSE)</f>
        <v>Bug</v>
      </c>
      <c r="N1656" s="54">
        <f>IF(OR(VLOOKUP(K1656,'Basic Moves'!B$2:C$60,2,FALSE)=E1656,VLOOKUP(K1656,'Basic Moves'!B$2:C$60,2,FALSE)=F1656),1,0)</f>
        <v>1</v>
      </c>
      <c r="O1656" s="54">
        <f>VLOOKUP(K1656,'Basic Moves'!B$2:J$60,5,FALSE)</f>
        <v>500</v>
      </c>
      <c r="P1656" s="54">
        <f>VLOOKUP(K1656,'Basic Moves'!B$2:J$60,9,FALSE)</f>
        <v>6</v>
      </c>
      <c r="Q1656" s="34">
        <f t="shared" si="229"/>
        <v>2</v>
      </c>
      <c r="R1656" s="24">
        <f t="shared" si="2"/>
        <v>4</v>
      </c>
      <c r="S1656" s="56">
        <f t="shared" si="230"/>
        <v>10</v>
      </c>
      <c r="T1656" s="56">
        <f t="shared" si="231"/>
        <v>12</v>
      </c>
      <c r="U1656" s="56">
        <f t="shared" si="232"/>
        <v>1.2</v>
      </c>
      <c r="V1656" s="48" t="s">
        <v>319</v>
      </c>
      <c r="W1656" s="54">
        <f>VLOOKUP(V1656,'Charged Moves'!B$2:K$119,3,FALSE)</f>
        <v>75</v>
      </c>
      <c r="X1656" s="57" t="str">
        <f>VLOOKUP(V1656,'Charged Moves'!B$2:C$119,2,FALSE)</f>
        <v>Bug</v>
      </c>
      <c r="Y1656" s="54">
        <f>IF(OR(VLOOKUP(V1656,'Charged Moves'!B$2:C$119,2,FALSE)=E1656,VLOOKUP(V1656,'Charged Moves'!B$2:C$119,2,FALSE)=F1656),1,0)</f>
        <v>1</v>
      </c>
      <c r="Z1656" s="54">
        <f>VLOOKUP(V1656,'Charged Moves'!B$2:K$119,10,FALSE)*100</f>
        <v>5</v>
      </c>
      <c r="AA1656" s="54">
        <f>VLOOKUP(V1656,'Charged Moves'!B$2:K$119,6,FALSE)</f>
        <v>2900</v>
      </c>
      <c r="AB1656" s="54">
        <f>VLOOKUP(V1656,'Charged Moves'!B$2:L$119,11,FALSE)</f>
        <v>50</v>
      </c>
      <c r="AC1656" s="62">
        <f t="shared" si="233"/>
        <v>26</v>
      </c>
      <c r="AD1656" s="24">
        <f t="shared" si="3"/>
        <v>8.965517241</v>
      </c>
      <c r="AE1656" s="63">
        <f t="shared" si="4"/>
        <v>9</v>
      </c>
      <c r="AF1656" s="64">
        <f t="shared" si="5"/>
        <v>4500</v>
      </c>
      <c r="AG1656" s="65">
        <f t="shared" si="6"/>
        <v>5.945945946</v>
      </c>
      <c r="AH1656" s="15">
        <f t="shared" si="234"/>
        <v>0.3415247528</v>
      </c>
      <c r="AI1656" s="15">
        <f t="shared" si="235"/>
        <v>0.06559535863</v>
      </c>
      <c r="AJ1656" s="15">
        <f t="shared" si="236"/>
        <v>0.05385522583</v>
      </c>
      <c r="AK1656" s="65">
        <f t="shared" si="7"/>
        <v>1.605839416</v>
      </c>
      <c r="AL1656" s="65">
        <f t="shared" si="8"/>
        <v>72778.37838</v>
      </c>
      <c r="AM1656" s="65">
        <f t="shared" si="9"/>
        <v>19655.47445</v>
      </c>
    </row>
    <row r="1657" ht="14.25" customHeight="1">
      <c r="A1657" s="11">
        <v>321.0</v>
      </c>
      <c r="B1657" s="11">
        <f>VLOOKUP(D1657,'Species Data'!A$2:E$252,2,FALSE)</f>
        <v>48</v>
      </c>
      <c r="C1657" s="11"/>
      <c r="D1657" s="11" t="s">
        <v>398</v>
      </c>
      <c r="E1657" s="118" t="s">
        <v>477</v>
      </c>
      <c r="F1657" s="108" t="s">
        <v>473</v>
      </c>
      <c r="G1657" s="11">
        <f>VLOOKUP(D1657,'Species Data'!A$2:E$252,3,FALSE)</f>
        <v>120</v>
      </c>
      <c r="H1657" s="52">
        <f>VLOOKUP(D1657,'Species Data'!A$2:E$252,4,FALSE)</f>
        <v>100</v>
      </c>
      <c r="I1657" s="52">
        <f>VLOOKUP(D1657,'Species Data'!A$2:E$252,5,FALSE)</f>
        <v>102</v>
      </c>
      <c r="J1657" s="53">
        <f t="shared" si="1"/>
        <v>12240</v>
      </c>
      <c r="K1657" s="48" t="s">
        <v>184</v>
      </c>
      <c r="L1657" s="54">
        <f>VLOOKUP(K1657,'Basic Moves'!B$2:J$60,3,FALSE)</f>
        <v>5</v>
      </c>
      <c r="M1657" s="54" t="str">
        <f>VLOOKUP(K1657,'Basic Moves'!B$2:C$60,2,FALSE)</f>
        <v>Bug</v>
      </c>
      <c r="N1657" s="54">
        <f>IF(OR(VLOOKUP(K1657,'Basic Moves'!B$2:C$60,2,FALSE)=E1657,VLOOKUP(K1657,'Basic Moves'!B$2:C$60,2,FALSE)=F1657),1,0)</f>
        <v>1</v>
      </c>
      <c r="O1657" s="54">
        <f>VLOOKUP(K1657,'Basic Moves'!B$2:J$60,5,FALSE)</f>
        <v>500</v>
      </c>
      <c r="P1657" s="54">
        <f>VLOOKUP(K1657,'Basic Moves'!B$2:J$60,9,FALSE)</f>
        <v>6</v>
      </c>
      <c r="Q1657" s="34">
        <f t="shared" si="229"/>
        <v>2</v>
      </c>
      <c r="R1657" s="24">
        <f t="shared" si="2"/>
        <v>4</v>
      </c>
      <c r="S1657" s="56">
        <f t="shared" si="230"/>
        <v>10</v>
      </c>
      <c r="T1657" s="56">
        <f t="shared" si="231"/>
        <v>12</v>
      </c>
      <c r="U1657" s="56">
        <f t="shared" si="232"/>
        <v>1.2</v>
      </c>
      <c r="V1657" s="48" t="s">
        <v>193</v>
      </c>
      <c r="W1657" s="54">
        <f>VLOOKUP(V1657,'Charged Moves'!B$2:K$119,3,FALSE)</f>
        <v>70</v>
      </c>
      <c r="X1657" s="57" t="str">
        <f>VLOOKUP(V1657,'Charged Moves'!B$2:C$119,2,FALSE)</f>
        <v>Psychic</v>
      </c>
      <c r="Y1657" s="54">
        <f>IF(OR(VLOOKUP(V1657,'Charged Moves'!B$2:C$119,2,FALSE)=E1657,VLOOKUP(V1657,'Charged Moves'!B$2:C$119,2,FALSE)=F1657),1,0)</f>
        <v>0</v>
      </c>
      <c r="Z1657" s="54">
        <f>VLOOKUP(V1657,'Charged Moves'!B$2:K$119,10,FALSE)*100</f>
        <v>5</v>
      </c>
      <c r="AA1657" s="54">
        <f>VLOOKUP(V1657,'Charged Moves'!B$2:K$119,6,FALSE)</f>
        <v>3200</v>
      </c>
      <c r="AB1657" s="54">
        <f>VLOOKUP(V1657,'Charged Moves'!B$2:L$119,11,FALSE)</f>
        <v>50</v>
      </c>
      <c r="AC1657" s="62">
        <f t="shared" si="233"/>
        <v>20</v>
      </c>
      <c r="AD1657" s="24">
        <f t="shared" si="3"/>
        <v>6.25</v>
      </c>
      <c r="AE1657" s="63">
        <f t="shared" si="4"/>
        <v>9</v>
      </c>
      <c r="AF1657" s="64">
        <f t="shared" si="5"/>
        <v>4500</v>
      </c>
      <c r="AG1657" s="65">
        <f t="shared" si="6"/>
        <v>4.935064935</v>
      </c>
      <c r="AH1657" s="15">
        <f t="shared" si="234"/>
        <v>0.2834615126</v>
      </c>
      <c r="AI1657" s="15">
        <f t="shared" si="235"/>
        <v>0.05444337322</v>
      </c>
      <c r="AJ1657" s="15">
        <f t="shared" si="236"/>
        <v>0.04600759857</v>
      </c>
      <c r="AK1657" s="65">
        <f t="shared" si="7"/>
        <v>1.371841155</v>
      </c>
      <c r="AL1657" s="65">
        <f t="shared" si="8"/>
        <v>60405.19481</v>
      </c>
      <c r="AM1657" s="65">
        <f t="shared" si="9"/>
        <v>16791.33574</v>
      </c>
    </row>
    <row r="1658" ht="14.25" customHeight="1">
      <c r="A1658" s="11">
        <v>320.0</v>
      </c>
      <c r="B1658" s="11">
        <f>VLOOKUP(D1658,'Species Data'!A$2:E$252,2,FALSE)</f>
        <v>48</v>
      </c>
      <c r="C1658" s="11"/>
      <c r="D1658" s="11" t="s">
        <v>398</v>
      </c>
      <c r="E1658" s="118" t="s">
        <v>477</v>
      </c>
      <c r="F1658" s="108" t="s">
        <v>473</v>
      </c>
      <c r="G1658" s="11">
        <f>VLOOKUP(D1658,'Species Data'!A$2:E$252,3,FALSE)</f>
        <v>120</v>
      </c>
      <c r="H1658" s="52">
        <f>VLOOKUP(D1658,'Species Data'!A$2:E$252,4,FALSE)</f>
        <v>100</v>
      </c>
      <c r="I1658" s="52">
        <f>VLOOKUP(D1658,'Species Data'!A$2:E$252,5,FALSE)</f>
        <v>102</v>
      </c>
      <c r="J1658" s="53">
        <f t="shared" si="1"/>
        <v>12240</v>
      </c>
      <c r="K1658" s="48" t="s">
        <v>184</v>
      </c>
      <c r="L1658" s="54">
        <f>VLOOKUP(K1658,'Basic Moves'!B$2:J$60,3,FALSE)</f>
        <v>5</v>
      </c>
      <c r="M1658" s="54" t="str">
        <f>VLOOKUP(K1658,'Basic Moves'!B$2:C$60,2,FALSE)</f>
        <v>Bug</v>
      </c>
      <c r="N1658" s="54">
        <f>IF(OR(VLOOKUP(K1658,'Basic Moves'!B$2:C$60,2,FALSE)=E1658,VLOOKUP(K1658,'Basic Moves'!B$2:C$60,2,FALSE)=F1658),1,0)</f>
        <v>1</v>
      </c>
      <c r="O1658" s="54">
        <f>VLOOKUP(K1658,'Basic Moves'!B$2:J$60,5,FALSE)</f>
        <v>500</v>
      </c>
      <c r="P1658" s="54">
        <f>VLOOKUP(K1658,'Basic Moves'!B$2:J$60,9,FALSE)</f>
        <v>6</v>
      </c>
      <c r="Q1658" s="34">
        <f t="shared" si="229"/>
        <v>2</v>
      </c>
      <c r="R1658" s="24">
        <f t="shared" si="2"/>
        <v>4</v>
      </c>
      <c r="S1658" s="56">
        <f t="shared" si="230"/>
        <v>10</v>
      </c>
      <c r="T1658" s="56">
        <f t="shared" si="231"/>
        <v>12</v>
      </c>
      <c r="U1658" s="56">
        <f t="shared" si="232"/>
        <v>1.2</v>
      </c>
      <c r="V1658" s="48" t="s">
        <v>310</v>
      </c>
      <c r="W1658" s="54">
        <f>VLOOKUP(V1658,'Charged Moves'!B$2:K$119,3,FALSE)</f>
        <v>35</v>
      </c>
      <c r="X1658" s="57" t="str">
        <f>VLOOKUP(V1658,'Charged Moves'!B$2:C$119,2,FALSE)</f>
        <v>Poison</v>
      </c>
      <c r="Y1658" s="54">
        <f>IF(OR(VLOOKUP(V1658,'Charged Moves'!B$2:C$119,2,FALSE)=E1658,VLOOKUP(V1658,'Charged Moves'!B$2:C$119,2,FALSE)=F1658),1,0)</f>
        <v>1</v>
      </c>
      <c r="Z1658" s="54">
        <f>VLOOKUP(V1658,'Charged Moves'!B$2:K$119,10,FALSE)*100</f>
        <v>5</v>
      </c>
      <c r="AA1658" s="54">
        <f>VLOOKUP(V1658,'Charged Moves'!B$2:K$119,6,FALSE)</f>
        <v>1700</v>
      </c>
      <c r="AB1658" s="54">
        <f>VLOOKUP(V1658,'Charged Moves'!B$2:L$119,11,FALSE)</f>
        <v>33</v>
      </c>
      <c r="AC1658" s="62">
        <f t="shared" si="233"/>
        <v>12</v>
      </c>
      <c r="AD1658" s="24">
        <f t="shared" si="3"/>
        <v>7.058823529</v>
      </c>
      <c r="AE1658" s="63">
        <f t="shared" si="4"/>
        <v>6</v>
      </c>
      <c r="AF1658" s="64">
        <f t="shared" si="5"/>
        <v>3000</v>
      </c>
      <c r="AG1658" s="65">
        <f t="shared" si="6"/>
        <v>5.106382979</v>
      </c>
      <c r="AH1658" s="15">
        <f t="shared" si="234"/>
        <v>0.2933017219</v>
      </c>
      <c r="AI1658" s="15">
        <f t="shared" si="235"/>
        <v>0.05633334474</v>
      </c>
      <c r="AJ1658" s="15">
        <f t="shared" si="236"/>
        <v>0.04304229036</v>
      </c>
      <c r="AK1658" s="65">
        <f t="shared" si="7"/>
        <v>1.28342246</v>
      </c>
      <c r="AL1658" s="65">
        <f t="shared" si="8"/>
        <v>62502.12766</v>
      </c>
      <c r="AM1658" s="65">
        <f t="shared" si="9"/>
        <v>15709.09091</v>
      </c>
    </row>
    <row r="1659" ht="14.25" customHeight="1">
      <c r="A1659" s="11">
        <v>15.0</v>
      </c>
      <c r="B1659" s="11">
        <f>VLOOKUP(D1659,'Species Data'!A$2:E$252,2,FALSE)</f>
        <v>3</v>
      </c>
      <c r="C1659" s="11"/>
      <c r="D1659" s="11" t="s">
        <v>131</v>
      </c>
      <c r="E1659" s="110" t="s">
        <v>479</v>
      </c>
      <c r="F1659" s="108" t="s">
        <v>473</v>
      </c>
      <c r="G1659" s="11">
        <f>VLOOKUP(D1659,'Species Data'!A$2:E$252,3,FALSE)</f>
        <v>160</v>
      </c>
      <c r="H1659" s="52">
        <f>VLOOKUP(D1659,'Species Data'!A$2:E$252,4,FALSE)</f>
        <v>198</v>
      </c>
      <c r="I1659" s="52">
        <f>VLOOKUP(D1659,'Species Data'!A$2:E$252,5,FALSE)</f>
        <v>198</v>
      </c>
      <c r="J1659" s="53">
        <f t="shared" si="1"/>
        <v>31680</v>
      </c>
      <c r="K1659" s="48" t="s">
        <v>146</v>
      </c>
      <c r="L1659" s="54">
        <f>VLOOKUP(K1659,'Basic Moves'!B$2:J$60,3,FALSE)</f>
        <v>13</v>
      </c>
      <c r="M1659" s="54" t="str">
        <f>VLOOKUP(K1659,'Basic Moves'!B$2:C$60,2,FALSE)</f>
        <v>Grass</v>
      </c>
      <c r="N1659" s="54">
        <f>IF(OR(VLOOKUP(K1659,'Basic Moves'!B$2:C$60,2,FALSE)=E1659,VLOOKUP(K1659,'Basic Moves'!B$2:C$60,2,FALSE)=F1659),1,0)</f>
        <v>1</v>
      </c>
      <c r="O1659" s="54">
        <f>VLOOKUP(K1659,'Basic Moves'!B$2:J$60,5,FALSE)</f>
        <v>1000</v>
      </c>
      <c r="P1659" s="54">
        <f>VLOOKUP(K1659,'Basic Moves'!B$2:J$60,9,FALSE)</f>
        <v>7</v>
      </c>
      <c r="Q1659" s="34">
        <f t="shared" si="229"/>
        <v>9</v>
      </c>
      <c r="R1659" s="24">
        <f t="shared" si="2"/>
        <v>9</v>
      </c>
      <c r="S1659" s="56">
        <f t="shared" si="230"/>
        <v>13</v>
      </c>
      <c r="T1659" s="56">
        <f t="shared" si="231"/>
        <v>7</v>
      </c>
      <c r="U1659" s="56">
        <f t="shared" si="232"/>
        <v>0.5384615385</v>
      </c>
      <c r="V1659" s="48" t="s">
        <v>39</v>
      </c>
      <c r="W1659" s="54">
        <f>VLOOKUP(V1659,'Charged Moves'!B$2:K$119,3,FALSE)</f>
        <v>180</v>
      </c>
      <c r="X1659" s="57" t="str">
        <f>VLOOKUP(V1659,'Charged Moves'!B$2:C$119,2,FALSE)</f>
        <v>Grass</v>
      </c>
      <c r="Y1659" s="54">
        <f>IF(OR(VLOOKUP(V1659,'Charged Moves'!B$2:C$119,2,FALSE)=E1659,VLOOKUP(V1659,'Charged Moves'!B$2:C$119,2,FALSE)=F1659),1,0)</f>
        <v>1</v>
      </c>
      <c r="Z1659" s="54">
        <f>VLOOKUP(V1659,'Charged Moves'!B$2:K$119,10,FALSE)*100</f>
        <v>5</v>
      </c>
      <c r="AA1659" s="54">
        <f>VLOOKUP(V1659,'Charged Moves'!B$2:K$119,6,FALSE)</f>
        <v>4900</v>
      </c>
      <c r="AB1659" s="54">
        <f>VLOOKUP(V1659,'Charged Moves'!B$2:L$119,11,FALSE)</f>
        <v>100</v>
      </c>
      <c r="AC1659" s="62">
        <f t="shared" si="233"/>
        <v>119</v>
      </c>
      <c r="AD1659" s="24">
        <f t="shared" si="3"/>
        <v>24.28571429</v>
      </c>
      <c r="AE1659" s="63">
        <f t="shared" si="4"/>
        <v>15</v>
      </c>
      <c r="AF1659" s="64">
        <f t="shared" si="5"/>
        <v>15000</v>
      </c>
      <c r="AG1659" s="65">
        <f t="shared" si="6"/>
        <v>12.7638191</v>
      </c>
      <c r="AH1659" s="15">
        <f t="shared" si="234"/>
        <v>0.7331314816</v>
      </c>
      <c r="AI1659" s="15">
        <f t="shared" si="235"/>
        <v>0.3644488208</v>
      </c>
      <c r="AJ1659" s="15">
        <f t="shared" si="236"/>
        <v>0.4248110957</v>
      </c>
      <c r="AK1659" s="65">
        <f t="shared" si="7"/>
        <v>4.894026975</v>
      </c>
      <c r="AL1659" s="65">
        <f t="shared" si="8"/>
        <v>404357.7889</v>
      </c>
      <c r="AM1659" s="65">
        <f t="shared" si="9"/>
        <v>155042.7746</v>
      </c>
    </row>
    <row r="1660" ht="14.25" customHeight="1">
      <c r="A1660" s="11">
        <v>14.0</v>
      </c>
      <c r="B1660" s="11">
        <f>VLOOKUP(D1660,'Species Data'!A$2:E$252,2,FALSE)</f>
        <v>3</v>
      </c>
      <c r="C1660" s="11"/>
      <c r="D1660" s="11" t="s">
        <v>131</v>
      </c>
      <c r="E1660" s="110" t="s">
        <v>479</v>
      </c>
      <c r="F1660" s="108" t="s">
        <v>473</v>
      </c>
      <c r="G1660" s="11">
        <f>VLOOKUP(D1660,'Species Data'!A$2:E$252,3,FALSE)</f>
        <v>160</v>
      </c>
      <c r="H1660" s="52">
        <f>VLOOKUP(D1660,'Species Data'!A$2:E$252,4,FALSE)</f>
        <v>198</v>
      </c>
      <c r="I1660" s="52">
        <f>VLOOKUP(D1660,'Species Data'!A$2:E$252,5,FALSE)</f>
        <v>198</v>
      </c>
      <c r="J1660" s="53">
        <f t="shared" si="1"/>
        <v>31680</v>
      </c>
      <c r="K1660" s="48" t="s">
        <v>146</v>
      </c>
      <c r="L1660" s="54">
        <f>VLOOKUP(K1660,'Basic Moves'!B$2:J$60,3,FALSE)</f>
        <v>13</v>
      </c>
      <c r="M1660" s="54" t="str">
        <f>VLOOKUP(K1660,'Basic Moves'!B$2:C$60,2,FALSE)</f>
        <v>Grass</v>
      </c>
      <c r="N1660" s="54">
        <f>IF(OR(VLOOKUP(K1660,'Basic Moves'!B$2:C$60,2,FALSE)=E1660,VLOOKUP(K1660,'Basic Moves'!B$2:C$60,2,FALSE)=F1660),1,0)</f>
        <v>1</v>
      </c>
      <c r="O1660" s="54">
        <f>VLOOKUP(K1660,'Basic Moves'!B$2:J$60,5,FALSE)</f>
        <v>1000</v>
      </c>
      <c r="P1660" s="54">
        <f>VLOOKUP(K1660,'Basic Moves'!B$2:J$60,9,FALSE)</f>
        <v>7</v>
      </c>
      <c r="Q1660" s="34">
        <f t="shared" si="229"/>
        <v>9</v>
      </c>
      <c r="R1660" s="24">
        <f t="shared" si="2"/>
        <v>9</v>
      </c>
      <c r="S1660" s="56">
        <f t="shared" si="230"/>
        <v>13</v>
      </c>
      <c r="T1660" s="56">
        <f t="shared" si="231"/>
        <v>7</v>
      </c>
      <c r="U1660" s="56">
        <f t="shared" si="232"/>
        <v>0.5384615385</v>
      </c>
      <c r="V1660" s="48" t="s">
        <v>144</v>
      </c>
      <c r="W1660" s="54">
        <f>VLOOKUP(V1660,'Charged Moves'!B$2:K$119,3,FALSE)</f>
        <v>80</v>
      </c>
      <c r="X1660" s="57" t="str">
        <f>VLOOKUP(V1660,'Charged Moves'!B$2:C$119,2,FALSE)</f>
        <v>Poison</v>
      </c>
      <c r="Y1660" s="54">
        <f>IF(OR(VLOOKUP(V1660,'Charged Moves'!B$2:C$119,2,FALSE)=E1660,VLOOKUP(V1660,'Charged Moves'!B$2:C$119,2,FALSE)=F1660),1,0)</f>
        <v>1</v>
      </c>
      <c r="Z1660" s="54">
        <f>VLOOKUP(V1660,'Charged Moves'!B$2:K$119,10,FALSE)*100</f>
        <v>5</v>
      </c>
      <c r="AA1660" s="54">
        <f>VLOOKUP(V1660,'Charged Moves'!B$2:K$119,6,FALSE)</f>
        <v>2300</v>
      </c>
      <c r="AB1660" s="54">
        <f>VLOOKUP(V1660,'Charged Moves'!B$2:L$119,11,FALSE)</f>
        <v>50</v>
      </c>
      <c r="AC1660" s="62">
        <f t="shared" si="233"/>
        <v>53</v>
      </c>
      <c r="AD1660" s="24">
        <f t="shared" si="3"/>
        <v>23.04347826</v>
      </c>
      <c r="AE1660" s="63">
        <f t="shared" si="4"/>
        <v>8</v>
      </c>
      <c r="AF1660" s="64">
        <f t="shared" si="5"/>
        <v>8000</v>
      </c>
      <c r="AG1660" s="65">
        <f t="shared" si="6"/>
        <v>12.13592233</v>
      </c>
      <c r="AH1660" s="15">
        <f t="shared" si="234"/>
        <v>0.6970661878</v>
      </c>
      <c r="AI1660" s="15">
        <f t="shared" si="235"/>
        <v>0.3465203126</v>
      </c>
      <c r="AJ1660" s="15">
        <f t="shared" si="236"/>
        <v>0.383400849</v>
      </c>
      <c r="AK1660" s="65">
        <f t="shared" si="7"/>
        <v>4.416961131</v>
      </c>
      <c r="AL1660" s="65">
        <f t="shared" si="8"/>
        <v>384466.0194</v>
      </c>
      <c r="AM1660" s="65">
        <f t="shared" si="9"/>
        <v>139929.3286</v>
      </c>
    </row>
    <row r="1661" ht="14.25" customHeight="1">
      <c r="A1661" s="11">
        <v>13.0</v>
      </c>
      <c r="B1661" s="11">
        <f>VLOOKUP(D1661,'Species Data'!A$2:E$252,2,FALSE)</f>
        <v>3</v>
      </c>
      <c r="C1661" s="11"/>
      <c r="D1661" s="11" t="s">
        <v>131</v>
      </c>
      <c r="E1661" s="110" t="s">
        <v>479</v>
      </c>
      <c r="F1661" s="108" t="s">
        <v>473</v>
      </c>
      <c r="G1661" s="11">
        <f>VLOOKUP(D1661,'Species Data'!A$2:E$252,3,FALSE)</f>
        <v>160</v>
      </c>
      <c r="H1661" s="52">
        <f>VLOOKUP(D1661,'Species Data'!A$2:E$252,4,FALSE)</f>
        <v>198</v>
      </c>
      <c r="I1661" s="52">
        <f>VLOOKUP(D1661,'Species Data'!A$2:E$252,5,FALSE)</f>
        <v>198</v>
      </c>
      <c r="J1661" s="53">
        <f t="shared" si="1"/>
        <v>31680</v>
      </c>
      <c r="K1661" s="48" t="s">
        <v>146</v>
      </c>
      <c r="L1661" s="54">
        <f>VLOOKUP(K1661,'Basic Moves'!B$2:J$60,3,FALSE)</f>
        <v>13</v>
      </c>
      <c r="M1661" s="54" t="str">
        <f>VLOOKUP(K1661,'Basic Moves'!B$2:C$60,2,FALSE)</f>
        <v>Grass</v>
      </c>
      <c r="N1661" s="54">
        <f>IF(OR(VLOOKUP(K1661,'Basic Moves'!B$2:C$60,2,FALSE)=E1661,VLOOKUP(K1661,'Basic Moves'!B$2:C$60,2,FALSE)=F1661),1,0)</f>
        <v>1</v>
      </c>
      <c r="O1661" s="54">
        <f>VLOOKUP(K1661,'Basic Moves'!B$2:J$60,5,FALSE)</f>
        <v>1000</v>
      </c>
      <c r="P1661" s="54">
        <f>VLOOKUP(K1661,'Basic Moves'!B$2:J$60,9,FALSE)</f>
        <v>7</v>
      </c>
      <c r="Q1661" s="34">
        <f t="shared" si="229"/>
        <v>9</v>
      </c>
      <c r="R1661" s="24">
        <f t="shared" si="2"/>
        <v>9</v>
      </c>
      <c r="S1661" s="56">
        <f t="shared" si="230"/>
        <v>13</v>
      </c>
      <c r="T1661" s="56">
        <f t="shared" si="231"/>
        <v>7</v>
      </c>
      <c r="U1661" s="56">
        <f t="shared" si="232"/>
        <v>0.5384615385</v>
      </c>
      <c r="V1661" s="48" t="s">
        <v>152</v>
      </c>
      <c r="W1661" s="54">
        <f>VLOOKUP(V1661,'Charged Moves'!B$2:K$119,3,FALSE)</f>
        <v>110</v>
      </c>
      <c r="X1661" s="57" t="str">
        <f>VLOOKUP(V1661,'Charged Moves'!B$2:C$119,2,FALSE)</f>
        <v>Grass</v>
      </c>
      <c r="Y1661" s="54">
        <f>IF(OR(VLOOKUP(V1661,'Charged Moves'!B$2:C$119,2,FALSE)=E1661,VLOOKUP(V1661,'Charged Moves'!B$2:C$119,2,FALSE)=F1661),1,0)</f>
        <v>1</v>
      </c>
      <c r="Z1661" s="54">
        <f>VLOOKUP(V1661,'Charged Moves'!B$2:K$119,10,FALSE)*100</f>
        <v>5</v>
      </c>
      <c r="AA1661" s="54">
        <f>VLOOKUP(V1661,'Charged Moves'!B$2:K$119,6,FALSE)</f>
        <v>2600</v>
      </c>
      <c r="AB1661" s="54">
        <f>VLOOKUP(V1661,'Charged Moves'!B$2:L$119,11,FALSE)</f>
        <v>100</v>
      </c>
      <c r="AC1661" s="62">
        <f t="shared" si="233"/>
        <v>73</v>
      </c>
      <c r="AD1661" s="24">
        <f t="shared" si="3"/>
        <v>28.07692308</v>
      </c>
      <c r="AE1661" s="63">
        <f t="shared" si="4"/>
        <v>15</v>
      </c>
      <c r="AF1661" s="64">
        <f t="shared" si="5"/>
        <v>15000</v>
      </c>
      <c r="AG1661" s="65">
        <f t="shared" si="6"/>
        <v>11.81818182</v>
      </c>
      <c r="AH1661" s="15">
        <f t="shared" si="234"/>
        <v>0.6788157276</v>
      </c>
      <c r="AI1661" s="15">
        <f t="shared" si="235"/>
        <v>0.3374477808</v>
      </c>
      <c r="AJ1661" s="15">
        <f t="shared" si="236"/>
        <v>0.3640081867</v>
      </c>
      <c r="AK1661" s="65">
        <f t="shared" si="7"/>
        <v>4.193548387</v>
      </c>
      <c r="AL1661" s="65">
        <f t="shared" si="8"/>
        <v>374400</v>
      </c>
      <c r="AM1661" s="65">
        <f t="shared" si="9"/>
        <v>132851.6129</v>
      </c>
    </row>
    <row r="1662" ht="14.25" customHeight="1">
      <c r="A1662" s="11">
        <v>18.0</v>
      </c>
      <c r="B1662" s="11">
        <f>VLOOKUP(D1662,'Species Data'!A$2:E$252,2,FALSE)</f>
        <v>3</v>
      </c>
      <c r="C1662" s="11"/>
      <c r="D1662" s="11" t="s">
        <v>131</v>
      </c>
      <c r="E1662" s="110" t="s">
        <v>479</v>
      </c>
      <c r="F1662" s="108" t="s">
        <v>473</v>
      </c>
      <c r="G1662" s="11">
        <f>VLOOKUP(D1662,'Species Data'!A$2:E$252,3,FALSE)</f>
        <v>160</v>
      </c>
      <c r="H1662" s="52">
        <f>VLOOKUP(D1662,'Species Data'!A$2:E$252,4,FALSE)</f>
        <v>198</v>
      </c>
      <c r="I1662" s="52">
        <f>VLOOKUP(D1662,'Species Data'!A$2:E$252,5,FALSE)</f>
        <v>198</v>
      </c>
      <c r="J1662" s="53">
        <f t="shared" si="1"/>
        <v>31680</v>
      </c>
      <c r="K1662" s="48" t="s">
        <v>132</v>
      </c>
      <c r="L1662" s="54">
        <f>VLOOKUP(K1662,'Basic Moves'!B$2:J$60,3,FALSE)</f>
        <v>7</v>
      </c>
      <c r="M1662" s="54" t="str">
        <f>VLOOKUP(K1662,'Basic Moves'!B$2:C$60,2,FALSE)</f>
        <v>Grass</v>
      </c>
      <c r="N1662" s="54">
        <f>IF(OR(VLOOKUP(K1662,'Basic Moves'!B$2:C$60,2,FALSE)=E1662,VLOOKUP(K1662,'Basic Moves'!B$2:C$60,2,FALSE)=F1662),1,0)</f>
        <v>1</v>
      </c>
      <c r="O1662" s="54">
        <f>VLOOKUP(K1662,'Basic Moves'!B$2:J$60,5,FALSE)</f>
        <v>600</v>
      </c>
      <c r="P1662" s="54">
        <f>VLOOKUP(K1662,'Basic Moves'!B$2:J$60,9,FALSE)</f>
        <v>6</v>
      </c>
      <c r="Q1662" s="34">
        <f t="shared" si="229"/>
        <v>5</v>
      </c>
      <c r="R1662" s="24">
        <f t="shared" si="2"/>
        <v>8.333333333</v>
      </c>
      <c r="S1662" s="56">
        <f t="shared" si="230"/>
        <v>11.66666667</v>
      </c>
      <c r="T1662" s="56">
        <f t="shared" si="231"/>
        <v>10</v>
      </c>
      <c r="U1662" s="56">
        <f t="shared" si="232"/>
        <v>0.8571428571</v>
      </c>
      <c r="V1662" s="48" t="s">
        <v>39</v>
      </c>
      <c r="W1662" s="54">
        <f>VLOOKUP(V1662,'Charged Moves'!B$2:K$119,3,FALSE)</f>
        <v>180</v>
      </c>
      <c r="X1662" s="57" t="str">
        <f>VLOOKUP(V1662,'Charged Moves'!B$2:C$119,2,FALSE)</f>
        <v>Grass</v>
      </c>
      <c r="Y1662" s="54">
        <f>IF(OR(VLOOKUP(V1662,'Charged Moves'!B$2:C$119,2,FALSE)=E1662,VLOOKUP(V1662,'Charged Moves'!B$2:C$119,2,FALSE)=F1662),1,0)</f>
        <v>1</v>
      </c>
      <c r="Z1662" s="54">
        <f>VLOOKUP(V1662,'Charged Moves'!B$2:K$119,10,FALSE)*100</f>
        <v>5</v>
      </c>
      <c r="AA1662" s="54">
        <f>VLOOKUP(V1662,'Charged Moves'!B$2:K$119,6,FALSE)</f>
        <v>4900</v>
      </c>
      <c r="AB1662" s="54">
        <f>VLOOKUP(V1662,'Charged Moves'!B$2:L$119,11,FALSE)</f>
        <v>100</v>
      </c>
      <c r="AC1662" s="62">
        <f t="shared" si="233"/>
        <v>119</v>
      </c>
      <c r="AD1662" s="24">
        <f t="shared" si="3"/>
        <v>24.28571429</v>
      </c>
      <c r="AE1662" s="63">
        <f t="shared" si="4"/>
        <v>17</v>
      </c>
      <c r="AF1662" s="64">
        <f t="shared" si="5"/>
        <v>10200</v>
      </c>
      <c r="AG1662" s="65">
        <f t="shared" si="6"/>
        <v>13.50993377</v>
      </c>
      <c r="AH1662" s="15">
        <f t="shared" si="234"/>
        <v>0.775987006</v>
      </c>
      <c r="AI1662" s="15">
        <f t="shared" si="235"/>
        <v>0.3857528375</v>
      </c>
      <c r="AJ1662" s="15">
        <f t="shared" si="236"/>
        <v>0.3465283416</v>
      </c>
      <c r="AK1662" s="65">
        <f t="shared" si="7"/>
        <v>3.992172211</v>
      </c>
      <c r="AL1662" s="65">
        <f t="shared" si="8"/>
        <v>427994.702</v>
      </c>
      <c r="AM1662" s="65">
        <f t="shared" si="9"/>
        <v>126472.0157</v>
      </c>
    </row>
    <row r="1663" ht="14.25" customHeight="1">
      <c r="A1663" s="11">
        <v>17.0</v>
      </c>
      <c r="B1663" s="11">
        <f>VLOOKUP(D1663,'Species Data'!A$2:E$252,2,FALSE)</f>
        <v>3</v>
      </c>
      <c r="C1663" s="11"/>
      <c r="D1663" s="11" t="s">
        <v>131</v>
      </c>
      <c r="E1663" s="110" t="s">
        <v>479</v>
      </c>
      <c r="F1663" s="108" t="s">
        <v>473</v>
      </c>
      <c r="G1663" s="11">
        <f>VLOOKUP(D1663,'Species Data'!A$2:E$252,3,FALSE)</f>
        <v>160</v>
      </c>
      <c r="H1663" s="52">
        <f>VLOOKUP(D1663,'Species Data'!A$2:E$252,4,FALSE)</f>
        <v>198</v>
      </c>
      <c r="I1663" s="52">
        <f>VLOOKUP(D1663,'Species Data'!A$2:E$252,5,FALSE)</f>
        <v>198</v>
      </c>
      <c r="J1663" s="53">
        <f t="shared" si="1"/>
        <v>31680</v>
      </c>
      <c r="K1663" s="48" t="s">
        <v>132</v>
      </c>
      <c r="L1663" s="54">
        <f>VLOOKUP(K1663,'Basic Moves'!B$2:J$60,3,FALSE)</f>
        <v>7</v>
      </c>
      <c r="M1663" s="54" t="str">
        <f>VLOOKUP(K1663,'Basic Moves'!B$2:C$60,2,FALSE)</f>
        <v>Grass</v>
      </c>
      <c r="N1663" s="54">
        <f>IF(OR(VLOOKUP(K1663,'Basic Moves'!B$2:C$60,2,FALSE)=E1663,VLOOKUP(K1663,'Basic Moves'!B$2:C$60,2,FALSE)=F1663),1,0)</f>
        <v>1</v>
      </c>
      <c r="O1663" s="54">
        <f>VLOOKUP(K1663,'Basic Moves'!B$2:J$60,5,FALSE)</f>
        <v>600</v>
      </c>
      <c r="P1663" s="54">
        <f>VLOOKUP(K1663,'Basic Moves'!B$2:J$60,9,FALSE)</f>
        <v>6</v>
      </c>
      <c r="Q1663" s="34">
        <f t="shared" si="229"/>
        <v>5</v>
      </c>
      <c r="R1663" s="24">
        <f t="shared" si="2"/>
        <v>8.333333333</v>
      </c>
      <c r="S1663" s="56">
        <f t="shared" si="230"/>
        <v>11.66666667</v>
      </c>
      <c r="T1663" s="56">
        <f t="shared" si="231"/>
        <v>10</v>
      </c>
      <c r="U1663" s="56">
        <f t="shared" si="232"/>
        <v>0.8571428571</v>
      </c>
      <c r="V1663" s="48" t="s">
        <v>144</v>
      </c>
      <c r="W1663" s="54">
        <f>VLOOKUP(V1663,'Charged Moves'!B$2:K$119,3,FALSE)</f>
        <v>80</v>
      </c>
      <c r="X1663" s="57" t="str">
        <f>VLOOKUP(V1663,'Charged Moves'!B$2:C$119,2,FALSE)</f>
        <v>Poison</v>
      </c>
      <c r="Y1663" s="54">
        <f>IF(OR(VLOOKUP(V1663,'Charged Moves'!B$2:C$119,2,FALSE)=E1663,VLOOKUP(V1663,'Charged Moves'!B$2:C$119,2,FALSE)=F1663),1,0)</f>
        <v>1</v>
      </c>
      <c r="Z1663" s="54">
        <f>VLOOKUP(V1663,'Charged Moves'!B$2:K$119,10,FALSE)*100</f>
        <v>5</v>
      </c>
      <c r="AA1663" s="54">
        <f>VLOOKUP(V1663,'Charged Moves'!B$2:K$119,6,FALSE)</f>
        <v>2300</v>
      </c>
      <c r="AB1663" s="54">
        <f>VLOOKUP(V1663,'Charged Moves'!B$2:L$119,11,FALSE)</f>
        <v>50</v>
      </c>
      <c r="AC1663" s="62">
        <f t="shared" si="233"/>
        <v>53</v>
      </c>
      <c r="AD1663" s="24">
        <f t="shared" si="3"/>
        <v>23.04347826</v>
      </c>
      <c r="AE1663" s="63">
        <f t="shared" si="4"/>
        <v>9</v>
      </c>
      <c r="AF1663" s="64">
        <f t="shared" si="5"/>
        <v>5400</v>
      </c>
      <c r="AG1663" s="65">
        <f t="shared" si="6"/>
        <v>12.72727273</v>
      </c>
      <c r="AH1663" s="15">
        <f t="shared" si="234"/>
        <v>0.7310323221</v>
      </c>
      <c r="AI1663" s="15">
        <f t="shared" si="235"/>
        <v>0.3634053024</v>
      </c>
      <c r="AJ1663" s="15">
        <f t="shared" si="236"/>
        <v>0.3070971595</v>
      </c>
      <c r="AK1663" s="65">
        <f t="shared" si="7"/>
        <v>3.537906137</v>
      </c>
      <c r="AL1663" s="65">
        <f t="shared" si="8"/>
        <v>403200</v>
      </c>
      <c r="AM1663" s="65">
        <f t="shared" si="9"/>
        <v>112080.8664</v>
      </c>
    </row>
    <row r="1664" ht="14.25" customHeight="1">
      <c r="A1664" s="11">
        <v>16.0</v>
      </c>
      <c r="B1664" s="11">
        <f>VLOOKUP(D1664,'Species Data'!A$2:E$252,2,FALSE)</f>
        <v>3</v>
      </c>
      <c r="C1664" s="11"/>
      <c r="D1664" s="11" t="s">
        <v>131</v>
      </c>
      <c r="E1664" s="110" t="s">
        <v>479</v>
      </c>
      <c r="F1664" s="108" t="s">
        <v>473</v>
      </c>
      <c r="G1664" s="11">
        <f>VLOOKUP(D1664,'Species Data'!A$2:E$252,3,FALSE)</f>
        <v>160</v>
      </c>
      <c r="H1664" s="52">
        <f>VLOOKUP(D1664,'Species Data'!A$2:E$252,4,FALSE)</f>
        <v>198</v>
      </c>
      <c r="I1664" s="52">
        <f>VLOOKUP(D1664,'Species Data'!A$2:E$252,5,FALSE)</f>
        <v>198</v>
      </c>
      <c r="J1664" s="53">
        <f t="shared" si="1"/>
        <v>31680</v>
      </c>
      <c r="K1664" s="48" t="s">
        <v>132</v>
      </c>
      <c r="L1664" s="54">
        <f>VLOOKUP(K1664,'Basic Moves'!B$2:J$60,3,FALSE)</f>
        <v>7</v>
      </c>
      <c r="M1664" s="54" t="str">
        <f>VLOOKUP(K1664,'Basic Moves'!B$2:C$60,2,FALSE)</f>
        <v>Grass</v>
      </c>
      <c r="N1664" s="54">
        <f>IF(OR(VLOOKUP(K1664,'Basic Moves'!B$2:C$60,2,FALSE)=E1664,VLOOKUP(K1664,'Basic Moves'!B$2:C$60,2,FALSE)=F1664),1,0)</f>
        <v>1</v>
      </c>
      <c r="O1664" s="54">
        <f>VLOOKUP(K1664,'Basic Moves'!B$2:J$60,5,FALSE)</f>
        <v>600</v>
      </c>
      <c r="P1664" s="54">
        <f>VLOOKUP(K1664,'Basic Moves'!B$2:J$60,9,FALSE)</f>
        <v>6</v>
      </c>
      <c r="Q1664" s="34">
        <f t="shared" si="229"/>
        <v>5</v>
      </c>
      <c r="R1664" s="24">
        <f t="shared" si="2"/>
        <v>8.333333333</v>
      </c>
      <c r="S1664" s="56">
        <f t="shared" si="230"/>
        <v>11.66666667</v>
      </c>
      <c r="T1664" s="56">
        <f t="shared" si="231"/>
        <v>10</v>
      </c>
      <c r="U1664" s="56">
        <f t="shared" si="232"/>
        <v>0.8571428571</v>
      </c>
      <c r="V1664" s="48" t="s">
        <v>152</v>
      </c>
      <c r="W1664" s="54">
        <f>VLOOKUP(V1664,'Charged Moves'!B$2:K$119,3,FALSE)</f>
        <v>110</v>
      </c>
      <c r="X1664" s="57" t="str">
        <f>VLOOKUP(V1664,'Charged Moves'!B$2:C$119,2,FALSE)</f>
        <v>Grass</v>
      </c>
      <c r="Y1664" s="54">
        <f>IF(OR(VLOOKUP(V1664,'Charged Moves'!B$2:C$119,2,FALSE)=E1664,VLOOKUP(V1664,'Charged Moves'!B$2:C$119,2,FALSE)=F1664),1,0)</f>
        <v>1</v>
      </c>
      <c r="Z1664" s="54">
        <f>VLOOKUP(V1664,'Charged Moves'!B$2:K$119,10,FALSE)*100</f>
        <v>5</v>
      </c>
      <c r="AA1664" s="54">
        <f>VLOOKUP(V1664,'Charged Moves'!B$2:K$119,6,FALSE)</f>
        <v>2600</v>
      </c>
      <c r="AB1664" s="54">
        <f>VLOOKUP(V1664,'Charged Moves'!B$2:L$119,11,FALSE)</f>
        <v>100</v>
      </c>
      <c r="AC1664" s="62">
        <f t="shared" si="233"/>
        <v>73</v>
      </c>
      <c r="AD1664" s="24">
        <f t="shared" si="3"/>
        <v>28.07692308</v>
      </c>
      <c r="AE1664" s="63">
        <f t="shared" si="4"/>
        <v>17</v>
      </c>
      <c r="AF1664" s="64">
        <f t="shared" si="5"/>
        <v>10200</v>
      </c>
      <c r="AG1664" s="65">
        <f t="shared" si="6"/>
        <v>12.34375</v>
      </c>
      <c r="AH1664" s="15">
        <f t="shared" si="234"/>
        <v>0.7090034463</v>
      </c>
      <c r="AI1664" s="15">
        <f t="shared" si="235"/>
        <v>0.3524544729</v>
      </c>
      <c r="AJ1664" s="15">
        <f t="shared" si="236"/>
        <v>0.2810391076</v>
      </c>
      <c r="AK1664" s="65">
        <f t="shared" si="7"/>
        <v>3.237704918</v>
      </c>
      <c r="AL1664" s="65">
        <f t="shared" si="8"/>
        <v>391050</v>
      </c>
      <c r="AM1664" s="65">
        <f t="shared" si="9"/>
        <v>102570.4918</v>
      </c>
    </row>
    <row r="1665" ht="14.25" customHeight="1">
      <c r="A1665" s="11">
        <v>508.0</v>
      </c>
      <c r="B1665" s="11">
        <f>VLOOKUP(D1665,'Species Data'!A$2:E$252,2,FALSE)</f>
        <v>71</v>
      </c>
      <c r="C1665" s="11"/>
      <c r="D1665" s="11" t="s">
        <v>223</v>
      </c>
      <c r="E1665" s="110" t="s">
        <v>479</v>
      </c>
      <c r="F1665" s="108" t="s">
        <v>473</v>
      </c>
      <c r="G1665" s="11">
        <f>VLOOKUP(D1665,'Species Data'!A$2:E$252,3,FALSE)</f>
        <v>160</v>
      </c>
      <c r="H1665" s="52">
        <f>VLOOKUP(D1665,'Species Data'!A$2:E$252,4,FALSE)</f>
        <v>207</v>
      </c>
      <c r="I1665" s="52">
        <f>VLOOKUP(D1665,'Species Data'!A$2:E$252,5,FALSE)</f>
        <v>138</v>
      </c>
      <c r="J1665" s="53">
        <f t="shared" si="1"/>
        <v>22080</v>
      </c>
      <c r="K1665" s="48" t="s">
        <v>146</v>
      </c>
      <c r="L1665" s="54">
        <f>VLOOKUP(K1665,'Basic Moves'!B$2:J$60,3,FALSE)</f>
        <v>13</v>
      </c>
      <c r="M1665" s="54" t="str">
        <f>VLOOKUP(K1665,'Basic Moves'!B$2:C$60,2,FALSE)</f>
        <v>Grass</v>
      </c>
      <c r="N1665" s="54">
        <f>IF(OR(VLOOKUP(K1665,'Basic Moves'!B$2:C$60,2,FALSE)=E1665,VLOOKUP(K1665,'Basic Moves'!B$2:C$60,2,FALSE)=F1665),1,0)</f>
        <v>1</v>
      </c>
      <c r="O1665" s="54">
        <f>VLOOKUP(K1665,'Basic Moves'!B$2:J$60,5,FALSE)</f>
        <v>1000</v>
      </c>
      <c r="P1665" s="54">
        <f>VLOOKUP(K1665,'Basic Moves'!B$2:J$60,9,FALSE)</f>
        <v>7</v>
      </c>
      <c r="Q1665" s="34">
        <f t="shared" si="229"/>
        <v>9</v>
      </c>
      <c r="R1665" s="24">
        <f t="shared" si="2"/>
        <v>9</v>
      </c>
      <c r="S1665" s="56">
        <f t="shared" si="230"/>
        <v>13</v>
      </c>
      <c r="T1665" s="56">
        <f t="shared" si="231"/>
        <v>7</v>
      </c>
      <c r="U1665" s="56">
        <f t="shared" si="232"/>
        <v>0.5384615385</v>
      </c>
      <c r="V1665" s="48" t="s">
        <v>39</v>
      </c>
      <c r="W1665" s="54">
        <f>VLOOKUP(V1665,'Charged Moves'!B$2:K$119,3,FALSE)</f>
        <v>180</v>
      </c>
      <c r="X1665" s="57" t="str">
        <f>VLOOKUP(V1665,'Charged Moves'!B$2:C$119,2,FALSE)</f>
        <v>Grass</v>
      </c>
      <c r="Y1665" s="54">
        <f>IF(OR(VLOOKUP(V1665,'Charged Moves'!B$2:C$119,2,FALSE)=E1665,VLOOKUP(V1665,'Charged Moves'!B$2:C$119,2,FALSE)=F1665),1,0)</f>
        <v>1</v>
      </c>
      <c r="Z1665" s="54">
        <f>VLOOKUP(V1665,'Charged Moves'!B$2:K$119,10,FALSE)*100</f>
        <v>5</v>
      </c>
      <c r="AA1665" s="54">
        <f>VLOOKUP(V1665,'Charged Moves'!B$2:K$119,6,FALSE)</f>
        <v>4900</v>
      </c>
      <c r="AB1665" s="54">
        <f>VLOOKUP(V1665,'Charged Moves'!B$2:L$119,11,FALSE)</f>
        <v>100</v>
      </c>
      <c r="AC1665" s="62">
        <f t="shared" si="233"/>
        <v>125</v>
      </c>
      <c r="AD1665" s="24">
        <f t="shared" si="3"/>
        <v>25.51020408</v>
      </c>
      <c r="AE1665" s="63">
        <f t="shared" si="4"/>
        <v>15</v>
      </c>
      <c r="AF1665" s="64">
        <f t="shared" si="5"/>
        <v>15000</v>
      </c>
      <c r="AG1665" s="65">
        <f t="shared" si="6"/>
        <v>13.06532663</v>
      </c>
      <c r="AH1665" s="15">
        <f t="shared" si="234"/>
        <v>0.7504495481</v>
      </c>
      <c r="AI1665" s="15">
        <f t="shared" si="235"/>
        <v>0.2600100153</v>
      </c>
      <c r="AJ1665" s="15">
        <f t="shared" si="236"/>
        <v>0.3030744872</v>
      </c>
      <c r="AK1665" s="65">
        <f t="shared" si="7"/>
        <v>5.009633911</v>
      </c>
      <c r="AL1665" s="65">
        <f t="shared" si="8"/>
        <v>288482.4121</v>
      </c>
      <c r="AM1665" s="65">
        <f t="shared" si="9"/>
        <v>110612.7168</v>
      </c>
    </row>
    <row r="1666" ht="14.25" customHeight="1">
      <c r="A1666" s="11">
        <v>505.0</v>
      </c>
      <c r="B1666" s="11">
        <f>VLOOKUP(D1666,'Species Data'!A$2:E$252,2,FALSE)</f>
        <v>71</v>
      </c>
      <c r="C1666" s="11"/>
      <c r="D1666" s="11" t="s">
        <v>223</v>
      </c>
      <c r="E1666" s="110" t="s">
        <v>479</v>
      </c>
      <c r="F1666" s="108" t="s">
        <v>473</v>
      </c>
      <c r="G1666" s="11">
        <f>VLOOKUP(D1666,'Species Data'!A$2:E$252,3,FALSE)</f>
        <v>160</v>
      </c>
      <c r="H1666" s="52">
        <f>VLOOKUP(D1666,'Species Data'!A$2:E$252,4,FALSE)</f>
        <v>207</v>
      </c>
      <c r="I1666" s="52">
        <f>VLOOKUP(D1666,'Species Data'!A$2:E$252,5,FALSE)</f>
        <v>138</v>
      </c>
      <c r="J1666" s="53">
        <f t="shared" si="1"/>
        <v>22080</v>
      </c>
      <c r="K1666" s="48" t="s">
        <v>119</v>
      </c>
      <c r="L1666" s="54">
        <f>VLOOKUP(K1666,'Basic Moves'!B$2:J$60,3,FALSE)</f>
        <v>9</v>
      </c>
      <c r="M1666" s="54" t="str">
        <f>VLOOKUP(K1666,'Basic Moves'!B$2:C$60,2,FALSE)</f>
        <v>Poison</v>
      </c>
      <c r="N1666" s="54">
        <f>IF(OR(VLOOKUP(K1666,'Basic Moves'!B$2:C$60,2,FALSE)=E1666,VLOOKUP(K1666,'Basic Moves'!B$2:C$60,2,FALSE)=F1666),1,0)</f>
        <v>1</v>
      </c>
      <c r="O1666" s="54">
        <f>VLOOKUP(K1666,'Basic Moves'!B$2:J$60,5,FALSE)</f>
        <v>800</v>
      </c>
      <c r="P1666" s="54">
        <f>VLOOKUP(K1666,'Basic Moves'!B$2:J$60,9,FALSE)</f>
        <v>8</v>
      </c>
      <c r="Q1666" s="34">
        <f t="shared" si="229"/>
        <v>7</v>
      </c>
      <c r="R1666" s="24">
        <f t="shared" si="2"/>
        <v>8.75</v>
      </c>
      <c r="S1666" s="56">
        <f t="shared" si="230"/>
        <v>11.25</v>
      </c>
      <c r="T1666" s="56">
        <f t="shared" si="231"/>
        <v>10</v>
      </c>
      <c r="U1666" s="56">
        <f t="shared" si="232"/>
        <v>0.8888888889</v>
      </c>
      <c r="V1666" s="48" t="s">
        <v>39</v>
      </c>
      <c r="W1666" s="54">
        <f>VLOOKUP(V1666,'Charged Moves'!B$2:K$119,3,FALSE)</f>
        <v>180</v>
      </c>
      <c r="X1666" s="57" t="str">
        <f>VLOOKUP(V1666,'Charged Moves'!B$2:C$119,2,FALSE)</f>
        <v>Grass</v>
      </c>
      <c r="Y1666" s="54">
        <f>IF(OR(VLOOKUP(V1666,'Charged Moves'!B$2:C$119,2,FALSE)=E1666,VLOOKUP(V1666,'Charged Moves'!B$2:C$119,2,FALSE)=F1666),1,0)</f>
        <v>1</v>
      </c>
      <c r="Z1666" s="54">
        <f>VLOOKUP(V1666,'Charged Moves'!B$2:K$119,10,FALSE)*100</f>
        <v>5</v>
      </c>
      <c r="AA1666" s="54">
        <f>VLOOKUP(V1666,'Charged Moves'!B$2:K$119,6,FALSE)</f>
        <v>4900</v>
      </c>
      <c r="AB1666" s="54">
        <f>VLOOKUP(V1666,'Charged Moves'!B$2:L$119,11,FALSE)</f>
        <v>100</v>
      </c>
      <c r="AC1666" s="62">
        <f t="shared" si="233"/>
        <v>125</v>
      </c>
      <c r="AD1666" s="24">
        <f t="shared" si="3"/>
        <v>25.51020408</v>
      </c>
      <c r="AE1666" s="63">
        <f t="shared" si="4"/>
        <v>13</v>
      </c>
      <c r="AF1666" s="64">
        <f t="shared" si="5"/>
        <v>10400</v>
      </c>
      <c r="AG1666" s="65">
        <f t="shared" si="6"/>
        <v>14.11764706</v>
      </c>
      <c r="AH1666" s="15">
        <f t="shared" si="234"/>
        <v>0.8108929959</v>
      </c>
      <c r="AI1666" s="15">
        <f t="shared" si="235"/>
        <v>0.2809519985</v>
      </c>
      <c r="AJ1666" s="15">
        <f t="shared" si="236"/>
        <v>0.3017930566</v>
      </c>
      <c r="AK1666" s="65">
        <f t="shared" si="7"/>
        <v>4.988452656</v>
      </c>
      <c r="AL1666" s="65">
        <f t="shared" si="8"/>
        <v>311717.6471</v>
      </c>
      <c r="AM1666" s="65">
        <f t="shared" si="9"/>
        <v>110145.0346</v>
      </c>
    </row>
    <row r="1667" ht="14.25" customHeight="1">
      <c r="A1667" s="11">
        <v>506.0</v>
      </c>
      <c r="B1667" s="11">
        <f>VLOOKUP(D1667,'Species Data'!A$2:E$252,2,FALSE)</f>
        <v>71</v>
      </c>
      <c r="C1667" s="11"/>
      <c r="D1667" s="11" t="s">
        <v>223</v>
      </c>
      <c r="E1667" s="110" t="s">
        <v>479</v>
      </c>
      <c r="F1667" s="108" t="s">
        <v>473</v>
      </c>
      <c r="G1667" s="11">
        <f>VLOOKUP(D1667,'Species Data'!A$2:E$252,3,FALSE)</f>
        <v>160</v>
      </c>
      <c r="H1667" s="52">
        <f>VLOOKUP(D1667,'Species Data'!A$2:E$252,4,FALSE)</f>
        <v>207</v>
      </c>
      <c r="I1667" s="52">
        <f>VLOOKUP(D1667,'Species Data'!A$2:E$252,5,FALSE)</f>
        <v>138</v>
      </c>
      <c r="J1667" s="53">
        <f t="shared" si="1"/>
        <v>22080</v>
      </c>
      <c r="K1667" s="48" t="s">
        <v>146</v>
      </c>
      <c r="L1667" s="54">
        <f>VLOOKUP(K1667,'Basic Moves'!B$2:J$60,3,FALSE)</f>
        <v>13</v>
      </c>
      <c r="M1667" s="54" t="str">
        <f>VLOOKUP(K1667,'Basic Moves'!B$2:C$60,2,FALSE)</f>
        <v>Grass</v>
      </c>
      <c r="N1667" s="54">
        <f>IF(OR(VLOOKUP(K1667,'Basic Moves'!B$2:C$60,2,FALSE)=E1667,VLOOKUP(K1667,'Basic Moves'!B$2:C$60,2,FALSE)=F1667),1,0)</f>
        <v>1</v>
      </c>
      <c r="O1667" s="54">
        <f>VLOOKUP(K1667,'Basic Moves'!B$2:J$60,5,FALSE)</f>
        <v>1000</v>
      </c>
      <c r="P1667" s="54">
        <f>VLOOKUP(K1667,'Basic Moves'!B$2:J$60,9,FALSE)</f>
        <v>7</v>
      </c>
      <c r="Q1667" s="34">
        <f t="shared" si="229"/>
        <v>9</v>
      </c>
      <c r="R1667" s="24">
        <f t="shared" si="2"/>
        <v>9</v>
      </c>
      <c r="S1667" s="56">
        <f t="shared" si="230"/>
        <v>13</v>
      </c>
      <c r="T1667" s="56">
        <f t="shared" si="231"/>
        <v>7</v>
      </c>
      <c r="U1667" s="56">
        <f t="shared" si="232"/>
        <v>0.5384615385</v>
      </c>
      <c r="V1667" s="48" t="s">
        <v>235</v>
      </c>
      <c r="W1667" s="54">
        <f>VLOOKUP(V1667,'Charged Moves'!B$2:K$119,3,FALSE)</f>
        <v>70</v>
      </c>
      <c r="X1667" s="57" t="str">
        <f>VLOOKUP(V1667,'Charged Moves'!B$2:C$119,2,FALSE)</f>
        <v>Grass</v>
      </c>
      <c r="Y1667" s="54">
        <f>IF(OR(VLOOKUP(V1667,'Charged Moves'!B$2:C$119,2,FALSE)=E1667,VLOOKUP(V1667,'Charged Moves'!B$2:C$119,2,FALSE)=F1667),1,0)</f>
        <v>1</v>
      </c>
      <c r="Z1667" s="54">
        <f>VLOOKUP(V1667,'Charged Moves'!B$2:K$119,10,FALSE)*100</f>
        <v>25</v>
      </c>
      <c r="AA1667" s="54">
        <f>VLOOKUP(V1667,'Charged Moves'!B$2:K$119,6,FALSE)</f>
        <v>2400</v>
      </c>
      <c r="AB1667" s="54">
        <f>VLOOKUP(V1667,'Charged Moves'!B$2:L$119,11,FALSE)</f>
        <v>33</v>
      </c>
      <c r="AC1667" s="62">
        <f t="shared" si="233"/>
        <v>49</v>
      </c>
      <c r="AD1667" s="24">
        <f t="shared" si="3"/>
        <v>20.41666667</v>
      </c>
      <c r="AE1667" s="63">
        <f t="shared" si="4"/>
        <v>5</v>
      </c>
      <c r="AF1667" s="64">
        <f t="shared" si="5"/>
        <v>5000</v>
      </c>
      <c r="AG1667" s="65">
        <f t="shared" si="6"/>
        <v>12.7027027</v>
      </c>
      <c r="AH1667" s="15">
        <f t="shared" si="234"/>
        <v>0.7296210628</v>
      </c>
      <c r="AI1667" s="15">
        <f t="shared" si="235"/>
        <v>0.2527935211</v>
      </c>
      <c r="AJ1667" s="15">
        <f t="shared" si="236"/>
        <v>0.2931362398</v>
      </c>
      <c r="AK1667" s="65">
        <f t="shared" si="7"/>
        <v>4.845360825</v>
      </c>
      <c r="AL1667" s="65">
        <f t="shared" si="8"/>
        <v>280475.6757</v>
      </c>
      <c r="AM1667" s="65">
        <f t="shared" si="9"/>
        <v>106985.567</v>
      </c>
    </row>
    <row r="1668" ht="14.25" customHeight="1">
      <c r="A1668" s="11">
        <v>503.0</v>
      </c>
      <c r="B1668" s="11">
        <f>VLOOKUP(D1668,'Species Data'!A$2:E$252,2,FALSE)</f>
        <v>71</v>
      </c>
      <c r="C1668" s="11"/>
      <c r="D1668" s="11" t="s">
        <v>223</v>
      </c>
      <c r="E1668" s="110" t="s">
        <v>479</v>
      </c>
      <c r="F1668" s="108" t="s">
        <v>473</v>
      </c>
      <c r="G1668" s="11">
        <f>VLOOKUP(D1668,'Species Data'!A$2:E$252,3,FALSE)</f>
        <v>160</v>
      </c>
      <c r="H1668" s="52">
        <f>VLOOKUP(D1668,'Species Data'!A$2:E$252,4,FALSE)</f>
        <v>207</v>
      </c>
      <c r="I1668" s="52">
        <f>VLOOKUP(D1668,'Species Data'!A$2:E$252,5,FALSE)</f>
        <v>138</v>
      </c>
      <c r="J1668" s="53">
        <f t="shared" si="1"/>
        <v>22080</v>
      </c>
      <c r="K1668" s="48" t="s">
        <v>119</v>
      </c>
      <c r="L1668" s="54">
        <f>VLOOKUP(K1668,'Basic Moves'!B$2:J$60,3,FALSE)</f>
        <v>9</v>
      </c>
      <c r="M1668" s="54" t="str">
        <f>VLOOKUP(K1668,'Basic Moves'!B$2:C$60,2,FALSE)</f>
        <v>Poison</v>
      </c>
      <c r="N1668" s="54">
        <f>IF(OR(VLOOKUP(K1668,'Basic Moves'!B$2:C$60,2,FALSE)=E1668,VLOOKUP(K1668,'Basic Moves'!B$2:C$60,2,FALSE)=F1668),1,0)</f>
        <v>1</v>
      </c>
      <c r="O1668" s="54">
        <f>VLOOKUP(K1668,'Basic Moves'!B$2:J$60,5,FALSE)</f>
        <v>800</v>
      </c>
      <c r="P1668" s="54">
        <f>VLOOKUP(K1668,'Basic Moves'!B$2:J$60,9,FALSE)</f>
        <v>8</v>
      </c>
      <c r="Q1668" s="34">
        <f t="shared" si="229"/>
        <v>7</v>
      </c>
      <c r="R1668" s="24">
        <f t="shared" si="2"/>
        <v>8.75</v>
      </c>
      <c r="S1668" s="56">
        <f t="shared" si="230"/>
        <v>11.25</v>
      </c>
      <c r="T1668" s="56">
        <f t="shared" si="231"/>
        <v>10</v>
      </c>
      <c r="U1668" s="56">
        <f t="shared" si="232"/>
        <v>0.8888888889</v>
      </c>
      <c r="V1668" s="48" t="s">
        <v>235</v>
      </c>
      <c r="W1668" s="54">
        <f>VLOOKUP(V1668,'Charged Moves'!B$2:K$119,3,FALSE)</f>
        <v>70</v>
      </c>
      <c r="X1668" s="57" t="str">
        <f>VLOOKUP(V1668,'Charged Moves'!B$2:C$119,2,FALSE)</f>
        <v>Grass</v>
      </c>
      <c r="Y1668" s="54">
        <f>IF(OR(VLOOKUP(V1668,'Charged Moves'!B$2:C$119,2,FALSE)=E1668,VLOOKUP(V1668,'Charged Moves'!B$2:C$119,2,FALSE)=F1668),1,0)</f>
        <v>1</v>
      </c>
      <c r="Z1668" s="54">
        <f>VLOOKUP(V1668,'Charged Moves'!B$2:K$119,10,FALSE)*100</f>
        <v>25</v>
      </c>
      <c r="AA1668" s="54">
        <f>VLOOKUP(V1668,'Charged Moves'!B$2:K$119,6,FALSE)</f>
        <v>2400</v>
      </c>
      <c r="AB1668" s="54">
        <f>VLOOKUP(V1668,'Charged Moves'!B$2:L$119,11,FALSE)</f>
        <v>33</v>
      </c>
      <c r="AC1668" s="62">
        <f t="shared" si="233"/>
        <v>49</v>
      </c>
      <c r="AD1668" s="24">
        <f t="shared" si="3"/>
        <v>20.41666667</v>
      </c>
      <c r="AE1668" s="63">
        <f t="shared" si="4"/>
        <v>5</v>
      </c>
      <c r="AF1668" s="64">
        <f t="shared" si="5"/>
        <v>4000</v>
      </c>
      <c r="AG1668" s="65">
        <f t="shared" si="6"/>
        <v>13.125</v>
      </c>
      <c r="AH1668" s="15">
        <f t="shared" si="234"/>
        <v>0.7538770821</v>
      </c>
      <c r="AI1668" s="15">
        <f t="shared" si="235"/>
        <v>0.2611975611</v>
      </c>
      <c r="AJ1668" s="15">
        <f t="shared" si="236"/>
        <v>0.2761880298</v>
      </c>
      <c r="AK1668" s="65">
        <f t="shared" si="7"/>
        <v>4.565217391</v>
      </c>
      <c r="AL1668" s="65">
        <f t="shared" si="8"/>
        <v>289800</v>
      </c>
      <c r="AM1668" s="65">
        <f t="shared" si="9"/>
        <v>100800</v>
      </c>
    </row>
    <row r="1669" ht="14.25" customHeight="1">
      <c r="A1669" s="11">
        <v>507.0</v>
      </c>
      <c r="B1669" s="11">
        <f>VLOOKUP(D1669,'Species Data'!A$2:E$252,2,FALSE)</f>
        <v>71</v>
      </c>
      <c r="C1669" s="11"/>
      <c r="D1669" s="11" t="s">
        <v>223</v>
      </c>
      <c r="E1669" s="110" t="s">
        <v>479</v>
      </c>
      <c r="F1669" s="108" t="s">
        <v>473</v>
      </c>
      <c r="G1669" s="11">
        <f>VLOOKUP(D1669,'Species Data'!A$2:E$252,3,FALSE)</f>
        <v>160</v>
      </c>
      <c r="H1669" s="52">
        <f>VLOOKUP(D1669,'Species Data'!A$2:E$252,4,FALSE)</f>
        <v>207</v>
      </c>
      <c r="I1669" s="52">
        <f>VLOOKUP(D1669,'Species Data'!A$2:E$252,5,FALSE)</f>
        <v>138</v>
      </c>
      <c r="J1669" s="53">
        <f t="shared" si="1"/>
        <v>22080</v>
      </c>
      <c r="K1669" s="48" t="s">
        <v>146</v>
      </c>
      <c r="L1669" s="54">
        <f>VLOOKUP(K1669,'Basic Moves'!B$2:J$60,3,FALSE)</f>
        <v>13</v>
      </c>
      <c r="M1669" s="54" t="str">
        <f>VLOOKUP(K1669,'Basic Moves'!B$2:C$60,2,FALSE)</f>
        <v>Grass</v>
      </c>
      <c r="N1669" s="54">
        <f>IF(OR(VLOOKUP(K1669,'Basic Moves'!B$2:C$60,2,FALSE)=E1669,VLOOKUP(K1669,'Basic Moves'!B$2:C$60,2,FALSE)=F1669),1,0)</f>
        <v>1</v>
      </c>
      <c r="O1669" s="54">
        <f>VLOOKUP(K1669,'Basic Moves'!B$2:J$60,5,FALSE)</f>
        <v>1000</v>
      </c>
      <c r="P1669" s="54">
        <f>VLOOKUP(K1669,'Basic Moves'!B$2:J$60,9,FALSE)</f>
        <v>7</v>
      </c>
      <c r="Q1669" s="34">
        <f t="shared" si="229"/>
        <v>9</v>
      </c>
      <c r="R1669" s="24">
        <f t="shared" si="2"/>
        <v>9</v>
      </c>
      <c r="S1669" s="56">
        <f t="shared" si="230"/>
        <v>13</v>
      </c>
      <c r="T1669" s="56">
        <f t="shared" si="231"/>
        <v>7</v>
      </c>
      <c r="U1669" s="56">
        <f t="shared" si="232"/>
        <v>0.5384615385</v>
      </c>
      <c r="V1669" s="48" t="s">
        <v>144</v>
      </c>
      <c r="W1669" s="54">
        <f>VLOOKUP(V1669,'Charged Moves'!B$2:K$119,3,FALSE)</f>
        <v>80</v>
      </c>
      <c r="X1669" s="57" t="str">
        <f>VLOOKUP(V1669,'Charged Moves'!B$2:C$119,2,FALSE)</f>
        <v>Poison</v>
      </c>
      <c r="Y1669" s="54">
        <f>IF(OR(VLOOKUP(V1669,'Charged Moves'!B$2:C$119,2,FALSE)=E1669,VLOOKUP(V1669,'Charged Moves'!B$2:C$119,2,FALSE)=F1669),1,0)</f>
        <v>1</v>
      </c>
      <c r="Z1669" s="54">
        <f>VLOOKUP(V1669,'Charged Moves'!B$2:K$119,10,FALSE)*100</f>
        <v>5</v>
      </c>
      <c r="AA1669" s="54">
        <f>VLOOKUP(V1669,'Charged Moves'!B$2:K$119,6,FALSE)</f>
        <v>2300</v>
      </c>
      <c r="AB1669" s="54">
        <f>VLOOKUP(V1669,'Charged Moves'!B$2:L$119,11,FALSE)</f>
        <v>50</v>
      </c>
      <c r="AC1669" s="62">
        <f t="shared" si="233"/>
        <v>56</v>
      </c>
      <c r="AD1669" s="24">
        <f t="shared" si="3"/>
        <v>24.34782609</v>
      </c>
      <c r="AE1669" s="63">
        <f t="shared" si="4"/>
        <v>8</v>
      </c>
      <c r="AF1669" s="64">
        <f t="shared" si="5"/>
        <v>8000</v>
      </c>
      <c r="AG1669" s="65">
        <f t="shared" si="6"/>
        <v>12.42718447</v>
      </c>
      <c r="AH1669" s="15">
        <f t="shared" si="234"/>
        <v>0.7137957763</v>
      </c>
      <c r="AI1669" s="15">
        <f t="shared" si="235"/>
        <v>0.247310497</v>
      </c>
      <c r="AJ1669" s="15">
        <f t="shared" si="236"/>
        <v>0.2736320241</v>
      </c>
      <c r="AK1669" s="65">
        <f t="shared" si="7"/>
        <v>4.522968198</v>
      </c>
      <c r="AL1669" s="65">
        <f t="shared" si="8"/>
        <v>274392.233</v>
      </c>
      <c r="AM1669" s="65">
        <f t="shared" si="9"/>
        <v>99867.13781</v>
      </c>
    </row>
    <row r="1670" ht="14.25" customHeight="1">
      <c r="A1670" s="11">
        <v>504.0</v>
      </c>
      <c r="B1670" s="11">
        <f>VLOOKUP(D1670,'Species Data'!A$2:E$252,2,FALSE)</f>
        <v>71</v>
      </c>
      <c r="C1670" s="11"/>
      <c r="D1670" s="11" t="s">
        <v>223</v>
      </c>
      <c r="E1670" s="110" t="s">
        <v>479</v>
      </c>
      <c r="F1670" s="108" t="s">
        <v>473</v>
      </c>
      <c r="G1670" s="11">
        <f>VLOOKUP(D1670,'Species Data'!A$2:E$252,3,FALSE)</f>
        <v>160</v>
      </c>
      <c r="H1670" s="52">
        <f>VLOOKUP(D1670,'Species Data'!A$2:E$252,4,FALSE)</f>
        <v>207</v>
      </c>
      <c r="I1670" s="52">
        <f>VLOOKUP(D1670,'Species Data'!A$2:E$252,5,FALSE)</f>
        <v>138</v>
      </c>
      <c r="J1670" s="53">
        <f t="shared" si="1"/>
        <v>22080</v>
      </c>
      <c r="K1670" s="48" t="s">
        <v>119</v>
      </c>
      <c r="L1670" s="54">
        <f>VLOOKUP(K1670,'Basic Moves'!B$2:J$60,3,FALSE)</f>
        <v>9</v>
      </c>
      <c r="M1670" s="54" t="str">
        <f>VLOOKUP(K1670,'Basic Moves'!B$2:C$60,2,FALSE)</f>
        <v>Poison</v>
      </c>
      <c r="N1670" s="54">
        <f>IF(OR(VLOOKUP(K1670,'Basic Moves'!B$2:C$60,2,FALSE)=E1670,VLOOKUP(K1670,'Basic Moves'!B$2:C$60,2,FALSE)=F1670),1,0)</f>
        <v>1</v>
      </c>
      <c r="O1670" s="54">
        <f>VLOOKUP(K1670,'Basic Moves'!B$2:J$60,5,FALSE)</f>
        <v>800</v>
      </c>
      <c r="P1670" s="54">
        <f>VLOOKUP(K1670,'Basic Moves'!B$2:J$60,9,FALSE)</f>
        <v>8</v>
      </c>
      <c r="Q1670" s="34">
        <f t="shared" si="229"/>
        <v>7</v>
      </c>
      <c r="R1670" s="24">
        <f t="shared" si="2"/>
        <v>8.75</v>
      </c>
      <c r="S1670" s="56">
        <f t="shared" si="230"/>
        <v>11.25</v>
      </c>
      <c r="T1670" s="56">
        <f t="shared" si="231"/>
        <v>10</v>
      </c>
      <c r="U1670" s="56">
        <f t="shared" si="232"/>
        <v>0.8888888889</v>
      </c>
      <c r="V1670" s="48" t="s">
        <v>144</v>
      </c>
      <c r="W1670" s="54">
        <f>VLOOKUP(V1670,'Charged Moves'!B$2:K$119,3,FALSE)</f>
        <v>80</v>
      </c>
      <c r="X1670" s="57" t="str">
        <f>VLOOKUP(V1670,'Charged Moves'!B$2:C$119,2,FALSE)</f>
        <v>Poison</v>
      </c>
      <c r="Y1670" s="54">
        <f>IF(OR(VLOOKUP(V1670,'Charged Moves'!B$2:C$119,2,FALSE)=E1670,VLOOKUP(V1670,'Charged Moves'!B$2:C$119,2,FALSE)=F1670),1,0)</f>
        <v>1</v>
      </c>
      <c r="Z1670" s="54">
        <f>VLOOKUP(V1670,'Charged Moves'!B$2:K$119,10,FALSE)*100</f>
        <v>5</v>
      </c>
      <c r="AA1670" s="54">
        <f>VLOOKUP(V1670,'Charged Moves'!B$2:K$119,6,FALSE)</f>
        <v>2300</v>
      </c>
      <c r="AB1670" s="54">
        <f>VLOOKUP(V1670,'Charged Moves'!B$2:L$119,11,FALSE)</f>
        <v>50</v>
      </c>
      <c r="AC1670" s="62">
        <f t="shared" si="233"/>
        <v>56</v>
      </c>
      <c r="AD1670" s="24">
        <f t="shared" si="3"/>
        <v>24.34782609</v>
      </c>
      <c r="AE1670" s="63">
        <f t="shared" si="4"/>
        <v>7</v>
      </c>
      <c r="AF1670" s="64">
        <f t="shared" si="5"/>
        <v>5600</v>
      </c>
      <c r="AG1670" s="65">
        <f t="shared" si="6"/>
        <v>13.29113924</v>
      </c>
      <c r="AH1670" s="15">
        <f t="shared" si="234"/>
        <v>0.76341983</v>
      </c>
      <c r="AI1670" s="15">
        <f t="shared" si="235"/>
        <v>0.2645038593</v>
      </c>
      <c r="AJ1670" s="15">
        <f t="shared" si="236"/>
        <v>0.2657876437</v>
      </c>
      <c r="AK1670" s="65">
        <f t="shared" si="7"/>
        <v>4.393305439</v>
      </c>
      <c r="AL1670" s="65">
        <f t="shared" si="8"/>
        <v>293468.3544</v>
      </c>
      <c r="AM1670" s="65">
        <f t="shared" si="9"/>
        <v>97004.1841</v>
      </c>
    </row>
    <row r="1671" ht="14.25" customHeight="1">
      <c r="A1671" s="11">
        <v>304.0</v>
      </c>
      <c r="B1671" s="11">
        <f>VLOOKUP(D1671,'Species Data'!A$2:E$252,2,FALSE)</f>
        <v>45</v>
      </c>
      <c r="C1671" s="11"/>
      <c r="D1671" s="11" t="s">
        <v>187</v>
      </c>
      <c r="E1671" s="110" t="s">
        <v>479</v>
      </c>
      <c r="F1671" s="108" t="s">
        <v>473</v>
      </c>
      <c r="G1671" s="11">
        <f>VLOOKUP(D1671,'Species Data'!A$2:E$252,3,FALSE)</f>
        <v>150</v>
      </c>
      <c r="H1671" s="52">
        <f>VLOOKUP(D1671,'Species Data'!A$2:E$252,4,FALSE)</f>
        <v>202</v>
      </c>
      <c r="I1671" s="52">
        <f>VLOOKUP(D1671,'Species Data'!A$2:E$252,5,FALSE)</f>
        <v>170</v>
      </c>
      <c r="J1671" s="53">
        <f t="shared" si="1"/>
        <v>25500</v>
      </c>
      <c r="K1671" s="48" t="s">
        <v>146</v>
      </c>
      <c r="L1671" s="54">
        <f>VLOOKUP(K1671,'Basic Moves'!B$2:J$60,3,FALSE)</f>
        <v>13</v>
      </c>
      <c r="M1671" s="54" t="str">
        <f>VLOOKUP(K1671,'Basic Moves'!B$2:C$60,2,FALSE)</f>
        <v>Grass</v>
      </c>
      <c r="N1671" s="54">
        <f>IF(OR(VLOOKUP(K1671,'Basic Moves'!B$2:C$60,2,FALSE)=E1671,VLOOKUP(K1671,'Basic Moves'!B$2:C$60,2,FALSE)=F1671),1,0)</f>
        <v>1</v>
      </c>
      <c r="O1671" s="54">
        <f>VLOOKUP(K1671,'Basic Moves'!B$2:J$60,5,FALSE)</f>
        <v>1000</v>
      </c>
      <c r="P1671" s="54">
        <f>VLOOKUP(K1671,'Basic Moves'!B$2:J$60,9,FALSE)</f>
        <v>7</v>
      </c>
      <c r="Q1671" s="34">
        <f t="shared" si="229"/>
        <v>9</v>
      </c>
      <c r="R1671" s="24">
        <f t="shared" si="2"/>
        <v>9</v>
      </c>
      <c r="S1671" s="56">
        <f t="shared" si="230"/>
        <v>13</v>
      </c>
      <c r="T1671" s="56">
        <f t="shared" si="231"/>
        <v>7</v>
      </c>
      <c r="U1671" s="56">
        <f t="shared" si="232"/>
        <v>0.5384615385</v>
      </c>
      <c r="V1671" s="48" t="s">
        <v>39</v>
      </c>
      <c r="W1671" s="54">
        <f>VLOOKUP(V1671,'Charged Moves'!B$2:K$119,3,FALSE)</f>
        <v>180</v>
      </c>
      <c r="X1671" s="57" t="str">
        <f>VLOOKUP(V1671,'Charged Moves'!B$2:C$119,2,FALSE)</f>
        <v>Grass</v>
      </c>
      <c r="Y1671" s="54">
        <f>IF(OR(VLOOKUP(V1671,'Charged Moves'!B$2:C$119,2,FALSE)=E1671,VLOOKUP(V1671,'Charged Moves'!B$2:C$119,2,FALSE)=F1671),1,0)</f>
        <v>1</v>
      </c>
      <c r="Z1671" s="54">
        <f>VLOOKUP(V1671,'Charged Moves'!B$2:K$119,10,FALSE)*100</f>
        <v>5</v>
      </c>
      <c r="AA1671" s="54">
        <f>VLOOKUP(V1671,'Charged Moves'!B$2:K$119,6,FALSE)</f>
        <v>4900</v>
      </c>
      <c r="AB1671" s="54">
        <f>VLOOKUP(V1671,'Charged Moves'!B$2:L$119,11,FALSE)</f>
        <v>100</v>
      </c>
      <c r="AC1671" s="62">
        <f t="shared" si="233"/>
        <v>122</v>
      </c>
      <c r="AD1671" s="24">
        <f t="shared" si="3"/>
        <v>24.89795918</v>
      </c>
      <c r="AE1671" s="63">
        <f t="shared" si="4"/>
        <v>15</v>
      </c>
      <c r="AF1671" s="64">
        <f t="shared" si="5"/>
        <v>15000</v>
      </c>
      <c r="AG1671" s="65">
        <f t="shared" si="6"/>
        <v>12.91457286</v>
      </c>
      <c r="AH1671" s="15">
        <f t="shared" si="234"/>
        <v>0.7417905149</v>
      </c>
      <c r="AI1671" s="15">
        <f t="shared" si="235"/>
        <v>0.2968184984</v>
      </c>
      <c r="AJ1671" s="15">
        <f t="shared" si="236"/>
        <v>0.3459794196</v>
      </c>
      <c r="AK1671" s="65">
        <f t="shared" si="7"/>
        <v>4.951830443</v>
      </c>
      <c r="AL1671" s="65">
        <f t="shared" si="8"/>
        <v>329321.608</v>
      </c>
      <c r="AM1671" s="65">
        <f t="shared" si="9"/>
        <v>126271.6763</v>
      </c>
    </row>
    <row r="1672" ht="14.25" customHeight="1">
      <c r="A1672" s="11">
        <v>301.0</v>
      </c>
      <c r="B1672" s="11">
        <f>VLOOKUP(D1672,'Species Data'!A$2:E$252,2,FALSE)</f>
        <v>45</v>
      </c>
      <c r="C1672" s="11"/>
      <c r="D1672" s="11" t="s">
        <v>187</v>
      </c>
      <c r="E1672" s="110" t="s">
        <v>479</v>
      </c>
      <c r="F1672" s="108" t="s">
        <v>473</v>
      </c>
      <c r="G1672" s="11">
        <f>VLOOKUP(D1672,'Species Data'!A$2:E$252,3,FALSE)</f>
        <v>150</v>
      </c>
      <c r="H1672" s="52">
        <f>VLOOKUP(D1672,'Species Data'!A$2:E$252,4,FALSE)</f>
        <v>202</v>
      </c>
      <c r="I1672" s="52">
        <f>VLOOKUP(D1672,'Species Data'!A$2:E$252,5,FALSE)</f>
        <v>170</v>
      </c>
      <c r="J1672" s="53">
        <f t="shared" si="1"/>
        <v>25500</v>
      </c>
      <c r="K1672" s="48" t="s">
        <v>119</v>
      </c>
      <c r="L1672" s="54">
        <f>VLOOKUP(K1672,'Basic Moves'!B$2:J$60,3,FALSE)</f>
        <v>9</v>
      </c>
      <c r="M1672" s="54" t="str">
        <f>VLOOKUP(K1672,'Basic Moves'!B$2:C$60,2,FALSE)</f>
        <v>Poison</v>
      </c>
      <c r="N1672" s="54">
        <f>IF(OR(VLOOKUP(K1672,'Basic Moves'!B$2:C$60,2,FALSE)=E1672,VLOOKUP(K1672,'Basic Moves'!B$2:C$60,2,FALSE)=F1672),1,0)</f>
        <v>1</v>
      </c>
      <c r="O1672" s="54">
        <f>VLOOKUP(K1672,'Basic Moves'!B$2:J$60,5,FALSE)</f>
        <v>800</v>
      </c>
      <c r="P1672" s="54">
        <f>VLOOKUP(K1672,'Basic Moves'!B$2:J$60,9,FALSE)</f>
        <v>8</v>
      </c>
      <c r="Q1672" s="34">
        <f t="shared" si="229"/>
        <v>7</v>
      </c>
      <c r="R1672" s="24">
        <f t="shared" si="2"/>
        <v>8.75</v>
      </c>
      <c r="S1672" s="56">
        <f t="shared" si="230"/>
        <v>11.25</v>
      </c>
      <c r="T1672" s="56">
        <f t="shared" si="231"/>
        <v>10</v>
      </c>
      <c r="U1672" s="56">
        <f t="shared" si="232"/>
        <v>0.8888888889</v>
      </c>
      <c r="V1672" s="48" t="s">
        <v>39</v>
      </c>
      <c r="W1672" s="54">
        <f>VLOOKUP(V1672,'Charged Moves'!B$2:K$119,3,FALSE)</f>
        <v>180</v>
      </c>
      <c r="X1672" s="57" t="str">
        <f>VLOOKUP(V1672,'Charged Moves'!B$2:C$119,2,FALSE)</f>
        <v>Grass</v>
      </c>
      <c r="Y1672" s="54">
        <f>IF(OR(VLOOKUP(V1672,'Charged Moves'!B$2:C$119,2,FALSE)=E1672,VLOOKUP(V1672,'Charged Moves'!B$2:C$119,2,FALSE)=F1672),1,0)</f>
        <v>1</v>
      </c>
      <c r="Z1672" s="54">
        <f>VLOOKUP(V1672,'Charged Moves'!B$2:K$119,10,FALSE)*100</f>
        <v>5</v>
      </c>
      <c r="AA1672" s="54">
        <f>VLOOKUP(V1672,'Charged Moves'!B$2:K$119,6,FALSE)</f>
        <v>4900</v>
      </c>
      <c r="AB1672" s="54">
        <f>VLOOKUP(V1672,'Charged Moves'!B$2:L$119,11,FALSE)</f>
        <v>100</v>
      </c>
      <c r="AC1672" s="62">
        <f t="shared" si="233"/>
        <v>122</v>
      </c>
      <c r="AD1672" s="24">
        <f t="shared" si="3"/>
        <v>24.89795918</v>
      </c>
      <c r="AE1672" s="63">
        <f t="shared" si="4"/>
        <v>13</v>
      </c>
      <c r="AF1672" s="64">
        <f t="shared" si="5"/>
        <v>10400</v>
      </c>
      <c r="AG1672" s="65">
        <f t="shared" si="6"/>
        <v>13.92156863</v>
      </c>
      <c r="AH1672" s="15">
        <f t="shared" si="234"/>
        <v>0.7996305932</v>
      </c>
      <c r="AI1672" s="15">
        <f t="shared" si="235"/>
        <v>0.3199625058</v>
      </c>
      <c r="AJ1672" s="15">
        <f t="shared" si="236"/>
        <v>0.3436973688</v>
      </c>
      <c r="AK1672" s="65">
        <f t="shared" si="7"/>
        <v>4.919168591</v>
      </c>
      <c r="AL1672" s="65">
        <f t="shared" si="8"/>
        <v>355000</v>
      </c>
      <c r="AM1672" s="65">
        <f t="shared" si="9"/>
        <v>125438.7991</v>
      </c>
    </row>
    <row r="1673" ht="14.25" customHeight="1">
      <c r="A1673" s="11">
        <v>303.0</v>
      </c>
      <c r="B1673" s="11">
        <f>VLOOKUP(D1673,'Species Data'!A$2:E$252,2,FALSE)</f>
        <v>45</v>
      </c>
      <c r="C1673" s="11"/>
      <c r="D1673" s="11" t="s">
        <v>187</v>
      </c>
      <c r="E1673" s="110" t="s">
        <v>479</v>
      </c>
      <c r="F1673" s="108" t="s">
        <v>473</v>
      </c>
      <c r="G1673" s="11">
        <f>VLOOKUP(D1673,'Species Data'!A$2:E$252,3,FALSE)</f>
        <v>150</v>
      </c>
      <c r="H1673" s="52">
        <f>VLOOKUP(D1673,'Species Data'!A$2:E$252,4,FALSE)</f>
        <v>202</v>
      </c>
      <c r="I1673" s="52">
        <f>VLOOKUP(D1673,'Species Data'!A$2:E$252,5,FALSE)</f>
        <v>170</v>
      </c>
      <c r="J1673" s="53">
        <f t="shared" si="1"/>
        <v>25500</v>
      </c>
      <c r="K1673" s="48" t="s">
        <v>146</v>
      </c>
      <c r="L1673" s="54">
        <f>VLOOKUP(K1673,'Basic Moves'!B$2:J$60,3,FALSE)</f>
        <v>13</v>
      </c>
      <c r="M1673" s="54" t="str">
        <f>VLOOKUP(K1673,'Basic Moves'!B$2:C$60,2,FALSE)</f>
        <v>Grass</v>
      </c>
      <c r="N1673" s="54">
        <f>IF(OR(VLOOKUP(K1673,'Basic Moves'!B$2:C$60,2,FALSE)=E1673,VLOOKUP(K1673,'Basic Moves'!B$2:C$60,2,FALSE)=F1673),1,0)</f>
        <v>1</v>
      </c>
      <c r="O1673" s="54">
        <f>VLOOKUP(K1673,'Basic Moves'!B$2:J$60,5,FALSE)</f>
        <v>1000</v>
      </c>
      <c r="P1673" s="54">
        <f>VLOOKUP(K1673,'Basic Moves'!B$2:J$60,9,FALSE)</f>
        <v>7</v>
      </c>
      <c r="Q1673" s="34">
        <f t="shared" si="229"/>
        <v>9</v>
      </c>
      <c r="R1673" s="24">
        <f t="shared" si="2"/>
        <v>9</v>
      </c>
      <c r="S1673" s="56">
        <f t="shared" si="230"/>
        <v>13</v>
      </c>
      <c r="T1673" s="56">
        <f t="shared" si="231"/>
        <v>7</v>
      </c>
      <c r="U1673" s="56">
        <f t="shared" si="232"/>
        <v>0.5384615385</v>
      </c>
      <c r="V1673" s="48" t="s">
        <v>152</v>
      </c>
      <c r="W1673" s="54">
        <f>VLOOKUP(V1673,'Charged Moves'!B$2:K$119,3,FALSE)</f>
        <v>110</v>
      </c>
      <c r="X1673" s="57" t="str">
        <f>VLOOKUP(V1673,'Charged Moves'!B$2:C$119,2,FALSE)</f>
        <v>Grass</v>
      </c>
      <c r="Y1673" s="54">
        <f>IF(OR(VLOOKUP(V1673,'Charged Moves'!B$2:C$119,2,FALSE)=E1673,VLOOKUP(V1673,'Charged Moves'!B$2:C$119,2,FALSE)=F1673),1,0)</f>
        <v>1</v>
      </c>
      <c r="Z1673" s="54">
        <f>VLOOKUP(V1673,'Charged Moves'!B$2:K$119,10,FALSE)*100</f>
        <v>5</v>
      </c>
      <c r="AA1673" s="54">
        <f>VLOOKUP(V1673,'Charged Moves'!B$2:K$119,6,FALSE)</f>
        <v>2600</v>
      </c>
      <c r="AB1673" s="54">
        <f>VLOOKUP(V1673,'Charged Moves'!B$2:L$119,11,FALSE)</f>
        <v>100</v>
      </c>
      <c r="AC1673" s="62">
        <f t="shared" si="233"/>
        <v>75</v>
      </c>
      <c r="AD1673" s="24">
        <f t="shared" si="3"/>
        <v>28.84615385</v>
      </c>
      <c r="AE1673" s="63">
        <f t="shared" si="4"/>
        <v>15</v>
      </c>
      <c r="AF1673" s="64">
        <f t="shared" si="5"/>
        <v>15000</v>
      </c>
      <c r="AG1673" s="65">
        <f t="shared" si="6"/>
        <v>11.93181818</v>
      </c>
      <c r="AH1673" s="15">
        <f t="shared" si="234"/>
        <v>0.6853428019</v>
      </c>
      <c r="AI1673" s="15">
        <f t="shared" si="235"/>
        <v>0.2742316291</v>
      </c>
      <c r="AJ1673" s="15">
        <f t="shared" si="236"/>
        <v>0.2958163122</v>
      </c>
      <c r="AK1673" s="65">
        <f t="shared" si="7"/>
        <v>4.233870968</v>
      </c>
      <c r="AL1673" s="65">
        <f t="shared" si="8"/>
        <v>304261.3636</v>
      </c>
      <c r="AM1673" s="65">
        <f t="shared" si="9"/>
        <v>107963.7097</v>
      </c>
    </row>
    <row r="1674" ht="14.25" customHeight="1">
      <c r="A1674" s="11">
        <v>302.0</v>
      </c>
      <c r="B1674" s="11">
        <f>VLOOKUP(D1674,'Species Data'!A$2:E$252,2,FALSE)</f>
        <v>45</v>
      </c>
      <c r="C1674" s="11"/>
      <c r="D1674" s="11" t="s">
        <v>187</v>
      </c>
      <c r="E1674" s="110" t="s">
        <v>479</v>
      </c>
      <c r="F1674" s="108" t="s">
        <v>473</v>
      </c>
      <c r="G1674" s="11">
        <f>VLOOKUP(D1674,'Species Data'!A$2:E$252,3,FALSE)</f>
        <v>150</v>
      </c>
      <c r="H1674" s="52">
        <f>VLOOKUP(D1674,'Species Data'!A$2:E$252,4,FALSE)</f>
        <v>202</v>
      </c>
      <c r="I1674" s="52">
        <f>VLOOKUP(D1674,'Species Data'!A$2:E$252,5,FALSE)</f>
        <v>170</v>
      </c>
      <c r="J1674" s="53">
        <f t="shared" si="1"/>
        <v>25500</v>
      </c>
      <c r="K1674" s="48" t="s">
        <v>146</v>
      </c>
      <c r="L1674" s="54">
        <f>VLOOKUP(K1674,'Basic Moves'!B$2:J$60,3,FALSE)</f>
        <v>13</v>
      </c>
      <c r="M1674" s="54" t="str">
        <f>VLOOKUP(K1674,'Basic Moves'!B$2:C$60,2,FALSE)</f>
        <v>Grass</v>
      </c>
      <c r="N1674" s="54">
        <f>IF(OR(VLOOKUP(K1674,'Basic Moves'!B$2:C$60,2,FALSE)=E1674,VLOOKUP(K1674,'Basic Moves'!B$2:C$60,2,FALSE)=F1674),1,0)</f>
        <v>1</v>
      </c>
      <c r="O1674" s="54">
        <f>VLOOKUP(K1674,'Basic Moves'!B$2:J$60,5,FALSE)</f>
        <v>1000</v>
      </c>
      <c r="P1674" s="54">
        <f>VLOOKUP(K1674,'Basic Moves'!B$2:J$60,9,FALSE)</f>
        <v>7</v>
      </c>
      <c r="Q1674" s="34">
        <f t="shared" si="229"/>
        <v>9</v>
      </c>
      <c r="R1674" s="24">
        <f t="shared" si="2"/>
        <v>9</v>
      </c>
      <c r="S1674" s="56">
        <f t="shared" si="230"/>
        <v>13</v>
      </c>
      <c r="T1674" s="56">
        <f t="shared" si="231"/>
        <v>7</v>
      </c>
      <c r="U1674" s="56">
        <f t="shared" si="232"/>
        <v>0.5384615385</v>
      </c>
      <c r="V1674" s="48" t="s">
        <v>205</v>
      </c>
      <c r="W1674" s="54">
        <f>VLOOKUP(V1674,'Charged Moves'!B$2:K$119,3,FALSE)</f>
        <v>130</v>
      </c>
      <c r="X1674" s="57" t="str">
        <f>VLOOKUP(V1674,'Charged Moves'!B$2:C$119,2,FALSE)</f>
        <v>Fairy</v>
      </c>
      <c r="Y1674" s="54">
        <f>IF(OR(VLOOKUP(V1674,'Charged Moves'!B$2:C$119,2,FALSE)=E1674,VLOOKUP(V1674,'Charged Moves'!B$2:C$119,2,FALSE)=F1674),1,0)</f>
        <v>0</v>
      </c>
      <c r="Z1674" s="54">
        <f>VLOOKUP(V1674,'Charged Moves'!B$2:K$119,10,FALSE)*100</f>
        <v>5</v>
      </c>
      <c r="AA1674" s="54">
        <f>VLOOKUP(V1674,'Charged Moves'!B$2:K$119,6,FALSE)</f>
        <v>3900</v>
      </c>
      <c r="AB1674" s="54">
        <f>VLOOKUP(V1674,'Charged Moves'!B$2:L$119,11,FALSE)</f>
        <v>100</v>
      </c>
      <c r="AC1674" s="62">
        <f t="shared" si="233"/>
        <v>73</v>
      </c>
      <c r="AD1674" s="24">
        <f t="shared" si="3"/>
        <v>18.71794872</v>
      </c>
      <c r="AE1674" s="63">
        <f t="shared" si="4"/>
        <v>15</v>
      </c>
      <c r="AF1674" s="64">
        <f t="shared" si="5"/>
        <v>15000</v>
      </c>
      <c r="AG1674" s="65">
        <f t="shared" si="6"/>
        <v>11.00529101</v>
      </c>
      <c r="AH1674" s="15">
        <f t="shared" si="234"/>
        <v>0.6321246988</v>
      </c>
      <c r="AI1674" s="15">
        <f t="shared" si="235"/>
        <v>0.2529370491</v>
      </c>
      <c r="AJ1674" s="15">
        <f t="shared" si="236"/>
        <v>0.2855157385</v>
      </c>
      <c r="AK1674" s="65">
        <f t="shared" si="7"/>
        <v>4.086444008</v>
      </c>
      <c r="AL1674" s="65">
        <f t="shared" si="8"/>
        <v>280634.9206</v>
      </c>
      <c r="AM1674" s="65">
        <f t="shared" si="9"/>
        <v>104204.3222</v>
      </c>
    </row>
    <row r="1675" ht="14.25" customHeight="1">
      <c r="A1675" s="11">
        <v>300.0</v>
      </c>
      <c r="B1675" s="11">
        <f>VLOOKUP(D1675,'Species Data'!A$2:E$252,2,FALSE)</f>
        <v>45</v>
      </c>
      <c r="C1675" s="11"/>
      <c r="D1675" s="11" t="s">
        <v>187</v>
      </c>
      <c r="E1675" s="110" t="s">
        <v>479</v>
      </c>
      <c r="F1675" s="108" t="s">
        <v>473</v>
      </c>
      <c r="G1675" s="11">
        <f>VLOOKUP(D1675,'Species Data'!A$2:E$252,3,FALSE)</f>
        <v>150</v>
      </c>
      <c r="H1675" s="52">
        <f>VLOOKUP(D1675,'Species Data'!A$2:E$252,4,FALSE)</f>
        <v>202</v>
      </c>
      <c r="I1675" s="52">
        <f>VLOOKUP(D1675,'Species Data'!A$2:E$252,5,FALSE)</f>
        <v>170</v>
      </c>
      <c r="J1675" s="53">
        <f t="shared" si="1"/>
        <v>25500</v>
      </c>
      <c r="K1675" s="48" t="s">
        <v>119</v>
      </c>
      <c r="L1675" s="54">
        <f>VLOOKUP(K1675,'Basic Moves'!B$2:J$60,3,FALSE)</f>
        <v>9</v>
      </c>
      <c r="M1675" s="54" t="str">
        <f>VLOOKUP(K1675,'Basic Moves'!B$2:C$60,2,FALSE)</f>
        <v>Poison</v>
      </c>
      <c r="N1675" s="54">
        <f>IF(OR(VLOOKUP(K1675,'Basic Moves'!B$2:C$60,2,FALSE)=E1675,VLOOKUP(K1675,'Basic Moves'!B$2:C$60,2,FALSE)=F1675),1,0)</f>
        <v>1</v>
      </c>
      <c r="O1675" s="54">
        <f>VLOOKUP(K1675,'Basic Moves'!B$2:J$60,5,FALSE)</f>
        <v>800</v>
      </c>
      <c r="P1675" s="54">
        <f>VLOOKUP(K1675,'Basic Moves'!B$2:J$60,9,FALSE)</f>
        <v>8</v>
      </c>
      <c r="Q1675" s="34">
        <f t="shared" si="229"/>
        <v>7</v>
      </c>
      <c r="R1675" s="24">
        <f t="shared" si="2"/>
        <v>8.75</v>
      </c>
      <c r="S1675" s="56">
        <f t="shared" si="230"/>
        <v>11.25</v>
      </c>
      <c r="T1675" s="56">
        <f t="shared" si="231"/>
        <v>10</v>
      </c>
      <c r="U1675" s="56">
        <f t="shared" si="232"/>
        <v>0.8888888889</v>
      </c>
      <c r="V1675" s="48" t="s">
        <v>152</v>
      </c>
      <c r="W1675" s="54">
        <f>VLOOKUP(V1675,'Charged Moves'!B$2:K$119,3,FALSE)</f>
        <v>110</v>
      </c>
      <c r="X1675" s="57" t="str">
        <f>VLOOKUP(V1675,'Charged Moves'!B$2:C$119,2,FALSE)</f>
        <v>Grass</v>
      </c>
      <c r="Y1675" s="54">
        <f>IF(OR(VLOOKUP(V1675,'Charged Moves'!B$2:C$119,2,FALSE)=E1675,VLOOKUP(V1675,'Charged Moves'!B$2:C$119,2,FALSE)=F1675),1,0)</f>
        <v>1</v>
      </c>
      <c r="Z1675" s="54">
        <f>VLOOKUP(V1675,'Charged Moves'!B$2:K$119,10,FALSE)*100</f>
        <v>5</v>
      </c>
      <c r="AA1675" s="54">
        <f>VLOOKUP(V1675,'Charged Moves'!B$2:K$119,6,FALSE)</f>
        <v>2600</v>
      </c>
      <c r="AB1675" s="54">
        <f>VLOOKUP(V1675,'Charged Moves'!B$2:L$119,11,FALSE)</f>
        <v>100</v>
      </c>
      <c r="AC1675" s="62">
        <f t="shared" si="233"/>
        <v>75</v>
      </c>
      <c r="AD1675" s="24">
        <f t="shared" si="3"/>
        <v>28.84615385</v>
      </c>
      <c r="AE1675" s="63">
        <f t="shared" si="4"/>
        <v>13</v>
      </c>
      <c r="AF1675" s="64">
        <f t="shared" si="5"/>
        <v>10400</v>
      </c>
      <c r="AG1675" s="65">
        <f t="shared" si="6"/>
        <v>12.76923077</v>
      </c>
      <c r="AH1675" s="15">
        <f t="shared" si="234"/>
        <v>0.7334423187</v>
      </c>
      <c r="AI1675" s="15">
        <f t="shared" si="235"/>
        <v>0.2934780687</v>
      </c>
      <c r="AJ1675" s="15">
        <f t="shared" si="236"/>
        <v>0.2828842262</v>
      </c>
      <c r="AK1675" s="65">
        <f t="shared" si="7"/>
        <v>4.048780488</v>
      </c>
      <c r="AL1675" s="65">
        <f t="shared" si="8"/>
        <v>325615.3846</v>
      </c>
      <c r="AM1675" s="65">
        <f t="shared" si="9"/>
        <v>103243.9024</v>
      </c>
    </row>
    <row r="1676" ht="14.25" customHeight="1">
      <c r="A1676" s="11">
        <v>299.0</v>
      </c>
      <c r="B1676" s="11">
        <f>VLOOKUP(D1676,'Species Data'!A$2:E$252,2,FALSE)</f>
        <v>45</v>
      </c>
      <c r="C1676" s="11"/>
      <c r="D1676" s="11" t="s">
        <v>187</v>
      </c>
      <c r="E1676" s="110" t="s">
        <v>479</v>
      </c>
      <c r="F1676" s="108" t="s">
        <v>473</v>
      </c>
      <c r="G1676" s="11">
        <f>VLOOKUP(D1676,'Species Data'!A$2:E$252,3,FALSE)</f>
        <v>150</v>
      </c>
      <c r="H1676" s="52">
        <f>VLOOKUP(D1676,'Species Data'!A$2:E$252,4,FALSE)</f>
        <v>202</v>
      </c>
      <c r="I1676" s="52">
        <f>VLOOKUP(D1676,'Species Data'!A$2:E$252,5,FALSE)</f>
        <v>170</v>
      </c>
      <c r="J1676" s="53">
        <f t="shared" si="1"/>
        <v>25500</v>
      </c>
      <c r="K1676" s="48" t="s">
        <v>119</v>
      </c>
      <c r="L1676" s="54">
        <f>VLOOKUP(K1676,'Basic Moves'!B$2:J$60,3,FALSE)</f>
        <v>9</v>
      </c>
      <c r="M1676" s="54" t="str">
        <f>VLOOKUP(K1676,'Basic Moves'!B$2:C$60,2,FALSE)</f>
        <v>Poison</v>
      </c>
      <c r="N1676" s="54">
        <f>IF(OR(VLOOKUP(K1676,'Basic Moves'!B$2:C$60,2,FALSE)=E1676,VLOOKUP(K1676,'Basic Moves'!B$2:C$60,2,FALSE)=F1676),1,0)</f>
        <v>1</v>
      </c>
      <c r="O1676" s="54">
        <f>VLOOKUP(K1676,'Basic Moves'!B$2:J$60,5,FALSE)</f>
        <v>800</v>
      </c>
      <c r="P1676" s="54">
        <f>VLOOKUP(K1676,'Basic Moves'!B$2:J$60,9,FALSE)</f>
        <v>8</v>
      </c>
      <c r="Q1676" s="34">
        <f t="shared" si="229"/>
        <v>7</v>
      </c>
      <c r="R1676" s="24">
        <f t="shared" si="2"/>
        <v>8.75</v>
      </c>
      <c r="S1676" s="56">
        <f t="shared" si="230"/>
        <v>11.25</v>
      </c>
      <c r="T1676" s="56">
        <f t="shared" si="231"/>
        <v>10</v>
      </c>
      <c r="U1676" s="56">
        <f t="shared" si="232"/>
        <v>0.8888888889</v>
      </c>
      <c r="V1676" s="48" t="s">
        <v>205</v>
      </c>
      <c r="W1676" s="54">
        <f>VLOOKUP(V1676,'Charged Moves'!B$2:K$119,3,FALSE)</f>
        <v>130</v>
      </c>
      <c r="X1676" s="57" t="str">
        <f>VLOOKUP(V1676,'Charged Moves'!B$2:C$119,2,FALSE)</f>
        <v>Fairy</v>
      </c>
      <c r="Y1676" s="54">
        <f>IF(OR(VLOOKUP(V1676,'Charged Moves'!B$2:C$119,2,FALSE)=E1676,VLOOKUP(V1676,'Charged Moves'!B$2:C$119,2,FALSE)=F1676),1,0)</f>
        <v>0</v>
      </c>
      <c r="Z1676" s="54">
        <f>VLOOKUP(V1676,'Charged Moves'!B$2:K$119,10,FALSE)*100</f>
        <v>5</v>
      </c>
      <c r="AA1676" s="54">
        <f>VLOOKUP(V1676,'Charged Moves'!B$2:K$119,6,FALSE)</f>
        <v>3900</v>
      </c>
      <c r="AB1676" s="54">
        <f>VLOOKUP(V1676,'Charged Moves'!B$2:L$119,11,FALSE)</f>
        <v>100</v>
      </c>
      <c r="AC1676" s="62">
        <f t="shared" si="233"/>
        <v>73</v>
      </c>
      <c r="AD1676" s="24">
        <f t="shared" si="3"/>
        <v>18.71794872</v>
      </c>
      <c r="AE1676" s="63">
        <f t="shared" si="4"/>
        <v>13</v>
      </c>
      <c r="AF1676" s="64">
        <f t="shared" si="5"/>
        <v>10400</v>
      </c>
      <c r="AG1676" s="65">
        <f t="shared" si="6"/>
        <v>11.46853147</v>
      </c>
      <c r="AH1676" s="15">
        <f t="shared" si="234"/>
        <v>0.6587324221</v>
      </c>
      <c r="AI1676" s="15">
        <f t="shared" si="235"/>
        <v>0.2635838076</v>
      </c>
      <c r="AJ1676" s="15">
        <f t="shared" si="236"/>
        <v>0.2708868861</v>
      </c>
      <c r="AK1676" s="65">
        <f t="shared" si="7"/>
        <v>3.877068558</v>
      </c>
      <c r="AL1676" s="65">
        <f t="shared" si="8"/>
        <v>292447.5524</v>
      </c>
      <c r="AM1676" s="65">
        <f t="shared" si="9"/>
        <v>98865.24823</v>
      </c>
    </row>
    <row r="1677" ht="14.25" customHeight="1">
      <c r="A1677" s="11">
        <v>751.0</v>
      </c>
      <c r="B1677" s="11">
        <f>VLOOKUP(D1677,'Species Data'!A$2:E$252,2,FALSE)</f>
        <v>100</v>
      </c>
      <c r="C1677" s="11"/>
      <c r="D1677" s="11" t="s">
        <v>401</v>
      </c>
      <c r="E1677" s="101" t="s">
        <v>480</v>
      </c>
      <c r="F1677" s="140"/>
      <c r="G1677" s="11">
        <f>VLOOKUP(D1677,'Species Data'!A$2:E$252,3,FALSE)</f>
        <v>80</v>
      </c>
      <c r="H1677" s="52">
        <f>VLOOKUP(D1677,'Species Data'!A$2:E$252,4,FALSE)</f>
        <v>109</v>
      </c>
      <c r="I1677" s="52">
        <f>VLOOKUP(D1677,'Species Data'!A$2:E$252,5,FALSE)</f>
        <v>114</v>
      </c>
      <c r="J1677" s="53">
        <f t="shared" si="1"/>
        <v>9120</v>
      </c>
      <c r="K1677" s="48" t="s">
        <v>262</v>
      </c>
      <c r="L1677" s="54">
        <f>VLOOKUP(K1677,'Basic Moves'!B$2:J$60,3,FALSE)</f>
        <v>6</v>
      </c>
      <c r="M1677" s="54" t="str">
        <f>VLOOKUP(K1677,'Basic Moves'!B$2:C$60,2,FALSE)</f>
        <v>Electric</v>
      </c>
      <c r="N1677" s="54">
        <f>IF(OR(VLOOKUP(K1677,'Basic Moves'!B$2:C$60,2,FALSE)=E1677,VLOOKUP(K1677,'Basic Moves'!B$2:C$60,2,FALSE)=F1677),1,0)</f>
        <v>1</v>
      </c>
      <c r="O1677" s="54">
        <f>VLOOKUP(K1677,'Basic Moves'!B$2:J$60,5,FALSE)</f>
        <v>700</v>
      </c>
      <c r="P1677" s="54">
        <f>VLOOKUP(K1677,'Basic Moves'!B$2:J$60,9,FALSE)</f>
        <v>9</v>
      </c>
      <c r="Q1677" s="34">
        <f t="shared" si="229"/>
        <v>3</v>
      </c>
      <c r="R1677" s="24">
        <f t="shared" si="2"/>
        <v>4.285714286</v>
      </c>
      <c r="S1677" s="56">
        <f t="shared" si="230"/>
        <v>8.571428571</v>
      </c>
      <c r="T1677" s="56">
        <f t="shared" si="231"/>
        <v>12.85714286</v>
      </c>
      <c r="U1677" s="56">
        <f t="shared" si="232"/>
        <v>1.5</v>
      </c>
      <c r="V1677" s="48" t="s">
        <v>105</v>
      </c>
      <c r="W1677" s="54">
        <f>VLOOKUP(V1677,'Charged Moves'!B$2:K$119,3,FALSE)</f>
        <v>65</v>
      </c>
      <c r="X1677" s="57" t="str">
        <f>VLOOKUP(V1677,'Charged Moves'!B$2:C$119,2,FALSE)</f>
        <v>Electric</v>
      </c>
      <c r="Y1677" s="54">
        <f>IF(OR(VLOOKUP(V1677,'Charged Moves'!B$2:C$119,2,FALSE)=E1677,VLOOKUP(V1677,'Charged Moves'!B$2:C$119,2,FALSE)=F1677),1,0)</f>
        <v>1</v>
      </c>
      <c r="Z1677" s="54">
        <f>VLOOKUP(V1677,'Charged Moves'!B$2:K$119,10,FALSE)*100</f>
        <v>5</v>
      </c>
      <c r="AA1677" s="54">
        <f>VLOOKUP(V1677,'Charged Moves'!B$2:K$119,6,FALSE)</f>
        <v>2500</v>
      </c>
      <c r="AB1677" s="54">
        <f>VLOOKUP(V1677,'Charged Moves'!B$2:L$119,11,FALSE)</f>
        <v>33</v>
      </c>
      <c r="AC1677" s="62">
        <f t="shared" si="233"/>
        <v>24</v>
      </c>
      <c r="AD1677" s="24">
        <f t="shared" si="3"/>
        <v>9.6</v>
      </c>
      <c r="AE1677" s="63">
        <f t="shared" si="4"/>
        <v>4</v>
      </c>
      <c r="AF1677" s="64">
        <f t="shared" si="5"/>
        <v>2800</v>
      </c>
      <c r="AG1677" s="65">
        <f t="shared" si="6"/>
        <v>6.79245283</v>
      </c>
      <c r="AH1677" s="15">
        <f t="shared" si="234"/>
        <v>0.3901466301</v>
      </c>
      <c r="AI1677" s="15">
        <f t="shared" si="235"/>
        <v>0.05583315966</v>
      </c>
      <c r="AJ1677" s="15">
        <f t="shared" si="236"/>
        <v>0.05879633127</v>
      </c>
      <c r="AK1677" s="65">
        <f t="shared" si="7"/>
        <v>2.352941176</v>
      </c>
      <c r="AL1677" s="65">
        <f t="shared" si="8"/>
        <v>61947.16981</v>
      </c>
      <c r="AM1677" s="65">
        <f t="shared" si="9"/>
        <v>21458.82353</v>
      </c>
    </row>
    <row r="1678" ht="14.25" customHeight="1">
      <c r="A1678" s="11">
        <v>754.0</v>
      </c>
      <c r="B1678" s="11">
        <f>VLOOKUP(D1678,'Species Data'!A$2:E$252,2,FALSE)</f>
        <v>100</v>
      </c>
      <c r="C1678" s="11"/>
      <c r="D1678" s="11" t="s">
        <v>401</v>
      </c>
      <c r="E1678" s="101" t="s">
        <v>480</v>
      </c>
      <c r="F1678" s="140"/>
      <c r="G1678" s="11">
        <f>VLOOKUP(D1678,'Species Data'!A$2:E$252,3,FALSE)</f>
        <v>80</v>
      </c>
      <c r="H1678" s="52">
        <f>VLOOKUP(D1678,'Species Data'!A$2:E$252,4,FALSE)</f>
        <v>109</v>
      </c>
      <c r="I1678" s="52">
        <f>VLOOKUP(D1678,'Species Data'!A$2:E$252,5,FALSE)</f>
        <v>114</v>
      </c>
      <c r="J1678" s="53">
        <f t="shared" si="1"/>
        <v>9120</v>
      </c>
      <c r="K1678" s="48" t="s">
        <v>262</v>
      </c>
      <c r="L1678" s="54">
        <f>VLOOKUP(K1678,'Basic Moves'!B$2:J$60,3,FALSE)</f>
        <v>6</v>
      </c>
      <c r="M1678" s="54" t="str">
        <f>VLOOKUP(K1678,'Basic Moves'!B$2:C$60,2,FALSE)</f>
        <v>Electric</v>
      </c>
      <c r="N1678" s="54">
        <f>IF(OR(VLOOKUP(K1678,'Basic Moves'!B$2:C$60,2,FALSE)=E1678,VLOOKUP(K1678,'Basic Moves'!B$2:C$60,2,FALSE)=F1678),1,0)</f>
        <v>1</v>
      </c>
      <c r="O1678" s="54">
        <f>VLOOKUP(K1678,'Basic Moves'!B$2:J$60,5,FALSE)</f>
        <v>700</v>
      </c>
      <c r="P1678" s="54">
        <f>VLOOKUP(K1678,'Basic Moves'!B$2:J$60,9,FALSE)</f>
        <v>9</v>
      </c>
      <c r="Q1678" s="34">
        <f t="shared" si="229"/>
        <v>3</v>
      </c>
      <c r="R1678" s="24">
        <f t="shared" si="2"/>
        <v>4.285714286</v>
      </c>
      <c r="S1678" s="56">
        <f t="shared" si="230"/>
        <v>8.571428571</v>
      </c>
      <c r="T1678" s="56">
        <f t="shared" si="231"/>
        <v>12.85714286</v>
      </c>
      <c r="U1678" s="56">
        <f t="shared" si="232"/>
        <v>1.5</v>
      </c>
      <c r="V1678" s="48" t="s">
        <v>92</v>
      </c>
      <c r="W1678" s="54">
        <f>VLOOKUP(V1678,'Charged Moves'!B$2:K$119,3,FALSE)</f>
        <v>80</v>
      </c>
      <c r="X1678" s="57" t="str">
        <f>VLOOKUP(V1678,'Charged Moves'!B$2:C$119,2,FALSE)</f>
        <v>Electric</v>
      </c>
      <c r="Y1678" s="54">
        <f>IF(OR(VLOOKUP(V1678,'Charged Moves'!B$2:C$119,2,FALSE)=E1678,VLOOKUP(V1678,'Charged Moves'!B$2:C$119,2,FALSE)=F1678),1,0)</f>
        <v>1</v>
      </c>
      <c r="Z1678" s="54">
        <f>VLOOKUP(V1678,'Charged Moves'!B$2:K$119,10,FALSE)*100</f>
        <v>5</v>
      </c>
      <c r="AA1678" s="54">
        <f>VLOOKUP(V1678,'Charged Moves'!B$2:K$119,6,FALSE)</f>
        <v>2500</v>
      </c>
      <c r="AB1678" s="54">
        <f>VLOOKUP(V1678,'Charged Moves'!B$2:L$119,11,FALSE)</f>
        <v>50</v>
      </c>
      <c r="AC1678" s="62">
        <f t="shared" si="233"/>
        <v>30</v>
      </c>
      <c r="AD1678" s="24">
        <f t="shared" si="3"/>
        <v>12</v>
      </c>
      <c r="AE1678" s="63">
        <f t="shared" si="4"/>
        <v>6</v>
      </c>
      <c r="AF1678" s="64">
        <f t="shared" si="5"/>
        <v>4200</v>
      </c>
      <c r="AG1678" s="65">
        <f t="shared" si="6"/>
        <v>7.164179104</v>
      </c>
      <c r="AH1678" s="15">
        <f t="shared" si="234"/>
        <v>0.4114979382</v>
      </c>
      <c r="AI1678" s="15">
        <f t="shared" si="235"/>
        <v>0.05888870571</v>
      </c>
      <c r="AJ1678" s="15">
        <f t="shared" si="236"/>
        <v>0.05794421053</v>
      </c>
      <c r="AK1678" s="65">
        <f t="shared" si="7"/>
        <v>2.31884058</v>
      </c>
      <c r="AL1678" s="65">
        <f t="shared" si="8"/>
        <v>65337.31343</v>
      </c>
      <c r="AM1678" s="65">
        <f t="shared" si="9"/>
        <v>21147.82609</v>
      </c>
    </row>
    <row r="1679" ht="14.25" customHeight="1">
      <c r="A1679" s="11">
        <v>752.0</v>
      </c>
      <c r="B1679" s="11">
        <f>VLOOKUP(D1679,'Species Data'!A$2:E$252,2,FALSE)</f>
        <v>100</v>
      </c>
      <c r="C1679" s="11"/>
      <c r="D1679" s="11" t="s">
        <v>401</v>
      </c>
      <c r="E1679" s="101" t="s">
        <v>480</v>
      </c>
      <c r="F1679" s="140"/>
      <c r="G1679" s="11">
        <f>VLOOKUP(D1679,'Species Data'!A$2:E$252,3,FALSE)</f>
        <v>80</v>
      </c>
      <c r="H1679" s="52">
        <f>VLOOKUP(D1679,'Species Data'!A$2:E$252,4,FALSE)</f>
        <v>109</v>
      </c>
      <c r="I1679" s="52">
        <f>VLOOKUP(D1679,'Species Data'!A$2:E$252,5,FALSE)</f>
        <v>114</v>
      </c>
      <c r="J1679" s="53">
        <f t="shared" si="1"/>
        <v>9120</v>
      </c>
      <c r="K1679" s="48" t="s">
        <v>262</v>
      </c>
      <c r="L1679" s="54">
        <f>VLOOKUP(K1679,'Basic Moves'!B$2:J$60,3,FALSE)</f>
        <v>6</v>
      </c>
      <c r="M1679" s="54" t="str">
        <f>VLOOKUP(K1679,'Basic Moves'!B$2:C$60,2,FALSE)</f>
        <v>Electric</v>
      </c>
      <c r="N1679" s="54">
        <f>IF(OR(VLOOKUP(K1679,'Basic Moves'!B$2:C$60,2,FALSE)=E1679,VLOOKUP(K1679,'Basic Moves'!B$2:C$60,2,FALSE)=F1679),1,0)</f>
        <v>1</v>
      </c>
      <c r="O1679" s="54">
        <f>VLOOKUP(K1679,'Basic Moves'!B$2:J$60,5,FALSE)</f>
        <v>700</v>
      </c>
      <c r="P1679" s="54">
        <f>VLOOKUP(K1679,'Basic Moves'!B$2:J$60,9,FALSE)</f>
        <v>9</v>
      </c>
      <c r="Q1679" s="34">
        <f t="shared" si="229"/>
        <v>3</v>
      </c>
      <c r="R1679" s="24">
        <f t="shared" si="2"/>
        <v>4.285714286</v>
      </c>
      <c r="S1679" s="56">
        <f t="shared" si="230"/>
        <v>8.571428571</v>
      </c>
      <c r="T1679" s="56">
        <f t="shared" si="231"/>
        <v>12.85714286</v>
      </c>
      <c r="U1679" s="56">
        <f t="shared" si="232"/>
        <v>1.5</v>
      </c>
      <c r="V1679" s="12" t="s">
        <v>221</v>
      </c>
      <c r="W1679" s="54">
        <f>VLOOKUP(V1679,'Charged Moves'!B$2:K$119,3,FALSE)</f>
        <v>80</v>
      </c>
      <c r="X1679" s="57" t="str">
        <f>VLOOKUP(V1679,'Charged Moves'!B$2:C$119,2,FALSE)</f>
        <v>Steel</v>
      </c>
      <c r="Y1679" s="54">
        <f>IF(OR(VLOOKUP(V1679,'Charged Moves'!B$2:C$119,2,FALSE)=E1679,VLOOKUP(V1679,'Charged Moves'!B$2:C$119,2,FALSE)=F1679),1,0)</f>
        <v>0</v>
      </c>
      <c r="Z1679" s="54">
        <f>VLOOKUP(V1679,'Charged Moves'!B$2:K$119,10,FALSE)*100</f>
        <v>5</v>
      </c>
      <c r="AA1679" s="54">
        <f>VLOOKUP(V1679,'Charged Moves'!B$2:K$119,6,FALSE)</f>
        <v>3300</v>
      </c>
      <c r="AB1679" s="54">
        <f>VLOOKUP(V1679,'Charged Moves'!B$2:L$119,11,FALSE)</f>
        <v>50</v>
      </c>
      <c r="AC1679" s="62">
        <f t="shared" si="233"/>
        <v>25</v>
      </c>
      <c r="AD1679" s="24">
        <f t="shared" si="3"/>
        <v>7.575757576</v>
      </c>
      <c r="AE1679" s="63">
        <f t="shared" si="4"/>
        <v>6</v>
      </c>
      <c r="AF1679" s="64">
        <f t="shared" si="5"/>
        <v>4200</v>
      </c>
      <c r="AG1679" s="65">
        <f t="shared" si="6"/>
        <v>5.733333333</v>
      </c>
      <c r="AH1679" s="15">
        <f t="shared" si="234"/>
        <v>0.3293126556</v>
      </c>
      <c r="AI1679" s="15">
        <f t="shared" si="235"/>
        <v>0.04712732254</v>
      </c>
      <c r="AJ1679" s="15">
        <f t="shared" si="236"/>
        <v>0.04997688158</v>
      </c>
      <c r="AK1679" s="65">
        <f t="shared" si="7"/>
        <v>2</v>
      </c>
      <c r="AL1679" s="65">
        <f t="shared" si="8"/>
        <v>52288</v>
      </c>
      <c r="AM1679" s="65">
        <f t="shared" si="9"/>
        <v>18240</v>
      </c>
    </row>
    <row r="1680" ht="14.25" customHeight="1">
      <c r="A1680" s="11">
        <v>753.0</v>
      </c>
      <c r="B1680" s="32">
        <f>VLOOKUP(D1680,'Species Data'!A$2:E$252,2,FALSE)</f>
        <v>100</v>
      </c>
      <c r="C1680" s="32"/>
      <c r="D1680" s="32" t="s">
        <v>401</v>
      </c>
      <c r="E1680" s="113" t="s">
        <v>480</v>
      </c>
      <c r="F1680" s="141"/>
      <c r="G1680" s="32">
        <f>VLOOKUP(D1680,'Species Data'!A$2:E$252,3,FALSE)</f>
        <v>80</v>
      </c>
      <c r="H1680" s="104">
        <f>VLOOKUP(D1680,'Species Data'!A$2:E$252,4,FALSE)</f>
        <v>109</v>
      </c>
      <c r="I1680" s="104">
        <f>VLOOKUP(D1680,'Species Data'!A$2:E$252,5,FALSE)</f>
        <v>114</v>
      </c>
      <c r="J1680" s="105">
        <f t="shared" si="1"/>
        <v>9120</v>
      </c>
      <c r="K1680" s="36" t="s">
        <v>262</v>
      </c>
      <c r="L1680" s="106">
        <f>VLOOKUP(K1680,'Basic Moves'!B$2:J$60,3,FALSE)</f>
        <v>6</v>
      </c>
      <c r="M1680" s="106" t="str">
        <f>VLOOKUP(K1680,'Basic Moves'!B$2:C$60,2,FALSE)</f>
        <v>Electric</v>
      </c>
      <c r="N1680" s="106">
        <f>IF(OR(VLOOKUP(K1680,'Basic Moves'!B$2:C$60,2,FALSE)=E1680,VLOOKUP(K1680,'Basic Moves'!B$2:C$60,2,FALSE)=F1680),1,0)</f>
        <v>1</v>
      </c>
      <c r="O1680" s="106">
        <f>VLOOKUP(K1680,'Basic Moves'!B$2:J$60,5,FALSE)</f>
        <v>700</v>
      </c>
      <c r="P1680" s="106">
        <f>VLOOKUP(K1680,'Basic Moves'!B$2:J$60,9,FALSE)</f>
        <v>9</v>
      </c>
      <c r="Q1680" s="34">
        <f t="shared" si="229"/>
        <v>3</v>
      </c>
      <c r="R1680" s="24">
        <f t="shared" si="2"/>
        <v>4.285714286</v>
      </c>
      <c r="S1680" s="56">
        <f t="shared" si="230"/>
        <v>8.571428571</v>
      </c>
      <c r="T1680" s="56">
        <f t="shared" si="231"/>
        <v>12.85714286</v>
      </c>
      <c r="U1680" s="56">
        <f t="shared" si="232"/>
        <v>1.5</v>
      </c>
      <c r="V1680" s="36" t="s">
        <v>319</v>
      </c>
      <c r="W1680" s="106">
        <f>VLOOKUP(V1680,'Charged Moves'!B$2:K$119,3,FALSE)</f>
        <v>75</v>
      </c>
      <c r="X1680" s="107" t="str">
        <f>VLOOKUP(V1680,'Charged Moves'!B$2:C$119,2,FALSE)</f>
        <v>Bug</v>
      </c>
      <c r="Y1680" s="106">
        <f>IF(OR(VLOOKUP(V1680,'Charged Moves'!B$2:C$119,2,FALSE)=E1680,VLOOKUP(V1680,'Charged Moves'!B$2:C$119,2,FALSE)=F1680),1,0)</f>
        <v>0</v>
      </c>
      <c r="Z1680" s="106">
        <f>VLOOKUP(V1680,'Charged Moves'!B$2:K$119,10,FALSE)*100</f>
        <v>5</v>
      </c>
      <c r="AA1680" s="106">
        <f>VLOOKUP(V1680,'Charged Moves'!B$2:K$119,6,FALSE)</f>
        <v>2900</v>
      </c>
      <c r="AB1680" s="106">
        <f>VLOOKUP(V1680,'Charged Moves'!B$2:L$119,11,FALSE)</f>
        <v>50</v>
      </c>
      <c r="AC1680" s="62">
        <f t="shared" si="233"/>
        <v>23</v>
      </c>
      <c r="AD1680" s="24">
        <f t="shared" si="3"/>
        <v>7.931034483</v>
      </c>
      <c r="AE1680" s="63">
        <f t="shared" si="4"/>
        <v>6</v>
      </c>
      <c r="AF1680" s="64">
        <f t="shared" si="5"/>
        <v>4200</v>
      </c>
      <c r="AG1680" s="65">
        <f t="shared" si="6"/>
        <v>5.774647887</v>
      </c>
      <c r="AH1680" s="15">
        <f t="shared" si="234"/>
        <v>0.3316856914</v>
      </c>
      <c r="AI1680" s="15">
        <f t="shared" si="235"/>
        <v>0.0474669233</v>
      </c>
      <c r="AJ1680" s="15">
        <f t="shared" si="236"/>
        <v>0.04855573803</v>
      </c>
      <c r="AK1680" s="65">
        <f t="shared" si="7"/>
        <v>1.943127962</v>
      </c>
      <c r="AL1680" s="65">
        <f t="shared" si="8"/>
        <v>52664.78873</v>
      </c>
      <c r="AM1680" s="65">
        <f t="shared" si="9"/>
        <v>17721.32701</v>
      </c>
    </row>
    <row r="1681" ht="14.25" customHeight="1">
      <c r="A1681" s="11">
        <v>755.0</v>
      </c>
      <c r="B1681" s="11">
        <f>VLOOKUP(D1681,'Species Data'!A$2:E$252,2,FALSE)</f>
        <v>100</v>
      </c>
      <c r="C1681" s="11"/>
      <c r="D1681" s="11" t="s">
        <v>401</v>
      </c>
      <c r="E1681" s="101" t="s">
        <v>480</v>
      </c>
      <c r="F1681" s="140"/>
      <c r="G1681" s="11">
        <f>VLOOKUP(D1681,'Species Data'!A$2:E$252,3,FALSE)</f>
        <v>80</v>
      </c>
      <c r="H1681" s="52">
        <f>VLOOKUP(D1681,'Species Data'!A$2:E$252,4,FALSE)</f>
        <v>109</v>
      </c>
      <c r="I1681" s="52">
        <f>VLOOKUP(D1681,'Species Data'!A$2:E$252,5,FALSE)</f>
        <v>114</v>
      </c>
      <c r="J1681" s="53">
        <f t="shared" si="1"/>
        <v>9120</v>
      </c>
      <c r="K1681" s="48" t="s">
        <v>139</v>
      </c>
      <c r="L1681" s="54">
        <f>VLOOKUP(K1681,'Basic Moves'!B$2:J$60,3,FALSE)</f>
        <v>5</v>
      </c>
      <c r="M1681" s="54" t="str">
        <f>VLOOKUP(K1681,'Basic Moves'!B$2:C$60,2,FALSE)</f>
        <v>Normal</v>
      </c>
      <c r="N1681" s="54">
        <f>IF(OR(VLOOKUP(K1681,'Basic Moves'!B$2:C$60,2,FALSE)=E1681,VLOOKUP(K1681,'Basic Moves'!B$2:C$60,2,FALSE)=F1681),1,0)</f>
        <v>0</v>
      </c>
      <c r="O1681" s="54">
        <f>VLOOKUP(K1681,'Basic Moves'!B$2:J$60,5,FALSE)</f>
        <v>500</v>
      </c>
      <c r="P1681" s="54">
        <f>VLOOKUP(K1681,'Basic Moves'!B$2:J$60,9,FALSE)</f>
        <v>5</v>
      </c>
      <c r="Q1681" s="34">
        <f t="shared" si="229"/>
        <v>2</v>
      </c>
      <c r="R1681" s="24">
        <f t="shared" si="2"/>
        <v>4</v>
      </c>
      <c r="S1681" s="56">
        <f t="shared" si="230"/>
        <v>10</v>
      </c>
      <c r="T1681" s="56">
        <f t="shared" si="231"/>
        <v>10</v>
      </c>
      <c r="U1681" s="56">
        <f t="shared" si="232"/>
        <v>1</v>
      </c>
      <c r="V1681" s="48" t="s">
        <v>105</v>
      </c>
      <c r="W1681" s="54">
        <f>VLOOKUP(V1681,'Charged Moves'!B$2:K$119,3,FALSE)</f>
        <v>65</v>
      </c>
      <c r="X1681" s="57" t="str">
        <f>VLOOKUP(V1681,'Charged Moves'!B$2:C$119,2,FALSE)</f>
        <v>Electric</v>
      </c>
      <c r="Y1681" s="54">
        <f>IF(OR(VLOOKUP(V1681,'Charged Moves'!B$2:C$119,2,FALSE)=E1681,VLOOKUP(V1681,'Charged Moves'!B$2:C$119,2,FALSE)=F1681),1,0)</f>
        <v>1</v>
      </c>
      <c r="Z1681" s="54">
        <f>VLOOKUP(V1681,'Charged Moves'!B$2:K$119,10,FALSE)*100</f>
        <v>5</v>
      </c>
      <c r="AA1681" s="54">
        <f>VLOOKUP(V1681,'Charged Moves'!B$2:K$119,6,FALSE)</f>
        <v>2500</v>
      </c>
      <c r="AB1681" s="54">
        <f>VLOOKUP(V1681,'Charged Moves'!B$2:L$119,11,FALSE)</f>
        <v>33</v>
      </c>
      <c r="AC1681" s="62">
        <f t="shared" si="233"/>
        <v>24</v>
      </c>
      <c r="AD1681" s="24">
        <f t="shared" si="3"/>
        <v>9.6</v>
      </c>
      <c r="AE1681" s="63">
        <f t="shared" si="4"/>
        <v>7</v>
      </c>
      <c r="AF1681" s="64">
        <f t="shared" si="5"/>
        <v>3500</v>
      </c>
      <c r="AG1681" s="65">
        <f t="shared" si="6"/>
        <v>6.333333333</v>
      </c>
      <c r="AH1681" s="15">
        <f t="shared" si="234"/>
        <v>0.3637756079</v>
      </c>
      <c r="AI1681" s="15">
        <f t="shared" si="235"/>
        <v>0.05205925165</v>
      </c>
      <c r="AJ1681" s="15">
        <f t="shared" si="236"/>
        <v>0.04316185228</v>
      </c>
      <c r="AK1681" s="65">
        <f t="shared" si="7"/>
        <v>1.727272727</v>
      </c>
      <c r="AL1681" s="65">
        <f t="shared" si="8"/>
        <v>57760</v>
      </c>
      <c r="AM1681" s="65">
        <f t="shared" si="9"/>
        <v>15752.72727</v>
      </c>
    </row>
    <row r="1682" ht="14.25" customHeight="1">
      <c r="A1682" s="11">
        <v>758.0</v>
      </c>
      <c r="B1682" s="11">
        <f>VLOOKUP(D1682,'Species Data'!A$2:E$252,2,FALSE)</f>
        <v>100</v>
      </c>
      <c r="C1682" s="11"/>
      <c r="D1682" s="11" t="s">
        <v>401</v>
      </c>
      <c r="E1682" s="101" t="s">
        <v>480</v>
      </c>
      <c r="F1682" s="140"/>
      <c r="G1682" s="11">
        <f>VLOOKUP(D1682,'Species Data'!A$2:E$252,3,FALSE)</f>
        <v>80</v>
      </c>
      <c r="H1682" s="52">
        <f>VLOOKUP(D1682,'Species Data'!A$2:E$252,4,FALSE)</f>
        <v>109</v>
      </c>
      <c r="I1682" s="52">
        <f>VLOOKUP(D1682,'Species Data'!A$2:E$252,5,FALSE)</f>
        <v>114</v>
      </c>
      <c r="J1682" s="53">
        <f t="shared" si="1"/>
        <v>9120</v>
      </c>
      <c r="K1682" s="48" t="s">
        <v>139</v>
      </c>
      <c r="L1682" s="54">
        <f>VLOOKUP(K1682,'Basic Moves'!B$2:J$60,3,FALSE)</f>
        <v>5</v>
      </c>
      <c r="M1682" s="54" t="str">
        <f>VLOOKUP(K1682,'Basic Moves'!B$2:C$60,2,FALSE)</f>
        <v>Normal</v>
      </c>
      <c r="N1682" s="54">
        <f>IF(OR(VLOOKUP(K1682,'Basic Moves'!B$2:C$60,2,FALSE)=E1682,VLOOKUP(K1682,'Basic Moves'!B$2:C$60,2,FALSE)=F1682),1,0)</f>
        <v>0</v>
      </c>
      <c r="O1682" s="54">
        <f>VLOOKUP(K1682,'Basic Moves'!B$2:J$60,5,FALSE)</f>
        <v>500</v>
      </c>
      <c r="P1682" s="54">
        <f>VLOOKUP(K1682,'Basic Moves'!B$2:J$60,9,FALSE)</f>
        <v>5</v>
      </c>
      <c r="Q1682" s="34">
        <f t="shared" si="229"/>
        <v>2</v>
      </c>
      <c r="R1682" s="24">
        <f t="shared" si="2"/>
        <v>4</v>
      </c>
      <c r="S1682" s="56">
        <f t="shared" si="230"/>
        <v>10</v>
      </c>
      <c r="T1682" s="56">
        <f t="shared" si="231"/>
        <v>10</v>
      </c>
      <c r="U1682" s="56">
        <f t="shared" si="232"/>
        <v>1</v>
      </c>
      <c r="V1682" s="48" t="s">
        <v>92</v>
      </c>
      <c r="W1682" s="54">
        <f>VLOOKUP(V1682,'Charged Moves'!B$2:K$119,3,FALSE)</f>
        <v>80</v>
      </c>
      <c r="X1682" s="57" t="str">
        <f>VLOOKUP(V1682,'Charged Moves'!B$2:C$119,2,FALSE)</f>
        <v>Electric</v>
      </c>
      <c r="Y1682" s="54">
        <f>IF(OR(VLOOKUP(V1682,'Charged Moves'!B$2:C$119,2,FALSE)=E1682,VLOOKUP(V1682,'Charged Moves'!B$2:C$119,2,FALSE)=F1682),1,0)</f>
        <v>1</v>
      </c>
      <c r="Z1682" s="54">
        <f>VLOOKUP(V1682,'Charged Moves'!B$2:K$119,10,FALSE)*100</f>
        <v>5</v>
      </c>
      <c r="AA1682" s="54">
        <f>VLOOKUP(V1682,'Charged Moves'!B$2:K$119,6,FALSE)</f>
        <v>2500</v>
      </c>
      <c r="AB1682" s="54">
        <f>VLOOKUP(V1682,'Charged Moves'!B$2:L$119,11,FALSE)</f>
        <v>50</v>
      </c>
      <c r="AC1682" s="62">
        <f t="shared" si="233"/>
        <v>30</v>
      </c>
      <c r="AD1682" s="24">
        <f t="shared" si="3"/>
        <v>12</v>
      </c>
      <c r="AE1682" s="63">
        <f t="shared" si="4"/>
        <v>10</v>
      </c>
      <c r="AF1682" s="64">
        <f t="shared" si="5"/>
        <v>5000</v>
      </c>
      <c r="AG1682" s="65">
        <f t="shared" si="6"/>
        <v>6.666666667</v>
      </c>
      <c r="AH1682" s="15">
        <f t="shared" si="234"/>
        <v>0.3829216925</v>
      </c>
      <c r="AI1682" s="15">
        <f t="shared" si="235"/>
        <v>0.05479921226</v>
      </c>
      <c r="AJ1682" s="15">
        <f t="shared" si="236"/>
        <v>0.04235328948</v>
      </c>
      <c r="AK1682" s="65">
        <f t="shared" si="7"/>
        <v>1.694915254</v>
      </c>
      <c r="AL1682" s="65">
        <f t="shared" si="8"/>
        <v>60800</v>
      </c>
      <c r="AM1682" s="65">
        <f t="shared" si="9"/>
        <v>15457.62712</v>
      </c>
    </row>
    <row r="1683" ht="14.25" customHeight="1">
      <c r="A1683" s="11">
        <v>756.0</v>
      </c>
      <c r="B1683" s="11">
        <f>VLOOKUP(D1683,'Species Data'!A$2:E$252,2,FALSE)</f>
        <v>100</v>
      </c>
      <c r="C1683" s="11"/>
      <c r="D1683" s="11" t="s">
        <v>401</v>
      </c>
      <c r="E1683" s="101" t="s">
        <v>480</v>
      </c>
      <c r="F1683" s="140"/>
      <c r="G1683" s="11">
        <f>VLOOKUP(D1683,'Species Data'!A$2:E$252,3,FALSE)</f>
        <v>80</v>
      </c>
      <c r="H1683" s="52">
        <f>VLOOKUP(D1683,'Species Data'!A$2:E$252,4,FALSE)</f>
        <v>109</v>
      </c>
      <c r="I1683" s="52">
        <f>VLOOKUP(D1683,'Species Data'!A$2:E$252,5,FALSE)</f>
        <v>114</v>
      </c>
      <c r="J1683" s="53">
        <f t="shared" si="1"/>
        <v>9120</v>
      </c>
      <c r="K1683" s="12" t="s">
        <v>139</v>
      </c>
      <c r="L1683" s="54">
        <f>VLOOKUP(K1683,'Basic Moves'!B$2:J$60,3,FALSE)</f>
        <v>5</v>
      </c>
      <c r="M1683" s="54" t="str">
        <f>VLOOKUP(K1683,'Basic Moves'!B$2:C$60,2,FALSE)</f>
        <v>Normal</v>
      </c>
      <c r="N1683" s="54">
        <f>IF(OR(VLOOKUP(K1683,'Basic Moves'!B$2:C$60,2,FALSE)=E1683,VLOOKUP(K1683,'Basic Moves'!B$2:C$60,2,FALSE)=F1683),1,0)</f>
        <v>0</v>
      </c>
      <c r="O1683" s="54">
        <f>VLOOKUP(K1683,'Basic Moves'!B$2:J$60,5,FALSE)</f>
        <v>500</v>
      </c>
      <c r="P1683" s="54">
        <f>VLOOKUP(K1683,'Basic Moves'!B$2:J$60,9,FALSE)</f>
        <v>5</v>
      </c>
      <c r="Q1683" s="34">
        <f t="shared" si="229"/>
        <v>2</v>
      </c>
      <c r="R1683" s="24">
        <f t="shared" si="2"/>
        <v>4</v>
      </c>
      <c r="S1683" s="56">
        <f t="shared" si="230"/>
        <v>10</v>
      </c>
      <c r="T1683" s="56">
        <f t="shared" si="231"/>
        <v>10</v>
      </c>
      <c r="U1683" s="56">
        <f t="shared" si="232"/>
        <v>1</v>
      </c>
      <c r="V1683" s="12" t="s">
        <v>221</v>
      </c>
      <c r="W1683" s="54">
        <f>VLOOKUP(V1683,'Charged Moves'!B$2:K$119,3,FALSE)</f>
        <v>80</v>
      </c>
      <c r="X1683" s="57" t="str">
        <f>VLOOKUP(V1683,'Charged Moves'!B$2:C$119,2,FALSE)</f>
        <v>Steel</v>
      </c>
      <c r="Y1683" s="54">
        <f>IF(OR(VLOOKUP(V1683,'Charged Moves'!B$2:C$119,2,FALSE)=E1683,VLOOKUP(V1683,'Charged Moves'!B$2:C$119,2,FALSE)=F1683),1,0)</f>
        <v>0</v>
      </c>
      <c r="Z1683" s="54">
        <f>VLOOKUP(V1683,'Charged Moves'!B$2:K$119,10,FALSE)*100</f>
        <v>5</v>
      </c>
      <c r="AA1683" s="54">
        <f>VLOOKUP(V1683,'Charged Moves'!B$2:K$119,6,FALSE)</f>
        <v>3300</v>
      </c>
      <c r="AB1683" s="54">
        <f>VLOOKUP(V1683,'Charged Moves'!B$2:L$119,11,FALSE)</f>
        <v>50</v>
      </c>
      <c r="AC1683" s="62">
        <f t="shared" si="233"/>
        <v>25</v>
      </c>
      <c r="AD1683" s="24">
        <f t="shared" si="3"/>
        <v>7.575757576</v>
      </c>
      <c r="AE1683" s="63">
        <f t="shared" si="4"/>
        <v>10</v>
      </c>
      <c r="AF1683" s="64">
        <f t="shared" si="5"/>
        <v>5000</v>
      </c>
      <c r="AG1683" s="65">
        <f t="shared" si="6"/>
        <v>5.421686747</v>
      </c>
      <c r="AH1683" s="15">
        <f t="shared" si="234"/>
        <v>0.3114122198</v>
      </c>
      <c r="AI1683" s="15">
        <f t="shared" si="235"/>
        <v>0.04456562443</v>
      </c>
      <c r="AJ1683" s="15">
        <f t="shared" si="236"/>
        <v>0.03711154573</v>
      </c>
      <c r="AK1683" s="65">
        <f t="shared" si="7"/>
        <v>1.485148515</v>
      </c>
      <c r="AL1683" s="65">
        <f t="shared" si="8"/>
        <v>49445.78313</v>
      </c>
      <c r="AM1683" s="65">
        <f t="shared" si="9"/>
        <v>13544.55446</v>
      </c>
    </row>
    <row r="1684" ht="14.25" customHeight="1">
      <c r="A1684" s="11">
        <v>757.0</v>
      </c>
      <c r="B1684" s="32">
        <f>VLOOKUP(D1684,'Species Data'!A$2:E$252,2,FALSE)</f>
        <v>100</v>
      </c>
      <c r="C1684" s="32"/>
      <c r="D1684" s="32" t="s">
        <v>401</v>
      </c>
      <c r="E1684" s="113" t="s">
        <v>480</v>
      </c>
      <c r="F1684" s="141"/>
      <c r="G1684" s="32">
        <f>VLOOKUP(D1684,'Species Data'!A$2:E$252,3,FALSE)</f>
        <v>80</v>
      </c>
      <c r="H1684" s="104">
        <f>VLOOKUP(D1684,'Species Data'!A$2:E$252,4,FALSE)</f>
        <v>109</v>
      </c>
      <c r="I1684" s="104">
        <f>VLOOKUP(D1684,'Species Data'!A$2:E$252,5,FALSE)</f>
        <v>114</v>
      </c>
      <c r="J1684" s="105">
        <f t="shared" si="1"/>
        <v>9120</v>
      </c>
      <c r="K1684" s="36" t="s">
        <v>139</v>
      </c>
      <c r="L1684" s="106">
        <f>VLOOKUP(K1684,'Basic Moves'!B$2:J$60,3,FALSE)</f>
        <v>5</v>
      </c>
      <c r="M1684" s="106" t="str">
        <f>VLOOKUP(K1684,'Basic Moves'!B$2:C$60,2,FALSE)</f>
        <v>Normal</v>
      </c>
      <c r="N1684" s="106">
        <f>IF(OR(VLOOKUP(K1684,'Basic Moves'!B$2:C$60,2,FALSE)=E1684,VLOOKUP(K1684,'Basic Moves'!B$2:C$60,2,FALSE)=F1684),1,0)</f>
        <v>0</v>
      </c>
      <c r="O1684" s="106">
        <f>VLOOKUP(K1684,'Basic Moves'!B$2:J$60,5,FALSE)</f>
        <v>500</v>
      </c>
      <c r="P1684" s="106">
        <f>VLOOKUP(K1684,'Basic Moves'!B$2:J$60,9,FALSE)</f>
        <v>5</v>
      </c>
      <c r="Q1684" s="34">
        <f t="shared" si="229"/>
        <v>2</v>
      </c>
      <c r="R1684" s="24">
        <f t="shared" si="2"/>
        <v>4</v>
      </c>
      <c r="S1684" s="56">
        <f t="shared" si="230"/>
        <v>10</v>
      </c>
      <c r="T1684" s="56">
        <f t="shared" si="231"/>
        <v>10</v>
      </c>
      <c r="U1684" s="56">
        <f t="shared" si="232"/>
        <v>1</v>
      </c>
      <c r="V1684" s="36" t="s">
        <v>319</v>
      </c>
      <c r="W1684" s="106">
        <f>VLOOKUP(V1684,'Charged Moves'!B$2:K$119,3,FALSE)</f>
        <v>75</v>
      </c>
      <c r="X1684" s="107" t="str">
        <f>VLOOKUP(V1684,'Charged Moves'!B$2:C$119,2,FALSE)</f>
        <v>Bug</v>
      </c>
      <c r="Y1684" s="106">
        <f>IF(OR(VLOOKUP(V1684,'Charged Moves'!B$2:C$119,2,FALSE)=E1684,VLOOKUP(V1684,'Charged Moves'!B$2:C$119,2,FALSE)=F1684),1,0)</f>
        <v>0</v>
      </c>
      <c r="Z1684" s="106">
        <f>VLOOKUP(V1684,'Charged Moves'!B$2:K$119,10,FALSE)*100</f>
        <v>5</v>
      </c>
      <c r="AA1684" s="106">
        <f>VLOOKUP(V1684,'Charged Moves'!B$2:K$119,6,FALSE)</f>
        <v>2900</v>
      </c>
      <c r="AB1684" s="106">
        <f>VLOOKUP(V1684,'Charged Moves'!B$2:L$119,11,FALSE)</f>
        <v>50</v>
      </c>
      <c r="AC1684" s="62">
        <f t="shared" si="233"/>
        <v>23</v>
      </c>
      <c r="AD1684" s="24">
        <f t="shared" si="3"/>
        <v>7.931034483</v>
      </c>
      <c r="AE1684" s="63">
        <f t="shared" si="4"/>
        <v>10</v>
      </c>
      <c r="AF1684" s="64">
        <f t="shared" si="5"/>
        <v>5000</v>
      </c>
      <c r="AG1684" s="65">
        <f t="shared" si="6"/>
        <v>5.443037975</v>
      </c>
      <c r="AH1684" s="15">
        <f t="shared" si="234"/>
        <v>0.3126385971</v>
      </c>
      <c r="AI1684" s="15">
        <f t="shared" si="235"/>
        <v>0.044741129</v>
      </c>
      <c r="AJ1684" s="15">
        <f t="shared" si="236"/>
        <v>0.03593655365</v>
      </c>
      <c r="AK1684" s="65">
        <f t="shared" si="7"/>
        <v>1.43812709</v>
      </c>
      <c r="AL1684" s="65">
        <f t="shared" si="8"/>
        <v>49640.50633</v>
      </c>
      <c r="AM1684" s="65">
        <f t="shared" si="9"/>
        <v>13115.71906</v>
      </c>
    </row>
    <row r="1685" ht="14.25" customHeight="1">
      <c r="A1685" s="11">
        <v>240.0</v>
      </c>
      <c r="B1685" s="11">
        <f>VLOOKUP(D1685,'Species Data'!A$2:E$252,2,FALSE)</f>
        <v>37</v>
      </c>
      <c r="C1685" s="11"/>
      <c r="D1685" s="11" t="s">
        <v>409</v>
      </c>
      <c r="E1685" s="66" t="s">
        <v>170</v>
      </c>
      <c r="F1685" s="112"/>
      <c r="G1685" s="11">
        <f>VLOOKUP(D1685,'Species Data'!A$2:E$252,3,FALSE)</f>
        <v>76</v>
      </c>
      <c r="H1685" s="52">
        <f>VLOOKUP(D1685,'Species Data'!A$2:E$252,4,FALSE)</f>
        <v>96</v>
      </c>
      <c r="I1685" s="52">
        <f>VLOOKUP(D1685,'Species Data'!A$2:E$252,5,FALSE)</f>
        <v>122</v>
      </c>
      <c r="J1685" s="53">
        <f t="shared" si="1"/>
        <v>9272</v>
      </c>
      <c r="K1685" s="48" t="s">
        <v>108</v>
      </c>
      <c r="L1685" s="54">
        <f>VLOOKUP(K1685,'Basic Moves'!B$2:J$60,3,FALSE)</f>
        <v>10</v>
      </c>
      <c r="M1685" s="54" t="str">
        <f>VLOOKUP(K1685,'Basic Moves'!B$2:C$60,2,FALSE)</f>
        <v>Fire</v>
      </c>
      <c r="N1685" s="54">
        <f>IF(OR(VLOOKUP(K1685,'Basic Moves'!B$2:C$60,2,FALSE)=E1685,VLOOKUP(K1685,'Basic Moves'!B$2:C$60,2,FALSE)=F1685),1,0)</f>
        <v>1</v>
      </c>
      <c r="O1685" s="54">
        <f>VLOOKUP(K1685,'Basic Moves'!B$2:J$60,5,FALSE)</f>
        <v>1000</v>
      </c>
      <c r="P1685" s="54">
        <f>VLOOKUP(K1685,'Basic Moves'!B$2:J$60,9,FALSE)</f>
        <v>10</v>
      </c>
      <c r="Q1685" s="34">
        <f t="shared" si="229"/>
        <v>4</v>
      </c>
      <c r="R1685" s="24">
        <f t="shared" si="2"/>
        <v>4</v>
      </c>
      <c r="S1685" s="56">
        <f t="shared" si="230"/>
        <v>10</v>
      </c>
      <c r="T1685" s="56">
        <f t="shared" si="231"/>
        <v>10</v>
      </c>
      <c r="U1685" s="56">
        <f t="shared" si="232"/>
        <v>1</v>
      </c>
      <c r="V1685" s="48" t="s">
        <v>98</v>
      </c>
      <c r="W1685" s="54">
        <f>VLOOKUP(V1685,'Charged Moves'!B$2:K$119,3,FALSE)</f>
        <v>70</v>
      </c>
      <c r="X1685" s="57" t="str">
        <f>VLOOKUP(V1685,'Charged Moves'!B$2:C$119,2,FALSE)</f>
        <v>Fire</v>
      </c>
      <c r="Y1685" s="54">
        <f>IF(OR(VLOOKUP(V1685,'Charged Moves'!B$2:C$119,2,FALSE)=E1685,VLOOKUP(V1685,'Charged Moves'!B$2:C$119,2,FALSE)=F1685),1,0)</f>
        <v>1</v>
      </c>
      <c r="Z1685" s="54">
        <f>VLOOKUP(V1685,'Charged Moves'!B$2:K$119,10,FALSE)*100</f>
        <v>5</v>
      </c>
      <c r="AA1685" s="54">
        <f>VLOOKUP(V1685,'Charged Moves'!B$2:K$119,6,FALSE)</f>
        <v>2200</v>
      </c>
      <c r="AB1685" s="54">
        <f>VLOOKUP(V1685,'Charged Moves'!B$2:L$119,11,FALSE)</f>
        <v>50</v>
      </c>
      <c r="AC1685" s="62">
        <f t="shared" si="233"/>
        <v>23</v>
      </c>
      <c r="AD1685" s="24">
        <f t="shared" si="3"/>
        <v>10.45454545</v>
      </c>
      <c r="AE1685" s="63">
        <f t="shared" si="4"/>
        <v>5</v>
      </c>
      <c r="AF1685" s="64">
        <f t="shared" si="5"/>
        <v>5000</v>
      </c>
      <c r="AG1685" s="65">
        <f t="shared" si="6"/>
        <v>5.972222222</v>
      </c>
      <c r="AH1685" s="15">
        <f t="shared" si="234"/>
        <v>0.3430340162</v>
      </c>
      <c r="AI1685" s="15">
        <f t="shared" si="235"/>
        <v>0.04990914367</v>
      </c>
      <c r="AJ1685" s="15">
        <f t="shared" si="236"/>
        <v>0.05689642378</v>
      </c>
      <c r="AK1685" s="65">
        <f t="shared" si="7"/>
        <v>2.239583333</v>
      </c>
      <c r="AL1685" s="65">
        <f t="shared" si="8"/>
        <v>55374.44444</v>
      </c>
      <c r="AM1685" s="65">
        <f t="shared" si="9"/>
        <v>20765.41667</v>
      </c>
    </row>
    <row r="1686" ht="14.25" customHeight="1">
      <c r="A1686" s="11">
        <v>239.0</v>
      </c>
      <c r="B1686" s="11">
        <f>VLOOKUP(D1686,'Species Data'!A$2:E$252,2,FALSE)</f>
        <v>37</v>
      </c>
      <c r="C1686" s="11"/>
      <c r="D1686" s="11" t="s">
        <v>409</v>
      </c>
      <c r="E1686" s="66" t="s">
        <v>170</v>
      </c>
      <c r="F1686" s="112"/>
      <c r="G1686" s="11">
        <f>VLOOKUP(D1686,'Species Data'!A$2:E$252,3,FALSE)</f>
        <v>76</v>
      </c>
      <c r="H1686" s="52">
        <f>VLOOKUP(D1686,'Species Data'!A$2:E$252,4,FALSE)</f>
        <v>96</v>
      </c>
      <c r="I1686" s="52">
        <f>VLOOKUP(D1686,'Species Data'!A$2:E$252,5,FALSE)</f>
        <v>122</v>
      </c>
      <c r="J1686" s="53">
        <f t="shared" si="1"/>
        <v>9272</v>
      </c>
      <c r="K1686" s="48" t="s">
        <v>108</v>
      </c>
      <c r="L1686" s="54">
        <f>VLOOKUP(K1686,'Basic Moves'!B$2:J$60,3,FALSE)</f>
        <v>10</v>
      </c>
      <c r="M1686" s="54" t="str">
        <f>VLOOKUP(K1686,'Basic Moves'!B$2:C$60,2,FALSE)</f>
        <v>Fire</v>
      </c>
      <c r="N1686" s="54">
        <f>IF(OR(VLOOKUP(K1686,'Basic Moves'!B$2:C$60,2,FALSE)=E1686,VLOOKUP(K1686,'Basic Moves'!B$2:C$60,2,FALSE)=F1686),1,0)</f>
        <v>1</v>
      </c>
      <c r="O1686" s="54">
        <f>VLOOKUP(K1686,'Basic Moves'!B$2:J$60,5,FALSE)</f>
        <v>1000</v>
      </c>
      <c r="P1686" s="54">
        <f>VLOOKUP(K1686,'Basic Moves'!B$2:J$60,9,FALSE)</f>
        <v>10</v>
      </c>
      <c r="Q1686" s="34">
        <f t="shared" si="229"/>
        <v>4</v>
      </c>
      <c r="R1686" s="24">
        <f t="shared" si="2"/>
        <v>4</v>
      </c>
      <c r="S1686" s="56">
        <f t="shared" si="230"/>
        <v>10</v>
      </c>
      <c r="T1686" s="56">
        <f t="shared" si="231"/>
        <v>10</v>
      </c>
      <c r="U1686" s="56">
        <f t="shared" si="232"/>
        <v>1</v>
      </c>
      <c r="V1686" s="48" t="s">
        <v>346</v>
      </c>
      <c r="W1686" s="54">
        <f>VLOOKUP(V1686,'Charged Moves'!B$2:K$119,3,FALSE)</f>
        <v>70</v>
      </c>
      <c r="X1686" s="57" t="str">
        <f>VLOOKUP(V1686,'Charged Moves'!B$2:C$119,2,FALSE)</f>
        <v>Fire</v>
      </c>
      <c r="Y1686" s="54">
        <f>IF(OR(VLOOKUP(V1686,'Charged Moves'!B$2:C$119,2,FALSE)=E1686,VLOOKUP(V1686,'Charged Moves'!B$2:C$119,2,FALSE)=F1686),1,0)</f>
        <v>1</v>
      </c>
      <c r="Z1686" s="54">
        <f>VLOOKUP(V1686,'Charged Moves'!B$2:K$119,10,FALSE)*100</f>
        <v>5</v>
      </c>
      <c r="AA1686" s="54">
        <f>VLOOKUP(V1686,'Charged Moves'!B$2:K$119,6,FALSE)</f>
        <v>3800</v>
      </c>
      <c r="AB1686" s="54">
        <f>VLOOKUP(V1686,'Charged Moves'!B$2:L$119,11,FALSE)</f>
        <v>33</v>
      </c>
      <c r="AC1686" s="62">
        <f t="shared" si="233"/>
        <v>23</v>
      </c>
      <c r="AD1686" s="24">
        <f t="shared" si="3"/>
        <v>6.052631579</v>
      </c>
      <c r="AE1686" s="63">
        <f t="shared" si="4"/>
        <v>4</v>
      </c>
      <c r="AF1686" s="64">
        <f t="shared" si="5"/>
        <v>4000</v>
      </c>
      <c r="AG1686" s="65">
        <f t="shared" si="6"/>
        <v>5</v>
      </c>
      <c r="AH1686" s="15">
        <f t="shared" si="234"/>
        <v>0.2871912694</v>
      </c>
      <c r="AI1686" s="15">
        <f t="shared" si="235"/>
        <v>0.04178439935</v>
      </c>
      <c r="AJ1686" s="15">
        <f t="shared" si="236"/>
        <v>0.05566245378</v>
      </c>
      <c r="AK1686" s="65">
        <f t="shared" si="7"/>
        <v>2.191011236</v>
      </c>
      <c r="AL1686" s="65">
        <f t="shared" si="8"/>
        <v>46360</v>
      </c>
      <c r="AM1686" s="65">
        <f t="shared" si="9"/>
        <v>20315.05618</v>
      </c>
    </row>
    <row r="1687" ht="14.25" customHeight="1">
      <c r="A1687" s="11">
        <v>243.0</v>
      </c>
      <c r="B1687" s="11">
        <f>VLOOKUP(D1687,'Species Data'!A$2:E$252,2,FALSE)</f>
        <v>37</v>
      </c>
      <c r="C1687" s="11"/>
      <c r="D1687" s="11" t="s">
        <v>409</v>
      </c>
      <c r="E1687" s="66" t="s">
        <v>170</v>
      </c>
      <c r="F1687" s="112"/>
      <c r="G1687" s="11">
        <f>VLOOKUP(D1687,'Species Data'!A$2:E$252,3,FALSE)</f>
        <v>76</v>
      </c>
      <c r="H1687" s="52">
        <f>VLOOKUP(D1687,'Species Data'!A$2:E$252,4,FALSE)</f>
        <v>96</v>
      </c>
      <c r="I1687" s="52">
        <f>VLOOKUP(D1687,'Species Data'!A$2:E$252,5,FALSE)</f>
        <v>122</v>
      </c>
      <c r="J1687" s="53">
        <f t="shared" si="1"/>
        <v>9272</v>
      </c>
      <c r="K1687" s="48" t="s">
        <v>246</v>
      </c>
      <c r="L1687" s="54">
        <f>VLOOKUP(K1687,'Basic Moves'!B$2:J$60,3,FALSE)</f>
        <v>8</v>
      </c>
      <c r="M1687" s="54" t="str">
        <f>VLOOKUP(K1687,'Basic Moves'!B$2:C$60,2,FALSE)</f>
        <v>Normal</v>
      </c>
      <c r="N1687" s="54">
        <f>IF(OR(VLOOKUP(K1687,'Basic Moves'!B$2:C$60,2,FALSE)=E1687,VLOOKUP(K1687,'Basic Moves'!B$2:C$60,2,FALSE)=F1687),1,0)</f>
        <v>0</v>
      </c>
      <c r="O1687" s="54">
        <f>VLOOKUP(K1687,'Basic Moves'!B$2:J$60,5,FALSE)</f>
        <v>800</v>
      </c>
      <c r="P1687" s="54">
        <f>VLOOKUP(K1687,'Basic Moves'!B$2:J$60,9,FALSE)</f>
        <v>10</v>
      </c>
      <c r="Q1687" s="34">
        <f t="shared" si="229"/>
        <v>3</v>
      </c>
      <c r="R1687" s="24">
        <f t="shared" si="2"/>
        <v>3.75</v>
      </c>
      <c r="S1687" s="56">
        <f t="shared" si="230"/>
        <v>10</v>
      </c>
      <c r="T1687" s="56">
        <f t="shared" si="231"/>
        <v>12.5</v>
      </c>
      <c r="U1687" s="56">
        <f t="shared" si="232"/>
        <v>1.25</v>
      </c>
      <c r="V1687" s="48" t="s">
        <v>98</v>
      </c>
      <c r="W1687" s="54">
        <f>VLOOKUP(V1687,'Charged Moves'!B$2:K$119,3,FALSE)</f>
        <v>70</v>
      </c>
      <c r="X1687" s="57" t="str">
        <f>VLOOKUP(V1687,'Charged Moves'!B$2:C$119,2,FALSE)</f>
        <v>Fire</v>
      </c>
      <c r="Y1687" s="54">
        <f>IF(OR(VLOOKUP(V1687,'Charged Moves'!B$2:C$119,2,FALSE)=E1687,VLOOKUP(V1687,'Charged Moves'!B$2:C$119,2,FALSE)=F1687),1,0)</f>
        <v>1</v>
      </c>
      <c r="Z1687" s="54">
        <f>VLOOKUP(V1687,'Charged Moves'!B$2:K$119,10,FALSE)*100</f>
        <v>5</v>
      </c>
      <c r="AA1687" s="54">
        <f>VLOOKUP(V1687,'Charged Moves'!B$2:K$119,6,FALSE)</f>
        <v>2200</v>
      </c>
      <c r="AB1687" s="54">
        <f>VLOOKUP(V1687,'Charged Moves'!B$2:L$119,11,FALSE)</f>
        <v>50</v>
      </c>
      <c r="AC1687" s="62">
        <f t="shared" si="233"/>
        <v>23</v>
      </c>
      <c r="AD1687" s="24">
        <f t="shared" si="3"/>
        <v>10.45454545</v>
      </c>
      <c r="AE1687" s="63">
        <f t="shared" si="4"/>
        <v>5</v>
      </c>
      <c r="AF1687" s="64">
        <f t="shared" si="5"/>
        <v>4000</v>
      </c>
      <c r="AG1687" s="65">
        <f t="shared" si="6"/>
        <v>6.129032258</v>
      </c>
      <c r="AH1687" s="15">
        <f t="shared" si="234"/>
        <v>0.3520409109</v>
      </c>
      <c r="AI1687" s="15">
        <f t="shared" si="235"/>
        <v>0.0512195863</v>
      </c>
      <c r="AJ1687" s="15">
        <f t="shared" si="236"/>
        <v>0.05304322871</v>
      </c>
      <c r="AK1687" s="65">
        <f t="shared" si="7"/>
        <v>2.087912088</v>
      </c>
      <c r="AL1687" s="65">
        <f t="shared" si="8"/>
        <v>56828.3871</v>
      </c>
      <c r="AM1687" s="65">
        <f t="shared" si="9"/>
        <v>19359.12088</v>
      </c>
    </row>
    <row r="1688" ht="14.25" customHeight="1">
      <c r="A1688" s="11">
        <v>242.0</v>
      </c>
      <c r="B1688" s="11">
        <f>VLOOKUP(D1688,'Species Data'!A$2:E$252,2,FALSE)</f>
        <v>37</v>
      </c>
      <c r="C1688" s="11"/>
      <c r="D1688" s="11" t="s">
        <v>409</v>
      </c>
      <c r="E1688" s="66" t="s">
        <v>170</v>
      </c>
      <c r="F1688" s="112"/>
      <c r="G1688" s="11">
        <f>VLOOKUP(D1688,'Species Data'!A$2:E$252,3,FALSE)</f>
        <v>76</v>
      </c>
      <c r="H1688" s="52">
        <f>VLOOKUP(D1688,'Species Data'!A$2:E$252,4,FALSE)</f>
        <v>96</v>
      </c>
      <c r="I1688" s="52">
        <f>VLOOKUP(D1688,'Species Data'!A$2:E$252,5,FALSE)</f>
        <v>122</v>
      </c>
      <c r="J1688" s="53">
        <f t="shared" si="1"/>
        <v>9272</v>
      </c>
      <c r="K1688" s="48" t="s">
        <v>246</v>
      </c>
      <c r="L1688" s="54">
        <f>VLOOKUP(K1688,'Basic Moves'!B$2:J$60,3,FALSE)</f>
        <v>8</v>
      </c>
      <c r="M1688" s="54" t="str">
        <f>VLOOKUP(K1688,'Basic Moves'!B$2:C$60,2,FALSE)</f>
        <v>Normal</v>
      </c>
      <c r="N1688" s="54">
        <f>IF(OR(VLOOKUP(K1688,'Basic Moves'!B$2:C$60,2,FALSE)=E1688,VLOOKUP(K1688,'Basic Moves'!B$2:C$60,2,FALSE)=F1688),1,0)</f>
        <v>0</v>
      </c>
      <c r="O1688" s="54">
        <f>VLOOKUP(K1688,'Basic Moves'!B$2:J$60,5,FALSE)</f>
        <v>800</v>
      </c>
      <c r="P1688" s="54">
        <f>VLOOKUP(K1688,'Basic Moves'!B$2:J$60,9,FALSE)</f>
        <v>10</v>
      </c>
      <c r="Q1688" s="34">
        <f t="shared" si="229"/>
        <v>3</v>
      </c>
      <c r="R1688" s="24">
        <f t="shared" si="2"/>
        <v>3.75</v>
      </c>
      <c r="S1688" s="56">
        <f t="shared" si="230"/>
        <v>10</v>
      </c>
      <c r="T1688" s="56">
        <f t="shared" si="231"/>
        <v>12.5</v>
      </c>
      <c r="U1688" s="56">
        <f t="shared" si="232"/>
        <v>1.25</v>
      </c>
      <c r="V1688" s="48" t="s">
        <v>346</v>
      </c>
      <c r="W1688" s="54">
        <f>VLOOKUP(V1688,'Charged Moves'!B$2:K$119,3,FALSE)</f>
        <v>70</v>
      </c>
      <c r="X1688" s="57" t="str">
        <f>VLOOKUP(V1688,'Charged Moves'!B$2:C$119,2,FALSE)</f>
        <v>Fire</v>
      </c>
      <c r="Y1688" s="54">
        <f>IF(OR(VLOOKUP(V1688,'Charged Moves'!B$2:C$119,2,FALSE)=E1688,VLOOKUP(V1688,'Charged Moves'!B$2:C$119,2,FALSE)=F1688),1,0)</f>
        <v>1</v>
      </c>
      <c r="Z1688" s="54">
        <f>VLOOKUP(V1688,'Charged Moves'!B$2:K$119,10,FALSE)*100</f>
        <v>5</v>
      </c>
      <c r="AA1688" s="54">
        <f>VLOOKUP(V1688,'Charged Moves'!B$2:K$119,6,FALSE)</f>
        <v>3800</v>
      </c>
      <c r="AB1688" s="54">
        <f>VLOOKUP(V1688,'Charged Moves'!B$2:L$119,11,FALSE)</f>
        <v>33</v>
      </c>
      <c r="AC1688" s="62">
        <f t="shared" si="233"/>
        <v>23</v>
      </c>
      <c r="AD1688" s="24">
        <f t="shared" si="3"/>
        <v>6.052631579</v>
      </c>
      <c r="AE1688" s="63">
        <f t="shared" si="4"/>
        <v>4</v>
      </c>
      <c r="AF1688" s="64">
        <f t="shared" si="5"/>
        <v>3200</v>
      </c>
      <c r="AG1688" s="65">
        <f t="shared" si="6"/>
        <v>5</v>
      </c>
      <c r="AH1688" s="15">
        <f t="shared" si="234"/>
        <v>0.2871912694</v>
      </c>
      <c r="AI1688" s="15">
        <f t="shared" si="235"/>
        <v>0.04178439935</v>
      </c>
      <c r="AJ1688" s="15">
        <f t="shared" si="236"/>
        <v>0.05230423636</v>
      </c>
      <c r="AK1688" s="65">
        <f t="shared" si="7"/>
        <v>2.058823529</v>
      </c>
      <c r="AL1688" s="65">
        <f t="shared" si="8"/>
        <v>46360</v>
      </c>
      <c r="AM1688" s="65">
        <f t="shared" si="9"/>
        <v>19089.41176</v>
      </c>
    </row>
    <row r="1689" ht="14.25" customHeight="1">
      <c r="A1689" s="11">
        <v>238.0</v>
      </c>
      <c r="B1689" s="11">
        <f>VLOOKUP(D1689,'Species Data'!A$2:E$252,2,FALSE)</f>
        <v>37</v>
      </c>
      <c r="C1689" s="11"/>
      <c r="D1689" s="11" t="s">
        <v>409</v>
      </c>
      <c r="E1689" s="66" t="s">
        <v>170</v>
      </c>
      <c r="F1689" s="112"/>
      <c r="G1689" s="11">
        <f>VLOOKUP(D1689,'Species Data'!A$2:E$252,3,FALSE)</f>
        <v>76</v>
      </c>
      <c r="H1689" s="52">
        <f>VLOOKUP(D1689,'Species Data'!A$2:E$252,4,FALSE)</f>
        <v>96</v>
      </c>
      <c r="I1689" s="52">
        <f>VLOOKUP(D1689,'Species Data'!A$2:E$252,5,FALSE)</f>
        <v>122</v>
      </c>
      <c r="J1689" s="53">
        <f t="shared" si="1"/>
        <v>9272</v>
      </c>
      <c r="K1689" s="48" t="s">
        <v>108</v>
      </c>
      <c r="L1689" s="54">
        <f>VLOOKUP(K1689,'Basic Moves'!B$2:J$60,3,FALSE)</f>
        <v>10</v>
      </c>
      <c r="M1689" s="54" t="str">
        <f>VLOOKUP(K1689,'Basic Moves'!B$2:C$60,2,FALSE)</f>
        <v>Fire</v>
      </c>
      <c r="N1689" s="54">
        <f>IF(OR(VLOOKUP(K1689,'Basic Moves'!B$2:C$60,2,FALSE)=E1689,VLOOKUP(K1689,'Basic Moves'!B$2:C$60,2,FALSE)=F1689),1,0)</f>
        <v>1</v>
      </c>
      <c r="O1689" s="54">
        <f>VLOOKUP(K1689,'Basic Moves'!B$2:J$60,5,FALSE)</f>
        <v>1000</v>
      </c>
      <c r="P1689" s="54">
        <f>VLOOKUP(K1689,'Basic Moves'!B$2:J$60,9,FALSE)</f>
        <v>10</v>
      </c>
      <c r="Q1689" s="34">
        <f t="shared" si="229"/>
        <v>4</v>
      </c>
      <c r="R1689" s="24">
        <f t="shared" si="2"/>
        <v>4</v>
      </c>
      <c r="S1689" s="56">
        <f t="shared" si="230"/>
        <v>10</v>
      </c>
      <c r="T1689" s="56">
        <f t="shared" si="231"/>
        <v>10</v>
      </c>
      <c r="U1689" s="56">
        <f t="shared" si="232"/>
        <v>1</v>
      </c>
      <c r="V1689" s="48" t="s">
        <v>67</v>
      </c>
      <c r="W1689" s="54">
        <f>VLOOKUP(V1689,'Charged Moves'!B$2:K$119,3,FALSE)</f>
        <v>50</v>
      </c>
      <c r="X1689" s="57" t="str">
        <f>VLOOKUP(V1689,'Charged Moves'!B$2:C$119,2,FALSE)</f>
        <v>Normal</v>
      </c>
      <c r="Y1689" s="54">
        <f>IF(OR(VLOOKUP(V1689,'Charged Moves'!B$2:C$119,2,FALSE)=E1689,VLOOKUP(V1689,'Charged Moves'!B$2:C$119,2,FALSE)=F1689),1,0)</f>
        <v>0</v>
      </c>
      <c r="Z1689" s="54">
        <f>VLOOKUP(V1689,'Charged Moves'!B$2:K$119,10,FALSE)*100</f>
        <v>5</v>
      </c>
      <c r="AA1689" s="54">
        <f>VLOOKUP(V1689,'Charged Moves'!B$2:K$119,6,FALSE)</f>
        <v>1900</v>
      </c>
      <c r="AB1689" s="54">
        <f>VLOOKUP(V1689,'Charged Moves'!B$2:L$119,11,FALSE)</f>
        <v>33</v>
      </c>
      <c r="AC1689" s="62">
        <f t="shared" si="233"/>
        <v>14</v>
      </c>
      <c r="AD1689" s="24">
        <f t="shared" si="3"/>
        <v>7.368421053</v>
      </c>
      <c r="AE1689" s="63">
        <f t="shared" si="4"/>
        <v>4</v>
      </c>
      <c r="AF1689" s="64">
        <f t="shared" si="5"/>
        <v>4000</v>
      </c>
      <c r="AG1689" s="65">
        <f t="shared" si="6"/>
        <v>5.084745763</v>
      </c>
      <c r="AH1689" s="15">
        <f t="shared" si="234"/>
        <v>0.292058918</v>
      </c>
      <c r="AI1689" s="15">
        <f t="shared" si="235"/>
        <v>0.04249260951</v>
      </c>
      <c r="AJ1689" s="15">
        <f t="shared" si="236"/>
        <v>0.04793380152</v>
      </c>
      <c r="AK1689" s="65">
        <f t="shared" si="7"/>
        <v>1.886792453</v>
      </c>
      <c r="AL1689" s="65">
        <f t="shared" si="8"/>
        <v>47145.76271</v>
      </c>
      <c r="AM1689" s="65">
        <f t="shared" si="9"/>
        <v>17494.33962</v>
      </c>
    </row>
    <row r="1690" ht="14.25" customHeight="1">
      <c r="A1690" s="11">
        <v>241.0</v>
      </c>
      <c r="B1690" s="11">
        <f>VLOOKUP(D1690,'Species Data'!A$2:E$252,2,FALSE)</f>
        <v>37</v>
      </c>
      <c r="C1690" s="11"/>
      <c r="D1690" s="11" t="s">
        <v>409</v>
      </c>
      <c r="E1690" s="66" t="s">
        <v>170</v>
      </c>
      <c r="F1690" s="112"/>
      <c r="G1690" s="11">
        <f>VLOOKUP(D1690,'Species Data'!A$2:E$252,3,FALSE)</f>
        <v>76</v>
      </c>
      <c r="H1690" s="52">
        <f>VLOOKUP(D1690,'Species Data'!A$2:E$252,4,FALSE)</f>
        <v>96</v>
      </c>
      <c r="I1690" s="52">
        <f>VLOOKUP(D1690,'Species Data'!A$2:E$252,5,FALSE)</f>
        <v>122</v>
      </c>
      <c r="J1690" s="53">
        <f t="shared" si="1"/>
        <v>9272</v>
      </c>
      <c r="K1690" s="48" t="s">
        <v>246</v>
      </c>
      <c r="L1690" s="54">
        <f>VLOOKUP(K1690,'Basic Moves'!B$2:J$60,3,FALSE)</f>
        <v>8</v>
      </c>
      <c r="M1690" s="54" t="str">
        <f>VLOOKUP(K1690,'Basic Moves'!B$2:C$60,2,FALSE)</f>
        <v>Normal</v>
      </c>
      <c r="N1690" s="54">
        <f>IF(OR(VLOOKUP(K1690,'Basic Moves'!B$2:C$60,2,FALSE)=E1690,VLOOKUP(K1690,'Basic Moves'!B$2:C$60,2,FALSE)=F1690),1,0)</f>
        <v>0</v>
      </c>
      <c r="O1690" s="54">
        <f>VLOOKUP(K1690,'Basic Moves'!B$2:J$60,5,FALSE)</f>
        <v>800</v>
      </c>
      <c r="P1690" s="54">
        <f>VLOOKUP(K1690,'Basic Moves'!B$2:J$60,9,FALSE)</f>
        <v>10</v>
      </c>
      <c r="Q1690" s="34">
        <f t="shared" si="229"/>
        <v>3</v>
      </c>
      <c r="R1690" s="24">
        <f t="shared" si="2"/>
        <v>3.75</v>
      </c>
      <c r="S1690" s="56">
        <f t="shared" si="230"/>
        <v>10</v>
      </c>
      <c r="T1690" s="56">
        <f t="shared" si="231"/>
        <v>12.5</v>
      </c>
      <c r="U1690" s="56">
        <f t="shared" si="232"/>
        <v>1.25</v>
      </c>
      <c r="V1690" s="48" t="s">
        <v>67</v>
      </c>
      <c r="W1690" s="54">
        <f>VLOOKUP(V1690,'Charged Moves'!B$2:K$119,3,FALSE)</f>
        <v>50</v>
      </c>
      <c r="X1690" s="57" t="str">
        <f>VLOOKUP(V1690,'Charged Moves'!B$2:C$119,2,FALSE)</f>
        <v>Normal</v>
      </c>
      <c r="Y1690" s="54">
        <f>IF(OR(VLOOKUP(V1690,'Charged Moves'!B$2:C$119,2,FALSE)=E1690,VLOOKUP(V1690,'Charged Moves'!B$2:C$119,2,FALSE)=F1690),1,0)</f>
        <v>0</v>
      </c>
      <c r="Z1690" s="54">
        <f>VLOOKUP(V1690,'Charged Moves'!B$2:K$119,10,FALSE)*100</f>
        <v>5</v>
      </c>
      <c r="AA1690" s="54">
        <f>VLOOKUP(V1690,'Charged Moves'!B$2:K$119,6,FALSE)</f>
        <v>1900</v>
      </c>
      <c r="AB1690" s="54">
        <f>VLOOKUP(V1690,'Charged Moves'!B$2:L$119,11,FALSE)</f>
        <v>33</v>
      </c>
      <c r="AC1690" s="62">
        <f t="shared" si="233"/>
        <v>14</v>
      </c>
      <c r="AD1690" s="24">
        <f t="shared" si="3"/>
        <v>7.368421053</v>
      </c>
      <c r="AE1690" s="63">
        <f t="shared" si="4"/>
        <v>4</v>
      </c>
      <c r="AF1690" s="64">
        <f t="shared" si="5"/>
        <v>3200</v>
      </c>
      <c r="AG1690" s="65">
        <f t="shared" si="6"/>
        <v>5.098039216</v>
      </c>
      <c r="AH1690" s="15">
        <f t="shared" si="234"/>
        <v>0.2928224707</v>
      </c>
      <c r="AI1690" s="15">
        <f t="shared" si="235"/>
        <v>0.0426037013</v>
      </c>
      <c r="AJ1690" s="15">
        <f t="shared" si="236"/>
        <v>0.04374356191</v>
      </c>
      <c r="AK1690" s="65">
        <f t="shared" si="7"/>
        <v>1.721854305</v>
      </c>
      <c r="AL1690" s="65">
        <f t="shared" si="8"/>
        <v>47269.01961</v>
      </c>
      <c r="AM1690" s="65">
        <f t="shared" si="9"/>
        <v>15965.03311</v>
      </c>
    </row>
    <row r="1691" ht="14.25" customHeight="1">
      <c r="A1691" s="11">
        <v>56.0</v>
      </c>
      <c r="B1691" s="11">
        <f>VLOOKUP(D1691,'Species Data'!A$2:E$252,2,FALSE)</f>
        <v>8</v>
      </c>
      <c r="C1691" s="11"/>
      <c r="D1691" s="11" t="s">
        <v>327</v>
      </c>
      <c r="E1691" s="115" t="s">
        <v>476</v>
      </c>
      <c r="F1691" s="122"/>
      <c r="G1691" s="11">
        <f>VLOOKUP(D1691,'Species Data'!A$2:E$252,3,FALSE)</f>
        <v>118</v>
      </c>
      <c r="H1691" s="52">
        <f>VLOOKUP(D1691,'Species Data'!A$2:E$252,4,FALSE)</f>
        <v>126</v>
      </c>
      <c r="I1691" s="52">
        <f>VLOOKUP(D1691,'Species Data'!A$2:E$252,5,FALSE)</f>
        <v>155</v>
      </c>
      <c r="J1691" s="53">
        <f t="shared" si="1"/>
        <v>18290</v>
      </c>
      <c r="K1691" s="48" t="s">
        <v>74</v>
      </c>
      <c r="L1691" s="54">
        <f>VLOOKUP(K1691,'Basic Moves'!B$2:J$60,3,FALSE)</f>
        <v>5</v>
      </c>
      <c r="M1691" s="54" t="str">
        <f>VLOOKUP(K1691,'Basic Moves'!B$2:C$60,2,FALSE)</f>
        <v>Water</v>
      </c>
      <c r="N1691" s="54">
        <f>IF(OR(VLOOKUP(K1691,'Basic Moves'!B$2:C$60,2,FALSE)=E1691,VLOOKUP(K1691,'Basic Moves'!B$2:C$60,2,FALSE)=F1691),1,0)</f>
        <v>1</v>
      </c>
      <c r="O1691" s="54">
        <f>VLOOKUP(K1691,'Basic Moves'!B$2:J$60,5,FALSE)</f>
        <v>500</v>
      </c>
      <c r="P1691" s="54">
        <f>VLOOKUP(K1691,'Basic Moves'!B$2:J$60,9,FALSE)</f>
        <v>5</v>
      </c>
      <c r="Q1691" s="34">
        <f t="shared" si="229"/>
        <v>3</v>
      </c>
      <c r="R1691" s="24">
        <f t="shared" si="2"/>
        <v>6</v>
      </c>
      <c r="S1691" s="56">
        <f t="shared" si="230"/>
        <v>10</v>
      </c>
      <c r="T1691" s="56">
        <f t="shared" si="231"/>
        <v>10</v>
      </c>
      <c r="U1691" s="56">
        <f t="shared" si="232"/>
        <v>1</v>
      </c>
      <c r="V1691" s="48" t="s">
        <v>76</v>
      </c>
      <c r="W1691" s="54">
        <f>VLOOKUP(V1691,'Charged Moves'!B$2:K$119,3,FALSE)</f>
        <v>130</v>
      </c>
      <c r="X1691" s="57" t="str">
        <f>VLOOKUP(V1691,'Charged Moves'!B$2:C$119,2,FALSE)</f>
        <v>Water</v>
      </c>
      <c r="Y1691" s="54">
        <f>IF(OR(VLOOKUP(V1691,'Charged Moves'!B$2:C$119,2,FALSE)=E1691,VLOOKUP(V1691,'Charged Moves'!B$2:C$119,2,FALSE)=F1691),1,0)</f>
        <v>1</v>
      </c>
      <c r="Z1691" s="54">
        <f>VLOOKUP(V1691,'Charged Moves'!B$2:K$119,10,FALSE)*100</f>
        <v>5</v>
      </c>
      <c r="AA1691" s="54">
        <f>VLOOKUP(V1691,'Charged Moves'!B$2:K$119,6,FALSE)</f>
        <v>3300</v>
      </c>
      <c r="AB1691" s="54">
        <f>VLOOKUP(V1691,'Charged Moves'!B$2:L$119,11,FALSE)</f>
        <v>100</v>
      </c>
      <c r="AC1691" s="62">
        <f t="shared" si="233"/>
        <v>55</v>
      </c>
      <c r="AD1691" s="24">
        <f t="shared" si="3"/>
        <v>16.66666667</v>
      </c>
      <c r="AE1691" s="63">
        <f t="shared" si="4"/>
        <v>20</v>
      </c>
      <c r="AF1691" s="64">
        <f t="shared" si="5"/>
        <v>10000</v>
      </c>
      <c r="AG1691" s="65">
        <f t="shared" si="6"/>
        <v>8.646616541</v>
      </c>
      <c r="AH1691" s="15">
        <f t="shared" si="234"/>
        <v>0.4966465561</v>
      </c>
      <c r="AI1691" s="15">
        <f t="shared" si="235"/>
        <v>0.1425379936</v>
      </c>
      <c r="AJ1691" s="15">
        <f t="shared" si="236"/>
        <v>0.1042151204</v>
      </c>
      <c r="AK1691" s="65">
        <f t="shared" si="7"/>
        <v>2.079566004</v>
      </c>
      <c r="AL1691" s="65">
        <f t="shared" si="8"/>
        <v>158146.6165</v>
      </c>
      <c r="AM1691" s="65">
        <f t="shared" si="9"/>
        <v>38035.26221</v>
      </c>
    </row>
    <row r="1692" ht="14.25" customHeight="1">
      <c r="A1692" s="11">
        <v>57.0</v>
      </c>
      <c r="B1692" s="11">
        <f>VLOOKUP(D1692,'Species Data'!A$2:E$252,2,FALSE)</f>
        <v>8</v>
      </c>
      <c r="C1692" s="11"/>
      <c r="D1692" s="11" t="s">
        <v>327</v>
      </c>
      <c r="E1692" s="115" t="s">
        <v>476</v>
      </c>
      <c r="F1692" s="122"/>
      <c r="G1692" s="11">
        <f>VLOOKUP(D1692,'Species Data'!A$2:E$252,3,FALSE)</f>
        <v>118</v>
      </c>
      <c r="H1692" s="52">
        <f>VLOOKUP(D1692,'Species Data'!A$2:E$252,4,FALSE)</f>
        <v>126</v>
      </c>
      <c r="I1692" s="52">
        <f>VLOOKUP(D1692,'Species Data'!A$2:E$252,5,FALSE)</f>
        <v>155</v>
      </c>
      <c r="J1692" s="53">
        <f t="shared" si="1"/>
        <v>18290</v>
      </c>
      <c r="K1692" s="48" t="s">
        <v>74</v>
      </c>
      <c r="L1692" s="54">
        <f>VLOOKUP(K1692,'Basic Moves'!B$2:J$60,3,FALSE)</f>
        <v>5</v>
      </c>
      <c r="M1692" s="54" t="str">
        <f>VLOOKUP(K1692,'Basic Moves'!B$2:C$60,2,FALSE)</f>
        <v>Water</v>
      </c>
      <c r="N1692" s="54">
        <f>IF(OR(VLOOKUP(K1692,'Basic Moves'!B$2:C$60,2,FALSE)=E1692,VLOOKUP(K1692,'Basic Moves'!B$2:C$60,2,FALSE)=F1692),1,0)</f>
        <v>1</v>
      </c>
      <c r="O1692" s="54">
        <f>VLOOKUP(K1692,'Basic Moves'!B$2:J$60,5,FALSE)</f>
        <v>500</v>
      </c>
      <c r="P1692" s="54">
        <f>VLOOKUP(K1692,'Basic Moves'!B$2:J$60,9,FALSE)</f>
        <v>5</v>
      </c>
      <c r="Q1692" s="34">
        <f t="shared" si="229"/>
        <v>3</v>
      </c>
      <c r="R1692" s="24">
        <f t="shared" si="2"/>
        <v>6</v>
      </c>
      <c r="S1692" s="56">
        <f t="shared" si="230"/>
        <v>10</v>
      </c>
      <c r="T1692" s="56">
        <f t="shared" si="231"/>
        <v>10</v>
      </c>
      <c r="U1692" s="56">
        <f t="shared" si="232"/>
        <v>1</v>
      </c>
      <c r="V1692" s="48" t="s">
        <v>88</v>
      </c>
      <c r="W1692" s="54">
        <f>VLOOKUP(V1692,'Charged Moves'!B$2:K$119,3,FALSE)</f>
        <v>90</v>
      </c>
      <c r="X1692" s="57" t="str">
        <f>VLOOKUP(V1692,'Charged Moves'!B$2:C$119,2,FALSE)</f>
        <v>Ice</v>
      </c>
      <c r="Y1692" s="54">
        <f>IF(OR(VLOOKUP(V1692,'Charged Moves'!B$2:C$119,2,FALSE)=E1692,VLOOKUP(V1692,'Charged Moves'!B$2:C$119,2,FALSE)=F1692),1,0)</f>
        <v>0</v>
      </c>
      <c r="Z1692" s="54">
        <f>VLOOKUP(V1692,'Charged Moves'!B$2:K$119,10,FALSE)*100</f>
        <v>5</v>
      </c>
      <c r="AA1692" s="54">
        <f>VLOOKUP(V1692,'Charged Moves'!B$2:K$119,6,FALSE)</f>
        <v>3300</v>
      </c>
      <c r="AB1692" s="54">
        <f>VLOOKUP(V1692,'Charged Moves'!B$2:L$119,11,FALSE)</f>
        <v>50</v>
      </c>
      <c r="AC1692" s="62">
        <f t="shared" si="233"/>
        <v>32</v>
      </c>
      <c r="AD1692" s="24">
        <f t="shared" si="3"/>
        <v>9.696969697</v>
      </c>
      <c r="AE1692" s="63">
        <f t="shared" si="4"/>
        <v>10</v>
      </c>
      <c r="AF1692" s="64">
        <f t="shared" si="5"/>
        <v>5000</v>
      </c>
      <c r="AG1692" s="65">
        <f t="shared" si="6"/>
        <v>7.469879518</v>
      </c>
      <c r="AH1692" s="15">
        <f t="shared" si="234"/>
        <v>0.4290568362</v>
      </c>
      <c r="AI1692" s="15">
        <f t="shared" si="235"/>
        <v>0.1231396852</v>
      </c>
      <c r="AJ1692" s="15">
        <f t="shared" si="236"/>
        <v>0.102543252</v>
      </c>
      <c r="AK1692" s="65">
        <f t="shared" si="7"/>
        <v>2.04620462</v>
      </c>
      <c r="AL1692" s="65">
        <f t="shared" si="8"/>
        <v>136624.0964</v>
      </c>
      <c r="AM1692" s="65">
        <f t="shared" si="9"/>
        <v>37425.08251</v>
      </c>
    </row>
    <row r="1693" ht="14.25" customHeight="1">
      <c r="A1693" s="11">
        <v>53.0</v>
      </c>
      <c r="B1693" s="11">
        <f>VLOOKUP(D1693,'Species Data'!A$2:E$252,2,FALSE)</f>
        <v>8</v>
      </c>
      <c r="C1693" s="11"/>
      <c r="D1693" s="11" t="s">
        <v>327</v>
      </c>
      <c r="E1693" s="115" t="s">
        <v>476</v>
      </c>
      <c r="F1693" s="122"/>
      <c r="G1693" s="11">
        <f>VLOOKUP(D1693,'Species Data'!A$2:E$252,3,FALSE)</f>
        <v>118</v>
      </c>
      <c r="H1693" s="52">
        <f>VLOOKUP(D1693,'Species Data'!A$2:E$252,4,FALSE)</f>
        <v>126</v>
      </c>
      <c r="I1693" s="52">
        <f>VLOOKUP(D1693,'Species Data'!A$2:E$252,5,FALSE)</f>
        <v>155</v>
      </c>
      <c r="J1693" s="53">
        <f t="shared" si="1"/>
        <v>18290</v>
      </c>
      <c r="K1693" s="48" t="s">
        <v>60</v>
      </c>
      <c r="L1693" s="54">
        <f>VLOOKUP(K1693,'Basic Moves'!B$2:J$60,3,FALSE)</f>
        <v>6</v>
      </c>
      <c r="M1693" s="54" t="str">
        <f>VLOOKUP(K1693,'Basic Moves'!B$2:C$60,2,FALSE)</f>
        <v>Dark</v>
      </c>
      <c r="N1693" s="54">
        <f>IF(OR(VLOOKUP(K1693,'Basic Moves'!B$2:C$60,2,FALSE)=E1693,VLOOKUP(K1693,'Basic Moves'!B$2:C$60,2,FALSE)=F1693),1,0)</f>
        <v>0</v>
      </c>
      <c r="O1693" s="54">
        <f>VLOOKUP(K1693,'Basic Moves'!B$2:J$60,5,FALSE)</f>
        <v>500</v>
      </c>
      <c r="P1693" s="54">
        <f>VLOOKUP(K1693,'Basic Moves'!B$2:J$60,9,FALSE)</f>
        <v>4</v>
      </c>
      <c r="Q1693" s="34">
        <f t="shared" si="229"/>
        <v>3</v>
      </c>
      <c r="R1693" s="24">
        <f t="shared" si="2"/>
        <v>6</v>
      </c>
      <c r="S1693" s="56">
        <f t="shared" si="230"/>
        <v>12</v>
      </c>
      <c r="T1693" s="56">
        <f t="shared" si="231"/>
        <v>8</v>
      </c>
      <c r="U1693" s="56">
        <f t="shared" si="232"/>
        <v>0.6666666667</v>
      </c>
      <c r="V1693" s="48" t="s">
        <v>76</v>
      </c>
      <c r="W1693" s="54">
        <f>VLOOKUP(V1693,'Charged Moves'!B$2:K$119,3,FALSE)</f>
        <v>130</v>
      </c>
      <c r="X1693" s="57" t="str">
        <f>VLOOKUP(V1693,'Charged Moves'!B$2:C$119,2,FALSE)</f>
        <v>Water</v>
      </c>
      <c r="Y1693" s="54">
        <f>IF(OR(VLOOKUP(V1693,'Charged Moves'!B$2:C$119,2,FALSE)=E1693,VLOOKUP(V1693,'Charged Moves'!B$2:C$119,2,FALSE)=F1693),1,0)</f>
        <v>1</v>
      </c>
      <c r="Z1693" s="54">
        <f>VLOOKUP(V1693,'Charged Moves'!B$2:K$119,10,FALSE)*100</f>
        <v>5</v>
      </c>
      <c r="AA1693" s="54">
        <f>VLOOKUP(V1693,'Charged Moves'!B$2:K$119,6,FALSE)</f>
        <v>3300</v>
      </c>
      <c r="AB1693" s="54">
        <f>VLOOKUP(V1693,'Charged Moves'!B$2:L$119,11,FALSE)</f>
        <v>100</v>
      </c>
      <c r="AC1693" s="62">
        <f t="shared" si="233"/>
        <v>55</v>
      </c>
      <c r="AD1693" s="24">
        <f t="shared" si="3"/>
        <v>16.66666667</v>
      </c>
      <c r="AE1693" s="63">
        <f t="shared" si="4"/>
        <v>25</v>
      </c>
      <c r="AF1693" s="64">
        <f t="shared" si="5"/>
        <v>12500</v>
      </c>
      <c r="AG1693" s="65">
        <f t="shared" si="6"/>
        <v>8.227848101</v>
      </c>
      <c r="AH1693" s="15">
        <f t="shared" si="234"/>
        <v>0.4725932281</v>
      </c>
      <c r="AI1693" s="15">
        <f t="shared" si="235"/>
        <v>0.1356346675</v>
      </c>
      <c r="AJ1693" s="15">
        <f t="shared" si="236"/>
        <v>0.09608855973</v>
      </c>
      <c r="AK1693" s="65">
        <f t="shared" si="7"/>
        <v>1.91740413</v>
      </c>
      <c r="AL1693" s="65">
        <f t="shared" si="8"/>
        <v>150487.3418</v>
      </c>
      <c r="AM1693" s="65">
        <f t="shared" si="9"/>
        <v>35069.32153</v>
      </c>
    </row>
    <row r="1694" ht="14.25" customHeight="1">
      <c r="A1694" s="11">
        <v>54.0</v>
      </c>
      <c r="B1694" s="11">
        <f>VLOOKUP(D1694,'Species Data'!A$2:E$252,2,FALSE)</f>
        <v>8</v>
      </c>
      <c r="C1694" s="11"/>
      <c r="D1694" s="11" t="s">
        <v>327</v>
      </c>
      <c r="E1694" s="115" t="s">
        <v>476</v>
      </c>
      <c r="F1694" s="122"/>
      <c r="G1694" s="11">
        <f>VLOOKUP(D1694,'Species Data'!A$2:E$252,3,FALSE)</f>
        <v>118</v>
      </c>
      <c r="H1694" s="52">
        <f>VLOOKUP(D1694,'Species Data'!A$2:E$252,4,FALSE)</f>
        <v>126</v>
      </c>
      <c r="I1694" s="52">
        <f>VLOOKUP(D1694,'Species Data'!A$2:E$252,5,FALSE)</f>
        <v>155</v>
      </c>
      <c r="J1694" s="53">
        <f t="shared" si="1"/>
        <v>18290</v>
      </c>
      <c r="K1694" s="48" t="s">
        <v>60</v>
      </c>
      <c r="L1694" s="54">
        <f>VLOOKUP(K1694,'Basic Moves'!B$2:J$60,3,FALSE)</f>
        <v>6</v>
      </c>
      <c r="M1694" s="54" t="str">
        <f>VLOOKUP(K1694,'Basic Moves'!B$2:C$60,2,FALSE)</f>
        <v>Dark</v>
      </c>
      <c r="N1694" s="54">
        <f>IF(OR(VLOOKUP(K1694,'Basic Moves'!B$2:C$60,2,FALSE)=E1694,VLOOKUP(K1694,'Basic Moves'!B$2:C$60,2,FALSE)=F1694),1,0)</f>
        <v>0</v>
      </c>
      <c r="O1694" s="54">
        <f>VLOOKUP(K1694,'Basic Moves'!B$2:J$60,5,FALSE)</f>
        <v>500</v>
      </c>
      <c r="P1694" s="54">
        <f>VLOOKUP(K1694,'Basic Moves'!B$2:J$60,9,FALSE)</f>
        <v>4</v>
      </c>
      <c r="Q1694" s="34">
        <f t="shared" si="229"/>
        <v>3</v>
      </c>
      <c r="R1694" s="24">
        <f t="shared" si="2"/>
        <v>6</v>
      </c>
      <c r="S1694" s="56">
        <f t="shared" si="230"/>
        <v>12</v>
      </c>
      <c r="T1694" s="56">
        <f t="shared" si="231"/>
        <v>8</v>
      </c>
      <c r="U1694" s="56">
        <f t="shared" si="232"/>
        <v>0.6666666667</v>
      </c>
      <c r="V1694" s="48" t="s">
        <v>88</v>
      </c>
      <c r="W1694" s="54">
        <f>VLOOKUP(V1694,'Charged Moves'!B$2:K$119,3,FALSE)</f>
        <v>90</v>
      </c>
      <c r="X1694" s="57" t="str">
        <f>VLOOKUP(V1694,'Charged Moves'!B$2:C$119,2,FALSE)</f>
        <v>Ice</v>
      </c>
      <c r="Y1694" s="54">
        <f>IF(OR(VLOOKUP(V1694,'Charged Moves'!B$2:C$119,2,FALSE)=E1694,VLOOKUP(V1694,'Charged Moves'!B$2:C$119,2,FALSE)=F1694),1,0)</f>
        <v>0</v>
      </c>
      <c r="Z1694" s="54">
        <f>VLOOKUP(V1694,'Charged Moves'!B$2:K$119,10,FALSE)*100</f>
        <v>5</v>
      </c>
      <c r="AA1694" s="54">
        <f>VLOOKUP(V1694,'Charged Moves'!B$2:K$119,6,FALSE)</f>
        <v>3300</v>
      </c>
      <c r="AB1694" s="54">
        <f>VLOOKUP(V1694,'Charged Moves'!B$2:L$119,11,FALSE)</f>
        <v>50</v>
      </c>
      <c r="AC1694" s="62">
        <f t="shared" si="233"/>
        <v>32</v>
      </c>
      <c r="AD1694" s="24">
        <f t="shared" si="3"/>
        <v>9.696969697</v>
      </c>
      <c r="AE1694" s="63">
        <f t="shared" si="4"/>
        <v>13</v>
      </c>
      <c r="AF1694" s="64">
        <f t="shared" si="5"/>
        <v>6500</v>
      </c>
      <c r="AG1694" s="65">
        <f t="shared" si="6"/>
        <v>7.244897959</v>
      </c>
      <c r="AH1694" s="15">
        <f t="shared" si="234"/>
        <v>0.4161342883</v>
      </c>
      <c r="AI1694" s="15">
        <f t="shared" si="235"/>
        <v>0.1194309027</v>
      </c>
      <c r="AJ1694" s="15">
        <f t="shared" si="236"/>
        <v>0.09412924478</v>
      </c>
      <c r="AK1694" s="65">
        <f t="shared" si="7"/>
        <v>1.878306878</v>
      </c>
      <c r="AL1694" s="65">
        <f t="shared" si="8"/>
        <v>132509.1837</v>
      </c>
      <c r="AM1694" s="65">
        <f t="shared" si="9"/>
        <v>34354.2328</v>
      </c>
    </row>
    <row r="1695" ht="14.25" customHeight="1">
      <c r="A1695" s="11">
        <v>55.0</v>
      </c>
      <c r="B1695" s="11">
        <f>VLOOKUP(D1695,'Species Data'!A$2:E$252,2,FALSE)</f>
        <v>8</v>
      </c>
      <c r="C1695" s="11"/>
      <c r="D1695" s="11" t="s">
        <v>327</v>
      </c>
      <c r="E1695" s="115" t="s">
        <v>476</v>
      </c>
      <c r="F1695" s="122"/>
      <c r="G1695" s="11">
        <f>VLOOKUP(D1695,'Species Data'!A$2:E$252,3,FALSE)</f>
        <v>118</v>
      </c>
      <c r="H1695" s="52">
        <f>VLOOKUP(D1695,'Species Data'!A$2:E$252,4,FALSE)</f>
        <v>126</v>
      </c>
      <c r="I1695" s="52">
        <f>VLOOKUP(D1695,'Species Data'!A$2:E$252,5,FALSE)</f>
        <v>155</v>
      </c>
      <c r="J1695" s="53">
        <f t="shared" si="1"/>
        <v>18290</v>
      </c>
      <c r="K1695" s="48" t="s">
        <v>74</v>
      </c>
      <c r="L1695" s="54">
        <f>VLOOKUP(K1695,'Basic Moves'!B$2:J$60,3,FALSE)</f>
        <v>5</v>
      </c>
      <c r="M1695" s="54" t="str">
        <f>VLOOKUP(K1695,'Basic Moves'!B$2:C$60,2,FALSE)</f>
        <v>Water</v>
      </c>
      <c r="N1695" s="54">
        <f>IF(OR(VLOOKUP(K1695,'Basic Moves'!B$2:C$60,2,FALSE)=E1695,VLOOKUP(K1695,'Basic Moves'!B$2:C$60,2,FALSE)=F1695),1,0)</f>
        <v>1</v>
      </c>
      <c r="O1695" s="54">
        <f>VLOOKUP(K1695,'Basic Moves'!B$2:J$60,5,FALSE)</f>
        <v>500</v>
      </c>
      <c r="P1695" s="54">
        <f>VLOOKUP(K1695,'Basic Moves'!B$2:J$60,9,FALSE)</f>
        <v>5</v>
      </c>
      <c r="Q1695" s="34">
        <f t="shared" si="229"/>
        <v>3</v>
      </c>
      <c r="R1695" s="24">
        <f t="shared" si="2"/>
        <v>6</v>
      </c>
      <c r="S1695" s="56">
        <f t="shared" si="230"/>
        <v>10</v>
      </c>
      <c r="T1695" s="56">
        <f t="shared" si="231"/>
        <v>10</v>
      </c>
      <c r="U1695" s="56">
        <f t="shared" si="232"/>
        <v>1</v>
      </c>
      <c r="V1695" s="48" t="s">
        <v>284</v>
      </c>
      <c r="W1695" s="54">
        <f>VLOOKUP(V1695,'Charged Moves'!B$2:K$119,3,FALSE)</f>
        <v>45</v>
      </c>
      <c r="X1695" s="57" t="str">
        <f>VLOOKUP(V1695,'Charged Moves'!B$2:C$119,2,FALSE)</f>
        <v>Water</v>
      </c>
      <c r="Y1695" s="54">
        <f>IF(OR(VLOOKUP(V1695,'Charged Moves'!B$2:C$119,2,FALSE)=E1695,VLOOKUP(V1695,'Charged Moves'!B$2:C$119,2,FALSE)=F1695),1,0)</f>
        <v>1</v>
      </c>
      <c r="Z1695" s="54">
        <f>VLOOKUP(V1695,'Charged Moves'!B$2:K$119,10,FALSE)*100</f>
        <v>5</v>
      </c>
      <c r="AA1695" s="54">
        <f>VLOOKUP(V1695,'Charged Moves'!B$2:K$119,6,FALSE)</f>
        <v>2600</v>
      </c>
      <c r="AB1695" s="54">
        <f>VLOOKUP(V1695,'Charged Moves'!B$2:L$119,11,FALSE)</f>
        <v>33</v>
      </c>
      <c r="AC1695" s="62">
        <f t="shared" si="233"/>
        <v>19</v>
      </c>
      <c r="AD1695" s="24">
        <f t="shared" si="3"/>
        <v>7.307692308</v>
      </c>
      <c r="AE1695" s="63">
        <f t="shared" si="4"/>
        <v>7</v>
      </c>
      <c r="AF1695" s="64">
        <f t="shared" si="5"/>
        <v>3500</v>
      </c>
      <c r="AG1695" s="65">
        <f t="shared" si="6"/>
        <v>6.557377049</v>
      </c>
      <c r="AH1695" s="15">
        <f t="shared" si="234"/>
        <v>0.3766442877</v>
      </c>
      <c r="AI1695" s="15">
        <f t="shared" si="235"/>
        <v>0.1080972382</v>
      </c>
      <c r="AJ1695" s="15">
        <f t="shared" si="236"/>
        <v>0.0907038545</v>
      </c>
      <c r="AK1695" s="65">
        <f t="shared" si="7"/>
        <v>1.809954751</v>
      </c>
      <c r="AL1695" s="65">
        <f t="shared" si="8"/>
        <v>119934.4262</v>
      </c>
      <c r="AM1695" s="65">
        <f t="shared" si="9"/>
        <v>33104.0724</v>
      </c>
    </row>
    <row r="1696" ht="14.25" customHeight="1">
      <c r="A1696" s="11">
        <v>52.0</v>
      </c>
      <c r="B1696" s="11">
        <f>VLOOKUP(D1696,'Species Data'!A$2:E$252,2,FALSE)</f>
        <v>8</v>
      </c>
      <c r="C1696" s="11"/>
      <c r="D1696" s="11" t="s">
        <v>327</v>
      </c>
      <c r="E1696" s="115" t="s">
        <v>476</v>
      </c>
      <c r="F1696" s="122"/>
      <c r="G1696" s="11">
        <f>VLOOKUP(D1696,'Species Data'!A$2:E$252,3,FALSE)</f>
        <v>118</v>
      </c>
      <c r="H1696" s="52">
        <f>VLOOKUP(D1696,'Species Data'!A$2:E$252,4,FALSE)</f>
        <v>126</v>
      </c>
      <c r="I1696" s="52">
        <f>VLOOKUP(D1696,'Species Data'!A$2:E$252,5,FALSE)</f>
        <v>155</v>
      </c>
      <c r="J1696" s="53">
        <f t="shared" si="1"/>
        <v>18290</v>
      </c>
      <c r="K1696" s="48" t="s">
        <v>60</v>
      </c>
      <c r="L1696" s="54">
        <f>VLOOKUP(K1696,'Basic Moves'!B$2:J$60,3,FALSE)</f>
        <v>6</v>
      </c>
      <c r="M1696" s="54" t="str">
        <f>VLOOKUP(K1696,'Basic Moves'!B$2:C$60,2,FALSE)</f>
        <v>Dark</v>
      </c>
      <c r="N1696" s="54">
        <f>IF(OR(VLOOKUP(K1696,'Basic Moves'!B$2:C$60,2,FALSE)=E1696,VLOOKUP(K1696,'Basic Moves'!B$2:C$60,2,FALSE)=F1696),1,0)</f>
        <v>0</v>
      </c>
      <c r="O1696" s="54">
        <f>VLOOKUP(K1696,'Basic Moves'!B$2:J$60,5,FALSE)</f>
        <v>500</v>
      </c>
      <c r="P1696" s="54">
        <f>VLOOKUP(K1696,'Basic Moves'!B$2:J$60,9,FALSE)</f>
        <v>4</v>
      </c>
      <c r="Q1696" s="34">
        <f t="shared" si="229"/>
        <v>3</v>
      </c>
      <c r="R1696" s="24">
        <f t="shared" si="2"/>
        <v>6</v>
      </c>
      <c r="S1696" s="56">
        <f t="shared" si="230"/>
        <v>12</v>
      </c>
      <c r="T1696" s="56">
        <f t="shared" si="231"/>
        <v>8</v>
      </c>
      <c r="U1696" s="56">
        <f t="shared" si="232"/>
        <v>0.6666666667</v>
      </c>
      <c r="V1696" s="48" t="s">
        <v>284</v>
      </c>
      <c r="W1696" s="54">
        <f>VLOOKUP(V1696,'Charged Moves'!B$2:K$119,3,FALSE)</f>
        <v>45</v>
      </c>
      <c r="X1696" s="57" t="str">
        <f>VLOOKUP(V1696,'Charged Moves'!B$2:C$119,2,FALSE)</f>
        <v>Water</v>
      </c>
      <c r="Y1696" s="54">
        <f>IF(OR(VLOOKUP(V1696,'Charged Moves'!B$2:C$119,2,FALSE)=E1696,VLOOKUP(V1696,'Charged Moves'!B$2:C$119,2,FALSE)=F1696),1,0)</f>
        <v>1</v>
      </c>
      <c r="Z1696" s="54">
        <f>VLOOKUP(V1696,'Charged Moves'!B$2:K$119,10,FALSE)*100</f>
        <v>5</v>
      </c>
      <c r="AA1696" s="54">
        <f>VLOOKUP(V1696,'Charged Moves'!B$2:K$119,6,FALSE)</f>
        <v>2600</v>
      </c>
      <c r="AB1696" s="54">
        <f>VLOOKUP(V1696,'Charged Moves'!B$2:L$119,11,FALSE)</f>
        <v>33</v>
      </c>
      <c r="AC1696" s="62">
        <f t="shared" si="233"/>
        <v>19</v>
      </c>
      <c r="AD1696" s="24">
        <f t="shared" si="3"/>
        <v>7.307692308</v>
      </c>
      <c r="AE1696" s="63">
        <f t="shared" si="4"/>
        <v>9</v>
      </c>
      <c r="AF1696" s="64">
        <f t="shared" si="5"/>
        <v>4500</v>
      </c>
      <c r="AG1696" s="65">
        <f t="shared" si="6"/>
        <v>6.478873239</v>
      </c>
      <c r="AH1696" s="15">
        <f t="shared" si="234"/>
        <v>0.372135166</v>
      </c>
      <c r="AI1696" s="15">
        <f t="shared" si="235"/>
        <v>0.1068031163</v>
      </c>
      <c r="AJ1696" s="15">
        <f t="shared" si="236"/>
        <v>0.0850641499</v>
      </c>
      <c r="AK1696" s="65">
        <f t="shared" si="7"/>
        <v>1.697416974</v>
      </c>
      <c r="AL1696" s="65">
        <f t="shared" si="8"/>
        <v>118498.5915</v>
      </c>
      <c r="AM1696" s="65">
        <f t="shared" si="9"/>
        <v>31045.75646</v>
      </c>
    </row>
    <row r="1697" ht="14.25" customHeight="1">
      <c r="A1697" s="11">
        <v>78.0</v>
      </c>
      <c r="B1697" s="11">
        <f>VLOOKUP(D1697,'Species Data'!A$2:E$252,2,FALSE)</f>
        <v>13</v>
      </c>
      <c r="C1697" s="11"/>
      <c r="D1697" s="11" t="s">
        <v>449</v>
      </c>
      <c r="E1697" s="118" t="s">
        <v>477</v>
      </c>
      <c r="F1697" s="108" t="s">
        <v>473</v>
      </c>
      <c r="G1697" s="11">
        <f>VLOOKUP(D1697,'Species Data'!A$2:E$252,3,FALSE)</f>
        <v>80</v>
      </c>
      <c r="H1697" s="52">
        <f>VLOOKUP(D1697,'Species Data'!A$2:E$252,4,FALSE)</f>
        <v>63</v>
      </c>
      <c r="I1697" s="52">
        <f>VLOOKUP(D1697,'Species Data'!A$2:E$252,5,FALSE)</f>
        <v>55</v>
      </c>
      <c r="J1697" s="53">
        <f t="shared" si="1"/>
        <v>4400</v>
      </c>
      <c r="K1697" s="48" t="s">
        <v>297</v>
      </c>
      <c r="L1697" s="54">
        <f>VLOOKUP(K1697,'Basic Moves'!B$2:J$60,3,FALSE)</f>
        <v>5</v>
      </c>
      <c r="M1697" s="54" t="str">
        <f>VLOOKUP(K1697,'Basic Moves'!B$2:C$60,2,FALSE)</f>
        <v>Poison</v>
      </c>
      <c r="N1697" s="54">
        <f>IF(OR(VLOOKUP(K1697,'Basic Moves'!B$2:C$60,2,FALSE)=E1697,VLOOKUP(K1697,'Basic Moves'!B$2:C$60,2,FALSE)=F1697),1,0)</f>
        <v>1</v>
      </c>
      <c r="O1697" s="54">
        <f>VLOOKUP(K1697,'Basic Moves'!B$2:J$60,5,FALSE)</f>
        <v>600</v>
      </c>
      <c r="P1697" s="54">
        <f>VLOOKUP(K1697,'Basic Moves'!B$2:J$60,9,FALSE)</f>
        <v>7</v>
      </c>
      <c r="Q1697" s="34">
        <f t="shared" si="229"/>
        <v>2</v>
      </c>
      <c r="R1697" s="24">
        <f t="shared" si="2"/>
        <v>3.333333333</v>
      </c>
      <c r="S1697" s="56">
        <f t="shared" si="230"/>
        <v>8.333333333</v>
      </c>
      <c r="T1697" s="56">
        <f t="shared" si="231"/>
        <v>11.66666667</v>
      </c>
      <c r="U1697" s="56">
        <f t="shared" si="232"/>
        <v>1.4</v>
      </c>
      <c r="V1697" s="48" t="s">
        <v>412</v>
      </c>
      <c r="W1697" s="54">
        <f>VLOOKUP(V1697,'Charged Moves'!B$2:K$119,3,FALSE)</f>
        <v>35</v>
      </c>
      <c r="X1697" s="57" t="str">
        <f>VLOOKUP(V1697,'Charged Moves'!B$2:C$119,2,FALSE)</f>
        <v>Normal</v>
      </c>
      <c r="Y1697" s="54">
        <f>IF(OR(VLOOKUP(V1697,'Charged Moves'!B$2:C$119,2,FALSE)=E1697,VLOOKUP(V1697,'Charged Moves'!B$2:C$119,2,FALSE)=F1697),1,0)</f>
        <v>0</v>
      </c>
      <c r="Z1697" s="54">
        <f>VLOOKUP(V1697,'Charged Moves'!B$2:K$119,10,FALSE)*100</f>
        <v>0</v>
      </c>
      <c r="AA1697" s="54">
        <f>VLOOKUP(V1697,'Charged Moves'!B$2:K$119,6,FALSE)</f>
        <v>2200</v>
      </c>
      <c r="AB1697" s="54">
        <f>VLOOKUP(V1697,'Charged Moves'!B$2:L$119,11,FALSE)</f>
        <v>0</v>
      </c>
      <c r="AC1697" s="62">
        <f t="shared" si="233"/>
        <v>7</v>
      </c>
      <c r="AD1697" s="24">
        <f t="shared" si="3"/>
        <v>3.181818182</v>
      </c>
      <c r="AE1697" s="63">
        <f t="shared" si="4"/>
        <v>0</v>
      </c>
      <c r="AF1697" s="64">
        <f t="shared" si="5"/>
        <v>0</v>
      </c>
      <c r="AG1697" s="65">
        <f t="shared" si="6"/>
        <v>3.181818182</v>
      </c>
      <c r="AH1697" s="15">
        <f t="shared" si="234"/>
        <v>0.1827580805</v>
      </c>
      <c r="AI1697" s="15">
        <f t="shared" si="235"/>
        <v>0.01261823967</v>
      </c>
      <c r="AJ1697" s="15">
        <f t="shared" si="236"/>
        <v>0.0200930445</v>
      </c>
      <c r="AK1697" s="65">
        <f t="shared" si="7"/>
        <v>1.666666667</v>
      </c>
      <c r="AL1697" s="65">
        <f t="shared" si="8"/>
        <v>14000</v>
      </c>
      <c r="AM1697" s="65">
        <f t="shared" si="9"/>
        <v>7333.333333</v>
      </c>
    </row>
    <row r="1698" ht="14.25" customHeight="1">
      <c r="A1698" s="11">
        <v>77.0</v>
      </c>
      <c r="B1698" s="11">
        <f>VLOOKUP(D1698,'Species Data'!A$2:E$252,2,FALSE)</f>
        <v>13</v>
      </c>
      <c r="C1698" s="11"/>
      <c r="D1698" s="11" t="s">
        <v>449</v>
      </c>
      <c r="E1698" s="118" t="s">
        <v>477</v>
      </c>
      <c r="F1698" s="108" t="s">
        <v>473</v>
      </c>
      <c r="G1698" s="11">
        <f>VLOOKUP(D1698,'Species Data'!A$2:E$252,3,FALSE)</f>
        <v>80</v>
      </c>
      <c r="H1698" s="52">
        <f>VLOOKUP(D1698,'Species Data'!A$2:E$252,4,FALSE)</f>
        <v>63</v>
      </c>
      <c r="I1698" s="52">
        <f>VLOOKUP(D1698,'Species Data'!A$2:E$252,5,FALSE)</f>
        <v>55</v>
      </c>
      <c r="J1698" s="53">
        <f t="shared" si="1"/>
        <v>4400</v>
      </c>
      <c r="K1698" s="48" t="s">
        <v>184</v>
      </c>
      <c r="L1698" s="54">
        <f>VLOOKUP(K1698,'Basic Moves'!B$2:J$60,3,FALSE)</f>
        <v>5</v>
      </c>
      <c r="M1698" s="54" t="str">
        <f>VLOOKUP(K1698,'Basic Moves'!B$2:C$60,2,FALSE)</f>
        <v>Bug</v>
      </c>
      <c r="N1698" s="54">
        <f>IF(OR(VLOOKUP(K1698,'Basic Moves'!B$2:C$60,2,FALSE)=E1698,VLOOKUP(K1698,'Basic Moves'!B$2:C$60,2,FALSE)=F1698),1,0)</f>
        <v>1</v>
      </c>
      <c r="O1698" s="54">
        <f>VLOOKUP(K1698,'Basic Moves'!B$2:J$60,5,FALSE)</f>
        <v>500</v>
      </c>
      <c r="P1698" s="54">
        <f>VLOOKUP(K1698,'Basic Moves'!B$2:J$60,9,FALSE)</f>
        <v>6</v>
      </c>
      <c r="Q1698" s="34">
        <f t="shared" si="229"/>
        <v>2</v>
      </c>
      <c r="R1698" s="24">
        <f t="shared" si="2"/>
        <v>4</v>
      </c>
      <c r="S1698" s="56">
        <f t="shared" si="230"/>
        <v>10</v>
      </c>
      <c r="T1698" s="56">
        <f t="shared" si="231"/>
        <v>12</v>
      </c>
      <c r="U1698" s="56">
        <f t="shared" si="232"/>
        <v>1.2</v>
      </c>
      <c r="V1698" s="48" t="s">
        <v>412</v>
      </c>
      <c r="W1698" s="54">
        <f>VLOOKUP(V1698,'Charged Moves'!B$2:K$119,3,FALSE)</f>
        <v>35</v>
      </c>
      <c r="X1698" s="57" t="str">
        <f>VLOOKUP(V1698,'Charged Moves'!B$2:C$119,2,FALSE)</f>
        <v>Normal</v>
      </c>
      <c r="Y1698" s="54">
        <f>IF(OR(VLOOKUP(V1698,'Charged Moves'!B$2:C$119,2,FALSE)=E1698,VLOOKUP(V1698,'Charged Moves'!B$2:C$119,2,FALSE)=F1698),1,0)</f>
        <v>0</v>
      </c>
      <c r="Z1698" s="54">
        <f>VLOOKUP(V1698,'Charged Moves'!B$2:K$119,10,FALSE)*100</f>
        <v>0</v>
      </c>
      <c r="AA1698" s="54">
        <f>VLOOKUP(V1698,'Charged Moves'!B$2:K$119,6,FALSE)</f>
        <v>2200</v>
      </c>
      <c r="AB1698" s="54">
        <f>VLOOKUP(V1698,'Charged Moves'!B$2:L$119,11,FALSE)</f>
        <v>0</v>
      </c>
      <c r="AC1698" s="62">
        <f t="shared" si="233"/>
        <v>7</v>
      </c>
      <c r="AD1698" s="24">
        <f t="shared" si="3"/>
        <v>3.181818182</v>
      </c>
      <c r="AE1698" s="63">
        <f t="shared" si="4"/>
        <v>0</v>
      </c>
      <c r="AF1698" s="64">
        <f t="shared" si="5"/>
        <v>0</v>
      </c>
      <c r="AG1698" s="65">
        <f t="shared" si="6"/>
        <v>3.181818182</v>
      </c>
      <c r="AH1698" s="15">
        <f t="shared" si="234"/>
        <v>0.1827580805</v>
      </c>
      <c r="AI1698" s="15">
        <f t="shared" si="235"/>
        <v>0.01261823967</v>
      </c>
      <c r="AJ1698" s="15">
        <f t="shared" si="236"/>
        <v>0.0200930445</v>
      </c>
      <c r="AK1698" s="65">
        <f t="shared" si="7"/>
        <v>1.666666667</v>
      </c>
      <c r="AL1698" s="65">
        <f t="shared" si="8"/>
        <v>14000</v>
      </c>
      <c r="AM1698" s="65">
        <f t="shared" si="9"/>
        <v>7333.333333</v>
      </c>
    </row>
    <row r="1699" ht="14.25" customHeight="1">
      <c r="A1699" s="11">
        <v>497.0</v>
      </c>
      <c r="B1699" s="11">
        <f>VLOOKUP(D1699,'Species Data'!A$2:E$252,2,FALSE)</f>
        <v>70</v>
      </c>
      <c r="C1699" s="11"/>
      <c r="D1699" s="11" t="s">
        <v>323</v>
      </c>
      <c r="E1699" s="110" t="s">
        <v>479</v>
      </c>
      <c r="F1699" s="108" t="s">
        <v>473</v>
      </c>
      <c r="G1699" s="11">
        <f>VLOOKUP(D1699,'Species Data'!A$2:E$252,3,FALSE)</f>
        <v>130</v>
      </c>
      <c r="H1699" s="52">
        <f>VLOOKUP(D1699,'Species Data'!A$2:E$252,4,FALSE)</f>
        <v>172</v>
      </c>
      <c r="I1699" s="52">
        <f>VLOOKUP(D1699,'Species Data'!A$2:E$252,5,FALSE)</f>
        <v>95</v>
      </c>
      <c r="J1699" s="53">
        <f t="shared" si="1"/>
        <v>12350</v>
      </c>
      <c r="K1699" s="12" t="s">
        <v>129</v>
      </c>
      <c r="L1699" s="54">
        <f>VLOOKUP(K1699,'Basic Moves'!B$2:J$60,3,FALSE)</f>
        <v>8</v>
      </c>
      <c r="M1699" s="54" t="str">
        <f>VLOOKUP(K1699,'Basic Moves'!B$2:C$60,2,FALSE)</f>
        <v>Grass</v>
      </c>
      <c r="N1699" s="54">
        <f>IF(OR(VLOOKUP(K1699,'Basic Moves'!B$2:C$60,2,FALSE)=E1699,VLOOKUP(K1699,'Basic Moves'!B$2:C$60,2,FALSE)=F1699),1,0)</f>
        <v>1</v>
      </c>
      <c r="O1699" s="54">
        <f>VLOOKUP(K1699,'Basic Moves'!B$2:J$60,5,FALSE)</f>
        <v>1100</v>
      </c>
      <c r="P1699" s="54">
        <f>VLOOKUP(K1699,'Basic Moves'!B$2:J$60,9,FALSE)</f>
        <v>14</v>
      </c>
      <c r="Q1699" s="34">
        <f t="shared" si="229"/>
        <v>5</v>
      </c>
      <c r="R1699" s="24">
        <f t="shared" si="2"/>
        <v>4.545454545</v>
      </c>
      <c r="S1699" s="56">
        <f t="shared" si="230"/>
        <v>7.272727273</v>
      </c>
      <c r="T1699" s="56">
        <f t="shared" si="231"/>
        <v>12.72727273</v>
      </c>
      <c r="U1699" s="56">
        <f t="shared" si="232"/>
        <v>1.75</v>
      </c>
      <c r="V1699" s="48" t="s">
        <v>208</v>
      </c>
      <c r="W1699" s="54">
        <f>VLOOKUP(V1699,'Charged Moves'!B$2:K$119,3,FALSE)</f>
        <v>90</v>
      </c>
      <c r="X1699" s="57" t="str">
        <f>VLOOKUP(V1699,'Charged Moves'!B$2:C$119,2,FALSE)</f>
        <v>Grass</v>
      </c>
      <c r="Y1699" s="54">
        <f>IF(OR(VLOOKUP(V1699,'Charged Moves'!B$2:C$119,2,FALSE)=E1699,VLOOKUP(V1699,'Charged Moves'!B$2:C$119,2,FALSE)=F1699),1,0)</f>
        <v>1</v>
      </c>
      <c r="Z1699" s="54">
        <f>VLOOKUP(V1699,'Charged Moves'!B$2:K$119,10,FALSE)*100</f>
        <v>0</v>
      </c>
      <c r="AA1699" s="54">
        <f>VLOOKUP(V1699,'Charged Moves'!B$2:K$119,6,FALSE)</f>
        <v>2600</v>
      </c>
      <c r="AB1699" s="54">
        <f>VLOOKUP(V1699,'Charged Moves'!B$2:L$119,11,FALSE)</f>
        <v>50</v>
      </c>
      <c r="AC1699" s="62">
        <f t="shared" si="233"/>
        <v>52</v>
      </c>
      <c r="AD1699" s="24">
        <f t="shared" si="3"/>
        <v>20</v>
      </c>
      <c r="AE1699" s="63">
        <f t="shared" si="4"/>
        <v>4</v>
      </c>
      <c r="AF1699" s="64">
        <f t="shared" si="5"/>
        <v>4400</v>
      </c>
      <c r="AG1699" s="65">
        <f t="shared" si="6"/>
        <v>10.28571429</v>
      </c>
      <c r="AH1699" s="15">
        <f t="shared" si="234"/>
        <v>0.5907934684</v>
      </c>
      <c r="AI1699" s="15">
        <f t="shared" si="235"/>
        <v>0.1144912113</v>
      </c>
      <c r="AJ1699" s="15">
        <f t="shared" si="236"/>
        <v>0.1433160575</v>
      </c>
      <c r="AK1699" s="65">
        <f t="shared" si="7"/>
        <v>4.235294118</v>
      </c>
      <c r="AL1699" s="65">
        <f t="shared" si="8"/>
        <v>127028.5714</v>
      </c>
      <c r="AM1699" s="65">
        <f t="shared" si="9"/>
        <v>52305.88235</v>
      </c>
    </row>
    <row r="1700" ht="14.25" customHeight="1">
      <c r="A1700" s="11">
        <v>500.0</v>
      </c>
      <c r="B1700" s="32">
        <f>VLOOKUP(D1700,'Species Data'!A$2:E$252,2,FALSE)</f>
        <v>70</v>
      </c>
      <c r="C1700" s="32"/>
      <c r="D1700" s="32" t="s">
        <v>323</v>
      </c>
      <c r="E1700" s="142" t="s">
        <v>479</v>
      </c>
      <c r="F1700" s="121" t="s">
        <v>473</v>
      </c>
      <c r="G1700" s="32">
        <f>VLOOKUP(D1700,'Species Data'!A$2:E$252,3,FALSE)</f>
        <v>130</v>
      </c>
      <c r="H1700" s="104">
        <f>VLOOKUP(D1700,'Species Data'!A$2:E$252,4,FALSE)</f>
        <v>172</v>
      </c>
      <c r="I1700" s="104">
        <f>VLOOKUP(D1700,'Species Data'!A$2:E$252,5,FALSE)</f>
        <v>95</v>
      </c>
      <c r="J1700" s="105">
        <f t="shared" si="1"/>
        <v>12350</v>
      </c>
      <c r="K1700" s="36" t="s">
        <v>146</v>
      </c>
      <c r="L1700" s="106">
        <f>VLOOKUP(K1700,'Basic Moves'!B$2:J$60,3,FALSE)</f>
        <v>13</v>
      </c>
      <c r="M1700" s="106" t="str">
        <f>VLOOKUP(K1700,'Basic Moves'!B$2:C$60,2,FALSE)</f>
        <v>Grass</v>
      </c>
      <c r="N1700" s="106">
        <f>IF(OR(VLOOKUP(K1700,'Basic Moves'!B$2:C$60,2,FALSE)=E1700,VLOOKUP(K1700,'Basic Moves'!B$2:C$60,2,FALSE)=F1700),1,0)</f>
        <v>1</v>
      </c>
      <c r="O1700" s="106">
        <f>VLOOKUP(K1700,'Basic Moves'!B$2:J$60,5,FALSE)</f>
        <v>1000</v>
      </c>
      <c r="P1700" s="106">
        <f>VLOOKUP(K1700,'Basic Moves'!B$2:J$60,9,FALSE)</f>
        <v>7</v>
      </c>
      <c r="Q1700" s="34">
        <f t="shared" si="229"/>
        <v>8</v>
      </c>
      <c r="R1700" s="24">
        <f t="shared" si="2"/>
        <v>8</v>
      </c>
      <c r="S1700" s="56">
        <f t="shared" si="230"/>
        <v>13</v>
      </c>
      <c r="T1700" s="56">
        <f t="shared" si="231"/>
        <v>7</v>
      </c>
      <c r="U1700" s="56">
        <f t="shared" si="232"/>
        <v>0.5384615385</v>
      </c>
      <c r="V1700" s="36" t="s">
        <v>208</v>
      </c>
      <c r="W1700" s="106">
        <f>VLOOKUP(V1700,'Charged Moves'!B$2:K$119,3,FALSE)</f>
        <v>90</v>
      </c>
      <c r="X1700" s="107" t="str">
        <f>VLOOKUP(V1700,'Charged Moves'!B$2:C$119,2,FALSE)</f>
        <v>Grass</v>
      </c>
      <c r="Y1700" s="106">
        <f>IF(OR(VLOOKUP(V1700,'Charged Moves'!B$2:C$119,2,FALSE)=E1700,VLOOKUP(V1700,'Charged Moves'!B$2:C$119,2,FALSE)=F1700),1,0)</f>
        <v>1</v>
      </c>
      <c r="Z1700" s="106">
        <f>VLOOKUP(V1700,'Charged Moves'!B$2:K$119,10,FALSE)*100</f>
        <v>0</v>
      </c>
      <c r="AA1700" s="106">
        <f>VLOOKUP(V1700,'Charged Moves'!B$2:K$119,6,FALSE)</f>
        <v>2600</v>
      </c>
      <c r="AB1700" s="106">
        <f>VLOOKUP(V1700,'Charged Moves'!B$2:L$119,11,FALSE)</f>
        <v>50</v>
      </c>
      <c r="AC1700" s="62">
        <f t="shared" si="233"/>
        <v>52</v>
      </c>
      <c r="AD1700" s="24">
        <f t="shared" si="3"/>
        <v>20</v>
      </c>
      <c r="AE1700" s="63">
        <f t="shared" si="4"/>
        <v>8</v>
      </c>
      <c r="AF1700" s="64">
        <f t="shared" si="5"/>
        <v>8000</v>
      </c>
      <c r="AG1700" s="65">
        <f t="shared" si="6"/>
        <v>10.94339623</v>
      </c>
      <c r="AH1700" s="15">
        <f t="shared" si="234"/>
        <v>0.6285695707</v>
      </c>
      <c r="AI1700" s="15">
        <f t="shared" si="235"/>
        <v>0.1218119282</v>
      </c>
      <c r="AJ1700" s="15">
        <f t="shared" si="236"/>
        <v>0.137247118</v>
      </c>
      <c r="AK1700" s="65">
        <f t="shared" si="7"/>
        <v>4.055944056</v>
      </c>
      <c r="AL1700" s="65">
        <f t="shared" si="8"/>
        <v>135150.9434</v>
      </c>
      <c r="AM1700" s="65">
        <f t="shared" si="9"/>
        <v>50090.90909</v>
      </c>
    </row>
    <row r="1701" ht="14.25" customHeight="1">
      <c r="A1701" s="11">
        <v>499.0</v>
      </c>
      <c r="B1701" s="11">
        <f>VLOOKUP(D1701,'Species Data'!A$2:E$252,2,FALSE)</f>
        <v>70</v>
      </c>
      <c r="C1701" s="11"/>
      <c r="D1701" s="11" t="s">
        <v>323</v>
      </c>
      <c r="E1701" s="110" t="s">
        <v>479</v>
      </c>
      <c r="F1701" s="108" t="s">
        <v>473</v>
      </c>
      <c r="G1701" s="11">
        <f>VLOOKUP(D1701,'Species Data'!A$2:E$252,3,FALSE)</f>
        <v>130</v>
      </c>
      <c r="H1701" s="52">
        <f>VLOOKUP(D1701,'Species Data'!A$2:E$252,4,FALSE)</f>
        <v>172</v>
      </c>
      <c r="I1701" s="52">
        <f>VLOOKUP(D1701,'Species Data'!A$2:E$252,5,FALSE)</f>
        <v>95</v>
      </c>
      <c r="J1701" s="53">
        <f t="shared" si="1"/>
        <v>12350</v>
      </c>
      <c r="K1701" s="12" t="s">
        <v>129</v>
      </c>
      <c r="L1701" s="54">
        <f>VLOOKUP(K1701,'Basic Moves'!B$2:J$60,3,FALSE)</f>
        <v>8</v>
      </c>
      <c r="M1701" s="54" t="str">
        <f>VLOOKUP(K1701,'Basic Moves'!B$2:C$60,2,FALSE)</f>
        <v>Grass</v>
      </c>
      <c r="N1701" s="54">
        <f>IF(OR(VLOOKUP(K1701,'Basic Moves'!B$2:C$60,2,FALSE)=E1701,VLOOKUP(K1701,'Basic Moves'!B$2:C$60,2,FALSE)=F1701),1,0)</f>
        <v>1</v>
      </c>
      <c r="O1701" s="54">
        <f>VLOOKUP(K1701,'Basic Moves'!B$2:J$60,5,FALSE)</f>
        <v>1100</v>
      </c>
      <c r="P1701" s="54">
        <f>VLOOKUP(K1701,'Basic Moves'!B$2:J$60,9,FALSE)</f>
        <v>14</v>
      </c>
      <c r="Q1701" s="34">
        <f t="shared" si="229"/>
        <v>5</v>
      </c>
      <c r="R1701" s="24">
        <f t="shared" si="2"/>
        <v>4.545454545</v>
      </c>
      <c r="S1701" s="56">
        <f t="shared" si="230"/>
        <v>7.272727273</v>
      </c>
      <c r="T1701" s="56">
        <f t="shared" si="231"/>
        <v>12.72727273</v>
      </c>
      <c r="U1701" s="56">
        <f t="shared" si="232"/>
        <v>1.75</v>
      </c>
      <c r="V1701" s="48" t="s">
        <v>144</v>
      </c>
      <c r="W1701" s="54">
        <f>VLOOKUP(V1701,'Charged Moves'!B$2:K$119,3,FALSE)</f>
        <v>80</v>
      </c>
      <c r="X1701" s="57" t="str">
        <f>VLOOKUP(V1701,'Charged Moves'!B$2:C$119,2,FALSE)</f>
        <v>Poison</v>
      </c>
      <c r="Y1701" s="54">
        <f>IF(OR(VLOOKUP(V1701,'Charged Moves'!B$2:C$119,2,FALSE)=E1701,VLOOKUP(V1701,'Charged Moves'!B$2:C$119,2,FALSE)=F1701),1,0)</f>
        <v>1</v>
      </c>
      <c r="Z1701" s="54">
        <f>VLOOKUP(V1701,'Charged Moves'!B$2:K$119,10,FALSE)*100</f>
        <v>5</v>
      </c>
      <c r="AA1701" s="54">
        <f>VLOOKUP(V1701,'Charged Moves'!B$2:K$119,6,FALSE)</f>
        <v>2300</v>
      </c>
      <c r="AB1701" s="54">
        <f>VLOOKUP(V1701,'Charged Moves'!B$2:L$119,11,FALSE)</f>
        <v>50</v>
      </c>
      <c r="AC1701" s="62">
        <f t="shared" si="233"/>
        <v>46</v>
      </c>
      <c r="AD1701" s="24">
        <f t="shared" si="3"/>
        <v>20</v>
      </c>
      <c r="AE1701" s="63">
        <f t="shared" si="4"/>
        <v>4</v>
      </c>
      <c r="AF1701" s="64">
        <f t="shared" si="5"/>
        <v>4400</v>
      </c>
      <c r="AG1701" s="65">
        <f t="shared" si="6"/>
        <v>9.850746269</v>
      </c>
      <c r="AH1701" s="15">
        <f t="shared" si="234"/>
        <v>0.5658096651</v>
      </c>
      <c r="AI1701" s="15">
        <f t="shared" si="235"/>
        <v>0.1096495432</v>
      </c>
      <c r="AJ1701" s="15">
        <f t="shared" si="236"/>
        <v>0.1337330476</v>
      </c>
      <c r="AK1701" s="65">
        <f t="shared" si="7"/>
        <v>3.952095808</v>
      </c>
      <c r="AL1701" s="65">
        <f t="shared" si="8"/>
        <v>121656.7164</v>
      </c>
      <c r="AM1701" s="65">
        <f t="shared" si="9"/>
        <v>48808.38323</v>
      </c>
    </row>
    <row r="1702" ht="14.25" customHeight="1">
      <c r="A1702" s="11">
        <v>502.0</v>
      </c>
      <c r="B1702" s="32">
        <f>VLOOKUP(D1702,'Species Data'!A$2:E$252,2,FALSE)</f>
        <v>70</v>
      </c>
      <c r="C1702" s="32"/>
      <c r="D1702" s="32" t="s">
        <v>323</v>
      </c>
      <c r="E1702" s="142" t="s">
        <v>479</v>
      </c>
      <c r="F1702" s="121" t="s">
        <v>473</v>
      </c>
      <c r="G1702" s="32">
        <f>VLOOKUP(D1702,'Species Data'!A$2:E$252,3,FALSE)</f>
        <v>130</v>
      </c>
      <c r="H1702" s="104">
        <f>VLOOKUP(D1702,'Species Data'!A$2:E$252,4,FALSE)</f>
        <v>172</v>
      </c>
      <c r="I1702" s="104">
        <f>VLOOKUP(D1702,'Species Data'!A$2:E$252,5,FALSE)</f>
        <v>95</v>
      </c>
      <c r="J1702" s="105">
        <f t="shared" si="1"/>
        <v>12350</v>
      </c>
      <c r="K1702" s="36" t="s">
        <v>146</v>
      </c>
      <c r="L1702" s="106">
        <f>VLOOKUP(K1702,'Basic Moves'!B$2:J$60,3,FALSE)</f>
        <v>13</v>
      </c>
      <c r="M1702" s="106" t="str">
        <f>VLOOKUP(K1702,'Basic Moves'!B$2:C$60,2,FALSE)</f>
        <v>Grass</v>
      </c>
      <c r="N1702" s="106">
        <f>IF(OR(VLOOKUP(K1702,'Basic Moves'!B$2:C$60,2,FALSE)=E1702,VLOOKUP(K1702,'Basic Moves'!B$2:C$60,2,FALSE)=F1702),1,0)</f>
        <v>1</v>
      </c>
      <c r="O1702" s="106">
        <f>VLOOKUP(K1702,'Basic Moves'!B$2:J$60,5,FALSE)</f>
        <v>1000</v>
      </c>
      <c r="P1702" s="106">
        <f>VLOOKUP(K1702,'Basic Moves'!B$2:J$60,9,FALSE)</f>
        <v>7</v>
      </c>
      <c r="Q1702" s="34">
        <f t="shared" si="229"/>
        <v>8</v>
      </c>
      <c r="R1702" s="24">
        <f t="shared" si="2"/>
        <v>8</v>
      </c>
      <c r="S1702" s="56">
        <f t="shared" si="230"/>
        <v>13</v>
      </c>
      <c r="T1702" s="56">
        <f t="shared" si="231"/>
        <v>7</v>
      </c>
      <c r="U1702" s="56">
        <f t="shared" si="232"/>
        <v>0.5384615385</v>
      </c>
      <c r="V1702" s="36" t="s">
        <v>144</v>
      </c>
      <c r="W1702" s="106">
        <f>VLOOKUP(V1702,'Charged Moves'!B$2:K$119,3,FALSE)</f>
        <v>80</v>
      </c>
      <c r="X1702" s="107" t="str">
        <f>VLOOKUP(V1702,'Charged Moves'!B$2:C$119,2,FALSE)</f>
        <v>Poison</v>
      </c>
      <c r="Y1702" s="106">
        <f>IF(OR(VLOOKUP(V1702,'Charged Moves'!B$2:C$119,2,FALSE)=E1702,VLOOKUP(V1702,'Charged Moves'!B$2:C$119,2,FALSE)=F1702),1,0)</f>
        <v>1</v>
      </c>
      <c r="Z1702" s="106">
        <f>VLOOKUP(V1702,'Charged Moves'!B$2:K$119,10,FALSE)*100</f>
        <v>5</v>
      </c>
      <c r="AA1702" s="106">
        <f>VLOOKUP(V1702,'Charged Moves'!B$2:K$119,6,FALSE)</f>
        <v>2300</v>
      </c>
      <c r="AB1702" s="106">
        <f>VLOOKUP(V1702,'Charged Moves'!B$2:L$119,11,FALSE)</f>
        <v>50</v>
      </c>
      <c r="AC1702" s="62">
        <f t="shared" si="233"/>
        <v>46</v>
      </c>
      <c r="AD1702" s="24">
        <f t="shared" si="3"/>
        <v>20</v>
      </c>
      <c r="AE1702" s="63">
        <f t="shared" si="4"/>
        <v>8</v>
      </c>
      <c r="AF1702" s="64">
        <f t="shared" si="5"/>
        <v>8000</v>
      </c>
      <c r="AG1702" s="65">
        <f t="shared" si="6"/>
        <v>10.67961165</v>
      </c>
      <c r="AH1702" s="15">
        <f t="shared" si="234"/>
        <v>0.6134182453</v>
      </c>
      <c r="AI1702" s="15">
        <f t="shared" si="235"/>
        <v>0.1188757183</v>
      </c>
      <c r="AJ1702" s="15">
        <f t="shared" si="236"/>
        <v>0.1315277913</v>
      </c>
      <c r="AK1702" s="65">
        <f t="shared" si="7"/>
        <v>3.886925795</v>
      </c>
      <c r="AL1702" s="65">
        <f t="shared" si="8"/>
        <v>131893.2039</v>
      </c>
      <c r="AM1702" s="65">
        <f t="shared" si="9"/>
        <v>48003.53357</v>
      </c>
    </row>
    <row r="1703" ht="14.25" customHeight="1">
      <c r="A1703" s="11">
        <v>494.0</v>
      </c>
      <c r="B1703" s="11">
        <f>VLOOKUP(D1703,'Species Data'!A$2:E$252,2,FALSE)</f>
        <v>70</v>
      </c>
      <c r="C1703" s="11"/>
      <c r="D1703" s="11" t="s">
        <v>323</v>
      </c>
      <c r="E1703" s="110" t="s">
        <v>479</v>
      </c>
      <c r="F1703" s="108" t="s">
        <v>473</v>
      </c>
      <c r="G1703" s="11">
        <f>VLOOKUP(D1703,'Species Data'!A$2:E$252,3,FALSE)</f>
        <v>130</v>
      </c>
      <c r="H1703" s="52">
        <f>VLOOKUP(D1703,'Species Data'!A$2:E$252,4,FALSE)</f>
        <v>172</v>
      </c>
      <c r="I1703" s="52">
        <f>VLOOKUP(D1703,'Species Data'!A$2:E$252,5,FALSE)</f>
        <v>95</v>
      </c>
      <c r="J1703" s="53">
        <f t="shared" si="1"/>
        <v>12350</v>
      </c>
      <c r="K1703" s="48" t="s">
        <v>119</v>
      </c>
      <c r="L1703" s="54">
        <f>VLOOKUP(K1703,'Basic Moves'!B$2:J$60,3,FALSE)</f>
        <v>9</v>
      </c>
      <c r="M1703" s="54" t="str">
        <f>VLOOKUP(K1703,'Basic Moves'!B$2:C$60,2,FALSE)</f>
        <v>Poison</v>
      </c>
      <c r="N1703" s="54">
        <f>IF(OR(VLOOKUP(K1703,'Basic Moves'!B$2:C$60,2,FALSE)=E1703,VLOOKUP(K1703,'Basic Moves'!B$2:C$60,2,FALSE)=F1703),1,0)</f>
        <v>1</v>
      </c>
      <c r="O1703" s="54">
        <f>VLOOKUP(K1703,'Basic Moves'!B$2:J$60,5,FALSE)</f>
        <v>800</v>
      </c>
      <c r="P1703" s="54">
        <f>VLOOKUP(K1703,'Basic Moves'!B$2:J$60,9,FALSE)</f>
        <v>8</v>
      </c>
      <c r="Q1703" s="34">
        <f t="shared" si="229"/>
        <v>6</v>
      </c>
      <c r="R1703" s="24">
        <f t="shared" si="2"/>
        <v>7.5</v>
      </c>
      <c r="S1703" s="56">
        <f t="shared" si="230"/>
        <v>11.25</v>
      </c>
      <c r="T1703" s="56">
        <f t="shared" si="231"/>
        <v>10</v>
      </c>
      <c r="U1703" s="56">
        <f t="shared" si="232"/>
        <v>0.8888888889</v>
      </c>
      <c r="V1703" s="48" t="s">
        <v>208</v>
      </c>
      <c r="W1703" s="54">
        <f>VLOOKUP(V1703,'Charged Moves'!B$2:K$119,3,FALSE)</f>
        <v>90</v>
      </c>
      <c r="X1703" s="57" t="str">
        <f>VLOOKUP(V1703,'Charged Moves'!B$2:C$119,2,FALSE)</f>
        <v>Grass</v>
      </c>
      <c r="Y1703" s="54">
        <f>IF(OR(VLOOKUP(V1703,'Charged Moves'!B$2:C$119,2,FALSE)=E1703,VLOOKUP(V1703,'Charged Moves'!B$2:C$119,2,FALSE)=F1703),1,0)</f>
        <v>1</v>
      </c>
      <c r="Z1703" s="54">
        <f>VLOOKUP(V1703,'Charged Moves'!B$2:K$119,10,FALSE)*100</f>
        <v>0</v>
      </c>
      <c r="AA1703" s="54">
        <f>VLOOKUP(V1703,'Charged Moves'!B$2:K$119,6,FALSE)</f>
        <v>2600</v>
      </c>
      <c r="AB1703" s="54">
        <f>VLOOKUP(V1703,'Charged Moves'!B$2:L$119,11,FALSE)</f>
        <v>50</v>
      </c>
      <c r="AC1703" s="62">
        <f t="shared" si="233"/>
        <v>52</v>
      </c>
      <c r="AD1703" s="24">
        <f t="shared" si="3"/>
        <v>20</v>
      </c>
      <c r="AE1703" s="63">
        <f t="shared" si="4"/>
        <v>7</v>
      </c>
      <c r="AF1703" s="64">
        <f t="shared" si="5"/>
        <v>5600</v>
      </c>
      <c r="AG1703" s="65">
        <f t="shared" si="6"/>
        <v>11.46341463</v>
      </c>
      <c r="AH1703" s="15">
        <f t="shared" si="234"/>
        <v>0.6584385201</v>
      </c>
      <c r="AI1703" s="15">
        <f t="shared" si="235"/>
        <v>0.1276002999</v>
      </c>
      <c r="AJ1703" s="15">
        <f t="shared" si="236"/>
        <v>0.1314388544</v>
      </c>
      <c r="AK1703" s="65">
        <f t="shared" si="7"/>
        <v>3.884297521</v>
      </c>
      <c r="AL1703" s="65">
        <f t="shared" si="8"/>
        <v>141573.1707</v>
      </c>
      <c r="AM1703" s="65">
        <f t="shared" si="9"/>
        <v>47971.07438</v>
      </c>
    </row>
    <row r="1704" ht="14.25" customHeight="1">
      <c r="A1704" s="11">
        <v>501.0</v>
      </c>
      <c r="B1704" s="32">
        <f>VLOOKUP(D1704,'Species Data'!A$2:E$252,2,FALSE)</f>
        <v>70</v>
      </c>
      <c r="C1704" s="32"/>
      <c r="D1704" s="32" t="s">
        <v>323</v>
      </c>
      <c r="E1704" s="142" t="s">
        <v>479</v>
      </c>
      <c r="F1704" s="121" t="s">
        <v>473</v>
      </c>
      <c r="G1704" s="32">
        <f>VLOOKUP(D1704,'Species Data'!A$2:E$252,3,FALSE)</f>
        <v>130</v>
      </c>
      <c r="H1704" s="104">
        <f>VLOOKUP(D1704,'Species Data'!A$2:E$252,4,FALSE)</f>
        <v>172</v>
      </c>
      <c r="I1704" s="104">
        <f>VLOOKUP(D1704,'Species Data'!A$2:E$252,5,FALSE)</f>
        <v>95</v>
      </c>
      <c r="J1704" s="105">
        <f t="shared" si="1"/>
        <v>12350</v>
      </c>
      <c r="K1704" s="36" t="s">
        <v>146</v>
      </c>
      <c r="L1704" s="106">
        <f>VLOOKUP(K1704,'Basic Moves'!B$2:J$60,3,FALSE)</f>
        <v>13</v>
      </c>
      <c r="M1704" s="106" t="str">
        <f>VLOOKUP(K1704,'Basic Moves'!B$2:C$60,2,FALSE)</f>
        <v>Grass</v>
      </c>
      <c r="N1704" s="106">
        <f>IF(OR(VLOOKUP(K1704,'Basic Moves'!B$2:C$60,2,FALSE)=E1704,VLOOKUP(K1704,'Basic Moves'!B$2:C$60,2,FALSE)=F1704),1,0)</f>
        <v>1</v>
      </c>
      <c r="O1704" s="106">
        <f>VLOOKUP(K1704,'Basic Moves'!B$2:J$60,5,FALSE)</f>
        <v>1000</v>
      </c>
      <c r="P1704" s="106">
        <f>VLOOKUP(K1704,'Basic Moves'!B$2:J$60,9,FALSE)</f>
        <v>7</v>
      </c>
      <c r="Q1704" s="34">
        <f t="shared" si="229"/>
        <v>8</v>
      </c>
      <c r="R1704" s="24">
        <f t="shared" si="2"/>
        <v>8</v>
      </c>
      <c r="S1704" s="56">
        <f t="shared" si="230"/>
        <v>13</v>
      </c>
      <c r="T1704" s="56">
        <f t="shared" si="231"/>
        <v>7</v>
      </c>
      <c r="U1704" s="56">
        <f t="shared" si="232"/>
        <v>0.5384615385</v>
      </c>
      <c r="V1704" s="36" t="s">
        <v>145</v>
      </c>
      <c r="W1704" s="106">
        <f>VLOOKUP(V1704,'Charged Moves'!B$2:K$119,3,FALSE)</f>
        <v>55</v>
      </c>
      <c r="X1704" s="107" t="str">
        <f>VLOOKUP(V1704,'Charged Moves'!B$2:C$119,2,FALSE)</f>
        <v>Grass</v>
      </c>
      <c r="Y1704" s="106">
        <f>IF(OR(VLOOKUP(V1704,'Charged Moves'!B$2:C$119,2,FALSE)=E1704,VLOOKUP(V1704,'Charged Moves'!B$2:C$119,2,FALSE)=F1704),1,0)</f>
        <v>1</v>
      </c>
      <c r="Z1704" s="106">
        <f>VLOOKUP(V1704,'Charged Moves'!B$2:K$119,10,FALSE)*100</f>
        <v>5</v>
      </c>
      <c r="AA1704" s="106">
        <f>VLOOKUP(V1704,'Charged Moves'!B$2:K$119,6,FALSE)</f>
        <v>2100</v>
      </c>
      <c r="AB1704" s="106">
        <f>VLOOKUP(V1704,'Charged Moves'!B$2:L$119,11,FALSE)</f>
        <v>33</v>
      </c>
      <c r="AC1704" s="62">
        <f t="shared" si="233"/>
        <v>32</v>
      </c>
      <c r="AD1704" s="24">
        <f t="shared" si="3"/>
        <v>15.23809524</v>
      </c>
      <c r="AE1704" s="63">
        <f t="shared" si="4"/>
        <v>5</v>
      </c>
      <c r="AF1704" s="64">
        <f t="shared" si="5"/>
        <v>5000</v>
      </c>
      <c r="AG1704" s="65">
        <f t="shared" si="6"/>
        <v>10.14084507</v>
      </c>
      <c r="AH1704" s="15">
        <f t="shared" si="234"/>
        <v>0.5824724337</v>
      </c>
      <c r="AI1704" s="15">
        <f t="shared" si="235"/>
        <v>0.1128786591</v>
      </c>
      <c r="AJ1704" s="15">
        <f t="shared" si="236"/>
        <v>0.1275587946</v>
      </c>
      <c r="AK1704" s="65">
        <f t="shared" si="7"/>
        <v>3.769633508</v>
      </c>
      <c r="AL1704" s="65">
        <f t="shared" si="8"/>
        <v>125239.4366</v>
      </c>
      <c r="AM1704" s="65">
        <f t="shared" si="9"/>
        <v>46554.97382</v>
      </c>
    </row>
    <row r="1705" ht="14.25" customHeight="1">
      <c r="A1705" s="11">
        <v>496.0</v>
      </c>
      <c r="B1705" s="11">
        <f>VLOOKUP(D1705,'Species Data'!A$2:E$252,2,FALSE)</f>
        <v>70</v>
      </c>
      <c r="C1705" s="11"/>
      <c r="D1705" s="11" t="s">
        <v>323</v>
      </c>
      <c r="E1705" s="110" t="s">
        <v>479</v>
      </c>
      <c r="F1705" s="108" t="s">
        <v>473</v>
      </c>
      <c r="G1705" s="11">
        <f>VLOOKUP(D1705,'Species Data'!A$2:E$252,3,FALSE)</f>
        <v>130</v>
      </c>
      <c r="H1705" s="52">
        <f>VLOOKUP(D1705,'Species Data'!A$2:E$252,4,FALSE)</f>
        <v>172</v>
      </c>
      <c r="I1705" s="52">
        <f>VLOOKUP(D1705,'Species Data'!A$2:E$252,5,FALSE)</f>
        <v>95</v>
      </c>
      <c r="J1705" s="53">
        <f t="shared" si="1"/>
        <v>12350</v>
      </c>
      <c r="K1705" s="48" t="s">
        <v>119</v>
      </c>
      <c r="L1705" s="54">
        <f>VLOOKUP(K1705,'Basic Moves'!B$2:J$60,3,FALSE)</f>
        <v>9</v>
      </c>
      <c r="M1705" s="54" t="str">
        <f>VLOOKUP(K1705,'Basic Moves'!B$2:C$60,2,FALSE)</f>
        <v>Poison</v>
      </c>
      <c r="N1705" s="54">
        <f>IF(OR(VLOOKUP(K1705,'Basic Moves'!B$2:C$60,2,FALSE)=E1705,VLOOKUP(K1705,'Basic Moves'!B$2:C$60,2,FALSE)=F1705),1,0)</f>
        <v>1</v>
      </c>
      <c r="O1705" s="54">
        <f>VLOOKUP(K1705,'Basic Moves'!B$2:J$60,5,FALSE)</f>
        <v>800</v>
      </c>
      <c r="P1705" s="54">
        <f>VLOOKUP(K1705,'Basic Moves'!B$2:J$60,9,FALSE)</f>
        <v>8</v>
      </c>
      <c r="Q1705" s="34">
        <f t="shared" si="229"/>
        <v>6</v>
      </c>
      <c r="R1705" s="24">
        <f t="shared" si="2"/>
        <v>7.5</v>
      </c>
      <c r="S1705" s="56">
        <f t="shared" si="230"/>
        <v>11.25</v>
      </c>
      <c r="T1705" s="56">
        <f t="shared" si="231"/>
        <v>10</v>
      </c>
      <c r="U1705" s="56">
        <f t="shared" si="232"/>
        <v>0.8888888889</v>
      </c>
      <c r="V1705" s="48" t="s">
        <v>144</v>
      </c>
      <c r="W1705" s="54">
        <f>VLOOKUP(V1705,'Charged Moves'!B$2:K$119,3,FALSE)</f>
        <v>80</v>
      </c>
      <c r="X1705" s="57" t="str">
        <f>VLOOKUP(V1705,'Charged Moves'!B$2:C$119,2,FALSE)</f>
        <v>Poison</v>
      </c>
      <c r="Y1705" s="54">
        <f>IF(OR(VLOOKUP(V1705,'Charged Moves'!B$2:C$119,2,FALSE)=E1705,VLOOKUP(V1705,'Charged Moves'!B$2:C$119,2,FALSE)=F1705),1,0)</f>
        <v>1</v>
      </c>
      <c r="Z1705" s="54">
        <f>VLOOKUP(V1705,'Charged Moves'!B$2:K$119,10,FALSE)*100</f>
        <v>5</v>
      </c>
      <c r="AA1705" s="54">
        <f>VLOOKUP(V1705,'Charged Moves'!B$2:K$119,6,FALSE)</f>
        <v>2300</v>
      </c>
      <c r="AB1705" s="54">
        <f>VLOOKUP(V1705,'Charged Moves'!B$2:L$119,11,FALSE)</f>
        <v>50</v>
      </c>
      <c r="AC1705" s="62">
        <f t="shared" si="233"/>
        <v>46</v>
      </c>
      <c r="AD1705" s="24">
        <f t="shared" si="3"/>
        <v>20</v>
      </c>
      <c r="AE1705" s="63">
        <f t="shared" si="4"/>
        <v>7</v>
      </c>
      <c r="AF1705" s="64">
        <f t="shared" si="5"/>
        <v>5600</v>
      </c>
      <c r="AG1705" s="65">
        <f t="shared" si="6"/>
        <v>11.13924051</v>
      </c>
      <c r="AH1705" s="15">
        <f t="shared" si="234"/>
        <v>0.6398185242</v>
      </c>
      <c r="AI1705" s="15">
        <f t="shared" si="235"/>
        <v>0.1239918885</v>
      </c>
      <c r="AJ1705" s="15">
        <f t="shared" si="236"/>
        <v>0.1245936901</v>
      </c>
      <c r="AK1705" s="65">
        <f t="shared" si="7"/>
        <v>3.682008368</v>
      </c>
      <c r="AL1705" s="65">
        <f t="shared" si="8"/>
        <v>137569.6203</v>
      </c>
      <c r="AM1705" s="65">
        <f t="shared" si="9"/>
        <v>45472.80335</v>
      </c>
    </row>
    <row r="1706" ht="14.25" customHeight="1">
      <c r="A1706" s="11">
        <v>498.0</v>
      </c>
      <c r="B1706" s="11">
        <f>VLOOKUP(D1706,'Species Data'!A$2:E$252,2,FALSE)</f>
        <v>70</v>
      </c>
      <c r="C1706" s="11"/>
      <c r="D1706" s="11" t="s">
        <v>323</v>
      </c>
      <c r="E1706" s="110" t="s">
        <v>479</v>
      </c>
      <c r="F1706" s="108" t="s">
        <v>473</v>
      </c>
      <c r="G1706" s="11">
        <f>VLOOKUP(D1706,'Species Data'!A$2:E$252,3,FALSE)</f>
        <v>130</v>
      </c>
      <c r="H1706" s="52">
        <f>VLOOKUP(D1706,'Species Data'!A$2:E$252,4,FALSE)</f>
        <v>172</v>
      </c>
      <c r="I1706" s="52">
        <f>VLOOKUP(D1706,'Species Data'!A$2:E$252,5,FALSE)</f>
        <v>95</v>
      </c>
      <c r="J1706" s="53">
        <f t="shared" si="1"/>
        <v>12350</v>
      </c>
      <c r="K1706" s="12" t="s">
        <v>129</v>
      </c>
      <c r="L1706" s="54">
        <f>VLOOKUP(K1706,'Basic Moves'!B$2:J$60,3,FALSE)</f>
        <v>8</v>
      </c>
      <c r="M1706" s="54" t="str">
        <f>VLOOKUP(K1706,'Basic Moves'!B$2:C$60,2,FALSE)</f>
        <v>Grass</v>
      </c>
      <c r="N1706" s="54">
        <f>IF(OR(VLOOKUP(K1706,'Basic Moves'!B$2:C$60,2,FALSE)=E1706,VLOOKUP(K1706,'Basic Moves'!B$2:C$60,2,FALSE)=F1706),1,0)</f>
        <v>1</v>
      </c>
      <c r="O1706" s="54">
        <f>VLOOKUP(K1706,'Basic Moves'!B$2:J$60,5,FALSE)</f>
        <v>1100</v>
      </c>
      <c r="P1706" s="54">
        <f>VLOOKUP(K1706,'Basic Moves'!B$2:J$60,9,FALSE)</f>
        <v>14</v>
      </c>
      <c r="Q1706" s="34">
        <f t="shared" si="229"/>
        <v>5</v>
      </c>
      <c r="R1706" s="24">
        <f t="shared" si="2"/>
        <v>4.545454545</v>
      </c>
      <c r="S1706" s="56">
        <f t="shared" si="230"/>
        <v>7.272727273</v>
      </c>
      <c r="T1706" s="56">
        <f t="shared" si="231"/>
        <v>12.72727273</v>
      </c>
      <c r="U1706" s="56">
        <f t="shared" si="232"/>
        <v>1.75</v>
      </c>
      <c r="V1706" s="48" t="s">
        <v>145</v>
      </c>
      <c r="W1706" s="54">
        <f>VLOOKUP(V1706,'Charged Moves'!B$2:K$119,3,FALSE)</f>
        <v>55</v>
      </c>
      <c r="X1706" s="57" t="str">
        <f>VLOOKUP(V1706,'Charged Moves'!B$2:C$119,2,FALSE)</f>
        <v>Grass</v>
      </c>
      <c r="Y1706" s="54">
        <f>IF(OR(VLOOKUP(V1706,'Charged Moves'!B$2:C$119,2,FALSE)=E1706,VLOOKUP(V1706,'Charged Moves'!B$2:C$119,2,FALSE)=F1706),1,0)</f>
        <v>1</v>
      </c>
      <c r="Z1706" s="54">
        <f>VLOOKUP(V1706,'Charged Moves'!B$2:K$119,10,FALSE)*100</f>
        <v>5</v>
      </c>
      <c r="AA1706" s="54">
        <f>VLOOKUP(V1706,'Charged Moves'!B$2:K$119,6,FALSE)</f>
        <v>2100</v>
      </c>
      <c r="AB1706" s="54">
        <f>VLOOKUP(V1706,'Charged Moves'!B$2:L$119,11,FALSE)</f>
        <v>33</v>
      </c>
      <c r="AC1706" s="62">
        <f t="shared" si="233"/>
        <v>32</v>
      </c>
      <c r="AD1706" s="24">
        <f t="shared" si="3"/>
        <v>15.23809524</v>
      </c>
      <c r="AE1706" s="63">
        <f t="shared" si="4"/>
        <v>3</v>
      </c>
      <c r="AF1706" s="64">
        <f t="shared" si="5"/>
        <v>3300</v>
      </c>
      <c r="AG1706" s="65">
        <f t="shared" si="6"/>
        <v>8.703703704</v>
      </c>
      <c r="AH1706" s="15">
        <f t="shared" si="234"/>
        <v>0.499925543</v>
      </c>
      <c r="AI1706" s="15">
        <f t="shared" si="235"/>
        <v>0.09688170918</v>
      </c>
      <c r="AJ1706" s="15">
        <f t="shared" si="236"/>
        <v>0.1186873237</v>
      </c>
      <c r="AK1706" s="65">
        <f t="shared" si="7"/>
        <v>3.507462687</v>
      </c>
      <c r="AL1706" s="65">
        <f t="shared" si="8"/>
        <v>107490.7407</v>
      </c>
      <c r="AM1706" s="65">
        <f t="shared" si="9"/>
        <v>43317.16418</v>
      </c>
    </row>
    <row r="1707" ht="14.25" customHeight="1">
      <c r="A1707" s="11">
        <v>495.0</v>
      </c>
      <c r="B1707" s="11">
        <f>VLOOKUP(D1707,'Species Data'!A$2:E$252,2,FALSE)</f>
        <v>70</v>
      </c>
      <c r="C1707" s="11"/>
      <c r="D1707" s="11" t="s">
        <v>323</v>
      </c>
      <c r="E1707" s="110" t="s">
        <v>479</v>
      </c>
      <c r="F1707" s="108" t="s">
        <v>473</v>
      </c>
      <c r="G1707" s="11">
        <f>VLOOKUP(D1707,'Species Data'!A$2:E$252,3,FALSE)</f>
        <v>130</v>
      </c>
      <c r="H1707" s="52">
        <f>VLOOKUP(D1707,'Species Data'!A$2:E$252,4,FALSE)</f>
        <v>172</v>
      </c>
      <c r="I1707" s="52">
        <f>VLOOKUP(D1707,'Species Data'!A$2:E$252,5,FALSE)</f>
        <v>95</v>
      </c>
      <c r="J1707" s="53">
        <f t="shared" si="1"/>
        <v>12350</v>
      </c>
      <c r="K1707" s="48" t="s">
        <v>119</v>
      </c>
      <c r="L1707" s="54">
        <f>VLOOKUP(K1707,'Basic Moves'!B$2:J$60,3,FALSE)</f>
        <v>9</v>
      </c>
      <c r="M1707" s="54" t="str">
        <f>VLOOKUP(K1707,'Basic Moves'!B$2:C$60,2,FALSE)</f>
        <v>Poison</v>
      </c>
      <c r="N1707" s="54">
        <f>IF(OR(VLOOKUP(K1707,'Basic Moves'!B$2:C$60,2,FALSE)=E1707,VLOOKUP(K1707,'Basic Moves'!B$2:C$60,2,FALSE)=F1707),1,0)</f>
        <v>1</v>
      </c>
      <c r="O1707" s="54">
        <f>VLOOKUP(K1707,'Basic Moves'!B$2:J$60,5,FALSE)</f>
        <v>800</v>
      </c>
      <c r="P1707" s="54">
        <f>VLOOKUP(K1707,'Basic Moves'!B$2:J$60,9,FALSE)</f>
        <v>8</v>
      </c>
      <c r="Q1707" s="34">
        <f t="shared" si="229"/>
        <v>6</v>
      </c>
      <c r="R1707" s="24">
        <f t="shared" si="2"/>
        <v>7.5</v>
      </c>
      <c r="S1707" s="56">
        <f t="shared" si="230"/>
        <v>11.25</v>
      </c>
      <c r="T1707" s="56">
        <f t="shared" si="231"/>
        <v>10</v>
      </c>
      <c r="U1707" s="56">
        <f t="shared" si="232"/>
        <v>0.8888888889</v>
      </c>
      <c r="V1707" s="48" t="s">
        <v>145</v>
      </c>
      <c r="W1707" s="54">
        <f>VLOOKUP(V1707,'Charged Moves'!B$2:K$119,3,FALSE)</f>
        <v>55</v>
      </c>
      <c r="X1707" s="57" t="str">
        <f>VLOOKUP(V1707,'Charged Moves'!B$2:C$119,2,FALSE)</f>
        <v>Grass</v>
      </c>
      <c r="Y1707" s="54">
        <f>IF(OR(VLOOKUP(V1707,'Charged Moves'!B$2:C$119,2,FALSE)=E1707,VLOOKUP(V1707,'Charged Moves'!B$2:C$119,2,FALSE)=F1707),1,0)</f>
        <v>1</v>
      </c>
      <c r="Z1707" s="54">
        <f>VLOOKUP(V1707,'Charged Moves'!B$2:K$119,10,FALSE)*100</f>
        <v>5</v>
      </c>
      <c r="AA1707" s="54">
        <f>VLOOKUP(V1707,'Charged Moves'!B$2:K$119,6,FALSE)</f>
        <v>2100</v>
      </c>
      <c r="AB1707" s="54">
        <f>VLOOKUP(V1707,'Charged Moves'!B$2:L$119,11,FALSE)</f>
        <v>33</v>
      </c>
      <c r="AC1707" s="62">
        <f t="shared" si="233"/>
        <v>32</v>
      </c>
      <c r="AD1707" s="24">
        <f t="shared" si="3"/>
        <v>15.23809524</v>
      </c>
      <c r="AE1707" s="63">
        <f t="shared" si="4"/>
        <v>5</v>
      </c>
      <c r="AF1707" s="64">
        <f t="shared" si="5"/>
        <v>4000</v>
      </c>
      <c r="AG1707" s="65">
        <f t="shared" si="6"/>
        <v>10.16393443</v>
      </c>
      <c r="AH1707" s="15">
        <f t="shared" si="234"/>
        <v>0.583798646</v>
      </c>
      <c r="AI1707" s="15">
        <f t="shared" si="235"/>
        <v>0.1131356688</v>
      </c>
      <c r="AJ1707" s="15">
        <f t="shared" si="236"/>
        <v>0.1159109305</v>
      </c>
      <c r="AK1707" s="65">
        <f t="shared" si="7"/>
        <v>3.425414365</v>
      </c>
      <c r="AL1707" s="65">
        <f t="shared" si="8"/>
        <v>125524.5902</v>
      </c>
      <c r="AM1707" s="65">
        <f t="shared" si="9"/>
        <v>42303.8674</v>
      </c>
    </row>
    <row r="1708" ht="14.25" customHeight="1">
      <c r="A1708" s="11">
        <v>841.0</v>
      </c>
      <c r="B1708" s="11">
        <f>VLOOKUP(D1708,'Species Data'!A$2:E$252,2,FALSE)</f>
        <v>110</v>
      </c>
      <c r="C1708" s="11"/>
      <c r="D1708" s="11" t="s">
        <v>213</v>
      </c>
      <c r="E1708" s="108" t="s">
        <v>473</v>
      </c>
      <c r="F1708" s="109"/>
      <c r="G1708" s="11">
        <f>VLOOKUP(D1708,'Species Data'!A$2:E$252,3,FALSE)</f>
        <v>130</v>
      </c>
      <c r="H1708" s="52">
        <f>VLOOKUP(D1708,'Species Data'!A$2:E$252,4,FALSE)</f>
        <v>174</v>
      </c>
      <c r="I1708" s="52">
        <f>VLOOKUP(D1708,'Species Data'!A$2:E$252,5,FALSE)</f>
        <v>221</v>
      </c>
      <c r="J1708" s="53">
        <f t="shared" si="1"/>
        <v>28730</v>
      </c>
      <c r="K1708" s="12" t="s">
        <v>135</v>
      </c>
      <c r="L1708" s="54">
        <f>VLOOKUP(K1708,'Basic Moves'!B$2:J$60,3,FALSE)</f>
        <v>10</v>
      </c>
      <c r="M1708" s="54" t="str">
        <f>VLOOKUP(K1708,'Basic Moves'!B$2:C$60,2,FALSE)</f>
        <v>Bug</v>
      </c>
      <c r="N1708" s="54">
        <f>IF(OR(VLOOKUP(K1708,'Basic Moves'!B$2:C$60,2,FALSE)=E1708,VLOOKUP(K1708,'Basic Moves'!B$2:C$60,2,FALSE)=F1708),1,0)</f>
        <v>0</v>
      </c>
      <c r="O1708" s="54">
        <f>VLOOKUP(K1708,'Basic Moves'!B$2:J$60,5,FALSE)</f>
        <v>1100</v>
      </c>
      <c r="P1708" s="54">
        <f>VLOOKUP(K1708,'Basic Moves'!B$2:J$60,9,FALSE)</f>
        <v>14</v>
      </c>
      <c r="Q1708" s="34">
        <f t="shared" si="229"/>
        <v>5</v>
      </c>
      <c r="R1708" s="24">
        <f t="shared" si="2"/>
        <v>4.545454545</v>
      </c>
      <c r="S1708" s="56">
        <f t="shared" si="230"/>
        <v>9.090909091</v>
      </c>
      <c r="T1708" s="56">
        <f t="shared" si="231"/>
        <v>12.72727273</v>
      </c>
      <c r="U1708" s="56">
        <f t="shared" si="232"/>
        <v>1.4</v>
      </c>
      <c r="V1708" s="48" t="s">
        <v>144</v>
      </c>
      <c r="W1708" s="54">
        <f>VLOOKUP(V1708,'Charged Moves'!B$2:K$119,3,FALSE)</f>
        <v>80</v>
      </c>
      <c r="X1708" s="57" t="str">
        <f>VLOOKUP(V1708,'Charged Moves'!B$2:C$119,2,FALSE)</f>
        <v>Poison</v>
      </c>
      <c r="Y1708" s="54">
        <f>IF(OR(VLOOKUP(V1708,'Charged Moves'!B$2:C$119,2,FALSE)=E1708,VLOOKUP(V1708,'Charged Moves'!B$2:C$119,2,FALSE)=F1708),1,0)</f>
        <v>1</v>
      </c>
      <c r="Z1708" s="54">
        <f>VLOOKUP(V1708,'Charged Moves'!B$2:K$119,10,FALSE)*100</f>
        <v>5</v>
      </c>
      <c r="AA1708" s="54">
        <f>VLOOKUP(V1708,'Charged Moves'!B$2:K$119,6,FALSE)</f>
        <v>2300</v>
      </c>
      <c r="AB1708" s="54">
        <f>VLOOKUP(V1708,'Charged Moves'!B$2:L$119,11,FALSE)</f>
        <v>50</v>
      </c>
      <c r="AC1708" s="62">
        <f t="shared" si="233"/>
        <v>47</v>
      </c>
      <c r="AD1708" s="24">
        <f t="shared" si="3"/>
        <v>20.43478261</v>
      </c>
      <c r="AE1708" s="63">
        <f t="shared" si="4"/>
        <v>4</v>
      </c>
      <c r="AF1708" s="64">
        <f t="shared" si="5"/>
        <v>4400</v>
      </c>
      <c r="AG1708" s="65">
        <f t="shared" si="6"/>
        <v>10</v>
      </c>
      <c r="AH1708" s="15">
        <f t="shared" si="234"/>
        <v>0.5743825388</v>
      </c>
      <c r="AI1708" s="15">
        <f t="shared" si="235"/>
        <v>0.258944304</v>
      </c>
      <c r="AJ1708" s="15">
        <f t="shared" si="236"/>
        <v>0.315819017</v>
      </c>
      <c r="AK1708" s="65">
        <f t="shared" si="7"/>
        <v>4.011976048</v>
      </c>
      <c r="AL1708" s="65">
        <f t="shared" si="8"/>
        <v>287300</v>
      </c>
      <c r="AM1708" s="65">
        <f t="shared" si="9"/>
        <v>115264.0719</v>
      </c>
    </row>
    <row r="1709" ht="14.25" customHeight="1">
      <c r="A1709" s="11">
        <v>840.0</v>
      </c>
      <c r="B1709" s="11">
        <f>VLOOKUP(D1709,'Species Data'!A$2:E$252,2,FALSE)</f>
        <v>110</v>
      </c>
      <c r="C1709" s="11"/>
      <c r="D1709" s="11" t="s">
        <v>213</v>
      </c>
      <c r="E1709" s="108" t="s">
        <v>473</v>
      </c>
      <c r="F1709" s="109"/>
      <c r="G1709" s="11">
        <f>VLOOKUP(D1709,'Species Data'!A$2:E$252,3,FALSE)</f>
        <v>130</v>
      </c>
      <c r="H1709" s="52">
        <f>VLOOKUP(D1709,'Species Data'!A$2:E$252,4,FALSE)</f>
        <v>174</v>
      </c>
      <c r="I1709" s="52">
        <f>VLOOKUP(D1709,'Species Data'!A$2:E$252,5,FALSE)</f>
        <v>221</v>
      </c>
      <c r="J1709" s="53">
        <f t="shared" si="1"/>
        <v>28730</v>
      </c>
      <c r="K1709" s="12" t="s">
        <v>135</v>
      </c>
      <c r="L1709" s="54">
        <f>VLOOKUP(K1709,'Basic Moves'!B$2:J$60,3,FALSE)</f>
        <v>10</v>
      </c>
      <c r="M1709" s="54" t="str">
        <f>VLOOKUP(K1709,'Basic Moves'!B$2:C$60,2,FALSE)</f>
        <v>Bug</v>
      </c>
      <c r="N1709" s="54">
        <f>IF(OR(VLOOKUP(K1709,'Basic Moves'!B$2:C$60,2,FALSE)=E1709,VLOOKUP(K1709,'Basic Moves'!B$2:C$60,2,FALSE)=F1709),1,0)</f>
        <v>0</v>
      </c>
      <c r="O1709" s="54">
        <f>VLOOKUP(K1709,'Basic Moves'!B$2:J$60,5,FALSE)</f>
        <v>1100</v>
      </c>
      <c r="P1709" s="54">
        <f>VLOOKUP(K1709,'Basic Moves'!B$2:J$60,9,FALSE)</f>
        <v>14</v>
      </c>
      <c r="Q1709" s="34">
        <f t="shared" si="229"/>
        <v>5</v>
      </c>
      <c r="R1709" s="24">
        <f t="shared" si="2"/>
        <v>4.545454545</v>
      </c>
      <c r="S1709" s="56">
        <f t="shared" si="230"/>
        <v>9.090909091</v>
      </c>
      <c r="T1709" s="56">
        <f t="shared" si="231"/>
        <v>12.72727273</v>
      </c>
      <c r="U1709" s="56">
        <f t="shared" si="232"/>
        <v>1.4</v>
      </c>
      <c r="V1709" s="48" t="s">
        <v>37</v>
      </c>
      <c r="W1709" s="54">
        <f>VLOOKUP(V1709,'Charged Moves'!B$2:K$119,3,FALSE)</f>
        <v>100</v>
      </c>
      <c r="X1709" s="57" t="str">
        <f>VLOOKUP(V1709,'Charged Moves'!B$2:C$119,2,FALSE)</f>
        <v>Ghost</v>
      </c>
      <c r="Y1709" s="54">
        <f>IF(OR(VLOOKUP(V1709,'Charged Moves'!B$2:C$119,2,FALSE)=E1709,VLOOKUP(V1709,'Charged Moves'!B$2:C$119,2,FALSE)=F1709),1,0)</f>
        <v>0</v>
      </c>
      <c r="Z1709" s="54">
        <f>VLOOKUP(V1709,'Charged Moves'!B$2:K$119,10,FALSE)*100</f>
        <v>5</v>
      </c>
      <c r="AA1709" s="54">
        <f>VLOOKUP(V1709,'Charged Moves'!B$2:K$119,6,FALSE)</f>
        <v>3000</v>
      </c>
      <c r="AB1709" s="54">
        <f>VLOOKUP(V1709,'Charged Moves'!B$2:L$119,11,FALSE)</f>
        <v>50</v>
      </c>
      <c r="AC1709" s="62">
        <f t="shared" si="233"/>
        <v>49</v>
      </c>
      <c r="AD1709" s="24">
        <f t="shared" si="3"/>
        <v>16.33333333</v>
      </c>
      <c r="AE1709" s="63">
        <f t="shared" si="4"/>
        <v>4</v>
      </c>
      <c r="AF1709" s="64">
        <f t="shared" si="5"/>
        <v>4400</v>
      </c>
      <c r="AG1709" s="65">
        <f t="shared" si="6"/>
        <v>9.324324324</v>
      </c>
      <c r="AH1709" s="15">
        <f t="shared" si="234"/>
        <v>0.5355729078</v>
      </c>
      <c r="AI1709" s="15">
        <f t="shared" si="235"/>
        <v>0.2414480672</v>
      </c>
      <c r="AJ1709" s="15">
        <f t="shared" si="236"/>
        <v>0.312161823</v>
      </c>
      <c r="AK1709" s="65">
        <f t="shared" si="7"/>
        <v>3.965517241</v>
      </c>
      <c r="AL1709" s="65">
        <f t="shared" si="8"/>
        <v>267887.8378</v>
      </c>
      <c r="AM1709" s="65">
        <f t="shared" si="9"/>
        <v>113929.3103</v>
      </c>
    </row>
    <row r="1710" ht="14.25" customHeight="1">
      <c r="A1710" s="11">
        <v>838.0</v>
      </c>
      <c r="B1710" s="32">
        <f>VLOOKUP(D1710,'Species Data'!A$2:E$252,2,FALSE)</f>
        <v>110</v>
      </c>
      <c r="C1710" s="32"/>
      <c r="D1710" s="32" t="s">
        <v>213</v>
      </c>
      <c r="E1710" s="121" t="s">
        <v>473</v>
      </c>
      <c r="F1710" s="139"/>
      <c r="G1710" s="32">
        <f>VLOOKUP(D1710,'Species Data'!A$2:E$252,3,FALSE)</f>
        <v>130</v>
      </c>
      <c r="H1710" s="104">
        <f>VLOOKUP(D1710,'Species Data'!A$2:E$252,4,FALSE)</f>
        <v>174</v>
      </c>
      <c r="I1710" s="104">
        <f>VLOOKUP(D1710,'Species Data'!A$2:E$252,5,FALSE)</f>
        <v>221</v>
      </c>
      <c r="J1710" s="105">
        <f t="shared" si="1"/>
        <v>28730</v>
      </c>
      <c r="K1710" s="36" t="s">
        <v>119</v>
      </c>
      <c r="L1710" s="106">
        <f>VLOOKUP(K1710,'Basic Moves'!B$2:J$60,3,FALSE)</f>
        <v>9</v>
      </c>
      <c r="M1710" s="54" t="str">
        <f>VLOOKUP(K1710,'Basic Moves'!B$2:C$60,2,FALSE)</f>
        <v>Poison</v>
      </c>
      <c r="N1710" s="106">
        <f>IF(OR(VLOOKUP(K1710,'Basic Moves'!B$2:C$60,2,FALSE)=E1710,VLOOKUP(K1710,'Basic Moves'!B$2:C$60,2,FALSE)=F1710),1,0)</f>
        <v>1</v>
      </c>
      <c r="O1710" s="106">
        <f>VLOOKUP(K1710,'Basic Moves'!B$2:J$60,5,FALSE)</f>
        <v>800</v>
      </c>
      <c r="P1710" s="54">
        <f>VLOOKUP(K1710,'Basic Moves'!B$2:J$60,9,FALSE)</f>
        <v>8</v>
      </c>
      <c r="Q1710" s="34">
        <f t="shared" si="229"/>
        <v>6</v>
      </c>
      <c r="R1710" s="24">
        <f t="shared" si="2"/>
        <v>7.5</v>
      </c>
      <c r="S1710" s="56">
        <f t="shared" si="230"/>
        <v>11.25</v>
      </c>
      <c r="T1710" s="56">
        <f t="shared" si="231"/>
        <v>10</v>
      </c>
      <c r="U1710" s="56">
        <f t="shared" si="232"/>
        <v>0.8888888889</v>
      </c>
      <c r="V1710" s="36" t="s">
        <v>144</v>
      </c>
      <c r="W1710" s="106">
        <f>VLOOKUP(V1710,'Charged Moves'!B$2:K$119,3,FALSE)</f>
        <v>80</v>
      </c>
      <c r="X1710" s="57" t="str">
        <f>VLOOKUP(V1710,'Charged Moves'!B$2:C$119,2,FALSE)</f>
        <v>Poison</v>
      </c>
      <c r="Y1710" s="106">
        <f>IF(OR(VLOOKUP(V1710,'Charged Moves'!B$2:C$119,2,FALSE)=E1710,VLOOKUP(V1710,'Charged Moves'!B$2:C$119,2,FALSE)=F1710),1,0)</f>
        <v>1</v>
      </c>
      <c r="Z1710" s="54">
        <f>VLOOKUP(V1710,'Charged Moves'!B$2:K$119,10,FALSE)*100</f>
        <v>5</v>
      </c>
      <c r="AA1710" s="106">
        <f>VLOOKUP(V1710,'Charged Moves'!B$2:K$119,6,FALSE)</f>
        <v>2300</v>
      </c>
      <c r="AB1710" s="54">
        <f>VLOOKUP(V1710,'Charged Moves'!B$2:L$119,11,FALSE)</f>
        <v>50</v>
      </c>
      <c r="AC1710" s="62">
        <f t="shared" si="233"/>
        <v>47</v>
      </c>
      <c r="AD1710" s="24">
        <f t="shared" si="3"/>
        <v>20.43478261</v>
      </c>
      <c r="AE1710" s="63">
        <f t="shared" si="4"/>
        <v>7</v>
      </c>
      <c r="AF1710" s="64">
        <f t="shared" si="5"/>
        <v>5600</v>
      </c>
      <c r="AG1710" s="65">
        <f t="shared" si="6"/>
        <v>11.26582278</v>
      </c>
      <c r="AH1710" s="15">
        <f t="shared" si="234"/>
        <v>0.6470891892</v>
      </c>
      <c r="AI1710" s="15">
        <f t="shared" si="235"/>
        <v>0.291722064</v>
      </c>
      <c r="AJ1710" s="15">
        <f t="shared" si="236"/>
        <v>0.2931379535</v>
      </c>
      <c r="AK1710" s="65">
        <f t="shared" si="7"/>
        <v>3.723849372</v>
      </c>
      <c r="AL1710" s="65">
        <f t="shared" si="8"/>
        <v>323667.0886</v>
      </c>
      <c r="AM1710" s="65">
        <f t="shared" si="9"/>
        <v>106986.1925</v>
      </c>
    </row>
    <row r="1711" ht="14.25" customHeight="1">
      <c r="A1711" s="11">
        <v>837.0</v>
      </c>
      <c r="B1711" s="32">
        <f>VLOOKUP(D1711,'Species Data'!A$2:E$252,2,FALSE)</f>
        <v>110</v>
      </c>
      <c r="C1711" s="32"/>
      <c r="D1711" s="32" t="s">
        <v>213</v>
      </c>
      <c r="E1711" s="121" t="s">
        <v>473</v>
      </c>
      <c r="F1711" s="139"/>
      <c r="G1711" s="32">
        <f>VLOOKUP(D1711,'Species Data'!A$2:E$252,3,FALSE)</f>
        <v>130</v>
      </c>
      <c r="H1711" s="104">
        <f>VLOOKUP(D1711,'Species Data'!A$2:E$252,4,FALSE)</f>
        <v>174</v>
      </c>
      <c r="I1711" s="104">
        <f>VLOOKUP(D1711,'Species Data'!A$2:E$252,5,FALSE)</f>
        <v>221</v>
      </c>
      <c r="J1711" s="105">
        <f t="shared" si="1"/>
        <v>28730</v>
      </c>
      <c r="K1711" s="36" t="s">
        <v>119</v>
      </c>
      <c r="L1711" s="106">
        <f>VLOOKUP(K1711,'Basic Moves'!B$2:J$60,3,FALSE)</f>
        <v>9</v>
      </c>
      <c r="M1711" s="54" t="str">
        <f>VLOOKUP(K1711,'Basic Moves'!B$2:C$60,2,FALSE)</f>
        <v>Poison</v>
      </c>
      <c r="N1711" s="106">
        <f>IF(OR(VLOOKUP(K1711,'Basic Moves'!B$2:C$60,2,FALSE)=E1711,VLOOKUP(K1711,'Basic Moves'!B$2:C$60,2,FALSE)=F1711),1,0)</f>
        <v>1</v>
      </c>
      <c r="O1711" s="106">
        <f>VLOOKUP(K1711,'Basic Moves'!B$2:J$60,5,FALSE)</f>
        <v>800</v>
      </c>
      <c r="P1711" s="54">
        <f>VLOOKUP(K1711,'Basic Moves'!B$2:J$60,9,FALSE)</f>
        <v>8</v>
      </c>
      <c r="Q1711" s="34">
        <f t="shared" si="229"/>
        <v>6</v>
      </c>
      <c r="R1711" s="24">
        <f t="shared" si="2"/>
        <v>7.5</v>
      </c>
      <c r="S1711" s="56">
        <f t="shared" si="230"/>
        <v>11.25</v>
      </c>
      <c r="T1711" s="56">
        <f t="shared" si="231"/>
        <v>10</v>
      </c>
      <c r="U1711" s="56">
        <f t="shared" si="232"/>
        <v>0.8888888889</v>
      </c>
      <c r="V1711" s="36" t="s">
        <v>37</v>
      </c>
      <c r="W1711" s="106">
        <f>VLOOKUP(V1711,'Charged Moves'!B$2:K$119,3,FALSE)</f>
        <v>100</v>
      </c>
      <c r="X1711" s="57" t="str">
        <f>VLOOKUP(V1711,'Charged Moves'!B$2:C$119,2,FALSE)</f>
        <v>Ghost</v>
      </c>
      <c r="Y1711" s="106">
        <f>IF(OR(VLOOKUP(V1711,'Charged Moves'!B$2:C$119,2,FALSE)=E1711,VLOOKUP(V1711,'Charged Moves'!B$2:C$119,2,FALSE)=F1711),1,0)</f>
        <v>0</v>
      </c>
      <c r="Z1711" s="54">
        <f>VLOOKUP(V1711,'Charged Moves'!B$2:K$119,10,FALSE)*100</f>
        <v>5</v>
      </c>
      <c r="AA1711" s="106">
        <f>VLOOKUP(V1711,'Charged Moves'!B$2:K$119,6,FALSE)</f>
        <v>3000</v>
      </c>
      <c r="AB1711" s="54">
        <f>VLOOKUP(V1711,'Charged Moves'!B$2:L$119,11,FALSE)</f>
        <v>50</v>
      </c>
      <c r="AC1711" s="62">
        <f t="shared" si="233"/>
        <v>49</v>
      </c>
      <c r="AD1711" s="24">
        <f t="shared" si="3"/>
        <v>16.33333333</v>
      </c>
      <c r="AE1711" s="63">
        <f t="shared" si="4"/>
        <v>7</v>
      </c>
      <c r="AF1711" s="64">
        <f t="shared" si="5"/>
        <v>5600</v>
      </c>
      <c r="AG1711" s="65">
        <f t="shared" si="6"/>
        <v>10.58139535</v>
      </c>
      <c r="AH1711" s="15">
        <f t="shared" si="234"/>
        <v>0.6077768724</v>
      </c>
      <c r="AI1711" s="15">
        <f t="shared" si="235"/>
        <v>0.2739992054</v>
      </c>
      <c r="AJ1711" s="15">
        <f t="shared" si="236"/>
        <v>0.2911965539</v>
      </c>
      <c r="AK1711" s="65">
        <f t="shared" si="7"/>
        <v>3.699186992</v>
      </c>
      <c r="AL1711" s="65">
        <f t="shared" si="8"/>
        <v>304003.4884</v>
      </c>
      <c r="AM1711" s="65">
        <f t="shared" si="9"/>
        <v>106277.6423</v>
      </c>
    </row>
    <row r="1712" ht="14.25" customHeight="1">
      <c r="A1712" s="11">
        <v>839.0</v>
      </c>
      <c r="B1712" s="11">
        <f>VLOOKUP(D1712,'Species Data'!A$2:E$252,2,FALSE)</f>
        <v>110</v>
      </c>
      <c r="C1712" s="11"/>
      <c r="D1712" s="11" t="s">
        <v>213</v>
      </c>
      <c r="E1712" s="108" t="s">
        <v>473</v>
      </c>
      <c r="F1712" s="109"/>
      <c r="G1712" s="11">
        <f>VLOOKUP(D1712,'Species Data'!A$2:E$252,3,FALSE)</f>
        <v>130</v>
      </c>
      <c r="H1712" s="52">
        <f>VLOOKUP(D1712,'Species Data'!A$2:E$252,4,FALSE)</f>
        <v>174</v>
      </c>
      <c r="I1712" s="52">
        <f>VLOOKUP(D1712,'Species Data'!A$2:E$252,5,FALSE)</f>
        <v>221</v>
      </c>
      <c r="J1712" s="53">
        <f t="shared" si="1"/>
        <v>28730</v>
      </c>
      <c r="K1712" s="12" t="s">
        <v>135</v>
      </c>
      <c r="L1712" s="54">
        <f>VLOOKUP(K1712,'Basic Moves'!B$2:J$60,3,FALSE)</f>
        <v>10</v>
      </c>
      <c r="M1712" s="54" t="str">
        <f>VLOOKUP(K1712,'Basic Moves'!B$2:C$60,2,FALSE)</f>
        <v>Bug</v>
      </c>
      <c r="N1712" s="54">
        <f>IF(OR(VLOOKUP(K1712,'Basic Moves'!B$2:C$60,2,FALSE)=E1712,VLOOKUP(K1712,'Basic Moves'!B$2:C$60,2,FALSE)=F1712),1,0)</f>
        <v>0</v>
      </c>
      <c r="O1712" s="54">
        <f>VLOOKUP(K1712,'Basic Moves'!B$2:J$60,5,FALSE)</f>
        <v>1100</v>
      </c>
      <c r="P1712" s="54">
        <f>VLOOKUP(K1712,'Basic Moves'!B$2:J$60,9,FALSE)</f>
        <v>14</v>
      </c>
      <c r="Q1712" s="34">
        <f t="shared" si="229"/>
        <v>5</v>
      </c>
      <c r="R1712" s="24">
        <f t="shared" si="2"/>
        <v>4.545454545</v>
      </c>
      <c r="S1712" s="56">
        <f t="shared" si="230"/>
        <v>9.090909091</v>
      </c>
      <c r="T1712" s="56">
        <f t="shared" si="231"/>
        <v>12.72727273</v>
      </c>
      <c r="U1712" s="56">
        <f t="shared" si="232"/>
        <v>1.4</v>
      </c>
      <c r="V1712" s="48" t="s">
        <v>143</v>
      </c>
      <c r="W1712" s="54">
        <f>VLOOKUP(V1712,'Charged Moves'!B$2:K$119,3,FALSE)</f>
        <v>80</v>
      </c>
      <c r="X1712" s="57" t="str">
        <f>VLOOKUP(V1712,'Charged Moves'!B$2:C$119,2,FALSE)</f>
        <v>Dark</v>
      </c>
      <c r="Y1712" s="54">
        <f>IF(OR(VLOOKUP(V1712,'Charged Moves'!B$2:C$119,2,FALSE)=E1712,VLOOKUP(V1712,'Charged Moves'!B$2:C$119,2,FALSE)=F1712),1,0)</f>
        <v>0</v>
      </c>
      <c r="Z1712" s="54">
        <f>VLOOKUP(V1712,'Charged Moves'!B$2:K$119,10,FALSE)*100</f>
        <v>5</v>
      </c>
      <c r="AA1712" s="54">
        <f>VLOOKUP(V1712,'Charged Moves'!B$2:K$119,6,FALSE)</f>
        <v>3000</v>
      </c>
      <c r="AB1712" s="54">
        <f>VLOOKUP(V1712,'Charged Moves'!B$2:L$119,11,FALSE)</f>
        <v>50</v>
      </c>
      <c r="AC1712" s="62">
        <f t="shared" si="233"/>
        <v>39</v>
      </c>
      <c r="AD1712" s="24">
        <f t="shared" si="3"/>
        <v>13</v>
      </c>
      <c r="AE1712" s="63">
        <f t="shared" si="4"/>
        <v>4</v>
      </c>
      <c r="AF1712" s="64">
        <f t="shared" si="5"/>
        <v>4400</v>
      </c>
      <c r="AG1712" s="65">
        <f t="shared" si="6"/>
        <v>7.972972973</v>
      </c>
      <c r="AH1712" s="15">
        <f t="shared" si="234"/>
        <v>0.4579536458</v>
      </c>
      <c r="AI1712" s="15">
        <f t="shared" si="235"/>
        <v>0.2064555937</v>
      </c>
      <c r="AJ1712" s="15">
        <f t="shared" si="236"/>
        <v>0.2669209791</v>
      </c>
      <c r="AK1712" s="65">
        <f t="shared" si="7"/>
        <v>3.390804598</v>
      </c>
      <c r="AL1712" s="65">
        <f t="shared" si="8"/>
        <v>229063.5135</v>
      </c>
      <c r="AM1712" s="65">
        <f t="shared" si="9"/>
        <v>97417.81609</v>
      </c>
    </row>
    <row r="1713" ht="14.25" customHeight="1">
      <c r="A1713" s="11">
        <v>836.0</v>
      </c>
      <c r="B1713" s="32">
        <f>VLOOKUP(D1713,'Species Data'!A$2:E$252,2,FALSE)</f>
        <v>110</v>
      </c>
      <c r="C1713" s="32"/>
      <c r="D1713" s="32" t="s">
        <v>213</v>
      </c>
      <c r="E1713" s="121" t="s">
        <v>473</v>
      </c>
      <c r="F1713" s="139"/>
      <c r="G1713" s="32">
        <f>VLOOKUP(D1713,'Species Data'!A$2:E$252,3,FALSE)</f>
        <v>130</v>
      </c>
      <c r="H1713" s="104">
        <f>VLOOKUP(D1713,'Species Data'!A$2:E$252,4,FALSE)</f>
        <v>174</v>
      </c>
      <c r="I1713" s="104">
        <f>VLOOKUP(D1713,'Species Data'!A$2:E$252,5,FALSE)</f>
        <v>221</v>
      </c>
      <c r="J1713" s="105">
        <f t="shared" si="1"/>
        <v>28730</v>
      </c>
      <c r="K1713" s="36" t="s">
        <v>119</v>
      </c>
      <c r="L1713" s="106">
        <f>VLOOKUP(K1713,'Basic Moves'!B$2:J$60,3,FALSE)</f>
        <v>9</v>
      </c>
      <c r="M1713" s="54" t="str">
        <f>VLOOKUP(K1713,'Basic Moves'!B$2:C$60,2,FALSE)</f>
        <v>Poison</v>
      </c>
      <c r="N1713" s="106">
        <f>IF(OR(VLOOKUP(K1713,'Basic Moves'!B$2:C$60,2,FALSE)=E1713,VLOOKUP(K1713,'Basic Moves'!B$2:C$60,2,FALSE)=F1713),1,0)</f>
        <v>1</v>
      </c>
      <c r="O1713" s="106">
        <f>VLOOKUP(K1713,'Basic Moves'!B$2:J$60,5,FALSE)</f>
        <v>800</v>
      </c>
      <c r="P1713" s="54">
        <f>VLOOKUP(K1713,'Basic Moves'!B$2:J$60,9,FALSE)</f>
        <v>8</v>
      </c>
      <c r="Q1713" s="34">
        <f t="shared" si="229"/>
        <v>6</v>
      </c>
      <c r="R1713" s="24">
        <f t="shared" si="2"/>
        <v>7.5</v>
      </c>
      <c r="S1713" s="56">
        <f t="shared" si="230"/>
        <v>11.25</v>
      </c>
      <c r="T1713" s="56">
        <f t="shared" si="231"/>
        <v>10</v>
      </c>
      <c r="U1713" s="56">
        <f t="shared" si="232"/>
        <v>0.8888888889</v>
      </c>
      <c r="V1713" s="36" t="s">
        <v>143</v>
      </c>
      <c r="W1713" s="106">
        <f>VLOOKUP(V1713,'Charged Moves'!B$2:K$119,3,FALSE)</f>
        <v>80</v>
      </c>
      <c r="X1713" s="57" t="str">
        <f>VLOOKUP(V1713,'Charged Moves'!B$2:C$119,2,FALSE)</f>
        <v>Dark</v>
      </c>
      <c r="Y1713" s="106">
        <f>IF(OR(VLOOKUP(V1713,'Charged Moves'!B$2:C$119,2,FALSE)=E1713,VLOOKUP(V1713,'Charged Moves'!B$2:C$119,2,FALSE)=F1713),1,0)</f>
        <v>0</v>
      </c>
      <c r="Z1713" s="54">
        <f>VLOOKUP(V1713,'Charged Moves'!B$2:K$119,10,FALSE)*100</f>
        <v>5</v>
      </c>
      <c r="AA1713" s="106">
        <f>VLOOKUP(V1713,'Charged Moves'!B$2:K$119,6,FALSE)</f>
        <v>3000</v>
      </c>
      <c r="AB1713" s="54">
        <f>VLOOKUP(V1713,'Charged Moves'!B$2:L$119,11,FALSE)</f>
        <v>50</v>
      </c>
      <c r="AC1713" s="62">
        <f t="shared" si="233"/>
        <v>39</v>
      </c>
      <c r="AD1713" s="24">
        <f t="shared" si="3"/>
        <v>13</v>
      </c>
      <c r="AE1713" s="63">
        <f t="shared" si="4"/>
        <v>7</v>
      </c>
      <c r="AF1713" s="64">
        <f t="shared" si="5"/>
        <v>5600</v>
      </c>
      <c r="AG1713" s="65">
        <f t="shared" si="6"/>
        <v>9.418604651</v>
      </c>
      <c r="AH1713" s="15">
        <f t="shared" si="234"/>
        <v>0.5409882051</v>
      </c>
      <c r="AI1713" s="15">
        <f t="shared" si="235"/>
        <v>0.2438894026</v>
      </c>
      <c r="AJ1713" s="15">
        <f t="shared" si="236"/>
        <v>0.2591969326</v>
      </c>
      <c r="AK1713" s="65">
        <f t="shared" si="7"/>
        <v>3.292682927</v>
      </c>
      <c r="AL1713" s="65">
        <f t="shared" si="8"/>
        <v>270596.5116</v>
      </c>
      <c r="AM1713" s="65">
        <f t="shared" si="9"/>
        <v>94598.78049</v>
      </c>
    </row>
    <row r="1714" ht="14.25" customHeight="1">
      <c r="A1714" s="11">
        <v>843.0</v>
      </c>
      <c r="B1714" s="11">
        <f>VLOOKUP(D1714,'Species Data'!A$2:E$252,2,FALSE)</f>
        <v>110</v>
      </c>
      <c r="C1714" s="11"/>
      <c r="D1714" s="11" t="s">
        <v>213</v>
      </c>
      <c r="E1714" s="108" t="s">
        <v>473</v>
      </c>
      <c r="F1714" s="109"/>
      <c r="G1714" s="11">
        <f>VLOOKUP(D1714,'Species Data'!A$2:E$252,3,FALSE)</f>
        <v>130</v>
      </c>
      <c r="H1714" s="52">
        <f>VLOOKUP(D1714,'Species Data'!A$2:E$252,4,FALSE)</f>
        <v>174</v>
      </c>
      <c r="I1714" s="52">
        <f>VLOOKUP(D1714,'Species Data'!A$2:E$252,5,FALSE)</f>
        <v>221</v>
      </c>
      <c r="J1714" s="53">
        <f t="shared" si="1"/>
        <v>28730</v>
      </c>
      <c r="K1714" s="48" t="s">
        <v>139</v>
      </c>
      <c r="L1714" s="54">
        <f>VLOOKUP(K1714,'Basic Moves'!B$2:J$60,3,FALSE)</f>
        <v>5</v>
      </c>
      <c r="M1714" s="54" t="str">
        <f>VLOOKUP(K1714,'Basic Moves'!B$2:C$60,2,FALSE)</f>
        <v>Normal</v>
      </c>
      <c r="N1714" s="54">
        <f>IF(OR(VLOOKUP(K1714,'Basic Moves'!B$2:C$60,2,FALSE)=E1714,VLOOKUP(K1714,'Basic Moves'!B$2:C$60,2,FALSE)=F1714),1,0)</f>
        <v>0</v>
      </c>
      <c r="O1714" s="54">
        <f>VLOOKUP(K1714,'Basic Moves'!B$2:J$60,5,FALSE)</f>
        <v>500</v>
      </c>
      <c r="P1714" s="54">
        <f>VLOOKUP(K1714,'Basic Moves'!B$2:J$60,9,FALSE)</f>
        <v>5</v>
      </c>
      <c r="Q1714" s="34">
        <f t="shared" si="229"/>
        <v>3</v>
      </c>
      <c r="R1714" s="24">
        <f t="shared" si="2"/>
        <v>6</v>
      </c>
      <c r="S1714" s="56">
        <f t="shared" si="230"/>
        <v>10</v>
      </c>
      <c r="T1714" s="56">
        <f t="shared" si="231"/>
        <v>10</v>
      </c>
      <c r="U1714" s="56">
        <f t="shared" si="232"/>
        <v>1</v>
      </c>
      <c r="V1714" s="48" t="s">
        <v>37</v>
      </c>
      <c r="W1714" s="54">
        <f>VLOOKUP(V1714,'Charged Moves'!B$2:K$119,3,FALSE)</f>
        <v>100</v>
      </c>
      <c r="X1714" s="57" t="str">
        <f>VLOOKUP(V1714,'Charged Moves'!B$2:C$119,2,FALSE)</f>
        <v>Ghost</v>
      </c>
      <c r="Y1714" s="54">
        <f>IF(OR(VLOOKUP(V1714,'Charged Moves'!B$2:C$119,2,FALSE)=E1714,VLOOKUP(V1714,'Charged Moves'!B$2:C$119,2,FALSE)=F1714),1,0)</f>
        <v>0</v>
      </c>
      <c r="Z1714" s="54">
        <f>VLOOKUP(V1714,'Charged Moves'!B$2:K$119,10,FALSE)*100</f>
        <v>5</v>
      </c>
      <c r="AA1714" s="54">
        <f>VLOOKUP(V1714,'Charged Moves'!B$2:K$119,6,FALSE)</f>
        <v>3000</v>
      </c>
      <c r="AB1714" s="54">
        <f>VLOOKUP(V1714,'Charged Moves'!B$2:L$119,11,FALSE)</f>
        <v>50</v>
      </c>
      <c r="AC1714" s="62">
        <f t="shared" si="233"/>
        <v>49</v>
      </c>
      <c r="AD1714" s="24">
        <f t="shared" si="3"/>
        <v>16.33333333</v>
      </c>
      <c r="AE1714" s="63">
        <f t="shared" si="4"/>
        <v>10</v>
      </c>
      <c r="AF1714" s="64">
        <f t="shared" si="5"/>
        <v>5000</v>
      </c>
      <c r="AG1714" s="65">
        <f t="shared" si="6"/>
        <v>9.875</v>
      </c>
      <c r="AH1714" s="15">
        <f t="shared" si="234"/>
        <v>0.567202757</v>
      </c>
      <c r="AI1714" s="15">
        <f t="shared" si="235"/>
        <v>0.2557075002</v>
      </c>
      <c r="AJ1714" s="15">
        <f t="shared" si="236"/>
        <v>0.2072935468</v>
      </c>
      <c r="AK1714" s="65">
        <f t="shared" si="7"/>
        <v>2.633333333</v>
      </c>
      <c r="AL1714" s="65">
        <f t="shared" si="8"/>
        <v>283708.75</v>
      </c>
      <c r="AM1714" s="65">
        <f t="shared" si="9"/>
        <v>75655.66667</v>
      </c>
    </row>
    <row r="1715" ht="14.25" customHeight="1">
      <c r="A1715" s="11">
        <v>844.0</v>
      </c>
      <c r="B1715" s="11">
        <f>VLOOKUP(D1715,'Species Data'!A$2:E$252,2,FALSE)</f>
        <v>110</v>
      </c>
      <c r="C1715" s="11"/>
      <c r="D1715" s="11" t="s">
        <v>213</v>
      </c>
      <c r="E1715" s="108" t="s">
        <v>473</v>
      </c>
      <c r="F1715" s="109"/>
      <c r="G1715" s="11">
        <f>VLOOKUP(D1715,'Species Data'!A$2:E$252,3,FALSE)</f>
        <v>130</v>
      </c>
      <c r="H1715" s="52">
        <f>VLOOKUP(D1715,'Species Data'!A$2:E$252,4,FALSE)</f>
        <v>174</v>
      </c>
      <c r="I1715" s="52">
        <f>VLOOKUP(D1715,'Species Data'!A$2:E$252,5,FALSE)</f>
        <v>221</v>
      </c>
      <c r="J1715" s="53">
        <f t="shared" si="1"/>
        <v>28730</v>
      </c>
      <c r="K1715" s="48" t="s">
        <v>139</v>
      </c>
      <c r="L1715" s="54">
        <f>VLOOKUP(K1715,'Basic Moves'!B$2:J$60,3,FALSE)</f>
        <v>5</v>
      </c>
      <c r="M1715" s="54" t="str">
        <f>VLOOKUP(K1715,'Basic Moves'!B$2:C$60,2,FALSE)</f>
        <v>Normal</v>
      </c>
      <c r="N1715" s="54">
        <f>IF(OR(VLOOKUP(K1715,'Basic Moves'!B$2:C$60,2,FALSE)=E1715,VLOOKUP(K1715,'Basic Moves'!B$2:C$60,2,FALSE)=F1715),1,0)</f>
        <v>0</v>
      </c>
      <c r="O1715" s="54">
        <f>VLOOKUP(K1715,'Basic Moves'!B$2:J$60,5,FALSE)</f>
        <v>500</v>
      </c>
      <c r="P1715" s="54">
        <f>VLOOKUP(K1715,'Basic Moves'!B$2:J$60,9,FALSE)</f>
        <v>5</v>
      </c>
      <c r="Q1715" s="34">
        <f t="shared" si="229"/>
        <v>3</v>
      </c>
      <c r="R1715" s="24">
        <f t="shared" si="2"/>
        <v>6</v>
      </c>
      <c r="S1715" s="56">
        <f t="shared" si="230"/>
        <v>10</v>
      </c>
      <c r="T1715" s="56">
        <f t="shared" si="231"/>
        <v>10</v>
      </c>
      <c r="U1715" s="56">
        <f t="shared" si="232"/>
        <v>1</v>
      </c>
      <c r="V1715" s="48" t="s">
        <v>144</v>
      </c>
      <c r="W1715" s="54">
        <f>VLOOKUP(V1715,'Charged Moves'!B$2:K$119,3,FALSE)</f>
        <v>80</v>
      </c>
      <c r="X1715" s="57" t="str">
        <f>VLOOKUP(V1715,'Charged Moves'!B$2:C$119,2,FALSE)</f>
        <v>Poison</v>
      </c>
      <c r="Y1715" s="54">
        <f>IF(OR(VLOOKUP(V1715,'Charged Moves'!B$2:C$119,2,FALSE)=E1715,VLOOKUP(V1715,'Charged Moves'!B$2:C$119,2,FALSE)=F1715),1,0)</f>
        <v>1</v>
      </c>
      <c r="Z1715" s="54">
        <f>VLOOKUP(V1715,'Charged Moves'!B$2:K$119,10,FALSE)*100</f>
        <v>5</v>
      </c>
      <c r="AA1715" s="54">
        <f>VLOOKUP(V1715,'Charged Moves'!B$2:K$119,6,FALSE)</f>
        <v>2300</v>
      </c>
      <c r="AB1715" s="54">
        <f>VLOOKUP(V1715,'Charged Moves'!B$2:L$119,11,FALSE)</f>
        <v>50</v>
      </c>
      <c r="AC1715" s="62">
        <f t="shared" si="233"/>
        <v>47</v>
      </c>
      <c r="AD1715" s="24">
        <f t="shared" si="3"/>
        <v>20.43478261</v>
      </c>
      <c r="AE1715" s="63">
        <f t="shared" si="4"/>
        <v>10</v>
      </c>
      <c r="AF1715" s="64">
        <f t="shared" si="5"/>
        <v>5000</v>
      </c>
      <c r="AG1715" s="65">
        <f t="shared" si="6"/>
        <v>10.54794521</v>
      </c>
      <c r="AH1715" s="15">
        <f t="shared" si="234"/>
        <v>0.6058555546</v>
      </c>
      <c r="AI1715" s="15">
        <f t="shared" si="235"/>
        <v>0.273133033</v>
      </c>
      <c r="AJ1715" s="15">
        <f t="shared" si="236"/>
        <v>0.2068726371</v>
      </c>
      <c r="AK1715" s="65">
        <f t="shared" si="7"/>
        <v>2.627986348</v>
      </c>
      <c r="AL1715" s="65">
        <f t="shared" si="8"/>
        <v>303042.4658</v>
      </c>
      <c r="AM1715" s="65">
        <f t="shared" si="9"/>
        <v>75502.04778</v>
      </c>
    </row>
    <row r="1716" ht="14.25" customHeight="1">
      <c r="A1716" s="11">
        <v>842.0</v>
      </c>
      <c r="B1716" s="11">
        <f>VLOOKUP(D1716,'Species Data'!A$2:E$252,2,FALSE)</f>
        <v>110</v>
      </c>
      <c r="C1716" s="11"/>
      <c r="D1716" s="11" t="s">
        <v>213</v>
      </c>
      <c r="E1716" s="108" t="s">
        <v>473</v>
      </c>
      <c r="F1716" s="109"/>
      <c r="G1716" s="11">
        <f>VLOOKUP(D1716,'Species Data'!A$2:E$252,3,FALSE)</f>
        <v>130</v>
      </c>
      <c r="H1716" s="52">
        <f>VLOOKUP(D1716,'Species Data'!A$2:E$252,4,FALSE)</f>
        <v>174</v>
      </c>
      <c r="I1716" s="52">
        <f>VLOOKUP(D1716,'Species Data'!A$2:E$252,5,FALSE)</f>
        <v>221</v>
      </c>
      <c r="J1716" s="53">
        <f t="shared" si="1"/>
        <v>28730</v>
      </c>
      <c r="K1716" s="48" t="s">
        <v>139</v>
      </c>
      <c r="L1716" s="54">
        <f>VLOOKUP(K1716,'Basic Moves'!B$2:J$60,3,FALSE)</f>
        <v>5</v>
      </c>
      <c r="M1716" s="54" t="str">
        <f>VLOOKUP(K1716,'Basic Moves'!B$2:C$60,2,FALSE)</f>
        <v>Normal</v>
      </c>
      <c r="N1716" s="54">
        <f>IF(OR(VLOOKUP(K1716,'Basic Moves'!B$2:C$60,2,FALSE)=E1716,VLOOKUP(K1716,'Basic Moves'!B$2:C$60,2,FALSE)=F1716),1,0)</f>
        <v>0</v>
      </c>
      <c r="O1716" s="54">
        <f>VLOOKUP(K1716,'Basic Moves'!B$2:J$60,5,FALSE)</f>
        <v>500</v>
      </c>
      <c r="P1716" s="54">
        <f>VLOOKUP(K1716,'Basic Moves'!B$2:J$60,9,FALSE)</f>
        <v>5</v>
      </c>
      <c r="Q1716" s="34">
        <f t="shared" si="229"/>
        <v>3</v>
      </c>
      <c r="R1716" s="24">
        <f t="shared" si="2"/>
        <v>6</v>
      </c>
      <c r="S1716" s="56">
        <f t="shared" si="230"/>
        <v>10</v>
      </c>
      <c r="T1716" s="56">
        <f t="shared" si="231"/>
        <v>10</v>
      </c>
      <c r="U1716" s="56">
        <f t="shared" si="232"/>
        <v>1</v>
      </c>
      <c r="V1716" s="48" t="s">
        <v>143</v>
      </c>
      <c r="W1716" s="54">
        <f>VLOOKUP(V1716,'Charged Moves'!B$2:K$119,3,FALSE)</f>
        <v>80</v>
      </c>
      <c r="X1716" s="57" t="str">
        <f>VLOOKUP(V1716,'Charged Moves'!B$2:C$119,2,FALSE)</f>
        <v>Dark</v>
      </c>
      <c r="Y1716" s="54">
        <f>IF(OR(VLOOKUP(V1716,'Charged Moves'!B$2:C$119,2,FALSE)=E1716,VLOOKUP(V1716,'Charged Moves'!B$2:C$119,2,FALSE)=F1716),1,0)</f>
        <v>0</v>
      </c>
      <c r="Z1716" s="54">
        <f>VLOOKUP(V1716,'Charged Moves'!B$2:K$119,10,FALSE)*100</f>
        <v>5</v>
      </c>
      <c r="AA1716" s="54">
        <f>VLOOKUP(V1716,'Charged Moves'!B$2:K$119,6,FALSE)</f>
        <v>3000</v>
      </c>
      <c r="AB1716" s="54">
        <f>VLOOKUP(V1716,'Charged Moves'!B$2:L$119,11,FALSE)</f>
        <v>50</v>
      </c>
      <c r="AC1716" s="62">
        <f t="shared" si="233"/>
        <v>39</v>
      </c>
      <c r="AD1716" s="24">
        <f t="shared" si="3"/>
        <v>13</v>
      </c>
      <c r="AE1716" s="63">
        <f t="shared" si="4"/>
        <v>10</v>
      </c>
      <c r="AF1716" s="64">
        <f t="shared" si="5"/>
        <v>5000</v>
      </c>
      <c r="AG1716" s="65">
        <f t="shared" si="6"/>
        <v>8.625</v>
      </c>
      <c r="AH1716" s="15">
        <f t="shared" si="234"/>
        <v>0.4954049397</v>
      </c>
      <c r="AI1716" s="15">
        <f t="shared" si="235"/>
        <v>0.2233394622</v>
      </c>
      <c r="AJ1716" s="15">
        <f t="shared" si="236"/>
        <v>0.1810538574</v>
      </c>
      <c r="AK1716" s="65">
        <f t="shared" si="7"/>
        <v>2.3</v>
      </c>
      <c r="AL1716" s="65">
        <f t="shared" si="8"/>
        <v>247796.25</v>
      </c>
      <c r="AM1716" s="65">
        <f t="shared" si="9"/>
        <v>66079</v>
      </c>
    </row>
    <row r="1717" ht="14.25" customHeight="1">
      <c r="A1717" s="11">
        <v>265.0</v>
      </c>
      <c r="B1717" s="11">
        <f>VLOOKUP(D1717,'Species Data'!A$2:E$252,2,FALSE)</f>
        <v>40</v>
      </c>
      <c r="C1717" s="11"/>
      <c r="D1717" s="11" t="s">
        <v>248</v>
      </c>
      <c r="E1717" s="98" t="s">
        <v>481</v>
      </c>
      <c r="F1717" s="119" t="s">
        <v>491</v>
      </c>
      <c r="G1717" s="11">
        <f>VLOOKUP(D1717,'Species Data'!A$2:E$252,3,FALSE)</f>
        <v>280</v>
      </c>
      <c r="H1717" s="52">
        <f>VLOOKUP(D1717,'Species Data'!A$2:E$252,4,FALSE)</f>
        <v>156</v>
      </c>
      <c r="I1717" s="52">
        <f>VLOOKUP(D1717,'Species Data'!A$2:E$252,5,FALSE)</f>
        <v>93</v>
      </c>
      <c r="J1717" s="53">
        <f t="shared" si="1"/>
        <v>26040</v>
      </c>
      <c r="K1717" s="48" t="s">
        <v>158</v>
      </c>
      <c r="L1717" s="54">
        <f>VLOOKUP(K1717,'Basic Moves'!B$2:J$60,3,FALSE)</f>
        <v>10</v>
      </c>
      <c r="M1717" s="54" t="str">
        <f>VLOOKUP(K1717,'Basic Moves'!B$2:C$60,2,FALSE)</f>
        <v>Dark</v>
      </c>
      <c r="N1717" s="54">
        <f>IF(OR(VLOOKUP(K1717,'Basic Moves'!B$2:C$60,2,FALSE)=E1717,VLOOKUP(K1717,'Basic Moves'!B$2:C$60,2,FALSE)=F1717),1,0)</f>
        <v>0</v>
      </c>
      <c r="O1717" s="54">
        <f>VLOOKUP(K1717,'Basic Moves'!B$2:J$60,5,FALSE)</f>
        <v>900</v>
      </c>
      <c r="P1717" s="54">
        <f>VLOOKUP(K1717,'Basic Moves'!B$2:J$60,9,FALSE)</f>
        <v>9</v>
      </c>
      <c r="Q1717" s="34">
        <f t="shared" si="229"/>
        <v>5</v>
      </c>
      <c r="R1717" s="24">
        <f t="shared" si="2"/>
        <v>5.555555556</v>
      </c>
      <c r="S1717" s="56">
        <f t="shared" si="230"/>
        <v>11.11111111</v>
      </c>
      <c r="T1717" s="56">
        <f t="shared" si="231"/>
        <v>10</v>
      </c>
      <c r="U1717" s="56">
        <f t="shared" si="232"/>
        <v>0.9</v>
      </c>
      <c r="V1717" s="48" t="s">
        <v>48</v>
      </c>
      <c r="W1717" s="54">
        <f>VLOOKUP(V1717,'Charged Moves'!B$2:K$119,3,FALSE)</f>
        <v>100</v>
      </c>
      <c r="X1717" s="57" t="str">
        <f>VLOOKUP(V1717,'Charged Moves'!B$2:C$119,2,FALSE)</f>
        <v>Fairy</v>
      </c>
      <c r="Y1717" s="54">
        <f>IF(OR(VLOOKUP(V1717,'Charged Moves'!B$2:C$119,2,FALSE)=E1717,VLOOKUP(V1717,'Charged Moves'!B$2:C$119,2,FALSE)=F1717),1,0)</f>
        <v>1</v>
      </c>
      <c r="Z1717" s="54">
        <f>VLOOKUP(V1717,'Charged Moves'!B$2:K$119,10,FALSE)*100</f>
        <v>5</v>
      </c>
      <c r="AA1717" s="54">
        <f>VLOOKUP(V1717,'Charged Moves'!B$2:K$119,6,FALSE)</f>
        <v>3500</v>
      </c>
      <c r="AB1717" s="54">
        <f>VLOOKUP(V1717,'Charged Moves'!B$2:L$119,11,FALSE)</f>
        <v>50</v>
      </c>
      <c r="AC1717" s="62">
        <f t="shared" si="233"/>
        <v>53</v>
      </c>
      <c r="AD1717" s="24">
        <f t="shared" si="3"/>
        <v>15.14285714</v>
      </c>
      <c r="AE1717" s="63">
        <f t="shared" si="4"/>
        <v>6</v>
      </c>
      <c r="AF1717" s="64">
        <f t="shared" si="5"/>
        <v>5400</v>
      </c>
      <c r="AG1717" s="65">
        <f t="shared" si="6"/>
        <v>9.325842697</v>
      </c>
      <c r="AH1717" s="15">
        <f t="shared" si="234"/>
        <v>0.5356601204</v>
      </c>
      <c r="AI1717" s="15">
        <f t="shared" si="235"/>
        <v>0.2188768359</v>
      </c>
      <c r="AJ1717" s="15">
        <f t="shared" si="236"/>
        <v>0.2585996363</v>
      </c>
      <c r="AK1717" s="65">
        <f t="shared" si="7"/>
        <v>3.624454148</v>
      </c>
      <c r="AL1717" s="65">
        <f t="shared" si="8"/>
        <v>242844.9438</v>
      </c>
      <c r="AM1717" s="65">
        <f t="shared" si="9"/>
        <v>94380.78603</v>
      </c>
    </row>
    <row r="1718" ht="14.25" customHeight="1">
      <c r="A1718" s="11">
        <v>267.0</v>
      </c>
      <c r="B1718" s="11">
        <f>VLOOKUP(D1718,'Species Data'!A$2:E$252,2,FALSE)</f>
        <v>40</v>
      </c>
      <c r="C1718" s="11"/>
      <c r="D1718" s="11" t="s">
        <v>248</v>
      </c>
      <c r="E1718" s="98" t="s">
        <v>481</v>
      </c>
      <c r="F1718" s="119" t="s">
        <v>491</v>
      </c>
      <c r="G1718" s="11">
        <f>VLOOKUP(D1718,'Species Data'!A$2:E$252,3,FALSE)</f>
        <v>280</v>
      </c>
      <c r="H1718" s="52">
        <f>VLOOKUP(D1718,'Species Data'!A$2:E$252,4,FALSE)</f>
        <v>156</v>
      </c>
      <c r="I1718" s="52">
        <f>VLOOKUP(D1718,'Species Data'!A$2:E$252,5,FALSE)</f>
        <v>93</v>
      </c>
      <c r="J1718" s="53">
        <f t="shared" si="1"/>
        <v>26040</v>
      </c>
      <c r="K1718" s="48" t="s">
        <v>158</v>
      </c>
      <c r="L1718" s="54">
        <f>VLOOKUP(K1718,'Basic Moves'!B$2:J$60,3,FALSE)</f>
        <v>10</v>
      </c>
      <c r="M1718" s="54" t="str">
        <f>VLOOKUP(K1718,'Basic Moves'!B$2:C$60,2,FALSE)</f>
        <v>Dark</v>
      </c>
      <c r="N1718" s="54">
        <f>IF(OR(VLOOKUP(K1718,'Basic Moves'!B$2:C$60,2,FALSE)=E1718,VLOOKUP(K1718,'Basic Moves'!B$2:C$60,2,FALSE)=F1718),1,0)</f>
        <v>0</v>
      </c>
      <c r="O1718" s="54">
        <f>VLOOKUP(K1718,'Basic Moves'!B$2:J$60,5,FALSE)</f>
        <v>900</v>
      </c>
      <c r="P1718" s="54">
        <f>VLOOKUP(K1718,'Basic Moves'!B$2:J$60,9,FALSE)</f>
        <v>9</v>
      </c>
      <c r="Q1718" s="34">
        <f t="shared" si="229"/>
        <v>5</v>
      </c>
      <c r="R1718" s="24">
        <f t="shared" si="2"/>
        <v>5.555555556</v>
      </c>
      <c r="S1718" s="56">
        <f t="shared" si="230"/>
        <v>11.11111111</v>
      </c>
      <c r="T1718" s="56">
        <f t="shared" si="231"/>
        <v>10</v>
      </c>
      <c r="U1718" s="56">
        <f t="shared" si="232"/>
        <v>0.9</v>
      </c>
      <c r="V1718" s="48" t="s">
        <v>120</v>
      </c>
      <c r="W1718" s="54">
        <f>VLOOKUP(V1718,'Charged Moves'!B$2:K$119,3,FALSE)</f>
        <v>90</v>
      </c>
      <c r="X1718" s="57" t="str">
        <f>VLOOKUP(V1718,'Charged Moves'!B$2:C$119,2,FALSE)</f>
        <v>Fairy</v>
      </c>
      <c r="Y1718" s="54">
        <f>IF(OR(VLOOKUP(V1718,'Charged Moves'!B$2:C$119,2,FALSE)=E1718,VLOOKUP(V1718,'Charged Moves'!B$2:C$119,2,FALSE)=F1718),1,0)</f>
        <v>1</v>
      </c>
      <c r="Z1718" s="54">
        <f>VLOOKUP(V1718,'Charged Moves'!B$2:K$119,10,FALSE)*100</f>
        <v>5</v>
      </c>
      <c r="AA1718" s="54">
        <f>VLOOKUP(V1718,'Charged Moves'!B$2:K$119,6,FALSE)</f>
        <v>2900</v>
      </c>
      <c r="AB1718" s="54">
        <f>VLOOKUP(V1718,'Charged Moves'!B$2:L$119,11,FALSE)</f>
        <v>50</v>
      </c>
      <c r="AC1718" s="62">
        <f t="shared" si="233"/>
        <v>47</v>
      </c>
      <c r="AD1718" s="24">
        <f t="shared" si="3"/>
        <v>16.20689655</v>
      </c>
      <c r="AE1718" s="63">
        <f t="shared" si="4"/>
        <v>6</v>
      </c>
      <c r="AF1718" s="64">
        <f t="shared" si="5"/>
        <v>5400</v>
      </c>
      <c r="AG1718" s="65">
        <f t="shared" si="6"/>
        <v>9.277108434</v>
      </c>
      <c r="AH1718" s="15">
        <f t="shared" si="234"/>
        <v>0.5328609095</v>
      </c>
      <c r="AI1718" s="15">
        <f t="shared" si="235"/>
        <v>0.2177330464</v>
      </c>
      <c r="AJ1718" s="15">
        <f t="shared" si="236"/>
        <v>0.2463605483</v>
      </c>
      <c r="AK1718" s="65">
        <f t="shared" si="7"/>
        <v>3.452914798</v>
      </c>
      <c r="AL1718" s="65">
        <f t="shared" si="8"/>
        <v>241575.9036</v>
      </c>
      <c r="AM1718" s="65">
        <f t="shared" si="9"/>
        <v>89913.90135</v>
      </c>
    </row>
    <row r="1719" ht="14.25" customHeight="1">
      <c r="A1719" s="11">
        <v>266.0</v>
      </c>
      <c r="B1719" s="11">
        <f>VLOOKUP(D1719,'Species Data'!A$2:E$252,2,FALSE)</f>
        <v>40</v>
      </c>
      <c r="C1719" s="11"/>
      <c r="D1719" s="11" t="s">
        <v>248</v>
      </c>
      <c r="E1719" s="98" t="s">
        <v>481</v>
      </c>
      <c r="F1719" s="119" t="s">
        <v>491</v>
      </c>
      <c r="G1719" s="11">
        <f>VLOOKUP(D1719,'Species Data'!A$2:E$252,3,FALSE)</f>
        <v>280</v>
      </c>
      <c r="H1719" s="52">
        <f>VLOOKUP(D1719,'Species Data'!A$2:E$252,4,FALSE)</f>
        <v>156</v>
      </c>
      <c r="I1719" s="52">
        <f>VLOOKUP(D1719,'Species Data'!A$2:E$252,5,FALSE)</f>
        <v>93</v>
      </c>
      <c r="J1719" s="53">
        <f t="shared" si="1"/>
        <v>26040</v>
      </c>
      <c r="K1719" s="48" t="s">
        <v>158</v>
      </c>
      <c r="L1719" s="54">
        <f>VLOOKUP(K1719,'Basic Moves'!B$2:J$60,3,FALSE)</f>
        <v>10</v>
      </c>
      <c r="M1719" s="54" t="str">
        <f>VLOOKUP(K1719,'Basic Moves'!B$2:C$60,2,FALSE)</f>
        <v>Dark</v>
      </c>
      <c r="N1719" s="54">
        <f>IF(OR(VLOOKUP(K1719,'Basic Moves'!B$2:C$60,2,FALSE)=E1719,VLOOKUP(K1719,'Basic Moves'!B$2:C$60,2,FALSE)=F1719),1,0)</f>
        <v>0</v>
      </c>
      <c r="O1719" s="54">
        <f>VLOOKUP(K1719,'Basic Moves'!B$2:J$60,5,FALSE)</f>
        <v>900</v>
      </c>
      <c r="P1719" s="54">
        <f>VLOOKUP(K1719,'Basic Moves'!B$2:J$60,9,FALSE)</f>
        <v>9</v>
      </c>
      <c r="Q1719" s="34">
        <f t="shared" si="229"/>
        <v>5</v>
      </c>
      <c r="R1719" s="24">
        <f t="shared" si="2"/>
        <v>5.555555556</v>
      </c>
      <c r="S1719" s="56">
        <f t="shared" si="230"/>
        <v>11.11111111</v>
      </c>
      <c r="T1719" s="56">
        <f t="shared" si="231"/>
        <v>10</v>
      </c>
      <c r="U1719" s="56">
        <f t="shared" si="232"/>
        <v>0.9</v>
      </c>
      <c r="V1719" s="48" t="s">
        <v>29</v>
      </c>
      <c r="W1719" s="54">
        <f>VLOOKUP(V1719,'Charged Moves'!B$2:K$119,3,FALSE)</f>
        <v>150</v>
      </c>
      <c r="X1719" s="57" t="str">
        <f>VLOOKUP(V1719,'Charged Moves'!B$2:C$119,2,FALSE)</f>
        <v>Normal</v>
      </c>
      <c r="Y1719" s="54">
        <f>IF(OR(VLOOKUP(V1719,'Charged Moves'!B$2:C$119,2,FALSE)=E1719,VLOOKUP(V1719,'Charged Moves'!B$2:C$119,2,FALSE)=F1719),1,0)</f>
        <v>1</v>
      </c>
      <c r="Z1719" s="54">
        <f>VLOOKUP(V1719,'Charged Moves'!B$2:K$119,10,FALSE)*100</f>
        <v>5</v>
      </c>
      <c r="AA1719" s="54">
        <f>VLOOKUP(V1719,'Charged Moves'!B$2:K$119,6,FALSE)</f>
        <v>3800</v>
      </c>
      <c r="AB1719" s="54">
        <f>VLOOKUP(V1719,'Charged Moves'!B$2:L$119,11,FALSE)</f>
        <v>100</v>
      </c>
      <c r="AC1719" s="62">
        <f t="shared" si="233"/>
        <v>79</v>
      </c>
      <c r="AD1719" s="24">
        <f t="shared" si="3"/>
        <v>20.78947368</v>
      </c>
      <c r="AE1719" s="63">
        <f t="shared" si="4"/>
        <v>12</v>
      </c>
      <c r="AF1719" s="64">
        <f t="shared" si="5"/>
        <v>10800</v>
      </c>
      <c r="AG1719" s="65">
        <f t="shared" si="6"/>
        <v>9.520547945</v>
      </c>
      <c r="AH1719" s="15">
        <f t="shared" si="234"/>
        <v>0.5468436499</v>
      </c>
      <c r="AI1719" s="15">
        <f t="shared" si="235"/>
        <v>0.2234465536</v>
      </c>
      <c r="AJ1719" s="15">
        <f t="shared" si="236"/>
        <v>0.2442722127</v>
      </c>
      <c r="AK1719" s="65">
        <f t="shared" si="7"/>
        <v>3.42364532</v>
      </c>
      <c r="AL1719" s="65">
        <f t="shared" si="8"/>
        <v>247915.0685</v>
      </c>
      <c r="AM1719" s="65">
        <f t="shared" si="9"/>
        <v>89151.72414</v>
      </c>
    </row>
    <row r="1720" ht="14.25" customHeight="1">
      <c r="A1720" s="11">
        <v>268.0</v>
      </c>
      <c r="B1720" s="11">
        <f>VLOOKUP(D1720,'Species Data'!A$2:E$252,2,FALSE)</f>
        <v>40</v>
      </c>
      <c r="C1720" s="11"/>
      <c r="D1720" s="11" t="s">
        <v>248</v>
      </c>
      <c r="E1720" s="98" t="s">
        <v>481</v>
      </c>
      <c r="F1720" s="119" t="s">
        <v>491</v>
      </c>
      <c r="G1720" s="11">
        <f>VLOOKUP(D1720,'Species Data'!A$2:E$252,3,FALSE)</f>
        <v>280</v>
      </c>
      <c r="H1720" s="52">
        <f>VLOOKUP(D1720,'Species Data'!A$2:E$252,4,FALSE)</f>
        <v>156</v>
      </c>
      <c r="I1720" s="52">
        <f>VLOOKUP(D1720,'Species Data'!A$2:E$252,5,FALSE)</f>
        <v>93</v>
      </c>
      <c r="J1720" s="53">
        <f t="shared" si="1"/>
        <v>26040</v>
      </c>
      <c r="K1720" s="48" t="s">
        <v>42</v>
      </c>
      <c r="L1720" s="54">
        <f>VLOOKUP(K1720,'Basic Moves'!B$2:J$60,3,FALSE)</f>
        <v>7</v>
      </c>
      <c r="M1720" s="54" t="str">
        <f>VLOOKUP(K1720,'Basic Moves'!B$2:C$60,2,FALSE)</f>
        <v>Normal</v>
      </c>
      <c r="N1720" s="54">
        <f>IF(OR(VLOOKUP(K1720,'Basic Moves'!B$2:C$60,2,FALSE)=E1720,VLOOKUP(K1720,'Basic Moves'!B$2:C$60,2,FALSE)=F1720),1,0)</f>
        <v>1</v>
      </c>
      <c r="O1720" s="54">
        <f>VLOOKUP(K1720,'Basic Moves'!B$2:J$60,5,FALSE)</f>
        <v>600</v>
      </c>
      <c r="P1720" s="54">
        <f>VLOOKUP(K1720,'Basic Moves'!B$2:J$60,9,FALSE)</f>
        <v>6</v>
      </c>
      <c r="Q1720" s="34">
        <f t="shared" si="229"/>
        <v>4</v>
      </c>
      <c r="R1720" s="24">
        <f t="shared" si="2"/>
        <v>6.666666667</v>
      </c>
      <c r="S1720" s="56">
        <f t="shared" si="230"/>
        <v>11.66666667</v>
      </c>
      <c r="T1720" s="56">
        <f t="shared" si="231"/>
        <v>10</v>
      </c>
      <c r="U1720" s="56">
        <f t="shared" si="232"/>
        <v>0.8571428571</v>
      </c>
      <c r="V1720" s="48" t="s">
        <v>48</v>
      </c>
      <c r="W1720" s="54">
        <f>VLOOKUP(V1720,'Charged Moves'!B$2:K$119,3,FALSE)</f>
        <v>100</v>
      </c>
      <c r="X1720" s="57" t="str">
        <f>VLOOKUP(V1720,'Charged Moves'!B$2:C$119,2,FALSE)</f>
        <v>Fairy</v>
      </c>
      <c r="Y1720" s="54">
        <f>IF(OR(VLOOKUP(V1720,'Charged Moves'!B$2:C$119,2,FALSE)=E1720,VLOOKUP(V1720,'Charged Moves'!B$2:C$119,2,FALSE)=F1720),1,0)</f>
        <v>1</v>
      </c>
      <c r="Z1720" s="54">
        <f>VLOOKUP(V1720,'Charged Moves'!B$2:K$119,10,FALSE)*100</f>
        <v>5</v>
      </c>
      <c r="AA1720" s="54">
        <f>VLOOKUP(V1720,'Charged Moves'!B$2:K$119,6,FALSE)</f>
        <v>3500</v>
      </c>
      <c r="AB1720" s="54">
        <f>VLOOKUP(V1720,'Charged Moves'!B$2:L$119,11,FALSE)</f>
        <v>50</v>
      </c>
      <c r="AC1720" s="62">
        <f t="shared" si="233"/>
        <v>53</v>
      </c>
      <c r="AD1720" s="24">
        <f t="shared" si="3"/>
        <v>15.14285714</v>
      </c>
      <c r="AE1720" s="63">
        <f t="shared" si="4"/>
        <v>9</v>
      </c>
      <c r="AF1720" s="64">
        <f t="shared" si="5"/>
        <v>5400</v>
      </c>
      <c r="AG1720" s="65">
        <f t="shared" si="6"/>
        <v>10</v>
      </c>
      <c r="AH1720" s="15">
        <f t="shared" si="234"/>
        <v>0.5743825388</v>
      </c>
      <c r="AI1720" s="15">
        <f t="shared" si="235"/>
        <v>0.2346992578</v>
      </c>
      <c r="AJ1720" s="15">
        <f t="shared" si="236"/>
        <v>0.2197239833</v>
      </c>
      <c r="AK1720" s="65">
        <f t="shared" si="7"/>
        <v>3.079584775</v>
      </c>
      <c r="AL1720" s="65">
        <f t="shared" si="8"/>
        <v>260400</v>
      </c>
      <c r="AM1720" s="65">
        <f t="shared" si="9"/>
        <v>80192.38754</v>
      </c>
    </row>
    <row r="1721" ht="14.25" customHeight="1">
      <c r="A1721" s="11">
        <v>269.0</v>
      </c>
      <c r="B1721" s="11">
        <f>VLOOKUP(D1721,'Species Data'!A$2:E$252,2,FALSE)</f>
        <v>40</v>
      </c>
      <c r="C1721" s="11"/>
      <c r="D1721" s="11" t="s">
        <v>248</v>
      </c>
      <c r="E1721" s="98" t="s">
        <v>481</v>
      </c>
      <c r="F1721" s="119" t="s">
        <v>491</v>
      </c>
      <c r="G1721" s="11">
        <f>VLOOKUP(D1721,'Species Data'!A$2:E$252,3,FALSE)</f>
        <v>280</v>
      </c>
      <c r="H1721" s="52">
        <f>VLOOKUP(D1721,'Species Data'!A$2:E$252,4,FALSE)</f>
        <v>156</v>
      </c>
      <c r="I1721" s="52">
        <f>VLOOKUP(D1721,'Species Data'!A$2:E$252,5,FALSE)</f>
        <v>93</v>
      </c>
      <c r="J1721" s="53">
        <f t="shared" si="1"/>
        <v>26040</v>
      </c>
      <c r="K1721" s="48" t="s">
        <v>42</v>
      </c>
      <c r="L1721" s="54">
        <f>VLOOKUP(K1721,'Basic Moves'!B$2:J$60,3,FALSE)</f>
        <v>7</v>
      </c>
      <c r="M1721" s="54" t="str">
        <f>VLOOKUP(K1721,'Basic Moves'!B$2:C$60,2,FALSE)</f>
        <v>Normal</v>
      </c>
      <c r="N1721" s="54">
        <f>IF(OR(VLOOKUP(K1721,'Basic Moves'!B$2:C$60,2,FALSE)=E1721,VLOOKUP(K1721,'Basic Moves'!B$2:C$60,2,FALSE)=F1721),1,0)</f>
        <v>1</v>
      </c>
      <c r="O1721" s="54">
        <f>VLOOKUP(K1721,'Basic Moves'!B$2:J$60,5,FALSE)</f>
        <v>600</v>
      </c>
      <c r="P1721" s="54">
        <f>VLOOKUP(K1721,'Basic Moves'!B$2:J$60,9,FALSE)</f>
        <v>6</v>
      </c>
      <c r="Q1721" s="34">
        <f t="shared" si="229"/>
        <v>4</v>
      </c>
      <c r="R1721" s="24">
        <f t="shared" si="2"/>
        <v>6.666666667</v>
      </c>
      <c r="S1721" s="56">
        <f t="shared" si="230"/>
        <v>11.66666667</v>
      </c>
      <c r="T1721" s="56">
        <f t="shared" si="231"/>
        <v>10</v>
      </c>
      <c r="U1721" s="56">
        <f t="shared" si="232"/>
        <v>0.8571428571</v>
      </c>
      <c r="V1721" s="48" t="s">
        <v>29</v>
      </c>
      <c r="W1721" s="54">
        <f>VLOOKUP(V1721,'Charged Moves'!B$2:K$119,3,FALSE)</f>
        <v>150</v>
      </c>
      <c r="X1721" s="57" t="str">
        <f>VLOOKUP(V1721,'Charged Moves'!B$2:C$119,2,FALSE)</f>
        <v>Normal</v>
      </c>
      <c r="Y1721" s="54">
        <f>IF(OR(VLOOKUP(V1721,'Charged Moves'!B$2:C$119,2,FALSE)=E1721,VLOOKUP(V1721,'Charged Moves'!B$2:C$119,2,FALSE)=F1721),1,0)</f>
        <v>1</v>
      </c>
      <c r="Z1721" s="54">
        <f>VLOOKUP(V1721,'Charged Moves'!B$2:K$119,10,FALSE)*100</f>
        <v>5</v>
      </c>
      <c r="AA1721" s="54">
        <f>VLOOKUP(V1721,'Charged Moves'!B$2:K$119,6,FALSE)</f>
        <v>3800</v>
      </c>
      <c r="AB1721" s="54">
        <f>VLOOKUP(V1721,'Charged Moves'!B$2:L$119,11,FALSE)</f>
        <v>100</v>
      </c>
      <c r="AC1721" s="62">
        <f t="shared" si="233"/>
        <v>79</v>
      </c>
      <c r="AD1721" s="24">
        <f t="shared" si="3"/>
        <v>20.78947368</v>
      </c>
      <c r="AE1721" s="63">
        <f t="shared" si="4"/>
        <v>17</v>
      </c>
      <c r="AF1721" s="64">
        <f t="shared" si="5"/>
        <v>10200</v>
      </c>
      <c r="AG1721" s="65">
        <f t="shared" si="6"/>
        <v>10.5</v>
      </c>
      <c r="AH1721" s="15">
        <f t="shared" si="234"/>
        <v>0.6031016657</v>
      </c>
      <c r="AI1721" s="15">
        <f t="shared" si="235"/>
        <v>0.2464342207</v>
      </c>
      <c r="AJ1721" s="15">
        <f t="shared" si="236"/>
        <v>0.2097648086</v>
      </c>
      <c r="AK1721" s="65">
        <f t="shared" si="7"/>
        <v>2.94</v>
      </c>
      <c r="AL1721" s="65">
        <f t="shared" si="8"/>
        <v>273420</v>
      </c>
      <c r="AM1721" s="65">
        <f t="shared" si="9"/>
        <v>76557.6</v>
      </c>
    </row>
    <row r="1722" ht="14.25" customHeight="1">
      <c r="A1722" s="11">
        <v>270.0</v>
      </c>
      <c r="B1722" s="11">
        <f>VLOOKUP(D1722,'Species Data'!A$2:E$252,2,FALSE)</f>
        <v>40</v>
      </c>
      <c r="C1722" s="11"/>
      <c r="D1722" s="11" t="s">
        <v>248</v>
      </c>
      <c r="E1722" s="98" t="s">
        <v>481</v>
      </c>
      <c r="F1722" s="119" t="s">
        <v>491</v>
      </c>
      <c r="G1722" s="11">
        <f>VLOOKUP(D1722,'Species Data'!A$2:E$252,3,FALSE)</f>
        <v>280</v>
      </c>
      <c r="H1722" s="52">
        <f>VLOOKUP(D1722,'Species Data'!A$2:E$252,4,FALSE)</f>
        <v>156</v>
      </c>
      <c r="I1722" s="52">
        <f>VLOOKUP(D1722,'Species Data'!A$2:E$252,5,FALSE)</f>
        <v>93</v>
      </c>
      <c r="J1722" s="53">
        <f t="shared" si="1"/>
        <v>26040</v>
      </c>
      <c r="K1722" s="48" t="s">
        <v>42</v>
      </c>
      <c r="L1722" s="54">
        <f>VLOOKUP(K1722,'Basic Moves'!B$2:J$60,3,FALSE)</f>
        <v>7</v>
      </c>
      <c r="M1722" s="54" t="str">
        <f>VLOOKUP(K1722,'Basic Moves'!B$2:C$60,2,FALSE)</f>
        <v>Normal</v>
      </c>
      <c r="N1722" s="54">
        <f>IF(OR(VLOOKUP(K1722,'Basic Moves'!B$2:C$60,2,FALSE)=E1722,VLOOKUP(K1722,'Basic Moves'!B$2:C$60,2,FALSE)=F1722),1,0)</f>
        <v>1</v>
      </c>
      <c r="O1722" s="54">
        <f>VLOOKUP(K1722,'Basic Moves'!B$2:J$60,5,FALSE)</f>
        <v>600</v>
      </c>
      <c r="P1722" s="54">
        <f>VLOOKUP(K1722,'Basic Moves'!B$2:J$60,9,FALSE)</f>
        <v>6</v>
      </c>
      <c r="Q1722" s="34">
        <f t="shared" si="229"/>
        <v>4</v>
      </c>
      <c r="R1722" s="24">
        <f t="shared" si="2"/>
        <v>6.666666667</v>
      </c>
      <c r="S1722" s="56">
        <f t="shared" si="230"/>
        <v>11.66666667</v>
      </c>
      <c r="T1722" s="56">
        <f t="shared" si="231"/>
        <v>10</v>
      </c>
      <c r="U1722" s="56">
        <f t="shared" si="232"/>
        <v>0.8571428571</v>
      </c>
      <c r="V1722" s="48" t="s">
        <v>120</v>
      </c>
      <c r="W1722" s="54">
        <f>VLOOKUP(V1722,'Charged Moves'!B$2:K$119,3,FALSE)</f>
        <v>90</v>
      </c>
      <c r="X1722" s="57" t="str">
        <f>VLOOKUP(V1722,'Charged Moves'!B$2:C$119,2,FALSE)</f>
        <v>Fairy</v>
      </c>
      <c r="Y1722" s="54">
        <f>IF(OR(VLOOKUP(V1722,'Charged Moves'!B$2:C$119,2,FALSE)=E1722,VLOOKUP(V1722,'Charged Moves'!B$2:C$119,2,FALSE)=F1722),1,0)</f>
        <v>1</v>
      </c>
      <c r="Z1722" s="54">
        <f>VLOOKUP(V1722,'Charged Moves'!B$2:K$119,10,FALSE)*100</f>
        <v>5</v>
      </c>
      <c r="AA1722" s="54">
        <f>VLOOKUP(V1722,'Charged Moves'!B$2:K$119,6,FALSE)</f>
        <v>2900</v>
      </c>
      <c r="AB1722" s="54">
        <f>VLOOKUP(V1722,'Charged Moves'!B$2:L$119,11,FALSE)</f>
        <v>50</v>
      </c>
      <c r="AC1722" s="62">
        <f t="shared" si="233"/>
        <v>47</v>
      </c>
      <c r="AD1722" s="24">
        <f t="shared" si="3"/>
        <v>16.20689655</v>
      </c>
      <c r="AE1722" s="63">
        <f t="shared" si="4"/>
        <v>9</v>
      </c>
      <c r="AF1722" s="64">
        <f t="shared" si="5"/>
        <v>5400</v>
      </c>
      <c r="AG1722" s="65">
        <f t="shared" si="6"/>
        <v>10</v>
      </c>
      <c r="AH1722" s="15">
        <f t="shared" si="234"/>
        <v>0.5743825388</v>
      </c>
      <c r="AI1722" s="15">
        <f t="shared" si="235"/>
        <v>0.2346992578</v>
      </c>
      <c r="AJ1722" s="15">
        <f t="shared" si="236"/>
        <v>0.2092555361</v>
      </c>
      <c r="AK1722" s="65">
        <f t="shared" si="7"/>
        <v>2.932862191</v>
      </c>
      <c r="AL1722" s="65">
        <f t="shared" si="8"/>
        <v>260400</v>
      </c>
      <c r="AM1722" s="65">
        <f t="shared" si="9"/>
        <v>76371.73145</v>
      </c>
    </row>
    <row r="1723" ht="14.25" customHeight="1">
      <c r="A1723" s="11">
        <v>1454.0</v>
      </c>
      <c r="B1723" s="11">
        <f>VLOOKUP(D1723,'Species Data'!A$2:E$252,2,FALSE)</f>
        <v>202</v>
      </c>
      <c r="C1723" s="11"/>
      <c r="D1723" s="20" t="s">
        <v>330</v>
      </c>
      <c r="E1723" s="50" t="s">
        <v>36</v>
      </c>
      <c r="F1723" s="50"/>
      <c r="G1723" s="11">
        <f>VLOOKUP(D1723,'Species Data'!A$2:E$252,3,FALSE)</f>
        <v>380</v>
      </c>
      <c r="H1723" s="52">
        <f>VLOOKUP(D1723,'Species Data'!A$2:E$252,4,FALSE)</f>
        <v>60</v>
      </c>
      <c r="I1723" s="52">
        <f>VLOOKUP(D1723,'Species Data'!A$2:E$252,5,FALSE)</f>
        <v>106</v>
      </c>
      <c r="J1723" s="53">
        <f t="shared" si="1"/>
        <v>40280</v>
      </c>
      <c r="K1723" s="21" t="s">
        <v>115</v>
      </c>
      <c r="L1723" s="54">
        <f>VLOOKUP(K1723,'Basic Moves'!B$2:J$60,3,FALSE)</f>
        <v>12</v>
      </c>
      <c r="M1723" s="54" t="str">
        <f>VLOOKUP(K1723,'Basic Moves'!B$2:C$60,2,FALSE)</f>
        <v>Fighting</v>
      </c>
      <c r="N1723" s="54">
        <f>IF(OR(VLOOKUP(K1723,'Basic Moves'!B$2:C$60,2,FALSE)=E1723,VLOOKUP(K1723,'Basic Moves'!B$2:C$60,2,FALSE)=F1723),1,0)</f>
        <v>0</v>
      </c>
      <c r="O1723" s="54">
        <f>VLOOKUP(K1723,'Basic Moves'!B$2:J$60,5,FALSE)</f>
        <v>900</v>
      </c>
      <c r="P1723" s="54">
        <f>VLOOKUP(K1723,'Basic Moves'!B$2:J$60,9,FALSE)</f>
        <v>8</v>
      </c>
      <c r="Q1723" s="34">
        <f t="shared" si="229"/>
        <v>3</v>
      </c>
      <c r="R1723" s="24">
        <f t="shared" si="2"/>
        <v>3.333333333</v>
      </c>
      <c r="S1723" s="56">
        <f t="shared" si="230"/>
        <v>13.33333333</v>
      </c>
      <c r="T1723" s="56">
        <f t="shared" si="231"/>
        <v>8.888888889</v>
      </c>
      <c r="U1723" s="56">
        <f t="shared" si="232"/>
        <v>0.6666666667</v>
      </c>
      <c r="V1723" s="21" t="s">
        <v>307</v>
      </c>
      <c r="W1723" s="54">
        <f>VLOOKUP(V1723,'Charged Moves'!B$2:K$119,3,FALSE)</f>
        <v>60</v>
      </c>
      <c r="X1723" s="57" t="str">
        <f>VLOOKUP(V1723,'Charged Moves'!B$2:C$119,2,FALSE)</f>
        <v>Psychic</v>
      </c>
      <c r="Y1723" s="54">
        <f>IF(OR(VLOOKUP(V1723,'Charged Moves'!B$2:C$119,2,FALSE)=E1723,VLOOKUP(V1723,'Charged Moves'!B$2:C$119,2,FALSE)=F1723),1,0)</f>
        <v>1</v>
      </c>
      <c r="Z1723" s="54">
        <f>VLOOKUP(V1723,'Charged Moves'!B$2:K$119,10,FALSE)*100</f>
        <v>5</v>
      </c>
      <c r="AA1723" s="54">
        <f>VLOOKUP(V1723,'Charged Moves'!B$2:K$119,6,FALSE)</f>
        <v>2600</v>
      </c>
      <c r="AB1723" s="54">
        <f>VLOOKUP(V1723,'Charged Moves'!B$2:L$119,11,FALSE)</f>
        <v>50</v>
      </c>
      <c r="AC1723" s="62">
        <f t="shared" si="233"/>
        <v>13</v>
      </c>
      <c r="AD1723" s="24">
        <f t="shared" si="3"/>
        <v>5</v>
      </c>
      <c r="AE1723" s="63">
        <f t="shared" si="4"/>
        <v>7</v>
      </c>
      <c r="AF1723" s="64">
        <f t="shared" si="5"/>
        <v>6300</v>
      </c>
      <c r="AG1723" s="65">
        <f t="shared" si="6"/>
        <v>3.820224719</v>
      </c>
      <c r="AH1723" s="15">
        <f t="shared" si="234"/>
        <v>0.2194270373</v>
      </c>
      <c r="AI1723" s="15">
        <f t="shared" si="235"/>
        <v>0.1386912647</v>
      </c>
      <c r="AJ1723" s="15">
        <f t="shared" si="236"/>
        <v>0.1507000345</v>
      </c>
      <c r="AK1723" s="65">
        <f t="shared" si="7"/>
        <v>1.365461847</v>
      </c>
      <c r="AL1723" s="65">
        <f t="shared" si="8"/>
        <v>153878.6517</v>
      </c>
      <c r="AM1723" s="65">
        <f t="shared" si="9"/>
        <v>55000.80321</v>
      </c>
    </row>
    <row r="1724" ht="14.25" customHeight="1">
      <c r="A1724" s="11">
        <v>1455.0</v>
      </c>
      <c r="B1724" s="11">
        <f>VLOOKUP(D1724,'Species Data'!A$2:E$252,2,FALSE)</f>
        <v>202</v>
      </c>
      <c r="C1724" s="11"/>
      <c r="D1724" s="20" t="s">
        <v>330</v>
      </c>
      <c r="E1724" s="50" t="s">
        <v>36</v>
      </c>
      <c r="F1724" s="50"/>
      <c r="G1724" s="11">
        <f>VLOOKUP(D1724,'Species Data'!A$2:E$252,3,FALSE)</f>
        <v>380</v>
      </c>
      <c r="H1724" s="52">
        <f>VLOOKUP(D1724,'Species Data'!A$2:E$252,4,FALSE)</f>
        <v>60</v>
      </c>
      <c r="I1724" s="52">
        <f>VLOOKUP(D1724,'Species Data'!A$2:E$252,5,FALSE)</f>
        <v>106</v>
      </c>
      <c r="J1724" s="53">
        <f t="shared" si="1"/>
        <v>40280</v>
      </c>
      <c r="K1724" s="21" t="s">
        <v>389</v>
      </c>
      <c r="L1724" s="54">
        <f>VLOOKUP(K1724,'Basic Moves'!B$2:J$60,3,FALSE)</f>
        <v>0</v>
      </c>
      <c r="M1724" s="54" t="str">
        <f>VLOOKUP(K1724,'Basic Moves'!B$2:C$60,2,FALSE)</f>
        <v>Water</v>
      </c>
      <c r="N1724" s="54">
        <f>IF(OR(VLOOKUP(K1724,'Basic Moves'!B$2:C$60,2,FALSE)=E1724,VLOOKUP(K1724,'Basic Moves'!B$2:C$60,2,FALSE)=F1724),1,0)</f>
        <v>0</v>
      </c>
      <c r="O1724" s="54">
        <f>VLOOKUP(K1724,'Basic Moves'!B$2:J$60,5,FALSE)</f>
        <v>1730</v>
      </c>
      <c r="P1724" s="54">
        <f>VLOOKUP(K1724,'Basic Moves'!B$2:J$60,9,FALSE)</f>
        <v>20</v>
      </c>
      <c r="Q1724" s="34">
        <f t="shared" si="229"/>
        <v>1</v>
      </c>
      <c r="R1724" s="24">
        <f t="shared" si="2"/>
        <v>0.5780346821</v>
      </c>
      <c r="S1724" s="56">
        <f t="shared" si="230"/>
        <v>0</v>
      </c>
      <c r="T1724" s="56">
        <f t="shared" si="231"/>
        <v>11.56069364</v>
      </c>
      <c r="U1724" s="56" t="str">
        <f t="shared" si="232"/>
        <v>#DIV/0!</v>
      </c>
      <c r="V1724" s="21" t="s">
        <v>307</v>
      </c>
      <c r="W1724" s="54">
        <f>VLOOKUP(V1724,'Charged Moves'!B$2:K$119,3,FALSE)</f>
        <v>60</v>
      </c>
      <c r="X1724" s="57" t="str">
        <f>VLOOKUP(V1724,'Charged Moves'!B$2:C$119,2,FALSE)</f>
        <v>Psychic</v>
      </c>
      <c r="Y1724" s="54">
        <f>IF(OR(VLOOKUP(V1724,'Charged Moves'!B$2:C$119,2,FALSE)=E1724,VLOOKUP(V1724,'Charged Moves'!B$2:C$119,2,FALSE)=F1724),1,0)</f>
        <v>1</v>
      </c>
      <c r="Z1724" s="54">
        <f>VLOOKUP(V1724,'Charged Moves'!B$2:K$119,10,FALSE)*100</f>
        <v>5</v>
      </c>
      <c r="AA1724" s="54">
        <f>VLOOKUP(V1724,'Charged Moves'!B$2:K$119,6,FALSE)</f>
        <v>2600</v>
      </c>
      <c r="AB1724" s="54">
        <f>VLOOKUP(V1724,'Charged Moves'!B$2:L$119,11,FALSE)</f>
        <v>50</v>
      </c>
      <c r="AC1724" s="62">
        <f t="shared" si="233"/>
        <v>13</v>
      </c>
      <c r="AD1724" s="24">
        <f t="shared" si="3"/>
        <v>5</v>
      </c>
      <c r="AE1724" s="63">
        <f t="shared" si="4"/>
        <v>3</v>
      </c>
      <c r="AF1724" s="64">
        <f t="shared" si="5"/>
        <v>5190</v>
      </c>
      <c r="AG1724" s="65">
        <f t="shared" si="6"/>
        <v>2.053915276</v>
      </c>
      <c r="AH1724" s="15">
        <f t="shared" si="234"/>
        <v>0.1179733071</v>
      </c>
      <c r="AI1724" s="15">
        <f t="shared" si="235"/>
        <v>0.0745663222</v>
      </c>
      <c r="AJ1724" s="15">
        <f t="shared" si="236"/>
        <v>0.1118334272</v>
      </c>
      <c r="AK1724" s="65">
        <f t="shared" si="7"/>
        <v>1.013299557</v>
      </c>
      <c r="AL1724" s="65">
        <f t="shared" si="8"/>
        <v>82731.70732</v>
      </c>
      <c r="AM1724" s="65">
        <f t="shared" si="9"/>
        <v>40815.70614</v>
      </c>
    </row>
    <row r="1725" ht="14.25" customHeight="1">
      <c r="A1725" s="11">
        <v>1414.0</v>
      </c>
      <c r="B1725" s="11">
        <f>VLOOKUP(D1725,'Species Data'!A$2:E$252,2,FALSE)</f>
        <v>194</v>
      </c>
      <c r="C1725" s="11"/>
      <c r="D1725" s="20" t="s">
        <v>427</v>
      </c>
      <c r="E1725" s="115" t="s">
        <v>476</v>
      </c>
      <c r="F1725" s="132" t="s">
        <v>485</v>
      </c>
      <c r="G1725" s="11">
        <f>VLOOKUP(D1725,'Species Data'!A$2:E$252,3,FALSE)</f>
        <v>110</v>
      </c>
      <c r="H1725" s="52">
        <f>VLOOKUP(D1725,'Species Data'!A$2:E$252,4,FALSE)</f>
        <v>75</v>
      </c>
      <c r="I1725" s="52">
        <f>VLOOKUP(D1725,'Species Data'!A$2:E$252,5,FALSE)</f>
        <v>75</v>
      </c>
      <c r="J1725" s="53">
        <f t="shared" si="1"/>
        <v>8250</v>
      </c>
      <c r="K1725" s="21" t="s">
        <v>136</v>
      </c>
      <c r="L1725" s="54">
        <f>VLOOKUP(K1725,'Basic Moves'!B$2:J$60,3,FALSE)</f>
        <v>5</v>
      </c>
      <c r="M1725" s="54" t="str">
        <f>VLOOKUP(K1725,'Basic Moves'!B$2:C$60,2,FALSE)</f>
        <v>Ground</v>
      </c>
      <c r="N1725" s="54">
        <f>IF(OR(VLOOKUP(K1725,'Basic Moves'!B$2:C$60,2,FALSE)=E1725,VLOOKUP(K1725,'Basic Moves'!B$2:C$60,2,FALSE)=F1725),1,0)</f>
        <v>1</v>
      </c>
      <c r="O1725" s="54">
        <f>VLOOKUP(K1725,'Basic Moves'!B$2:J$60,5,FALSE)</f>
        <v>600</v>
      </c>
      <c r="P1725" s="54">
        <f>VLOOKUP(K1725,'Basic Moves'!B$2:J$60,9,FALSE)</f>
        <v>7</v>
      </c>
      <c r="Q1725" s="34">
        <f t="shared" si="229"/>
        <v>2</v>
      </c>
      <c r="R1725" s="24">
        <f t="shared" si="2"/>
        <v>3.333333333</v>
      </c>
      <c r="S1725" s="56">
        <f t="shared" si="230"/>
        <v>8.333333333</v>
      </c>
      <c r="T1725" s="56">
        <f t="shared" si="231"/>
        <v>11.66666667</v>
      </c>
      <c r="U1725" s="56">
        <f t="shared" si="232"/>
        <v>1.4</v>
      </c>
      <c r="V1725" s="21" t="s">
        <v>291</v>
      </c>
      <c r="W1725" s="54">
        <f>VLOOKUP(V1725,'Charged Moves'!B$2:K$119,3,FALSE)</f>
        <v>100</v>
      </c>
      <c r="X1725" s="57" t="str">
        <f>VLOOKUP(V1725,'Charged Moves'!B$2:C$119,2,FALSE)</f>
        <v>Ground</v>
      </c>
      <c r="Y1725" s="54">
        <f>IF(OR(VLOOKUP(V1725,'Charged Moves'!B$2:C$119,2,FALSE)=E1725,VLOOKUP(V1725,'Charged Moves'!B$2:C$119,2,FALSE)=F1725),1,0)</f>
        <v>1</v>
      </c>
      <c r="Z1725" s="54">
        <f>VLOOKUP(V1725,'Charged Moves'!B$2:K$119,10,FALSE)*100</f>
        <v>5</v>
      </c>
      <c r="AA1725" s="54">
        <f>VLOOKUP(V1725,'Charged Moves'!B$2:K$119,6,FALSE)</f>
        <v>4700</v>
      </c>
      <c r="AB1725" s="54">
        <f>VLOOKUP(V1725,'Charged Moves'!B$2:L$119,11,FALSE)</f>
        <v>50</v>
      </c>
      <c r="AC1725" s="62">
        <f t="shared" si="233"/>
        <v>26</v>
      </c>
      <c r="AD1725" s="24">
        <f t="shared" si="3"/>
        <v>5.531914894</v>
      </c>
      <c r="AE1725" s="63">
        <f t="shared" si="4"/>
        <v>8</v>
      </c>
      <c r="AF1725" s="64">
        <f t="shared" si="5"/>
        <v>4800</v>
      </c>
      <c r="AG1725" s="65">
        <f t="shared" si="6"/>
        <v>4.421052632</v>
      </c>
      <c r="AH1725" s="15">
        <f t="shared" si="234"/>
        <v>0.2539375435</v>
      </c>
      <c r="AI1725" s="15">
        <f t="shared" si="235"/>
        <v>0.03287383492</v>
      </c>
      <c r="AJ1725" s="15">
        <f t="shared" si="236"/>
        <v>0.03452350372</v>
      </c>
      <c r="AK1725" s="65">
        <f t="shared" si="7"/>
        <v>1.527272727</v>
      </c>
      <c r="AL1725" s="65">
        <f t="shared" si="8"/>
        <v>36473.68421</v>
      </c>
      <c r="AM1725" s="65">
        <f t="shared" si="9"/>
        <v>12600</v>
      </c>
    </row>
    <row r="1726" ht="14.25" customHeight="1">
      <c r="A1726" s="11">
        <v>1417.0</v>
      </c>
      <c r="B1726" s="11">
        <f>VLOOKUP(D1726,'Species Data'!A$2:E$252,2,FALSE)</f>
        <v>194</v>
      </c>
      <c r="C1726" s="11"/>
      <c r="D1726" s="20" t="s">
        <v>427</v>
      </c>
      <c r="E1726" s="115" t="s">
        <v>476</v>
      </c>
      <c r="F1726" s="132" t="s">
        <v>485</v>
      </c>
      <c r="G1726" s="11">
        <f>VLOOKUP(D1726,'Species Data'!A$2:E$252,3,FALSE)</f>
        <v>110</v>
      </c>
      <c r="H1726" s="52">
        <f>VLOOKUP(D1726,'Species Data'!A$2:E$252,4,FALSE)</f>
        <v>75</v>
      </c>
      <c r="I1726" s="52">
        <f>VLOOKUP(D1726,'Species Data'!A$2:E$252,5,FALSE)</f>
        <v>75</v>
      </c>
      <c r="J1726" s="53">
        <f t="shared" si="1"/>
        <v>8250</v>
      </c>
      <c r="K1726" s="21" t="s">
        <v>74</v>
      </c>
      <c r="L1726" s="54">
        <f>VLOOKUP(K1726,'Basic Moves'!B$2:J$60,3,FALSE)</f>
        <v>5</v>
      </c>
      <c r="M1726" s="54" t="str">
        <f>VLOOKUP(K1726,'Basic Moves'!B$2:C$60,2,FALSE)</f>
        <v>Water</v>
      </c>
      <c r="N1726" s="54">
        <f>IF(OR(VLOOKUP(K1726,'Basic Moves'!B$2:C$60,2,FALSE)=E1726,VLOOKUP(K1726,'Basic Moves'!B$2:C$60,2,FALSE)=F1726),1,0)</f>
        <v>1</v>
      </c>
      <c r="O1726" s="54">
        <f>VLOOKUP(K1726,'Basic Moves'!B$2:J$60,5,FALSE)</f>
        <v>500</v>
      </c>
      <c r="P1726" s="54">
        <f>VLOOKUP(K1726,'Basic Moves'!B$2:J$60,9,FALSE)</f>
        <v>5</v>
      </c>
      <c r="Q1726" s="34">
        <f t="shared" si="229"/>
        <v>2</v>
      </c>
      <c r="R1726" s="24">
        <f t="shared" si="2"/>
        <v>4</v>
      </c>
      <c r="S1726" s="56">
        <f t="shared" si="230"/>
        <v>10</v>
      </c>
      <c r="T1726" s="56">
        <f t="shared" si="231"/>
        <v>10</v>
      </c>
      <c r="U1726" s="56">
        <f t="shared" si="232"/>
        <v>1</v>
      </c>
      <c r="V1726" s="21" t="s">
        <v>291</v>
      </c>
      <c r="W1726" s="54">
        <f>VLOOKUP(V1726,'Charged Moves'!B$2:K$119,3,FALSE)</f>
        <v>100</v>
      </c>
      <c r="X1726" s="57" t="str">
        <f>VLOOKUP(V1726,'Charged Moves'!B$2:C$119,2,FALSE)</f>
        <v>Ground</v>
      </c>
      <c r="Y1726" s="54">
        <f>IF(OR(VLOOKUP(V1726,'Charged Moves'!B$2:C$119,2,FALSE)=E1726,VLOOKUP(V1726,'Charged Moves'!B$2:C$119,2,FALSE)=F1726),1,0)</f>
        <v>1</v>
      </c>
      <c r="Z1726" s="54">
        <f>VLOOKUP(V1726,'Charged Moves'!B$2:K$119,10,FALSE)*100</f>
        <v>5</v>
      </c>
      <c r="AA1726" s="54">
        <f>VLOOKUP(V1726,'Charged Moves'!B$2:K$119,6,FALSE)</f>
        <v>4700</v>
      </c>
      <c r="AB1726" s="54">
        <f>VLOOKUP(V1726,'Charged Moves'!B$2:L$119,11,FALSE)</f>
        <v>50</v>
      </c>
      <c r="AC1726" s="62">
        <f t="shared" si="233"/>
        <v>26</v>
      </c>
      <c r="AD1726" s="24">
        <f t="shared" si="3"/>
        <v>5.531914894</v>
      </c>
      <c r="AE1726" s="63">
        <f t="shared" si="4"/>
        <v>10</v>
      </c>
      <c r="AF1726" s="64">
        <f t="shared" si="5"/>
        <v>5000</v>
      </c>
      <c r="AG1726" s="65">
        <f t="shared" si="6"/>
        <v>4.742268041</v>
      </c>
      <c r="AH1726" s="15">
        <f t="shared" si="234"/>
        <v>0.2723875957</v>
      </c>
      <c r="AI1726" s="15">
        <f t="shared" si="235"/>
        <v>0.03526231188</v>
      </c>
      <c r="AJ1726" s="15">
        <f t="shared" si="236"/>
        <v>0.03280173668</v>
      </c>
      <c r="AK1726" s="65">
        <f t="shared" si="7"/>
        <v>1.451104101</v>
      </c>
      <c r="AL1726" s="65">
        <f t="shared" si="8"/>
        <v>39123.71134</v>
      </c>
      <c r="AM1726" s="65">
        <f t="shared" si="9"/>
        <v>11971.60883</v>
      </c>
    </row>
    <row r="1727" ht="14.25" customHeight="1">
      <c r="A1727" s="11">
        <v>1415.0</v>
      </c>
      <c r="B1727" s="11">
        <f>VLOOKUP(D1727,'Species Data'!A$2:E$252,2,FALSE)</f>
        <v>194</v>
      </c>
      <c r="C1727" s="11"/>
      <c r="D1727" s="20" t="s">
        <v>427</v>
      </c>
      <c r="E1727" s="115" t="s">
        <v>476</v>
      </c>
      <c r="F1727" s="132" t="s">
        <v>485</v>
      </c>
      <c r="G1727" s="11">
        <f>VLOOKUP(D1727,'Species Data'!A$2:E$252,3,FALSE)</f>
        <v>110</v>
      </c>
      <c r="H1727" s="52">
        <f>VLOOKUP(D1727,'Species Data'!A$2:E$252,4,FALSE)</f>
        <v>75</v>
      </c>
      <c r="I1727" s="52">
        <f>VLOOKUP(D1727,'Species Data'!A$2:E$252,5,FALSE)</f>
        <v>75</v>
      </c>
      <c r="J1727" s="53">
        <f t="shared" si="1"/>
        <v>8250</v>
      </c>
      <c r="K1727" s="21" t="s">
        <v>136</v>
      </c>
      <c r="L1727" s="54">
        <f>VLOOKUP(K1727,'Basic Moves'!B$2:J$60,3,FALSE)</f>
        <v>5</v>
      </c>
      <c r="M1727" s="54" t="str">
        <f>VLOOKUP(K1727,'Basic Moves'!B$2:C$60,2,FALSE)</f>
        <v>Ground</v>
      </c>
      <c r="N1727" s="54">
        <f>IF(OR(VLOOKUP(K1727,'Basic Moves'!B$2:C$60,2,FALSE)=E1727,VLOOKUP(K1727,'Basic Moves'!B$2:C$60,2,FALSE)=F1727),1,0)</f>
        <v>1</v>
      </c>
      <c r="O1727" s="54">
        <f>VLOOKUP(K1727,'Basic Moves'!B$2:J$60,5,FALSE)</f>
        <v>600</v>
      </c>
      <c r="P1727" s="54">
        <f>VLOOKUP(K1727,'Basic Moves'!B$2:J$60,9,FALSE)</f>
        <v>7</v>
      </c>
      <c r="Q1727" s="34">
        <f t="shared" si="229"/>
        <v>2</v>
      </c>
      <c r="R1727" s="24">
        <f t="shared" si="2"/>
        <v>3.333333333</v>
      </c>
      <c r="S1727" s="56">
        <f t="shared" si="230"/>
        <v>8.333333333</v>
      </c>
      <c r="T1727" s="56">
        <f t="shared" si="231"/>
        <v>11.66666667</v>
      </c>
      <c r="U1727" s="56">
        <f t="shared" si="232"/>
        <v>1.4</v>
      </c>
      <c r="V1727" s="21" t="s">
        <v>360</v>
      </c>
      <c r="W1727" s="54">
        <f>VLOOKUP(V1727,'Charged Moves'!B$2:K$119,3,FALSE)</f>
        <v>55</v>
      </c>
      <c r="X1727" s="57" t="str">
        <f>VLOOKUP(V1727,'Charged Moves'!B$2:C$119,2,FALSE)</f>
        <v>Ground</v>
      </c>
      <c r="Y1727" s="54">
        <f>IF(OR(VLOOKUP(V1727,'Charged Moves'!B$2:C$119,2,FALSE)=E1727,VLOOKUP(V1727,'Charged Moves'!B$2:C$119,2,FALSE)=F1727),1,0)</f>
        <v>1</v>
      </c>
      <c r="Z1727" s="54">
        <f>VLOOKUP(V1727,'Charged Moves'!B$2:K$119,10,FALSE)*100</f>
        <v>5</v>
      </c>
      <c r="AA1727" s="54">
        <f>VLOOKUP(V1727,'Charged Moves'!B$2:K$119,6,FALSE)</f>
        <v>2300</v>
      </c>
      <c r="AB1727" s="54">
        <f>VLOOKUP(V1727,'Charged Moves'!B$2:L$119,11,FALSE)</f>
        <v>33</v>
      </c>
      <c r="AC1727" s="62">
        <f t="shared" si="233"/>
        <v>14</v>
      </c>
      <c r="AD1727" s="24">
        <f t="shared" si="3"/>
        <v>6.086956522</v>
      </c>
      <c r="AE1727" s="63">
        <f t="shared" si="4"/>
        <v>5</v>
      </c>
      <c r="AF1727" s="64">
        <f t="shared" si="5"/>
        <v>3000</v>
      </c>
      <c r="AG1727" s="65">
        <f t="shared" si="6"/>
        <v>4.528301887</v>
      </c>
      <c r="AH1727" s="15">
        <f t="shared" si="234"/>
        <v>0.2600977534</v>
      </c>
      <c r="AI1727" s="15">
        <f t="shared" si="235"/>
        <v>0.03367131339</v>
      </c>
      <c r="AJ1727" s="15">
        <f t="shared" si="236"/>
        <v>0.03135908679</v>
      </c>
      <c r="AK1727" s="65">
        <f t="shared" si="7"/>
        <v>1.387283237</v>
      </c>
      <c r="AL1727" s="65">
        <f t="shared" si="8"/>
        <v>37358.49057</v>
      </c>
      <c r="AM1727" s="65">
        <f t="shared" si="9"/>
        <v>11445.08671</v>
      </c>
    </row>
    <row r="1728" ht="14.25" customHeight="1">
      <c r="A1728" s="11">
        <v>1418.0</v>
      </c>
      <c r="B1728" s="11">
        <f>VLOOKUP(D1728,'Species Data'!A$2:E$252,2,FALSE)</f>
        <v>194</v>
      </c>
      <c r="C1728" s="11"/>
      <c r="D1728" s="20" t="s">
        <v>427</v>
      </c>
      <c r="E1728" s="115" t="s">
        <v>476</v>
      </c>
      <c r="F1728" s="132" t="s">
        <v>485</v>
      </c>
      <c r="G1728" s="11">
        <f>VLOOKUP(D1728,'Species Data'!A$2:E$252,3,FALSE)</f>
        <v>110</v>
      </c>
      <c r="H1728" s="52">
        <f>VLOOKUP(D1728,'Species Data'!A$2:E$252,4,FALSE)</f>
        <v>75</v>
      </c>
      <c r="I1728" s="52">
        <f>VLOOKUP(D1728,'Species Data'!A$2:E$252,5,FALSE)</f>
        <v>75</v>
      </c>
      <c r="J1728" s="53">
        <f t="shared" si="1"/>
        <v>8250</v>
      </c>
      <c r="K1728" s="21" t="s">
        <v>74</v>
      </c>
      <c r="L1728" s="54">
        <f>VLOOKUP(K1728,'Basic Moves'!B$2:J$60,3,FALSE)</f>
        <v>5</v>
      </c>
      <c r="M1728" s="54" t="str">
        <f>VLOOKUP(K1728,'Basic Moves'!B$2:C$60,2,FALSE)</f>
        <v>Water</v>
      </c>
      <c r="N1728" s="54">
        <f>IF(OR(VLOOKUP(K1728,'Basic Moves'!B$2:C$60,2,FALSE)=E1728,VLOOKUP(K1728,'Basic Moves'!B$2:C$60,2,FALSE)=F1728),1,0)</f>
        <v>1</v>
      </c>
      <c r="O1728" s="54">
        <f>VLOOKUP(K1728,'Basic Moves'!B$2:J$60,5,FALSE)</f>
        <v>500</v>
      </c>
      <c r="P1728" s="54">
        <f>VLOOKUP(K1728,'Basic Moves'!B$2:J$60,9,FALSE)</f>
        <v>5</v>
      </c>
      <c r="Q1728" s="34">
        <f t="shared" si="229"/>
        <v>2</v>
      </c>
      <c r="R1728" s="24">
        <f t="shared" si="2"/>
        <v>4</v>
      </c>
      <c r="S1728" s="56">
        <f t="shared" si="230"/>
        <v>10</v>
      </c>
      <c r="T1728" s="56">
        <f t="shared" si="231"/>
        <v>10</v>
      </c>
      <c r="U1728" s="56">
        <f t="shared" si="232"/>
        <v>1</v>
      </c>
      <c r="V1728" s="21" t="s">
        <v>360</v>
      </c>
      <c r="W1728" s="54">
        <f>VLOOKUP(V1728,'Charged Moves'!B$2:K$119,3,FALSE)</f>
        <v>55</v>
      </c>
      <c r="X1728" s="57" t="str">
        <f>VLOOKUP(V1728,'Charged Moves'!B$2:C$119,2,FALSE)</f>
        <v>Ground</v>
      </c>
      <c r="Y1728" s="54">
        <f>IF(OR(VLOOKUP(V1728,'Charged Moves'!B$2:C$119,2,FALSE)=E1728,VLOOKUP(V1728,'Charged Moves'!B$2:C$119,2,FALSE)=F1728),1,0)</f>
        <v>1</v>
      </c>
      <c r="Z1728" s="54">
        <f>VLOOKUP(V1728,'Charged Moves'!B$2:K$119,10,FALSE)*100</f>
        <v>5</v>
      </c>
      <c r="AA1728" s="54">
        <f>VLOOKUP(V1728,'Charged Moves'!B$2:K$119,6,FALSE)</f>
        <v>2300</v>
      </c>
      <c r="AB1728" s="54">
        <f>VLOOKUP(V1728,'Charged Moves'!B$2:L$119,11,FALSE)</f>
        <v>33</v>
      </c>
      <c r="AC1728" s="62">
        <f t="shared" si="233"/>
        <v>14</v>
      </c>
      <c r="AD1728" s="24">
        <f t="shared" si="3"/>
        <v>6.086956522</v>
      </c>
      <c r="AE1728" s="63">
        <f t="shared" si="4"/>
        <v>7</v>
      </c>
      <c r="AF1728" s="64">
        <f t="shared" si="5"/>
        <v>3500</v>
      </c>
      <c r="AG1728" s="65">
        <f t="shared" si="6"/>
        <v>4.827586207</v>
      </c>
      <c r="AH1728" s="15">
        <f t="shared" si="234"/>
        <v>0.2772881222</v>
      </c>
      <c r="AI1728" s="15">
        <f t="shared" si="235"/>
        <v>0.03589671629</v>
      </c>
      <c r="AJ1728" s="15">
        <f t="shared" si="236"/>
        <v>0.0290335276</v>
      </c>
      <c r="AK1728" s="65">
        <f t="shared" si="7"/>
        <v>1.28440367</v>
      </c>
      <c r="AL1728" s="65">
        <f t="shared" si="8"/>
        <v>39827.58621</v>
      </c>
      <c r="AM1728" s="65">
        <f t="shared" si="9"/>
        <v>10596.33028</v>
      </c>
    </row>
    <row r="1729" ht="14.25" customHeight="1">
      <c r="A1729" s="11">
        <v>1413.0</v>
      </c>
      <c r="B1729" s="11">
        <f>VLOOKUP(D1729,'Species Data'!A$2:E$252,2,FALSE)</f>
        <v>194</v>
      </c>
      <c r="C1729" s="11"/>
      <c r="D1729" s="20" t="s">
        <v>427</v>
      </c>
      <c r="E1729" s="115" t="s">
        <v>476</v>
      </c>
      <c r="F1729" s="132" t="s">
        <v>485</v>
      </c>
      <c r="G1729" s="11">
        <f>VLOOKUP(D1729,'Species Data'!A$2:E$252,3,FALSE)</f>
        <v>110</v>
      </c>
      <c r="H1729" s="52">
        <f>VLOOKUP(D1729,'Species Data'!A$2:E$252,4,FALSE)</f>
        <v>75</v>
      </c>
      <c r="I1729" s="52">
        <f>VLOOKUP(D1729,'Species Data'!A$2:E$252,5,FALSE)</f>
        <v>75</v>
      </c>
      <c r="J1729" s="53">
        <f t="shared" si="1"/>
        <v>8250</v>
      </c>
      <c r="K1729" s="21" t="s">
        <v>136</v>
      </c>
      <c r="L1729" s="54">
        <f>VLOOKUP(K1729,'Basic Moves'!B$2:J$60,3,FALSE)</f>
        <v>5</v>
      </c>
      <c r="M1729" s="54" t="str">
        <f>VLOOKUP(K1729,'Basic Moves'!B$2:C$60,2,FALSE)</f>
        <v>Ground</v>
      </c>
      <c r="N1729" s="54">
        <f>IF(OR(VLOOKUP(K1729,'Basic Moves'!B$2:C$60,2,FALSE)=E1729,VLOOKUP(K1729,'Basic Moves'!B$2:C$60,2,FALSE)=F1729),1,0)</f>
        <v>1</v>
      </c>
      <c r="O1729" s="54">
        <f>VLOOKUP(K1729,'Basic Moves'!B$2:J$60,5,FALSE)</f>
        <v>600</v>
      </c>
      <c r="P1729" s="54">
        <f>VLOOKUP(K1729,'Basic Moves'!B$2:J$60,9,FALSE)</f>
        <v>7</v>
      </c>
      <c r="Q1729" s="34">
        <f t="shared" si="229"/>
        <v>2</v>
      </c>
      <c r="R1729" s="24">
        <f t="shared" si="2"/>
        <v>3.333333333</v>
      </c>
      <c r="S1729" s="56">
        <f t="shared" si="230"/>
        <v>8.333333333</v>
      </c>
      <c r="T1729" s="56">
        <f t="shared" si="231"/>
        <v>11.66666667</v>
      </c>
      <c r="U1729" s="56">
        <f t="shared" si="232"/>
        <v>1.4</v>
      </c>
      <c r="V1729" s="21" t="s">
        <v>67</v>
      </c>
      <c r="W1729" s="54">
        <f>VLOOKUP(V1729,'Charged Moves'!B$2:K$119,3,FALSE)</f>
        <v>50</v>
      </c>
      <c r="X1729" s="57" t="str">
        <f>VLOOKUP(V1729,'Charged Moves'!B$2:C$119,2,FALSE)</f>
        <v>Normal</v>
      </c>
      <c r="Y1729" s="54">
        <f>IF(OR(VLOOKUP(V1729,'Charged Moves'!B$2:C$119,2,FALSE)=E1729,VLOOKUP(V1729,'Charged Moves'!B$2:C$119,2,FALSE)=F1729),1,0)</f>
        <v>0</v>
      </c>
      <c r="Z1729" s="54">
        <f>VLOOKUP(V1729,'Charged Moves'!B$2:K$119,10,FALSE)*100</f>
        <v>5</v>
      </c>
      <c r="AA1729" s="54">
        <f>VLOOKUP(V1729,'Charged Moves'!B$2:K$119,6,FALSE)</f>
        <v>1900</v>
      </c>
      <c r="AB1729" s="54">
        <f>VLOOKUP(V1729,'Charged Moves'!B$2:L$119,11,FALSE)</f>
        <v>33</v>
      </c>
      <c r="AC1729" s="62">
        <f t="shared" si="233"/>
        <v>11</v>
      </c>
      <c r="AD1729" s="24">
        <f t="shared" si="3"/>
        <v>5.789473684</v>
      </c>
      <c r="AE1729" s="63">
        <f t="shared" si="4"/>
        <v>5</v>
      </c>
      <c r="AF1729" s="64">
        <f t="shared" si="5"/>
        <v>3000</v>
      </c>
      <c r="AG1729" s="65">
        <f t="shared" si="6"/>
        <v>4.285714286</v>
      </c>
      <c r="AH1729" s="15">
        <f t="shared" si="234"/>
        <v>0.2461639452</v>
      </c>
      <c r="AI1729" s="15">
        <f t="shared" si="235"/>
        <v>0.03186749303</v>
      </c>
      <c r="AJ1729" s="15">
        <f t="shared" si="236"/>
        <v>0.02808864948</v>
      </c>
      <c r="AK1729" s="65">
        <f t="shared" si="7"/>
        <v>1.24260355</v>
      </c>
      <c r="AL1729" s="65">
        <f t="shared" si="8"/>
        <v>35357.14286</v>
      </c>
      <c r="AM1729" s="65">
        <f t="shared" si="9"/>
        <v>10251.47929</v>
      </c>
    </row>
    <row r="1730" ht="14.25" customHeight="1">
      <c r="A1730" s="11">
        <v>1416.0</v>
      </c>
      <c r="B1730" s="11">
        <f>VLOOKUP(D1730,'Species Data'!A$2:E$252,2,FALSE)</f>
        <v>194</v>
      </c>
      <c r="C1730" s="11"/>
      <c r="D1730" s="20" t="s">
        <v>427</v>
      </c>
      <c r="E1730" s="115" t="s">
        <v>476</v>
      </c>
      <c r="F1730" s="132" t="s">
        <v>485</v>
      </c>
      <c r="G1730" s="11">
        <f>VLOOKUP(D1730,'Species Data'!A$2:E$252,3,FALSE)</f>
        <v>110</v>
      </c>
      <c r="H1730" s="52">
        <f>VLOOKUP(D1730,'Species Data'!A$2:E$252,4,FALSE)</f>
        <v>75</v>
      </c>
      <c r="I1730" s="52">
        <f>VLOOKUP(D1730,'Species Data'!A$2:E$252,5,FALSE)</f>
        <v>75</v>
      </c>
      <c r="J1730" s="53">
        <f t="shared" si="1"/>
        <v>8250</v>
      </c>
      <c r="K1730" s="21" t="s">
        <v>74</v>
      </c>
      <c r="L1730" s="54">
        <f>VLOOKUP(K1730,'Basic Moves'!B$2:J$60,3,FALSE)</f>
        <v>5</v>
      </c>
      <c r="M1730" s="54" t="str">
        <f>VLOOKUP(K1730,'Basic Moves'!B$2:C$60,2,FALSE)</f>
        <v>Water</v>
      </c>
      <c r="N1730" s="54">
        <f>IF(OR(VLOOKUP(K1730,'Basic Moves'!B$2:C$60,2,FALSE)=E1730,VLOOKUP(K1730,'Basic Moves'!B$2:C$60,2,FALSE)=F1730),1,0)</f>
        <v>1</v>
      </c>
      <c r="O1730" s="54">
        <f>VLOOKUP(K1730,'Basic Moves'!B$2:J$60,5,FALSE)</f>
        <v>500</v>
      </c>
      <c r="P1730" s="54">
        <f>VLOOKUP(K1730,'Basic Moves'!B$2:J$60,9,FALSE)</f>
        <v>5</v>
      </c>
      <c r="Q1730" s="34">
        <f t="shared" si="229"/>
        <v>2</v>
      </c>
      <c r="R1730" s="24">
        <f t="shared" si="2"/>
        <v>4</v>
      </c>
      <c r="S1730" s="56">
        <f t="shared" si="230"/>
        <v>10</v>
      </c>
      <c r="T1730" s="56">
        <f t="shared" si="231"/>
        <v>10</v>
      </c>
      <c r="U1730" s="56">
        <f t="shared" si="232"/>
        <v>1</v>
      </c>
      <c r="V1730" s="21" t="s">
        <v>67</v>
      </c>
      <c r="W1730" s="54">
        <f>VLOOKUP(V1730,'Charged Moves'!B$2:K$119,3,FALSE)</f>
        <v>50</v>
      </c>
      <c r="X1730" s="57" t="str">
        <f>VLOOKUP(V1730,'Charged Moves'!B$2:C$119,2,FALSE)</f>
        <v>Normal</v>
      </c>
      <c r="Y1730" s="54">
        <f>IF(OR(VLOOKUP(V1730,'Charged Moves'!B$2:C$119,2,FALSE)=E1730,VLOOKUP(V1730,'Charged Moves'!B$2:C$119,2,FALSE)=F1730),1,0)</f>
        <v>0</v>
      </c>
      <c r="Z1730" s="54">
        <f>VLOOKUP(V1730,'Charged Moves'!B$2:K$119,10,FALSE)*100</f>
        <v>5</v>
      </c>
      <c r="AA1730" s="54">
        <f>VLOOKUP(V1730,'Charged Moves'!B$2:K$119,6,FALSE)</f>
        <v>1900</v>
      </c>
      <c r="AB1730" s="54">
        <f>VLOOKUP(V1730,'Charged Moves'!B$2:L$119,11,FALSE)</f>
        <v>33</v>
      </c>
      <c r="AC1730" s="62">
        <f t="shared" si="233"/>
        <v>11</v>
      </c>
      <c r="AD1730" s="24">
        <f t="shared" si="3"/>
        <v>5.789473684</v>
      </c>
      <c r="AE1730" s="63">
        <f t="shared" si="4"/>
        <v>7</v>
      </c>
      <c r="AF1730" s="64">
        <f t="shared" si="5"/>
        <v>3500</v>
      </c>
      <c r="AG1730" s="65">
        <f t="shared" si="6"/>
        <v>4.62962963</v>
      </c>
      <c r="AH1730" s="15">
        <f t="shared" si="234"/>
        <v>0.265917842</v>
      </c>
      <c r="AI1730" s="15">
        <f t="shared" si="235"/>
        <v>0.03442476099</v>
      </c>
      <c r="AJ1730" s="15">
        <f t="shared" si="236"/>
        <v>0.02640733067</v>
      </c>
      <c r="AK1730" s="65">
        <f t="shared" si="7"/>
        <v>1.168224299</v>
      </c>
      <c r="AL1730" s="65">
        <f t="shared" si="8"/>
        <v>38194.44444</v>
      </c>
      <c r="AM1730" s="65">
        <f t="shared" si="9"/>
        <v>9637.850467</v>
      </c>
    </row>
    <row r="1731" ht="14.25" customHeight="1">
      <c r="A1731" s="11">
        <v>1318.0</v>
      </c>
      <c r="B1731" s="11">
        <f>VLOOKUP(D1731,'Species Data'!A$2:E$252,2,FALSE)</f>
        <v>178</v>
      </c>
      <c r="C1731" s="11"/>
      <c r="D1731" s="20" t="s">
        <v>281</v>
      </c>
      <c r="E1731" s="50" t="s">
        <v>36</v>
      </c>
      <c r="F1731" s="67" t="s">
        <v>174</v>
      </c>
      <c r="G1731" s="11">
        <f>VLOOKUP(D1731,'Species Data'!A$2:E$252,3,FALSE)</f>
        <v>130</v>
      </c>
      <c r="H1731" s="52">
        <f>VLOOKUP(D1731,'Species Data'!A$2:E$252,4,FALSE)</f>
        <v>192</v>
      </c>
      <c r="I1731" s="52">
        <f>VLOOKUP(D1731,'Species Data'!A$2:E$252,5,FALSE)</f>
        <v>146</v>
      </c>
      <c r="J1731" s="53">
        <f t="shared" si="1"/>
        <v>18980</v>
      </c>
      <c r="K1731" s="21" t="s">
        <v>151</v>
      </c>
      <c r="L1731" s="54">
        <f>VLOOKUP(K1731,'Basic Moves'!B$2:J$60,3,FALSE)</f>
        <v>14</v>
      </c>
      <c r="M1731" s="54" t="str">
        <f>VLOOKUP(K1731,'Basic Moves'!B$2:C$60,2,FALSE)</f>
        <v>Flying</v>
      </c>
      <c r="N1731" s="54">
        <f>IF(OR(VLOOKUP(K1731,'Basic Moves'!B$2:C$60,2,FALSE)=E1731,VLOOKUP(K1731,'Basic Moves'!B$2:C$60,2,FALSE)=F1731),1,0)</f>
        <v>1</v>
      </c>
      <c r="O1731" s="54">
        <f>VLOOKUP(K1731,'Basic Moves'!B$2:J$60,5,FALSE)</f>
        <v>1200</v>
      </c>
      <c r="P1731" s="54">
        <f>VLOOKUP(K1731,'Basic Moves'!B$2:J$60,9,FALSE)</f>
        <v>10</v>
      </c>
      <c r="Q1731" s="34">
        <f t="shared" si="229"/>
        <v>9</v>
      </c>
      <c r="R1731" s="24">
        <f t="shared" si="2"/>
        <v>7.5</v>
      </c>
      <c r="S1731" s="56">
        <f t="shared" si="230"/>
        <v>11.66666667</v>
      </c>
      <c r="T1731" s="56">
        <f t="shared" si="231"/>
        <v>8.333333333</v>
      </c>
      <c r="U1731" s="56">
        <f t="shared" si="232"/>
        <v>0.7142857143</v>
      </c>
      <c r="V1731" s="21" t="s">
        <v>19</v>
      </c>
      <c r="W1731" s="54">
        <f>VLOOKUP(V1731,'Charged Moves'!B$2:K$119,3,FALSE)</f>
        <v>120</v>
      </c>
      <c r="X1731" s="57" t="str">
        <f>VLOOKUP(V1731,'Charged Moves'!B$2:C$119,2,FALSE)</f>
        <v>Psychic</v>
      </c>
      <c r="Y1731" s="54">
        <f>IF(OR(VLOOKUP(V1731,'Charged Moves'!B$2:C$119,2,FALSE)=E1731,VLOOKUP(V1731,'Charged Moves'!B$2:C$119,2,FALSE)=F1731),1,0)</f>
        <v>1</v>
      </c>
      <c r="Z1731" s="54">
        <f>VLOOKUP(V1731,'Charged Moves'!B$2:K$119,10,FALSE)*100</f>
        <v>5</v>
      </c>
      <c r="AA1731" s="54">
        <f>VLOOKUP(V1731,'Charged Moves'!B$2:K$119,6,FALSE)</f>
        <v>2700</v>
      </c>
      <c r="AB1731" s="54">
        <f>VLOOKUP(V1731,'Charged Moves'!B$2:L$119,11,FALSE)</f>
        <v>100</v>
      </c>
      <c r="AC1731" s="62">
        <f t="shared" si="233"/>
        <v>77</v>
      </c>
      <c r="AD1731" s="24">
        <f t="shared" si="3"/>
        <v>28.51851852</v>
      </c>
      <c r="AE1731" s="63">
        <f t="shared" si="4"/>
        <v>10</v>
      </c>
      <c r="AF1731" s="64">
        <f t="shared" si="5"/>
        <v>12000</v>
      </c>
      <c r="AG1731" s="65">
        <f t="shared" si="6"/>
        <v>11.36054422</v>
      </c>
      <c r="AH1731" s="15">
        <f t="shared" si="234"/>
        <v>0.652529823</v>
      </c>
      <c r="AI1731" s="15">
        <f t="shared" si="235"/>
        <v>0.1943417373</v>
      </c>
      <c r="AJ1731" s="15">
        <f t="shared" si="236"/>
        <v>0.2366415138</v>
      </c>
      <c r="AK1731" s="65">
        <f t="shared" si="7"/>
        <v>4.550408719</v>
      </c>
      <c r="AL1731" s="65">
        <f t="shared" si="8"/>
        <v>215623.1293</v>
      </c>
      <c r="AM1731" s="65">
        <f t="shared" si="9"/>
        <v>86366.75749</v>
      </c>
    </row>
    <row r="1732" ht="14.25" customHeight="1">
      <c r="A1732" s="11">
        <v>1317.0</v>
      </c>
      <c r="B1732" s="11">
        <f>VLOOKUP(D1732,'Species Data'!A$2:E$252,2,FALSE)</f>
        <v>178</v>
      </c>
      <c r="C1732" s="11"/>
      <c r="D1732" s="20" t="s">
        <v>281</v>
      </c>
      <c r="E1732" s="50" t="s">
        <v>36</v>
      </c>
      <c r="F1732" s="67" t="s">
        <v>174</v>
      </c>
      <c r="G1732" s="11">
        <f>VLOOKUP(D1732,'Species Data'!A$2:E$252,3,FALSE)</f>
        <v>130</v>
      </c>
      <c r="H1732" s="52">
        <f>VLOOKUP(D1732,'Species Data'!A$2:E$252,4,FALSE)</f>
        <v>192</v>
      </c>
      <c r="I1732" s="52">
        <f>VLOOKUP(D1732,'Species Data'!A$2:E$252,5,FALSE)</f>
        <v>146</v>
      </c>
      <c r="J1732" s="53">
        <f t="shared" si="1"/>
        <v>18980</v>
      </c>
      <c r="K1732" s="21" t="s">
        <v>151</v>
      </c>
      <c r="L1732" s="54">
        <f>VLOOKUP(K1732,'Basic Moves'!B$2:J$60,3,FALSE)</f>
        <v>14</v>
      </c>
      <c r="M1732" s="54" t="str">
        <f>VLOOKUP(K1732,'Basic Moves'!B$2:C$60,2,FALSE)</f>
        <v>Flying</v>
      </c>
      <c r="N1732" s="54">
        <f>IF(OR(VLOOKUP(K1732,'Basic Moves'!B$2:C$60,2,FALSE)=E1732,VLOOKUP(K1732,'Basic Moves'!B$2:C$60,2,FALSE)=F1732),1,0)</f>
        <v>1</v>
      </c>
      <c r="O1732" s="54">
        <f>VLOOKUP(K1732,'Basic Moves'!B$2:J$60,5,FALSE)</f>
        <v>1200</v>
      </c>
      <c r="P1732" s="54">
        <f>VLOOKUP(K1732,'Basic Moves'!B$2:J$60,9,FALSE)</f>
        <v>10</v>
      </c>
      <c r="Q1732" s="34">
        <f t="shared" si="229"/>
        <v>9</v>
      </c>
      <c r="R1732" s="24">
        <f t="shared" si="2"/>
        <v>7.5</v>
      </c>
      <c r="S1732" s="56">
        <f t="shared" si="230"/>
        <v>11.66666667</v>
      </c>
      <c r="T1732" s="56">
        <f t="shared" si="231"/>
        <v>8.333333333</v>
      </c>
      <c r="U1732" s="56">
        <f t="shared" si="232"/>
        <v>0.7142857143</v>
      </c>
      <c r="V1732" s="21" t="s">
        <v>239</v>
      </c>
      <c r="W1732" s="54">
        <f>VLOOKUP(V1732,'Charged Moves'!B$2:K$119,3,FALSE)</f>
        <v>55</v>
      </c>
      <c r="X1732" s="57" t="str">
        <f>VLOOKUP(V1732,'Charged Moves'!B$2:C$119,2,FALSE)</f>
        <v>Flying</v>
      </c>
      <c r="Y1732" s="54">
        <f>IF(OR(VLOOKUP(V1732,'Charged Moves'!B$2:C$119,2,FALSE)=E1732,VLOOKUP(V1732,'Charged Moves'!B$2:C$119,2,FALSE)=F1732),1,0)</f>
        <v>1</v>
      </c>
      <c r="Z1732" s="54">
        <f>VLOOKUP(V1732,'Charged Moves'!B$2:K$119,10,FALSE)*100</f>
        <v>5</v>
      </c>
      <c r="AA1732" s="54">
        <f>VLOOKUP(V1732,'Charged Moves'!B$2:K$119,6,FALSE)</f>
        <v>2400</v>
      </c>
      <c r="AB1732" s="54">
        <f>VLOOKUP(V1732,'Charged Moves'!B$2:L$119,11,FALSE)</f>
        <v>33</v>
      </c>
      <c r="AC1732" s="62">
        <f t="shared" si="233"/>
        <v>36</v>
      </c>
      <c r="AD1732" s="24">
        <f t="shared" si="3"/>
        <v>15</v>
      </c>
      <c r="AE1732" s="63">
        <f t="shared" si="4"/>
        <v>4</v>
      </c>
      <c r="AF1732" s="64">
        <f t="shared" si="5"/>
        <v>4800</v>
      </c>
      <c r="AG1732" s="65">
        <f t="shared" si="6"/>
        <v>10</v>
      </c>
      <c r="AH1732" s="15">
        <f t="shared" si="234"/>
        <v>0.5743825388</v>
      </c>
      <c r="AI1732" s="15">
        <f t="shared" si="235"/>
        <v>0.1710672777</v>
      </c>
      <c r="AJ1732" s="15">
        <f t="shared" si="236"/>
        <v>0.2176930567</v>
      </c>
      <c r="AK1732" s="65">
        <f t="shared" si="7"/>
        <v>4.186046512</v>
      </c>
      <c r="AL1732" s="65">
        <f t="shared" si="8"/>
        <v>189800</v>
      </c>
      <c r="AM1732" s="65">
        <f t="shared" si="9"/>
        <v>79451.16279</v>
      </c>
    </row>
    <row r="1733" ht="14.25" customHeight="1">
      <c r="A1733" s="11">
        <v>1321.0</v>
      </c>
      <c r="B1733" s="11">
        <f>VLOOKUP(D1733,'Species Data'!A$2:E$252,2,FALSE)</f>
        <v>178</v>
      </c>
      <c r="C1733" s="11"/>
      <c r="D1733" s="20" t="s">
        <v>281</v>
      </c>
      <c r="E1733" s="50" t="s">
        <v>36</v>
      </c>
      <c r="F1733" s="67" t="s">
        <v>174</v>
      </c>
      <c r="G1733" s="11">
        <f>VLOOKUP(D1733,'Species Data'!A$2:E$252,3,FALSE)</f>
        <v>130</v>
      </c>
      <c r="H1733" s="52">
        <f>VLOOKUP(D1733,'Species Data'!A$2:E$252,4,FALSE)</f>
        <v>192</v>
      </c>
      <c r="I1733" s="52">
        <f>VLOOKUP(D1733,'Species Data'!A$2:E$252,5,FALSE)</f>
        <v>146</v>
      </c>
      <c r="J1733" s="53">
        <f t="shared" si="1"/>
        <v>18980</v>
      </c>
      <c r="K1733" s="21" t="s">
        <v>158</v>
      </c>
      <c r="L1733" s="54">
        <f>VLOOKUP(K1733,'Basic Moves'!B$2:J$60,3,FALSE)</f>
        <v>10</v>
      </c>
      <c r="M1733" s="54" t="str">
        <f>VLOOKUP(K1733,'Basic Moves'!B$2:C$60,2,FALSE)</f>
        <v>Dark</v>
      </c>
      <c r="N1733" s="54">
        <f>IF(OR(VLOOKUP(K1733,'Basic Moves'!B$2:C$60,2,FALSE)=E1733,VLOOKUP(K1733,'Basic Moves'!B$2:C$60,2,FALSE)=F1733),1,0)</f>
        <v>0</v>
      </c>
      <c r="O1733" s="54">
        <f>VLOOKUP(K1733,'Basic Moves'!B$2:J$60,5,FALSE)</f>
        <v>900</v>
      </c>
      <c r="P1733" s="54">
        <f>VLOOKUP(K1733,'Basic Moves'!B$2:J$60,9,FALSE)</f>
        <v>9</v>
      </c>
      <c r="Q1733" s="34">
        <f t="shared" si="229"/>
        <v>6</v>
      </c>
      <c r="R1733" s="24">
        <f t="shared" si="2"/>
        <v>6.666666667</v>
      </c>
      <c r="S1733" s="56">
        <f t="shared" si="230"/>
        <v>11.11111111</v>
      </c>
      <c r="T1733" s="56">
        <f t="shared" si="231"/>
        <v>10</v>
      </c>
      <c r="U1733" s="56">
        <f t="shared" si="232"/>
        <v>0.9</v>
      </c>
      <c r="V1733" s="21" t="s">
        <v>19</v>
      </c>
      <c r="W1733" s="54">
        <f>VLOOKUP(V1733,'Charged Moves'!B$2:K$119,3,FALSE)</f>
        <v>120</v>
      </c>
      <c r="X1733" s="57" t="str">
        <f>VLOOKUP(V1733,'Charged Moves'!B$2:C$119,2,FALSE)</f>
        <v>Psychic</v>
      </c>
      <c r="Y1733" s="54">
        <f>IF(OR(VLOOKUP(V1733,'Charged Moves'!B$2:C$119,2,FALSE)=E1733,VLOOKUP(V1733,'Charged Moves'!B$2:C$119,2,FALSE)=F1733),1,0)</f>
        <v>1</v>
      </c>
      <c r="Z1733" s="54">
        <f>VLOOKUP(V1733,'Charged Moves'!B$2:K$119,10,FALSE)*100</f>
        <v>5</v>
      </c>
      <c r="AA1733" s="54">
        <f>VLOOKUP(V1733,'Charged Moves'!B$2:K$119,6,FALSE)</f>
        <v>2700</v>
      </c>
      <c r="AB1733" s="54">
        <f>VLOOKUP(V1733,'Charged Moves'!B$2:L$119,11,FALSE)</f>
        <v>100</v>
      </c>
      <c r="AC1733" s="62">
        <f t="shared" si="233"/>
        <v>77</v>
      </c>
      <c r="AD1733" s="24">
        <f t="shared" si="3"/>
        <v>28.51851852</v>
      </c>
      <c r="AE1733" s="63">
        <f t="shared" si="4"/>
        <v>12</v>
      </c>
      <c r="AF1733" s="64">
        <f t="shared" si="5"/>
        <v>10800</v>
      </c>
      <c r="AG1733" s="65">
        <f t="shared" si="6"/>
        <v>11.03703704</v>
      </c>
      <c r="AH1733" s="15">
        <f t="shared" si="234"/>
        <v>0.6339481354</v>
      </c>
      <c r="AI1733" s="15">
        <f t="shared" si="235"/>
        <v>0.188807588</v>
      </c>
      <c r="AJ1733" s="15">
        <f t="shared" si="236"/>
        <v>0.196168694</v>
      </c>
      <c r="AK1733" s="65">
        <f t="shared" si="7"/>
        <v>3.772151899</v>
      </c>
      <c r="AL1733" s="65">
        <f t="shared" si="8"/>
        <v>209482.963</v>
      </c>
      <c r="AM1733" s="65">
        <f t="shared" si="9"/>
        <v>71595.44304</v>
      </c>
    </row>
    <row r="1734" ht="14.25" customHeight="1">
      <c r="A1734" s="11">
        <v>1320.0</v>
      </c>
      <c r="B1734" s="11">
        <f>VLOOKUP(D1734,'Species Data'!A$2:E$252,2,FALSE)</f>
        <v>178</v>
      </c>
      <c r="C1734" s="11"/>
      <c r="D1734" s="20" t="s">
        <v>281</v>
      </c>
      <c r="E1734" s="50" t="s">
        <v>36</v>
      </c>
      <c r="F1734" s="67" t="s">
        <v>174</v>
      </c>
      <c r="G1734" s="11">
        <f>VLOOKUP(D1734,'Species Data'!A$2:E$252,3,FALSE)</f>
        <v>130</v>
      </c>
      <c r="H1734" s="52">
        <f>VLOOKUP(D1734,'Species Data'!A$2:E$252,4,FALSE)</f>
        <v>192</v>
      </c>
      <c r="I1734" s="52">
        <f>VLOOKUP(D1734,'Species Data'!A$2:E$252,5,FALSE)</f>
        <v>146</v>
      </c>
      <c r="J1734" s="53">
        <f t="shared" si="1"/>
        <v>18980</v>
      </c>
      <c r="K1734" s="21" t="s">
        <v>158</v>
      </c>
      <c r="L1734" s="54">
        <f>VLOOKUP(K1734,'Basic Moves'!B$2:J$60,3,FALSE)</f>
        <v>10</v>
      </c>
      <c r="M1734" s="54" t="str">
        <f>VLOOKUP(K1734,'Basic Moves'!B$2:C$60,2,FALSE)</f>
        <v>Dark</v>
      </c>
      <c r="N1734" s="54">
        <f>IF(OR(VLOOKUP(K1734,'Basic Moves'!B$2:C$60,2,FALSE)=E1734,VLOOKUP(K1734,'Basic Moves'!B$2:C$60,2,FALSE)=F1734),1,0)</f>
        <v>0</v>
      </c>
      <c r="O1734" s="54">
        <f>VLOOKUP(K1734,'Basic Moves'!B$2:J$60,5,FALSE)</f>
        <v>900</v>
      </c>
      <c r="P1734" s="54">
        <f>VLOOKUP(K1734,'Basic Moves'!B$2:J$60,9,FALSE)</f>
        <v>9</v>
      </c>
      <c r="Q1734" s="34">
        <f t="shared" si="229"/>
        <v>6</v>
      </c>
      <c r="R1734" s="24">
        <f t="shared" si="2"/>
        <v>6.666666667</v>
      </c>
      <c r="S1734" s="56">
        <f t="shared" si="230"/>
        <v>11.11111111</v>
      </c>
      <c r="T1734" s="56">
        <f t="shared" si="231"/>
        <v>10</v>
      </c>
      <c r="U1734" s="56">
        <f t="shared" si="232"/>
        <v>0.9</v>
      </c>
      <c r="V1734" s="21" t="s">
        <v>239</v>
      </c>
      <c r="W1734" s="54">
        <f>VLOOKUP(V1734,'Charged Moves'!B$2:K$119,3,FALSE)</f>
        <v>55</v>
      </c>
      <c r="X1734" s="57" t="str">
        <f>VLOOKUP(V1734,'Charged Moves'!B$2:C$119,2,FALSE)</f>
        <v>Flying</v>
      </c>
      <c r="Y1734" s="54">
        <f>IF(OR(VLOOKUP(V1734,'Charged Moves'!B$2:C$119,2,FALSE)=E1734,VLOOKUP(V1734,'Charged Moves'!B$2:C$119,2,FALSE)=F1734),1,0)</f>
        <v>1</v>
      </c>
      <c r="Z1734" s="54">
        <f>VLOOKUP(V1734,'Charged Moves'!B$2:K$119,10,FALSE)*100</f>
        <v>5</v>
      </c>
      <c r="AA1734" s="54">
        <f>VLOOKUP(V1734,'Charged Moves'!B$2:K$119,6,FALSE)</f>
        <v>2400</v>
      </c>
      <c r="AB1734" s="54">
        <f>VLOOKUP(V1734,'Charged Moves'!B$2:L$119,11,FALSE)</f>
        <v>33</v>
      </c>
      <c r="AC1734" s="62">
        <f t="shared" si="233"/>
        <v>36</v>
      </c>
      <c r="AD1734" s="24">
        <f t="shared" si="3"/>
        <v>15</v>
      </c>
      <c r="AE1734" s="63">
        <f t="shared" si="4"/>
        <v>4</v>
      </c>
      <c r="AF1734" s="64">
        <f t="shared" si="5"/>
        <v>3600</v>
      </c>
      <c r="AG1734" s="65">
        <f t="shared" si="6"/>
        <v>10</v>
      </c>
      <c r="AH1734" s="15">
        <f t="shared" si="234"/>
        <v>0.5743825388</v>
      </c>
      <c r="AI1734" s="15">
        <f t="shared" si="235"/>
        <v>0.1710672777</v>
      </c>
      <c r="AJ1734" s="15">
        <f t="shared" si="236"/>
        <v>0.1950166966</v>
      </c>
      <c r="AK1734" s="65">
        <f t="shared" si="7"/>
        <v>3.75</v>
      </c>
      <c r="AL1734" s="65">
        <f t="shared" si="8"/>
        <v>189800</v>
      </c>
      <c r="AM1734" s="65">
        <f t="shared" si="9"/>
        <v>71175</v>
      </c>
    </row>
    <row r="1735" ht="14.25" customHeight="1">
      <c r="A1735" s="11">
        <v>1319.0</v>
      </c>
      <c r="B1735" s="11">
        <f>VLOOKUP(D1735,'Species Data'!A$2:E$252,2,FALSE)</f>
        <v>178</v>
      </c>
      <c r="C1735" s="11"/>
      <c r="D1735" s="20" t="s">
        <v>281</v>
      </c>
      <c r="E1735" s="50" t="s">
        <v>36</v>
      </c>
      <c r="F1735" s="67" t="s">
        <v>174</v>
      </c>
      <c r="G1735" s="11">
        <f>VLOOKUP(D1735,'Species Data'!A$2:E$252,3,FALSE)</f>
        <v>130</v>
      </c>
      <c r="H1735" s="52">
        <f>VLOOKUP(D1735,'Species Data'!A$2:E$252,4,FALSE)</f>
        <v>192</v>
      </c>
      <c r="I1735" s="52">
        <f>VLOOKUP(D1735,'Species Data'!A$2:E$252,5,FALSE)</f>
        <v>146</v>
      </c>
      <c r="J1735" s="53">
        <f t="shared" si="1"/>
        <v>18980</v>
      </c>
      <c r="K1735" s="21" t="s">
        <v>151</v>
      </c>
      <c r="L1735" s="54">
        <f>VLOOKUP(K1735,'Basic Moves'!B$2:J$60,3,FALSE)</f>
        <v>14</v>
      </c>
      <c r="M1735" s="54" t="str">
        <f>VLOOKUP(K1735,'Basic Moves'!B$2:C$60,2,FALSE)</f>
        <v>Flying</v>
      </c>
      <c r="N1735" s="54">
        <f>IF(OR(VLOOKUP(K1735,'Basic Moves'!B$2:C$60,2,FALSE)=E1735,VLOOKUP(K1735,'Basic Moves'!B$2:C$60,2,FALSE)=F1735),1,0)</f>
        <v>1</v>
      </c>
      <c r="O1735" s="54">
        <f>VLOOKUP(K1735,'Basic Moves'!B$2:J$60,5,FALSE)</f>
        <v>1200</v>
      </c>
      <c r="P1735" s="54">
        <f>VLOOKUP(K1735,'Basic Moves'!B$2:J$60,9,FALSE)</f>
        <v>10</v>
      </c>
      <c r="Q1735" s="34">
        <f t="shared" si="229"/>
        <v>9</v>
      </c>
      <c r="R1735" s="24">
        <f t="shared" si="2"/>
        <v>7.5</v>
      </c>
      <c r="S1735" s="56">
        <f t="shared" si="230"/>
        <v>11.66666667</v>
      </c>
      <c r="T1735" s="56">
        <f t="shared" si="231"/>
        <v>8.333333333</v>
      </c>
      <c r="U1735" s="56">
        <f t="shared" si="232"/>
        <v>0.7142857143</v>
      </c>
      <c r="V1735" s="21" t="s">
        <v>313</v>
      </c>
      <c r="W1735" s="54">
        <f>VLOOKUP(V1735,'Charged Moves'!B$2:K$119,3,FALSE)</f>
        <v>50</v>
      </c>
      <c r="X1735" s="57" t="str">
        <f>VLOOKUP(V1735,'Charged Moves'!B$2:C$119,2,FALSE)</f>
        <v>Ghost</v>
      </c>
      <c r="Y1735" s="54">
        <f>IF(OR(VLOOKUP(V1735,'Charged Moves'!B$2:C$119,2,FALSE)=E1735,VLOOKUP(V1735,'Charged Moves'!B$2:C$119,2,FALSE)=F1735),1,0)</f>
        <v>0</v>
      </c>
      <c r="Z1735" s="54">
        <f>VLOOKUP(V1735,'Charged Moves'!B$2:K$119,10,FALSE)*100</f>
        <v>5</v>
      </c>
      <c r="AA1735" s="54">
        <f>VLOOKUP(V1735,'Charged Moves'!B$2:K$119,6,FALSE)</f>
        <v>2300</v>
      </c>
      <c r="AB1735" s="54">
        <f>VLOOKUP(V1735,'Charged Moves'!B$2:L$119,11,FALSE)</f>
        <v>33</v>
      </c>
      <c r="AC1735" s="62">
        <f t="shared" si="233"/>
        <v>27</v>
      </c>
      <c r="AD1735" s="24">
        <f t="shared" si="3"/>
        <v>11.73913043</v>
      </c>
      <c r="AE1735" s="63">
        <f t="shared" si="4"/>
        <v>4</v>
      </c>
      <c r="AF1735" s="64">
        <f t="shared" si="5"/>
        <v>4800</v>
      </c>
      <c r="AG1735" s="65">
        <f t="shared" si="6"/>
        <v>8.873239437</v>
      </c>
      <c r="AH1735" s="15">
        <f t="shared" si="234"/>
        <v>0.5096633795</v>
      </c>
      <c r="AI1735" s="15">
        <f t="shared" si="235"/>
        <v>0.1517920915</v>
      </c>
      <c r="AJ1735" s="15">
        <f t="shared" si="236"/>
        <v>0.1915953511</v>
      </c>
      <c r="AK1735" s="65">
        <f t="shared" si="7"/>
        <v>3.684210526</v>
      </c>
      <c r="AL1735" s="65">
        <f t="shared" si="8"/>
        <v>168414.0845</v>
      </c>
      <c r="AM1735" s="65">
        <f t="shared" si="9"/>
        <v>69926.31579</v>
      </c>
    </row>
    <row r="1736" ht="14.25" customHeight="1">
      <c r="A1736" s="11">
        <v>1322.0</v>
      </c>
      <c r="B1736" s="11">
        <f>VLOOKUP(D1736,'Species Data'!A$2:E$252,2,FALSE)</f>
        <v>178</v>
      </c>
      <c r="C1736" s="11"/>
      <c r="D1736" s="20" t="s">
        <v>281</v>
      </c>
      <c r="E1736" s="50" t="s">
        <v>36</v>
      </c>
      <c r="F1736" s="67" t="s">
        <v>174</v>
      </c>
      <c r="G1736" s="11">
        <f>VLOOKUP(D1736,'Species Data'!A$2:E$252,3,FALSE)</f>
        <v>130</v>
      </c>
      <c r="H1736" s="52">
        <f>VLOOKUP(D1736,'Species Data'!A$2:E$252,4,FALSE)</f>
        <v>192</v>
      </c>
      <c r="I1736" s="52">
        <f>VLOOKUP(D1736,'Species Data'!A$2:E$252,5,FALSE)</f>
        <v>146</v>
      </c>
      <c r="J1736" s="53">
        <f t="shared" si="1"/>
        <v>18980</v>
      </c>
      <c r="K1736" s="21" t="s">
        <v>158</v>
      </c>
      <c r="L1736" s="54">
        <f>VLOOKUP(K1736,'Basic Moves'!B$2:J$60,3,FALSE)</f>
        <v>10</v>
      </c>
      <c r="M1736" s="54" t="str">
        <f>VLOOKUP(K1736,'Basic Moves'!B$2:C$60,2,FALSE)</f>
        <v>Dark</v>
      </c>
      <c r="N1736" s="54">
        <f>IF(OR(VLOOKUP(K1736,'Basic Moves'!B$2:C$60,2,FALSE)=E1736,VLOOKUP(K1736,'Basic Moves'!B$2:C$60,2,FALSE)=F1736),1,0)</f>
        <v>0</v>
      </c>
      <c r="O1736" s="54">
        <f>VLOOKUP(K1736,'Basic Moves'!B$2:J$60,5,FALSE)</f>
        <v>900</v>
      </c>
      <c r="P1736" s="54">
        <f>VLOOKUP(K1736,'Basic Moves'!B$2:J$60,9,FALSE)</f>
        <v>9</v>
      </c>
      <c r="Q1736" s="34">
        <f t="shared" si="229"/>
        <v>6</v>
      </c>
      <c r="R1736" s="24">
        <f t="shared" si="2"/>
        <v>6.666666667</v>
      </c>
      <c r="S1736" s="56">
        <f t="shared" si="230"/>
        <v>11.11111111</v>
      </c>
      <c r="T1736" s="56">
        <f t="shared" si="231"/>
        <v>10</v>
      </c>
      <c r="U1736" s="56">
        <f t="shared" si="232"/>
        <v>0.9</v>
      </c>
      <c r="V1736" s="21" t="s">
        <v>313</v>
      </c>
      <c r="W1736" s="54">
        <f>VLOOKUP(V1736,'Charged Moves'!B$2:K$119,3,FALSE)</f>
        <v>50</v>
      </c>
      <c r="X1736" s="57" t="str">
        <f>VLOOKUP(V1736,'Charged Moves'!B$2:C$119,2,FALSE)</f>
        <v>Ghost</v>
      </c>
      <c r="Y1736" s="54">
        <f>IF(OR(VLOOKUP(V1736,'Charged Moves'!B$2:C$119,2,FALSE)=E1736,VLOOKUP(V1736,'Charged Moves'!B$2:C$119,2,FALSE)=F1736),1,0)</f>
        <v>0</v>
      </c>
      <c r="Z1736" s="54">
        <f>VLOOKUP(V1736,'Charged Moves'!B$2:K$119,10,FALSE)*100</f>
        <v>5</v>
      </c>
      <c r="AA1736" s="54">
        <f>VLOOKUP(V1736,'Charged Moves'!B$2:K$119,6,FALSE)</f>
        <v>2300</v>
      </c>
      <c r="AB1736" s="54">
        <f>VLOOKUP(V1736,'Charged Moves'!B$2:L$119,11,FALSE)</f>
        <v>33</v>
      </c>
      <c r="AC1736" s="62">
        <f t="shared" si="233"/>
        <v>27</v>
      </c>
      <c r="AD1736" s="24">
        <f t="shared" si="3"/>
        <v>11.73913043</v>
      </c>
      <c r="AE1736" s="63">
        <f t="shared" si="4"/>
        <v>4</v>
      </c>
      <c r="AF1736" s="64">
        <f t="shared" si="5"/>
        <v>3600</v>
      </c>
      <c r="AG1736" s="65">
        <f t="shared" si="6"/>
        <v>8.644067797</v>
      </c>
      <c r="AH1736" s="15">
        <f t="shared" si="234"/>
        <v>0.4965001606</v>
      </c>
      <c r="AI1736" s="15">
        <f t="shared" si="235"/>
        <v>0.1478717147</v>
      </c>
      <c r="AJ1736" s="15">
        <f t="shared" si="236"/>
        <v>0.1668067342</v>
      </c>
      <c r="AK1736" s="65">
        <f t="shared" si="7"/>
        <v>3.20754717</v>
      </c>
      <c r="AL1736" s="65">
        <f t="shared" si="8"/>
        <v>164064.4068</v>
      </c>
      <c r="AM1736" s="65">
        <f t="shared" si="9"/>
        <v>60879.24528</v>
      </c>
    </row>
    <row r="1737" ht="14.25" customHeight="1">
      <c r="A1737" s="11">
        <v>1412.0</v>
      </c>
      <c r="B1737" s="11">
        <f>VLOOKUP(D1737,'Species Data'!A$2:E$252,2,FALSE)</f>
        <v>193</v>
      </c>
      <c r="C1737" s="11"/>
      <c r="D1737" s="20" t="s">
        <v>362</v>
      </c>
      <c r="E1737" s="118" t="s">
        <v>477</v>
      </c>
      <c r="F1737" s="67" t="s">
        <v>174</v>
      </c>
      <c r="G1737" s="11">
        <f>VLOOKUP(D1737,'Species Data'!A$2:E$252,3,FALSE)</f>
        <v>130</v>
      </c>
      <c r="H1737" s="52">
        <f>VLOOKUP(D1737,'Species Data'!A$2:E$252,4,FALSE)</f>
        <v>154</v>
      </c>
      <c r="I1737" s="52">
        <f>VLOOKUP(D1737,'Species Data'!A$2:E$252,5,FALSE)</f>
        <v>94</v>
      </c>
      <c r="J1737" s="53">
        <f t="shared" si="1"/>
        <v>12220</v>
      </c>
      <c r="K1737" s="21" t="s">
        <v>190</v>
      </c>
      <c r="L1737" s="54">
        <f>VLOOKUP(K1737,'Basic Moves'!B$2:J$60,3,FALSE)</f>
        <v>8</v>
      </c>
      <c r="M1737" s="54" t="str">
        <f>VLOOKUP(K1737,'Basic Moves'!B$2:C$60,2,FALSE)</f>
        <v>Flying</v>
      </c>
      <c r="N1737" s="54">
        <f>IF(OR(VLOOKUP(K1737,'Basic Moves'!B$2:C$60,2,FALSE)=E1737,VLOOKUP(K1737,'Basic Moves'!B$2:C$60,2,FALSE)=F1737),1,0)</f>
        <v>1</v>
      </c>
      <c r="O1737" s="54">
        <f>VLOOKUP(K1737,'Basic Moves'!B$2:J$60,5,FALSE)</f>
        <v>800</v>
      </c>
      <c r="P1737" s="54">
        <f>VLOOKUP(K1737,'Basic Moves'!B$2:J$60,9,FALSE)</f>
        <v>9</v>
      </c>
      <c r="Q1737" s="34">
        <f t="shared" si="229"/>
        <v>5</v>
      </c>
      <c r="R1737" s="24">
        <f t="shared" si="2"/>
        <v>6.25</v>
      </c>
      <c r="S1737" s="56">
        <f t="shared" si="230"/>
        <v>10</v>
      </c>
      <c r="T1737" s="56">
        <f t="shared" si="231"/>
        <v>11.25</v>
      </c>
      <c r="U1737" s="56">
        <f t="shared" si="232"/>
        <v>1.125</v>
      </c>
      <c r="V1737" s="21" t="s">
        <v>312</v>
      </c>
      <c r="W1737" s="54">
        <f>VLOOKUP(V1737,'Charged Moves'!B$2:K$119,3,FALSE)</f>
        <v>70</v>
      </c>
      <c r="X1737" s="57" t="str">
        <f>VLOOKUP(V1737,'Charged Moves'!B$2:C$119,2,FALSE)</f>
        <v>Bug</v>
      </c>
      <c r="Y1737" s="54">
        <f>IF(OR(VLOOKUP(V1737,'Charged Moves'!B$2:C$119,2,FALSE)=E1737,VLOOKUP(V1737,'Charged Moves'!B$2:C$119,2,FALSE)=F1737),1,0)</f>
        <v>1</v>
      </c>
      <c r="Z1737" s="54">
        <f>VLOOKUP(V1737,'Charged Moves'!B$2:K$119,10,FALSE)*100</f>
        <v>5</v>
      </c>
      <c r="AA1737" s="54">
        <f>VLOOKUP(V1737,'Charged Moves'!B$2:K$119,6,FALSE)</f>
        <v>3700</v>
      </c>
      <c r="AB1737" s="54">
        <f>VLOOKUP(V1737,'Charged Moves'!B$2:L$119,11,FALSE)</f>
        <v>33</v>
      </c>
      <c r="AC1737" s="62">
        <f t="shared" si="233"/>
        <v>36</v>
      </c>
      <c r="AD1737" s="24">
        <f t="shared" si="3"/>
        <v>9.72972973</v>
      </c>
      <c r="AE1737" s="63">
        <f t="shared" si="4"/>
        <v>4</v>
      </c>
      <c r="AF1737" s="64">
        <f t="shared" si="5"/>
        <v>3200</v>
      </c>
      <c r="AG1737" s="65">
        <f t="shared" si="6"/>
        <v>8.115942029</v>
      </c>
      <c r="AH1737" s="15">
        <f t="shared" si="234"/>
        <v>0.4661655387</v>
      </c>
      <c r="AI1737" s="15">
        <f t="shared" si="235"/>
        <v>0.08938834128</v>
      </c>
      <c r="AJ1737" s="15">
        <f t="shared" si="236"/>
        <v>0.1109473282</v>
      </c>
      <c r="AK1737" s="65">
        <f t="shared" si="7"/>
        <v>3.313609467</v>
      </c>
      <c r="AL1737" s="65">
        <f t="shared" si="8"/>
        <v>99176.81159</v>
      </c>
      <c r="AM1737" s="65">
        <f t="shared" si="9"/>
        <v>40492.30769</v>
      </c>
    </row>
    <row r="1738" ht="14.25" customHeight="1">
      <c r="A1738" s="11">
        <v>1410.0</v>
      </c>
      <c r="B1738" s="11">
        <f>VLOOKUP(D1738,'Species Data'!A$2:E$252,2,FALSE)</f>
        <v>193</v>
      </c>
      <c r="C1738" s="11"/>
      <c r="D1738" s="20" t="s">
        <v>362</v>
      </c>
      <c r="E1738" s="118" t="s">
        <v>477</v>
      </c>
      <c r="F1738" s="67" t="s">
        <v>174</v>
      </c>
      <c r="G1738" s="11">
        <f>VLOOKUP(D1738,'Species Data'!A$2:E$252,3,FALSE)</f>
        <v>130</v>
      </c>
      <c r="H1738" s="52">
        <f>VLOOKUP(D1738,'Species Data'!A$2:E$252,4,FALSE)</f>
        <v>154</v>
      </c>
      <c r="I1738" s="52">
        <f>VLOOKUP(D1738,'Species Data'!A$2:E$252,5,FALSE)</f>
        <v>94</v>
      </c>
      <c r="J1738" s="53">
        <f t="shared" si="1"/>
        <v>12220</v>
      </c>
      <c r="K1738" s="21" t="s">
        <v>190</v>
      </c>
      <c r="L1738" s="54">
        <f>VLOOKUP(K1738,'Basic Moves'!B$2:J$60,3,FALSE)</f>
        <v>8</v>
      </c>
      <c r="M1738" s="54" t="str">
        <f>VLOOKUP(K1738,'Basic Moves'!B$2:C$60,2,FALSE)</f>
        <v>Flying</v>
      </c>
      <c r="N1738" s="54">
        <f>IF(OR(VLOOKUP(K1738,'Basic Moves'!B$2:C$60,2,FALSE)=E1738,VLOOKUP(K1738,'Basic Moves'!B$2:C$60,2,FALSE)=F1738),1,0)</f>
        <v>1</v>
      </c>
      <c r="O1738" s="54">
        <f>VLOOKUP(K1738,'Basic Moves'!B$2:J$60,5,FALSE)</f>
        <v>800</v>
      </c>
      <c r="P1738" s="54">
        <f>VLOOKUP(K1738,'Basic Moves'!B$2:J$60,9,FALSE)</f>
        <v>9</v>
      </c>
      <c r="Q1738" s="34">
        <f t="shared" si="229"/>
        <v>5</v>
      </c>
      <c r="R1738" s="24">
        <f t="shared" si="2"/>
        <v>6.25</v>
      </c>
      <c r="S1738" s="56">
        <f t="shared" si="230"/>
        <v>10</v>
      </c>
      <c r="T1738" s="56">
        <f t="shared" si="231"/>
        <v>11.25</v>
      </c>
      <c r="U1738" s="56">
        <f t="shared" si="232"/>
        <v>1.125</v>
      </c>
      <c r="V1738" s="21" t="s">
        <v>239</v>
      </c>
      <c r="W1738" s="54">
        <f>VLOOKUP(V1738,'Charged Moves'!B$2:K$119,3,FALSE)</f>
        <v>55</v>
      </c>
      <c r="X1738" s="57" t="str">
        <f>VLOOKUP(V1738,'Charged Moves'!B$2:C$119,2,FALSE)</f>
        <v>Flying</v>
      </c>
      <c r="Y1738" s="54">
        <f>IF(OR(VLOOKUP(V1738,'Charged Moves'!B$2:C$119,2,FALSE)=E1738,VLOOKUP(V1738,'Charged Moves'!B$2:C$119,2,FALSE)=F1738),1,0)</f>
        <v>1</v>
      </c>
      <c r="Z1738" s="54">
        <f>VLOOKUP(V1738,'Charged Moves'!B$2:K$119,10,FALSE)*100</f>
        <v>5</v>
      </c>
      <c r="AA1738" s="54">
        <f>VLOOKUP(V1738,'Charged Moves'!B$2:K$119,6,FALSE)</f>
        <v>2400</v>
      </c>
      <c r="AB1738" s="54">
        <f>VLOOKUP(V1738,'Charged Moves'!B$2:L$119,11,FALSE)</f>
        <v>33</v>
      </c>
      <c r="AC1738" s="62">
        <f t="shared" si="233"/>
        <v>29</v>
      </c>
      <c r="AD1738" s="24">
        <f t="shared" si="3"/>
        <v>12.08333333</v>
      </c>
      <c r="AE1738" s="63">
        <f t="shared" si="4"/>
        <v>4</v>
      </c>
      <c r="AF1738" s="64">
        <f t="shared" si="5"/>
        <v>3200</v>
      </c>
      <c r="AG1738" s="65">
        <f t="shared" si="6"/>
        <v>8.75</v>
      </c>
      <c r="AH1738" s="15">
        <f t="shared" si="234"/>
        <v>0.5025847214</v>
      </c>
      <c r="AI1738" s="15">
        <f t="shared" si="235"/>
        <v>0.09637180544</v>
      </c>
      <c r="AJ1738" s="15">
        <f t="shared" si="236"/>
        <v>0.1051688215</v>
      </c>
      <c r="AK1738" s="65">
        <f t="shared" si="7"/>
        <v>3.141025641</v>
      </c>
      <c r="AL1738" s="65">
        <f t="shared" si="8"/>
        <v>106925</v>
      </c>
      <c r="AM1738" s="65">
        <f t="shared" si="9"/>
        <v>38383.33333</v>
      </c>
    </row>
    <row r="1739" ht="14.25" customHeight="1">
      <c r="A1739" s="11">
        <v>1409.0</v>
      </c>
      <c r="B1739" s="11">
        <f>VLOOKUP(D1739,'Species Data'!A$2:E$252,2,FALSE)</f>
        <v>193</v>
      </c>
      <c r="C1739" s="11"/>
      <c r="D1739" s="20" t="s">
        <v>362</v>
      </c>
      <c r="E1739" s="118" t="s">
        <v>477</v>
      </c>
      <c r="F1739" s="67" t="s">
        <v>174</v>
      </c>
      <c r="G1739" s="11">
        <f>VLOOKUP(D1739,'Species Data'!A$2:E$252,3,FALSE)</f>
        <v>130</v>
      </c>
      <c r="H1739" s="52">
        <f>VLOOKUP(D1739,'Species Data'!A$2:E$252,4,FALSE)</f>
        <v>154</v>
      </c>
      <c r="I1739" s="52">
        <f>VLOOKUP(D1739,'Species Data'!A$2:E$252,5,FALSE)</f>
        <v>94</v>
      </c>
      <c r="J1739" s="53">
        <f t="shared" si="1"/>
        <v>12220</v>
      </c>
      <c r="K1739" s="21" t="s">
        <v>246</v>
      </c>
      <c r="L1739" s="54">
        <f>VLOOKUP(K1739,'Basic Moves'!B$2:J$60,3,FALSE)</f>
        <v>8</v>
      </c>
      <c r="M1739" s="54" t="str">
        <f>VLOOKUP(K1739,'Basic Moves'!B$2:C$60,2,FALSE)</f>
        <v>Normal</v>
      </c>
      <c r="N1739" s="54">
        <f>IF(OR(VLOOKUP(K1739,'Basic Moves'!B$2:C$60,2,FALSE)=E1739,VLOOKUP(K1739,'Basic Moves'!B$2:C$60,2,FALSE)=F1739),1,0)</f>
        <v>0</v>
      </c>
      <c r="O1739" s="54">
        <f>VLOOKUP(K1739,'Basic Moves'!B$2:J$60,5,FALSE)</f>
        <v>800</v>
      </c>
      <c r="P1739" s="54">
        <f>VLOOKUP(K1739,'Basic Moves'!B$2:J$60,9,FALSE)</f>
        <v>10</v>
      </c>
      <c r="Q1739" s="34">
        <f t="shared" si="229"/>
        <v>4</v>
      </c>
      <c r="R1739" s="24">
        <f t="shared" si="2"/>
        <v>5</v>
      </c>
      <c r="S1739" s="56">
        <f t="shared" si="230"/>
        <v>10</v>
      </c>
      <c r="T1739" s="56">
        <f t="shared" si="231"/>
        <v>12.5</v>
      </c>
      <c r="U1739" s="56">
        <f t="shared" si="232"/>
        <v>1.25</v>
      </c>
      <c r="V1739" s="21" t="s">
        <v>312</v>
      </c>
      <c r="W1739" s="54">
        <f>VLOOKUP(V1739,'Charged Moves'!B$2:K$119,3,FALSE)</f>
        <v>70</v>
      </c>
      <c r="X1739" s="57" t="str">
        <f>VLOOKUP(V1739,'Charged Moves'!B$2:C$119,2,FALSE)</f>
        <v>Bug</v>
      </c>
      <c r="Y1739" s="54">
        <f>IF(OR(VLOOKUP(V1739,'Charged Moves'!B$2:C$119,2,FALSE)=E1739,VLOOKUP(V1739,'Charged Moves'!B$2:C$119,2,FALSE)=F1739),1,0)</f>
        <v>1</v>
      </c>
      <c r="Z1739" s="54">
        <f>VLOOKUP(V1739,'Charged Moves'!B$2:K$119,10,FALSE)*100</f>
        <v>5</v>
      </c>
      <c r="AA1739" s="54">
        <f>VLOOKUP(V1739,'Charged Moves'!B$2:K$119,6,FALSE)</f>
        <v>3700</v>
      </c>
      <c r="AB1739" s="54">
        <f>VLOOKUP(V1739,'Charged Moves'!B$2:L$119,11,FALSE)</f>
        <v>33</v>
      </c>
      <c r="AC1739" s="62">
        <f t="shared" si="233"/>
        <v>36</v>
      </c>
      <c r="AD1739" s="24">
        <f t="shared" si="3"/>
        <v>9.72972973</v>
      </c>
      <c r="AE1739" s="63">
        <f t="shared" si="4"/>
        <v>4</v>
      </c>
      <c r="AF1739" s="64">
        <f t="shared" si="5"/>
        <v>3200</v>
      </c>
      <c r="AG1739" s="65">
        <f t="shared" si="6"/>
        <v>7.536231884</v>
      </c>
      <c r="AH1739" s="15">
        <f t="shared" si="234"/>
        <v>0.4328680002</v>
      </c>
      <c r="AI1739" s="15">
        <f t="shared" si="235"/>
        <v>0.08300345976</v>
      </c>
      <c r="AJ1739" s="15">
        <f t="shared" si="236"/>
        <v>0.1030225191</v>
      </c>
      <c r="AK1739" s="65">
        <f t="shared" si="7"/>
        <v>3.076923077</v>
      </c>
      <c r="AL1739" s="65">
        <f t="shared" si="8"/>
        <v>92092.75362</v>
      </c>
      <c r="AM1739" s="65">
        <f t="shared" si="9"/>
        <v>37600</v>
      </c>
    </row>
    <row r="1740" ht="14.25" customHeight="1">
      <c r="A1740" s="11">
        <v>1411.0</v>
      </c>
      <c r="B1740" s="11">
        <f>VLOOKUP(D1740,'Species Data'!A$2:E$252,2,FALSE)</f>
        <v>193</v>
      </c>
      <c r="C1740" s="11"/>
      <c r="D1740" s="20" t="s">
        <v>362</v>
      </c>
      <c r="E1740" s="118" t="s">
        <v>477</v>
      </c>
      <c r="F1740" s="67" t="s">
        <v>174</v>
      </c>
      <c r="G1740" s="11">
        <f>VLOOKUP(D1740,'Species Data'!A$2:E$252,3,FALSE)</f>
        <v>130</v>
      </c>
      <c r="H1740" s="52">
        <f>VLOOKUP(D1740,'Species Data'!A$2:E$252,4,FALSE)</f>
        <v>154</v>
      </c>
      <c r="I1740" s="52">
        <f>VLOOKUP(D1740,'Species Data'!A$2:E$252,5,FALSE)</f>
        <v>94</v>
      </c>
      <c r="J1740" s="53">
        <f t="shared" si="1"/>
        <v>12220</v>
      </c>
      <c r="K1740" s="21" t="s">
        <v>190</v>
      </c>
      <c r="L1740" s="54">
        <f>VLOOKUP(K1740,'Basic Moves'!B$2:J$60,3,FALSE)</f>
        <v>8</v>
      </c>
      <c r="M1740" s="54" t="str">
        <f>VLOOKUP(K1740,'Basic Moves'!B$2:C$60,2,FALSE)</f>
        <v>Flying</v>
      </c>
      <c r="N1740" s="54">
        <f>IF(OR(VLOOKUP(K1740,'Basic Moves'!B$2:C$60,2,FALSE)=E1740,VLOOKUP(K1740,'Basic Moves'!B$2:C$60,2,FALSE)=F1740),1,0)</f>
        <v>1</v>
      </c>
      <c r="O1740" s="54">
        <f>VLOOKUP(K1740,'Basic Moves'!B$2:J$60,5,FALSE)</f>
        <v>800</v>
      </c>
      <c r="P1740" s="54">
        <f>VLOOKUP(K1740,'Basic Moves'!B$2:J$60,9,FALSE)</f>
        <v>9</v>
      </c>
      <c r="Q1740" s="34">
        <f t="shared" si="229"/>
        <v>5</v>
      </c>
      <c r="R1740" s="24">
        <f t="shared" si="2"/>
        <v>6.25</v>
      </c>
      <c r="S1740" s="56">
        <f t="shared" si="230"/>
        <v>10</v>
      </c>
      <c r="T1740" s="56">
        <f t="shared" si="231"/>
        <v>11.25</v>
      </c>
      <c r="U1740" s="56">
        <f t="shared" si="232"/>
        <v>1.125</v>
      </c>
      <c r="V1740" s="21" t="s">
        <v>128</v>
      </c>
      <c r="W1740" s="54">
        <f>VLOOKUP(V1740,'Charged Moves'!B$2:K$119,3,FALSE)</f>
        <v>70</v>
      </c>
      <c r="X1740" s="57" t="str">
        <f>VLOOKUP(V1740,'Charged Moves'!B$2:C$119,2,FALSE)</f>
        <v>Rock</v>
      </c>
      <c r="Y1740" s="54">
        <f>IF(OR(VLOOKUP(V1740,'Charged Moves'!B$2:C$119,2,FALSE)=E1740,VLOOKUP(V1740,'Charged Moves'!B$2:C$119,2,FALSE)=F1740),1,0)</f>
        <v>0</v>
      </c>
      <c r="Z1740" s="54">
        <f>VLOOKUP(V1740,'Charged Moves'!B$2:K$119,10,FALSE)*100</f>
        <v>5</v>
      </c>
      <c r="AA1740" s="54">
        <f>VLOOKUP(V1740,'Charged Moves'!B$2:K$119,6,FALSE)</f>
        <v>3500</v>
      </c>
      <c r="AB1740" s="54">
        <f>VLOOKUP(V1740,'Charged Moves'!B$2:L$119,11,FALSE)</f>
        <v>33</v>
      </c>
      <c r="AC1740" s="62">
        <f t="shared" si="233"/>
        <v>30</v>
      </c>
      <c r="AD1740" s="24">
        <f t="shared" si="3"/>
        <v>8.571428571</v>
      </c>
      <c r="AE1740" s="63">
        <f t="shared" si="4"/>
        <v>4</v>
      </c>
      <c r="AF1740" s="64">
        <f t="shared" si="5"/>
        <v>3200</v>
      </c>
      <c r="AG1740" s="65">
        <f t="shared" si="6"/>
        <v>7.462686567</v>
      </c>
      <c r="AH1740" s="15">
        <f t="shared" si="234"/>
        <v>0.4286436856</v>
      </c>
      <c r="AI1740" s="15">
        <f t="shared" si="235"/>
        <v>0.08219343748</v>
      </c>
      <c r="AJ1740" s="15">
        <f t="shared" si="236"/>
        <v>0.1002464631</v>
      </c>
      <c r="AK1740" s="65">
        <f t="shared" si="7"/>
        <v>2.994011976</v>
      </c>
      <c r="AL1740" s="65">
        <f t="shared" si="8"/>
        <v>91194.02985</v>
      </c>
      <c r="AM1740" s="65">
        <f t="shared" si="9"/>
        <v>36586.82635</v>
      </c>
    </row>
    <row r="1741" ht="14.25" customHeight="1">
      <c r="A1741" s="11">
        <v>1407.0</v>
      </c>
      <c r="B1741" s="11">
        <f>VLOOKUP(D1741,'Species Data'!A$2:E$252,2,FALSE)</f>
        <v>193</v>
      </c>
      <c r="C1741" s="11"/>
      <c r="D1741" s="20" t="s">
        <v>362</v>
      </c>
      <c r="E1741" s="118" t="s">
        <v>477</v>
      </c>
      <c r="F1741" s="67" t="s">
        <v>174</v>
      </c>
      <c r="G1741" s="11">
        <f>VLOOKUP(D1741,'Species Data'!A$2:E$252,3,FALSE)</f>
        <v>130</v>
      </c>
      <c r="H1741" s="52">
        <f>VLOOKUP(D1741,'Species Data'!A$2:E$252,4,FALSE)</f>
        <v>154</v>
      </c>
      <c r="I1741" s="52">
        <f>VLOOKUP(D1741,'Species Data'!A$2:E$252,5,FALSE)</f>
        <v>94</v>
      </c>
      <c r="J1741" s="53">
        <f t="shared" si="1"/>
        <v>12220</v>
      </c>
      <c r="K1741" s="21" t="s">
        <v>246</v>
      </c>
      <c r="L1741" s="54">
        <f>VLOOKUP(K1741,'Basic Moves'!B$2:J$60,3,FALSE)</f>
        <v>8</v>
      </c>
      <c r="M1741" s="54" t="str">
        <f>VLOOKUP(K1741,'Basic Moves'!B$2:C$60,2,FALSE)</f>
        <v>Normal</v>
      </c>
      <c r="N1741" s="54">
        <f>IF(OR(VLOOKUP(K1741,'Basic Moves'!B$2:C$60,2,FALSE)=E1741,VLOOKUP(K1741,'Basic Moves'!B$2:C$60,2,FALSE)=F1741),1,0)</f>
        <v>0</v>
      </c>
      <c r="O1741" s="54">
        <f>VLOOKUP(K1741,'Basic Moves'!B$2:J$60,5,FALSE)</f>
        <v>800</v>
      </c>
      <c r="P1741" s="54">
        <f>VLOOKUP(K1741,'Basic Moves'!B$2:J$60,9,FALSE)</f>
        <v>10</v>
      </c>
      <c r="Q1741" s="34">
        <f t="shared" si="229"/>
        <v>4</v>
      </c>
      <c r="R1741" s="24">
        <f t="shared" si="2"/>
        <v>5</v>
      </c>
      <c r="S1741" s="56">
        <f t="shared" si="230"/>
        <v>10</v>
      </c>
      <c r="T1741" s="56">
        <f t="shared" si="231"/>
        <v>12.5</v>
      </c>
      <c r="U1741" s="56">
        <f t="shared" si="232"/>
        <v>1.25</v>
      </c>
      <c r="V1741" s="21" t="s">
        <v>239</v>
      </c>
      <c r="W1741" s="54">
        <f>VLOOKUP(V1741,'Charged Moves'!B$2:K$119,3,FALSE)</f>
        <v>55</v>
      </c>
      <c r="X1741" s="57" t="str">
        <f>VLOOKUP(V1741,'Charged Moves'!B$2:C$119,2,FALSE)</f>
        <v>Flying</v>
      </c>
      <c r="Y1741" s="54">
        <f>IF(OR(VLOOKUP(V1741,'Charged Moves'!B$2:C$119,2,FALSE)=E1741,VLOOKUP(V1741,'Charged Moves'!B$2:C$119,2,FALSE)=F1741),1,0)</f>
        <v>1</v>
      </c>
      <c r="Z1741" s="54">
        <f>VLOOKUP(V1741,'Charged Moves'!B$2:K$119,10,FALSE)*100</f>
        <v>5</v>
      </c>
      <c r="AA1741" s="54">
        <f>VLOOKUP(V1741,'Charged Moves'!B$2:K$119,6,FALSE)</f>
        <v>2400</v>
      </c>
      <c r="AB1741" s="54">
        <f>VLOOKUP(V1741,'Charged Moves'!B$2:L$119,11,FALSE)</f>
        <v>33</v>
      </c>
      <c r="AC1741" s="62">
        <f t="shared" si="233"/>
        <v>29</v>
      </c>
      <c r="AD1741" s="24">
        <f t="shared" si="3"/>
        <v>12.08333333</v>
      </c>
      <c r="AE1741" s="63">
        <f t="shared" si="4"/>
        <v>4</v>
      </c>
      <c r="AF1741" s="64">
        <f t="shared" si="5"/>
        <v>3200</v>
      </c>
      <c r="AG1741" s="65">
        <f t="shared" si="6"/>
        <v>8.035714286</v>
      </c>
      <c r="AH1741" s="15">
        <f t="shared" si="234"/>
        <v>0.4615573972</v>
      </c>
      <c r="AI1741" s="15">
        <f t="shared" si="235"/>
        <v>0.08850471929</v>
      </c>
      <c r="AJ1741" s="15">
        <f t="shared" si="236"/>
        <v>0.09658361161</v>
      </c>
      <c r="AK1741" s="65">
        <f t="shared" si="7"/>
        <v>2.884615385</v>
      </c>
      <c r="AL1741" s="65">
        <f t="shared" si="8"/>
        <v>98196.42857</v>
      </c>
      <c r="AM1741" s="65">
        <f t="shared" si="9"/>
        <v>35250</v>
      </c>
    </row>
    <row r="1742" ht="14.25" customHeight="1">
      <c r="A1742" s="11">
        <v>1408.0</v>
      </c>
      <c r="B1742" s="11">
        <f>VLOOKUP(D1742,'Species Data'!A$2:E$252,2,FALSE)</f>
        <v>193</v>
      </c>
      <c r="C1742" s="11"/>
      <c r="D1742" s="20" t="s">
        <v>362</v>
      </c>
      <c r="E1742" s="118" t="s">
        <v>477</v>
      </c>
      <c r="F1742" s="67" t="s">
        <v>174</v>
      </c>
      <c r="G1742" s="11">
        <f>VLOOKUP(D1742,'Species Data'!A$2:E$252,3,FALSE)</f>
        <v>130</v>
      </c>
      <c r="H1742" s="52">
        <f>VLOOKUP(D1742,'Species Data'!A$2:E$252,4,FALSE)</f>
        <v>154</v>
      </c>
      <c r="I1742" s="52">
        <f>VLOOKUP(D1742,'Species Data'!A$2:E$252,5,FALSE)</f>
        <v>94</v>
      </c>
      <c r="J1742" s="53">
        <f t="shared" si="1"/>
        <v>12220</v>
      </c>
      <c r="K1742" s="21" t="s">
        <v>246</v>
      </c>
      <c r="L1742" s="54">
        <f>VLOOKUP(K1742,'Basic Moves'!B$2:J$60,3,FALSE)</f>
        <v>8</v>
      </c>
      <c r="M1742" s="54" t="str">
        <f>VLOOKUP(K1742,'Basic Moves'!B$2:C$60,2,FALSE)</f>
        <v>Normal</v>
      </c>
      <c r="N1742" s="54">
        <f>IF(OR(VLOOKUP(K1742,'Basic Moves'!B$2:C$60,2,FALSE)=E1742,VLOOKUP(K1742,'Basic Moves'!B$2:C$60,2,FALSE)=F1742),1,0)</f>
        <v>0</v>
      </c>
      <c r="O1742" s="54">
        <f>VLOOKUP(K1742,'Basic Moves'!B$2:J$60,5,FALSE)</f>
        <v>800</v>
      </c>
      <c r="P1742" s="54">
        <f>VLOOKUP(K1742,'Basic Moves'!B$2:J$60,9,FALSE)</f>
        <v>10</v>
      </c>
      <c r="Q1742" s="34">
        <f t="shared" si="229"/>
        <v>4</v>
      </c>
      <c r="R1742" s="24">
        <f t="shared" si="2"/>
        <v>5</v>
      </c>
      <c r="S1742" s="56">
        <f t="shared" si="230"/>
        <v>10</v>
      </c>
      <c r="T1742" s="56">
        <f t="shared" si="231"/>
        <v>12.5</v>
      </c>
      <c r="U1742" s="56">
        <f t="shared" si="232"/>
        <v>1.25</v>
      </c>
      <c r="V1742" s="21" t="s">
        <v>128</v>
      </c>
      <c r="W1742" s="54">
        <f>VLOOKUP(V1742,'Charged Moves'!B$2:K$119,3,FALSE)</f>
        <v>70</v>
      </c>
      <c r="X1742" s="57" t="str">
        <f>VLOOKUP(V1742,'Charged Moves'!B$2:C$119,2,FALSE)</f>
        <v>Rock</v>
      </c>
      <c r="Y1742" s="54">
        <f>IF(OR(VLOOKUP(V1742,'Charged Moves'!B$2:C$119,2,FALSE)=E1742,VLOOKUP(V1742,'Charged Moves'!B$2:C$119,2,FALSE)=F1742),1,0)</f>
        <v>0</v>
      </c>
      <c r="Z1742" s="54">
        <f>VLOOKUP(V1742,'Charged Moves'!B$2:K$119,10,FALSE)*100</f>
        <v>5</v>
      </c>
      <c r="AA1742" s="54">
        <f>VLOOKUP(V1742,'Charged Moves'!B$2:K$119,6,FALSE)</f>
        <v>3500</v>
      </c>
      <c r="AB1742" s="54">
        <f>VLOOKUP(V1742,'Charged Moves'!B$2:L$119,11,FALSE)</f>
        <v>33</v>
      </c>
      <c r="AC1742" s="62">
        <f t="shared" si="233"/>
        <v>30</v>
      </c>
      <c r="AD1742" s="24">
        <f t="shared" si="3"/>
        <v>8.571428571</v>
      </c>
      <c r="AE1742" s="63">
        <f t="shared" si="4"/>
        <v>4</v>
      </c>
      <c r="AF1742" s="64">
        <f t="shared" si="5"/>
        <v>3200</v>
      </c>
      <c r="AG1742" s="65">
        <f t="shared" si="6"/>
        <v>6.865671642</v>
      </c>
      <c r="AH1742" s="15">
        <f t="shared" si="234"/>
        <v>0.3943521908</v>
      </c>
      <c r="AI1742" s="15">
        <f t="shared" si="235"/>
        <v>0.07561796248</v>
      </c>
      <c r="AJ1742" s="15">
        <f t="shared" si="236"/>
        <v>0.0922267461</v>
      </c>
      <c r="AK1742" s="65">
        <f t="shared" si="7"/>
        <v>2.754491018</v>
      </c>
      <c r="AL1742" s="65">
        <f t="shared" si="8"/>
        <v>83898.50746</v>
      </c>
      <c r="AM1742" s="65">
        <f t="shared" si="9"/>
        <v>33659.88024</v>
      </c>
    </row>
    <row r="1743" ht="14.25" customHeight="1">
      <c r="A1743" s="11">
        <v>277.0</v>
      </c>
      <c r="B1743" s="32">
        <f>VLOOKUP(D1743,'Species Data'!A$2:E$252,2,FALSE)</f>
        <v>41</v>
      </c>
      <c r="C1743" s="32"/>
      <c r="D1743" s="32" t="s">
        <v>435</v>
      </c>
      <c r="E1743" s="121" t="s">
        <v>473</v>
      </c>
      <c r="F1743" s="114" t="s">
        <v>174</v>
      </c>
      <c r="G1743" s="32">
        <f>VLOOKUP(D1743,'Species Data'!A$2:E$252,3,FALSE)</f>
        <v>80</v>
      </c>
      <c r="H1743" s="104">
        <f>VLOOKUP(D1743,'Species Data'!A$2:E$252,4,FALSE)</f>
        <v>83</v>
      </c>
      <c r="I1743" s="104">
        <f>VLOOKUP(D1743,'Species Data'!A$2:E$252,5,FALSE)</f>
        <v>76</v>
      </c>
      <c r="J1743" s="105">
        <f t="shared" si="1"/>
        <v>6080</v>
      </c>
      <c r="K1743" s="36" t="s">
        <v>246</v>
      </c>
      <c r="L1743" s="106">
        <f>VLOOKUP(K1743,'Basic Moves'!B$2:J$60,3,FALSE)</f>
        <v>8</v>
      </c>
      <c r="M1743" s="106" t="str">
        <f>VLOOKUP(K1743,'Basic Moves'!B$2:C$60,2,FALSE)</f>
        <v>Normal</v>
      </c>
      <c r="N1743" s="106">
        <f>IF(OR(VLOOKUP(K1743,'Basic Moves'!B$2:C$60,2,FALSE)=E1743,VLOOKUP(K1743,'Basic Moves'!B$2:C$60,2,FALSE)=F1743),1,0)</f>
        <v>0</v>
      </c>
      <c r="O1743" s="106">
        <f>VLOOKUP(K1743,'Basic Moves'!B$2:J$60,5,FALSE)</f>
        <v>800</v>
      </c>
      <c r="P1743" s="106">
        <f>VLOOKUP(K1743,'Basic Moves'!B$2:J$60,9,FALSE)</f>
        <v>10</v>
      </c>
      <c r="Q1743" s="34">
        <f t="shared" si="229"/>
        <v>2</v>
      </c>
      <c r="R1743" s="24">
        <f t="shared" si="2"/>
        <v>2.5</v>
      </c>
      <c r="S1743" s="56">
        <f t="shared" si="230"/>
        <v>10</v>
      </c>
      <c r="T1743" s="56">
        <f t="shared" si="231"/>
        <v>12.5</v>
      </c>
      <c r="U1743" s="56">
        <f t="shared" si="232"/>
        <v>1.25</v>
      </c>
      <c r="V1743" s="36" t="s">
        <v>144</v>
      </c>
      <c r="W1743" s="106">
        <f>VLOOKUP(V1743,'Charged Moves'!B$2:K$119,3,FALSE)</f>
        <v>80</v>
      </c>
      <c r="X1743" s="107" t="str">
        <f>VLOOKUP(V1743,'Charged Moves'!B$2:C$119,2,FALSE)</f>
        <v>Poison</v>
      </c>
      <c r="Y1743" s="106">
        <f>IF(OR(VLOOKUP(V1743,'Charged Moves'!B$2:C$119,2,FALSE)=E1743,VLOOKUP(V1743,'Charged Moves'!B$2:C$119,2,FALSE)=F1743),1,0)</f>
        <v>1</v>
      </c>
      <c r="Z1743" s="106">
        <f>VLOOKUP(V1743,'Charged Moves'!B$2:K$119,10,FALSE)*100</f>
        <v>5</v>
      </c>
      <c r="AA1743" s="106">
        <f>VLOOKUP(V1743,'Charged Moves'!B$2:K$119,6,FALSE)</f>
        <v>2300</v>
      </c>
      <c r="AB1743" s="106">
        <f>VLOOKUP(V1743,'Charged Moves'!B$2:L$119,11,FALSE)</f>
        <v>50</v>
      </c>
      <c r="AC1743" s="62">
        <f t="shared" si="233"/>
        <v>23</v>
      </c>
      <c r="AD1743" s="24">
        <f t="shared" si="3"/>
        <v>10</v>
      </c>
      <c r="AE1743" s="63">
        <f t="shared" si="4"/>
        <v>5</v>
      </c>
      <c r="AF1743" s="64">
        <f t="shared" si="5"/>
        <v>4000</v>
      </c>
      <c r="AG1743" s="65">
        <f t="shared" si="6"/>
        <v>5.238095238</v>
      </c>
      <c r="AH1743" s="15">
        <f t="shared" si="234"/>
        <v>0.3008670441</v>
      </c>
      <c r="AI1743" s="15">
        <f t="shared" si="235"/>
        <v>0.02870434928</v>
      </c>
      <c r="AJ1743" s="15">
        <f t="shared" si="236"/>
        <v>0.03004074849</v>
      </c>
      <c r="AK1743" s="65">
        <f t="shared" si="7"/>
        <v>1.803278689</v>
      </c>
      <c r="AL1743" s="65">
        <f t="shared" si="8"/>
        <v>31847.61905</v>
      </c>
      <c r="AM1743" s="65">
        <f t="shared" si="9"/>
        <v>10963.93443</v>
      </c>
    </row>
    <row r="1744" ht="14.25" customHeight="1">
      <c r="A1744" s="11">
        <v>275.0</v>
      </c>
      <c r="B1744" s="11">
        <f>VLOOKUP(D1744,'Species Data'!A$2:E$252,2,FALSE)</f>
        <v>41</v>
      </c>
      <c r="C1744" s="11"/>
      <c r="D1744" s="11" t="s">
        <v>435</v>
      </c>
      <c r="E1744" s="108" t="s">
        <v>473</v>
      </c>
      <c r="F1744" s="67" t="s">
        <v>174</v>
      </c>
      <c r="G1744" s="11">
        <f>VLOOKUP(D1744,'Species Data'!A$2:E$252,3,FALSE)</f>
        <v>80</v>
      </c>
      <c r="H1744" s="52">
        <f>VLOOKUP(D1744,'Species Data'!A$2:E$252,4,FALSE)</f>
        <v>83</v>
      </c>
      <c r="I1744" s="52">
        <f>VLOOKUP(D1744,'Species Data'!A$2:E$252,5,FALSE)</f>
        <v>76</v>
      </c>
      <c r="J1744" s="53">
        <f t="shared" si="1"/>
        <v>6080</v>
      </c>
      <c r="K1744" s="48" t="s">
        <v>246</v>
      </c>
      <c r="L1744" s="54">
        <f>VLOOKUP(K1744,'Basic Moves'!B$2:J$60,3,FALSE)</f>
        <v>8</v>
      </c>
      <c r="M1744" s="54" t="str">
        <f>VLOOKUP(K1744,'Basic Moves'!B$2:C$60,2,FALSE)</f>
        <v>Normal</v>
      </c>
      <c r="N1744" s="54">
        <f>IF(OR(VLOOKUP(K1744,'Basic Moves'!B$2:C$60,2,FALSE)=E1744,VLOOKUP(K1744,'Basic Moves'!B$2:C$60,2,FALSE)=F1744),1,0)</f>
        <v>0</v>
      </c>
      <c r="O1744" s="54">
        <f>VLOOKUP(K1744,'Basic Moves'!B$2:J$60,5,FALSE)</f>
        <v>800</v>
      </c>
      <c r="P1744" s="54">
        <f>VLOOKUP(K1744,'Basic Moves'!B$2:J$60,9,FALSE)</f>
        <v>10</v>
      </c>
      <c r="Q1744" s="34">
        <f t="shared" si="229"/>
        <v>2</v>
      </c>
      <c r="R1744" s="24">
        <f t="shared" si="2"/>
        <v>2.5</v>
      </c>
      <c r="S1744" s="56">
        <f t="shared" si="230"/>
        <v>10</v>
      </c>
      <c r="T1744" s="56">
        <f t="shared" si="231"/>
        <v>12.5</v>
      </c>
      <c r="U1744" s="56">
        <f t="shared" si="232"/>
        <v>1.25</v>
      </c>
      <c r="V1744" s="48" t="s">
        <v>225</v>
      </c>
      <c r="W1744" s="54">
        <f>VLOOKUP(V1744,'Charged Moves'!B$2:K$119,3,FALSE)</f>
        <v>60</v>
      </c>
      <c r="X1744" s="57" t="str">
        <f>VLOOKUP(V1744,'Charged Moves'!B$2:C$119,2,FALSE)</f>
        <v>Flying</v>
      </c>
      <c r="Y1744" s="54">
        <f>IF(OR(VLOOKUP(V1744,'Charged Moves'!B$2:C$119,2,FALSE)=E1744,VLOOKUP(V1744,'Charged Moves'!B$2:C$119,2,FALSE)=F1744),1,0)</f>
        <v>1</v>
      </c>
      <c r="Z1744" s="54">
        <f>VLOOKUP(V1744,'Charged Moves'!B$2:K$119,10,FALSE)*100</f>
        <v>25</v>
      </c>
      <c r="AA1744" s="54">
        <f>VLOOKUP(V1744,'Charged Moves'!B$2:K$119,6,FALSE)</f>
        <v>2700</v>
      </c>
      <c r="AB1744" s="54">
        <f>VLOOKUP(V1744,'Charged Moves'!B$2:L$119,11,FALSE)</f>
        <v>50</v>
      </c>
      <c r="AC1744" s="62">
        <f t="shared" si="233"/>
        <v>17</v>
      </c>
      <c r="AD1744" s="24">
        <f t="shared" si="3"/>
        <v>6.296296296</v>
      </c>
      <c r="AE1744" s="63">
        <f t="shared" si="4"/>
        <v>5</v>
      </c>
      <c r="AF1744" s="64">
        <f t="shared" si="5"/>
        <v>4000</v>
      </c>
      <c r="AG1744" s="65">
        <f t="shared" si="6"/>
        <v>4.029850746</v>
      </c>
      <c r="AH1744" s="15">
        <f t="shared" si="234"/>
        <v>0.2314675903</v>
      </c>
      <c r="AI1744" s="15">
        <f t="shared" si="235"/>
        <v>0.02208326464</v>
      </c>
      <c r="AJ1744" s="15">
        <f t="shared" si="236"/>
        <v>0.02405304461</v>
      </c>
      <c r="AK1744" s="65">
        <f t="shared" si="7"/>
        <v>1.443850267</v>
      </c>
      <c r="AL1744" s="65">
        <f t="shared" si="8"/>
        <v>24501.49254</v>
      </c>
      <c r="AM1744" s="65">
        <f t="shared" si="9"/>
        <v>8778.609626</v>
      </c>
    </row>
    <row r="1745" ht="14.25" customHeight="1">
      <c r="A1745" s="11">
        <v>273.0</v>
      </c>
      <c r="B1745" s="32">
        <f>VLOOKUP(D1745,'Species Data'!A$2:E$252,2,FALSE)</f>
        <v>41</v>
      </c>
      <c r="C1745" s="32"/>
      <c r="D1745" s="32" t="s">
        <v>435</v>
      </c>
      <c r="E1745" s="121" t="s">
        <v>473</v>
      </c>
      <c r="F1745" s="114" t="s">
        <v>174</v>
      </c>
      <c r="G1745" s="32">
        <f>VLOOKUP(D1745,'Species Data'!A$2:E$252,3,FALSE)</f>
        <v>80</v>
      </c>
      <c r="H1745" s="104">
        <f>VLOOKUP(D1745,'Species Data'!A$2:E$252,4,FALSE)</f>
        <v>83</v>
      </c>
      <c r="I1745" s="104">
        <f>VLOOKUP(D1745,'Species Data'!A$2:E$252,5,FALSE)</f>
        <v>76</v>
      </c>
      <c r="J1745" s="105">
        <f t="shared" si="1"/>
        <v>6080</v>
      </c>
      <c r="K1745" s="36" t="s">
        <v>60</v>
      </c>
      <c r="L1745" s="106">
        <f>VLOOKUP(K1745,'Basic Moves'!B$2:J$60,3,FALSE)</f>
        <v>6</v>
      </c>
      <c r="M1745" s="106" t="str">
        <f>VLOOKUP(K1745,'Basic Moves'!B$2:C$60,2,FALSE)</f>
        <v>Dark</v>
      </c>
      <c r="N1745" s="106">
        <f>IF(OR(VLOOKUP(K1745,'Basic Moves'!B$2:C$60,2,FALSE)=E1745,VLOOKUP(K1745,'Basic Moves'!B$2:C$60,2,FALSE)=F1745),1,0)</f>
        <v>0</v>
      </c>
      <c r="O1745" s="106">
        <f>VLOOKUP(K1745,'Basic Moves'!B$2:J$60,5,FALSE)</f>
        <v>500</v>
      </c>
      <c r="P1745" s="106">
        <f>VLOOKUP(K1745,'Basic Moves'!B$2:J$60,9,FALSE)</f>
        <v>4</v>
      </c>
      <c r="Q1745" s="34">
        <f t="shared" si="229"/>
        <v>2</v>
      </c>
      <c r="R1745" s="24">
        <f t="shared" si="2"/>
        <v>4</v>
      </c>
      <c r="S1745" s="56">
        <f t="shared" si="230"/>
        <v>12</v>
      </c>
      <c r="T1745" s="56">
        <f t="shared" si="231"/>
        <v>8</v>
      </c>
      <c r="U1745" s="56">
        <f t="shared" si="232"/>
        <v>0.6666666667</v>
      </c>
      <c r="V1745" s="36" t="s">
        <v>144</v>
      </c>
      <c r="W1745" s="106">
        <f>VLOOKUP(V1745,'Charged Moves'!B$2:K$119,3,FALSE)</f>
        <v>80</v>
      </c>
      <c r="X1745" s="107" t="str">
        <f>VLOOKUP(V1745,'Charged Moves'!B$2:C$119,2,FALSE)</f>
        <v>Poison</v>
      </c>
      <c r="Y1745" s="106">
        <f>IF(OR(VLOOKUP(V1745,'Charged Moves'!B$2:C$119,2,FALSE)=E1745,VLOOKUP(V1745,'Charged Moves'!B$2:C$119,2,FALSE)=F1745),1,0)</f>
        <v>1</v>
      </c>
      <c r="Z1745" s="106">
        <f>VLOOKUP(V1745,'Charged Moves'!B$2:K$119,10,FALSE)*100</f>
        <v>5</v>
      </c>
      <c r="AA1745" s="106">
        <f>VLOOKUP(V1745,'Charged Moves'!B$2:K$119,6,FALSE)</f>
        <v>2300</v>
      </c>
      <c r="AB1745" s="106">
        <f>VLOOKUP(V1745,'Charged Moves'!B$2:L$119,11,FALSE)</f>
        <v>50</v>
      </c>
      <c r="AC1745" s="62">
        <f t="shared" si="233"/>
        <v>23</v>
      </c>
      <c r="AD1745" s="24">
        <f t="shared" si="3"/>
        <v>10</v>
      </c>
      <c r="AE1745" s="63">
        <f t="shared" si="4"/>
        <v>13</v>
      </c>
      <c r="AF1745" s="64">
        <f t="shared" si="5"/>
        <v>6500</v>
      </c>
      <c r="AG1745" s="65">
        <f t="shared" si="6"/>
        <v>5.568181818</v>
      </c>
      <c r="AH1745" s="15">
        <f t="shared" si="234"/>
        <v>0.3198266409</v>
      </c>
      <c r="AI1745" s="15">
        <f t="shared" si="235"/>
        <v>0.03051319774</v>
      </c>
      <c r="AJ1745" s="15">
        <f t="shared" si="236"/>
        <v>0.02218176809</v>
      </c>
      <c r="AK1745" s="65">
        <f t="shared" si="7"/>
        <v>1.331521739</v>
      </c>
      <c r="AL1745" s="65">
        <f t="shared" si="8"/>
        <v>33854.54545</v>
      </c>
      <c r="AM1745" s="65">
        <f t="shared" si="9"/>
        <v>8095.652174</v>
      </c>
    </row>
    <row r="1746" ht="14.25" customHeight="1">
      <c r="A1746" s="11">
        <v>278.0</v>
      </c>
      <c r="B1746" s="11">
        <f>VLOOKUP(D1746,'Species Data'!A$2:E$252,2,FALSE)</f>
        <v>41</v>
      </c>
      <c r="C1746" s="11"/>
      <c r="D1746" s="11" t="s">
        <v>435</v>
      </c>
      <c r="E1746" s="108" t="s">
        <v>473</v>
      </c>
      <c r="F1746" s="67" t="s">
        <v>174</v>
      </c>
      <c r="G1746" s="11">
        <f>VLOOKUP(D1746,'Species Data'!A$2:E$252,3,FALSE)</f>
        <v>80</v>
      </c>
      <c r="H1746" s="52">
        <f>VLOOKUP(D1746,'Species Data'!A$2:E$252,4,FALSE)</f>
        <v>83</v>
      </c>
      <c r="I1746" s="52">
        <f>VLOOKUP(D1746,'Species Data'!A$2:E$252,5,FALSE)</f>
        <v>76</v>
      </c>
      <c r="J1746" s="53">
        <f t="shared" si="1"/>
        <v>6080</v>
      </c>
      <c r="K1746" s="48" t="s">
        <v>246</v>
      </c>
      <c r="L1746" s="54">
        <f>VLOOKUP(K1746,'Basic Moves'!B$2:J$60,3,FALSE)</f>
        <v>8</v>
      </c>
      <c r="M1746" s="54" t="str">
        <f>VLOOKUP(K1746,'Basic Moves'!B$2:C$60,2,FALSE)</f>
        <v>Normal</v>
      </c>
      <c r="N1746" s="54">
        <f>IF(OR(VLOOKUP(K1746,'Basic Moves'!B$2:C$60,2,FALSE)=E1746,VLOOKUP(K1746,'Basic Moves'!B$2:C$60,2,FALSE)=F1746),1,0)</f>
        <v>0</v>
      </c>
      <c r="O1746" s="54">
        <f>VLOOKUP(K1746,'Basic Moves'!B$2:J$60,5,FALSE)</f>
        <v>800</v>
      </c>
      <c r="P1746" s="54">
        <f>VLOOKUP(K1746,'Basic Moves'!B$2:J$60,9,FALSE)</f>
        <v>10</v>
      </c>
      <c r="Q1746" s="34">
        <f t="shared" si="229"/>
        <v>2</v>
      </c>
      <c r="R1746" s="24">
        <f t="shared" si="2"/>
        <v>2.5</v>
      </c>
      <c r="S1746" s="56">
        <f t="shared" si="230"/>
        <v>10</v>
      </c>
      <c r="T1746" s="56">
        <f t="shared" si="231"/>
        <v>12.5</v>
      </c>
      <c r="U1746" s="56">
        <f t="shared" si="232"/>
        <v>1.25</v>
      </c>
      <c r="V1746" s="12" t="s">
        <v>379</v>
      </c>
      <c r="W1746" s="54">
        <f>VLOOKUP(V1746,'Charged Moves'!B$2:K$119,3,FALSE)</f>
        <v>60</v>
      </c>
      <c r="X1746" s="57" t="str">
        <f>VLOOKUP(V1746,'Charged Moves'!B$2:C$119,2,FALSE)</f>
        <v>Normal</v>
      </c>
      <c r="Y1746" s="54">
        <f>IF(OR(VLOOKUP(V1746,'Charged Moves'!B$2:C$119,2,FALSE)=E1746,VLOOKUP(V1746,'Charged Moves'!B$2:C$119,2,FALSE)=F1746),1,0)</f>
        <v>0</v>
      </c>
      <c r="Z1746" s="54">
        <f>VLOOKUP(V1746,'Charged Moves'!B$2:K$119,10,FALSE)*100</f>
        <v>5</v>
      </c>
      <c r="AA1746" s="54">
        <f>VLOOKUP(V1746,'Charged Moves'!B$2:K$119,6,FALSE)</f>
        <v>2800</v>
      </c>
      <c r="AB1746" s="54">
        <f>VLOOKUP(V1746,'Charged Moves'!B$2:L$119,11,FALSE)</f>
        <v>50</v>
      </c>
      <c r="AC1746" s="62">
        <f t="shared" si="233"/>
        <v>14</v>
      </c>
      <c r="AD1746" s="24">
        <f t="shared" si="3"/>
        <v>5</v>
      </c>
      <c r="AE1746" s="63">
        <f t="shared" si="4"/>
        <v>5</v>
      </c>
      <c r="AF1746" s="64">
        <f t="shared" si="5"/>
        <v>4000</v>
      </c>
      <c r="AG1746" s="65">
        <f t="shared" si="6"/>
        <v>3.529411765</v>
      </c>
      <c r="AH1746" s="15">
        <f t="shared" si="234"/>
        <v>0.202723249</v>
      </c>
      <c r="AI1746" s="15">
        <f t="shared" si="235"/>
        <v>0.01934089845</v>
      </c>
      <c r="AJ1746" s="15">
        <f t="shared" si="236"/>
        <v>0.02126675812</v>
      </c>
      <c r="AK1746" s="65">
        <f t="shared" si="7"/>
        <v>1.276595745</v>
      </c>
      <c r="AL1746" s="65">
        <f t="shared" si="8"/>
        <v>21458.82353</v>
      </c>
      <c r="AM1746" s="65">
        <f t="shared" si="9"/>
        <v>7761.702128</v>
      </c>
    </row>
    <row r="1747" ht="14.25" customHeight="1">
      <c r="A1747" s="11">
        <v>276.0</v>
      </c>
      <c r="B1747" s="11">
        <f>VLOOKUP(D1747,'Species Data'!A$2:E$252,2,FALSE)</f>
        <v>41</v>
      </c>
      <c r="C1747" s="11"/>
      <c r="D1747" s="11" t="s">
        <v>435</v>
      </c>
      <c r="E1747" s="108" t="s">
        <v>473</v>
      </c>
      <c r="F1747" s="67" t="s">
        <v>174</v>
      </c>
      <c r="G1747" s="11">
        <f>VLOOKUP(D1747,'Species Data'!A$2:E$252,3,FALSE)</f>
        <v>80</v>
      </c>
      <c r="H1747" s="52">
        <f>VLOOKUP(D1747,'Species Data'!A$2:E$252,4,FALSE)</f>
        <v>83</v>
      </c>
      <c r="I1747" s="52">
        <f>VLOOKUP(D1747,'Species Data'!A$2:E$252,5,FALSE)</f>
        <v>76</v>
      </c>
      <c r="J1747" s="53">
        <f t="shared" si="1"/>
        <v>6080</v>
      </c>
      <c r="K1747" s="48" t="s">
        <v>246</v>
      </c>
      <c r="L1747" s="54">
        <f>VLOOKUP(K1747,'Basic Moves'!B$2:J$60,3,FALSE)</f>
        <v>8</v>
      </c>
      <c r="M1747" s="54" t="str">
        <f>VLOOKUP(K1747,'Basic Moves'!B$2:C$60,2,FALSE)</f>
        <v>Normal</v>
      </c>
      <c r="N1747" s="54">
        <f>IF(OR(VLOOKUP(K1747,'Basic Moves'!B$2:C$60,2,FALSE)=E1747,VLOOKUP(K1747,'Basic Moves'!B$2:C$60,2,FALSE)=F1747),1,0)</f>
        <v>0</v>
      </c>
      <c r="O1747" s="54">
        <f>VLOOKUP(K1747,'Basic Moves'!B$2:J$60,5,FALSE)</f>
        <v>800</v>
      </c>
      <c r="P1747" s="54">
        <f>VLOOKUP(K1747,'Basic Moves'!B$2:J$60,9,FALSE)</f>
        <v>10</v>
      </c>
      <c r="Q1747" s="34">
        <f t="shared" si="229"/>
        <v>2</v>
      </c>
      <c r="R1747" s="24">
        <f t="shared" si="2"/>
        <v>2.5</v>
      </c>
      <c r="S1747" s="56">
        <f t="shared" si="230"/>
        <v>10</v>
      </c>
      <c r="T1747" s="56">
        <f t="shared" si="231"/>
        <v>12.5</v>
      </c>
      <c r="U1747" s="56">
        <f t="shared" si="232"/>
        <v>1.25</v>
      </c>
      <c r="V1747" s="48" t="s">
        <v>310</v>
      </c>
      <c r="W1747" s="54">
        <f>VLOOKUP(V1747,'Charged Moves'!B$2:K$119,3,FALSE)</f>
        <v>35</v>
      </c>
      <c r="X1747" s="57" t="str">
        <f>VLOOKUP(V1747,'Charged Moves'!B$2:C$119,2,FALSE)</f>
        <v>Poison</v>
      </c>
      <c r="Y1747" s="54">
        <f>IF(OR(VLOOKUP(V1747,'Charged Moves'!B$2:C$119,2,FALSE)=E1747,VLOOKUP(V1747,'Charged Moves'!B$2:C$119,2,FALSE)=F1747),1,0)</f>
        <v>1</v>
      </c>
      <c r="Z1747" s="54">
        <f>VLOOKUP(V1747,'Charged Moves'!B$2:K$119,10,FALSE)*100</f>
        <v>5</v>
      </c>
      <c r="AA1747" s="54">
        <f>VLOOKUP(V1747,'Charged Moves'!B$2:K$119,6,FALSE)</f>
        <v>1700</v>
      </c>
      <c r="AB1747" s="54">
        <f>VLOOKUP(V1747,'Charged Moves'!B$2:L$119,11,FALSE)</f>
        <v>33</v>
      </c>
      <c r="AC1747" s="62">
        <f t="shared" si="233"/>
        <v>10</v>
      </c>
      <c r="AD1747" s="24">
        <f t="shared" si="3"/>
        <v>5.882352941</v>
      </c>
      <c r="AE1747" s="63">
        <f t="shared" si="4"/>
        <v>4</v>
      </c>
      <c r="AF1747" s="64">
        <f t="shared" si="5"/>
        <v>3200</v>
      </c>
      <c r="AG1747" s="65">
        <f t="shared" si="6"/>
        <v>3.673469388</v>
      </c>
      <c r="AH1747" s="15">
        <f t="shared" si="234"/>
        <v>0.2109976673</v>
      </c>
      <c r="AI1747" s="15">
        <f t="shared" si="235"/>
        <v>0.02013032287</v>
      </c>
      <c r="AJ1747" s="15">
        <f t="shared" si="236"/>
        <v>0.02012491876</v>
      </c>
      <c r="AK1747" s="65">
        <f t="shared" si="7"/>
        <v>1.208053691</v>
      </c>
      <c r="AL1747" s="65">
        <f t="shared" si="8"/>
        <v>22334.69388</v>
      </c>
      <c r="AM1747" s="65">
        <f t="shared" si="9"/>
        <v>7344.966443</v>
      </c>
    </row>
    <row r="1748" ht="14.25" customHeight="1">
      <c r="A1748" s="11">
        <v>271.0</v>
      </c>
      <c r="B1748" s="11">
        <f>VLOOKUP(D1748,'Species Data'!A$2:E$252,2,FALSE)</f>
        <v>41</v>
      </c>
      <c r="C1748" s="11"/>
      <c r="D1748" s="11" t="s">
        <v>435</v>
      </c>
      <c r="E1748" s="108" t="s">
        <v>473</v>
      </c>
      <c r="F1748" s="67" t="s">
        <v>174</v>
      </c>
      <c r="G1748" s="11">
        <f>VLOOKUP(D1748,'Species Data'!A$2:E$252,3,FALSE)</f>
        <v>80</v>
      </c>
      <c r="H1748" s="52">
        <f>VLOOKUP(D1748,'Species Data'!A$2:E$252,4,FALSE)</f>
        <v>83</v>
      </c>
      <c r="I1748" s="52">
        <f>VLOOKUP(D1748,'Species Data'!A$2:E$252,5,FALSE)</f>
        <v>76</v>
      </c>
      <c r="J1748" s="53">
        <f t="shared" si="1"/>
        <v>6080</v>
      </c>
      <c r="K1748" s="48" t="s">
        <v>60</v>
      </c>
      <c r="L1748" s="54">
        <f>VLOOKUP(K1748,'Basic Moves'!B$2:J$60,3,FALSE)</f>
        <v>6</v>
      </c>
      <c r="M1748" s="54" t="str">
        <f>VLOOKUP(K1748,'Basic Moves'!B$2:C$60,2,FALSE)</f>
        <v>Dark</v>
      </c>
      <c r="N1748" s="54">
        <f>IF(OR(VLOOKUP(K1748,'Basic Moves'!B$2:C$60,2,FALSE)=E1748,VLOOKUP(K1748,'Basic Moves'!B$2:C$60,2,FALSE)=F1748),1,0)</f>
        <v>0</v>
      </c>
      <c r="O1748" s="54">
        <f>VLOOKUP(K1748,'Basic Moves'!B$2:J$60,5,FALSE)</f>
        <v>500</v>
      </c>
      <c r="P1748" s="54">
        <f>VLOOKUP(K1748,'Basic Moves'!B$2:J$60,9,FALSE)</f>
        <v>4</v>
      </c>
      <c r="Q1748" s="34">
        <f t="shared" si="229"/>
        <v>2</v>
      </c>
      <c r="R1748" s="24">
        <f t="shared" si="2"/>
        <v>4</v>
      </c>
      <c r="S1748" s="56">
        <f t="shared" si="230"/>
        <v>12</v>
      </c>
      <c r="T1748" s="56">
        <f t="shared" si="231"/>
        <v>8</v>
      </c>
      <c r="U1748" s="56">
        <f t="shared" si="232"/>
        <v>0.6666666667</v>
      </c>
      <c r="V1748" s="48" t="s">
        <v>225</v>
      </c>
      <c r="W1748" s="54">
        <f>VLOOKUP(V1748,'Charged Moves'!B$2:K$119,3,FALSE)</f>
        <v>60</v>
      </c>
      <c r="X1748" s="57" t="str">
        <f>VLOOKUP(V1748,'Charged Moves'!B$2:C$119,2,FALSE)</f>
        <v>Flying</v>
      </c>
      <c r="Y1748" s="54">
        <f>IF(OR(VLOOKUP(V1748,'Charged Moves'!B$2:C$119,2,FALSE)=E1748,VLOOKUP(V1748,'Charged Moves'!B$2:C$119,2,FALSE)=F1748),1,0)</f>
        <v>1</v>
      </c>
      <c r="Z1748" s="54">
        <f>VLOOKUP(V1748,'Charged Moves'!B$2:K$119,10,FALSE)*100</f>
        <v>25</v>
      </c>
      <c r="AA1748" s="54">
        <f>VLOOKUP(V1748,'Charged Moves'!B$2:K$119,6,FALSE)</f>
        <v>2700</v>
      </c>
      <c r="AB1748" s="54">
        <f>VLOOKUP(V1748,'Charged Moves'!B$2:L$119,11,FALSE)</f>
        <v>50</v>
      </c>
      <c r="AC1748" s="62">
        <f t="shared" si="233"/>
        <v>17</v>
      </c>
      <c r="AD1748" s="24">
        <f t="shared" si="3"/>
        <v>6.296296296</v>
      </c>
      <c r="AE1748" s="63">
        <f t="shared" si="4"/>
        <v>13</v>
      </c>
      <c r="AF1748" s="64">
        <f t="shared" si="5"/>
        <v>6500</v>
      </c>
      <c r="AG1748" s="65">
        <f t="shared" si="6"/>
        <v>4.673913043</v>
      </c>
      <c r="AH1748" s="15">
        <f t="shared" si="234"/>
        <v>0.268461404</v>
      </c>
      <c r="AI1748" s="15">
        <f t="shared" si="235"/>
        <v>0.0256126753</v>
      </c>
      <c r="AJ1748" s="15">
        <f t="shared" si="236"/>
        <v>0.01925632534</v>
      </c>
      <c r="AK1748" s="65">
        <f t="shared" si="7"/>
        <v>1.155913978</v>
      </c>
      <c r="AL1748" s="65">
        <f t="shared" si="8"/>
        <v>28417.3913</v>
      </c>
      <c r="AM1748" s="65">
        <f t="shared" si="9"/>
        <v>7027.956989</v>
      </c>
    </row>
    <row r="1749" ht="14.25" customHeight="1">
      <c r="A1749" s="11">
        <v>274.0</v>
      </c>
      <c r="B1749" s="11">
        <f>VLOOKUP(D1749,'Species Data'!A$2:E$252,2,FALSE)</f>
        <v>41</v>
      </c>
      <c r="C1749" s="11"/>
      <c r="D1749" s="11" t="s">
        <v>435</v>
      </c>
      <c r="E1749" s="108" t="s">
        <v>473</v>
      </c>
      <c r="F1749" s="67" t="s">
        <v>174</v>
      </c>
      <c r="G1749" s="11">
        <f>VLOOKUP(D1749,'Species Data'!A$2:E$252,3,FALSE)</f>
        <v>80</v>
      </c>
      <c r="H1749" s="52">
        <f>VLOOKUP(D1749,'Species Data'!A$2:E$252,4,FALSE)</f>
        <v>83</v>
      </c>
      <c r="I1749" s="52">
        <f>VLOOKUP(D1749,'Species Data'!A$2:E$252,5,FALSE)</f>
        <v>76</v>
      </c>
      <c r="J1749" s="53">
        <f t="shared" si="1"/>
        <v>6080</v>
      </c>
      <c r="K1749" s="12" t="s">
        <v>60</v>
      </c>
      <c r="L1749" s="54">
        <f>VLOOKUP(K1749,'Basic Moves'!B$2:J$60,3,FALSE)</f>
        <v>6</v>
      </c>
      <c r="M1749" s="54" t="str">
        <f>VLOOKUP(K1749,'Basic Moves'!B$2:C$60,2,FALSE)</f>
        <v>Dark</v>
      </c>
      <c r="N1749" s="54">
        <f>IF(OR(VLOOKUP(K1749,'Basic Moves'!B$2:C$60,2,FALSE)=E1749,VLOOKUP(K1749,'Basic Moves'!B$2:C$60,2,FALSE)=F1749),1,0)</f>
        <v>0</v>
      </c>
      <c r="O1749" s="54">
        <f>VLOOKUP(K1749,'Basic Moves'!B$2:J$60,5,FALSE)</f>
        <v>500</v>
      </c>
      <c r="P1749" s="54">
        <f>VLOOKUP(K1749,'Basic Moves'!B$2:J$60,9,FALSE)</f>
        <v>4</v>
      </c>
      <c r="Q1749" s="34">
        <f t="shared" si="229"/>
        <v>2</v>
      </c>
      <c r="R1749" s="24">
        <f t="shared" si="2"/>
        <v>4</v>
      </c>
      <c r="S1749" s="56">
        <f t="shared" si="230"/>
        <v>12</v>
      </c>
      <c r="T1749" s="56">
        <f t="shared" si="231"/>
        <v>8</v>
      </c>
      <c r="U1749" s="56">
        <f t="shared" si="232"/>
        <v>0.6666666667</v>
      </c>
      <c r="V1749" s="12" t="s">
        <v>379</v>
      </c>
      <c r="W1749" s="54">
        <f>VLOOKUP(V1749,'Charged Moves'!B$2:K$119,3,FALSE)</f>
        <v>60</v>
      </c>
      <c r="X1749" s="57" t="str">
        <f>VLOOKUP(V1749,'Charged Moves'!B$2:C$119,2,FALSE)</f>
        <v>Normal</v>
      </c>
      <c r="Y1749" s="54">
        <f>IF(OR(VLOOKUP(V1749,'Charged Moves'!B$2:C$119,2,FALSE)=E1749,VLOOKUP(V1749,'Charged Moves'!B$2:C$119,2,FALSE)=F1749),1,0)</f>
        <v>0</v>
      </c>
      <c r="Z1749" s="54">
        <f>VLOOKUP(V1749,'Charged Moves'!B$2:K$119,10,FALSE)*100</f>
        <v>5</v>
      </c>
      <c r="AA1749" s="54">
        <f>VLOOKUP(V1749,'Charged Moves'!B$2:K$119,6,FALSE)</f>
        <v>2800</v>
      </c>
      <c r="AB1749" s="54">
        <f>VLOOKUP(V1749,'Charged Moves'!B$2:L$119,11,FALSE)</f>
        <v>50</v>
      </c>
      <c r="AC1749" s="62">
        <f t="shared" si="233"/>
        <v>14</v>
      </c>
      <c r="AD1749" s="24">
        <f t="shared" si="3"/>
        <v>5</v>
      </c>
      <c r="AE1749" s="63">
        <f t="shared" si="4"/>
        <v>13</v>
      </c>
      <c r="AF1749" s="64">
        <f t="shared" si="5"/>
        <v>6500</v>
      </c>
      <c r="AG1749" s="65">
        <f t="shared" si="6"/>
        <v>4.301075269</v>
      </c>
      <c r="AH1749" s="15">
        <f t="shared" si="234"/>
        <v>0.2470462532</v>
      </c>
      <c r="AI1749" s="15">
        <f t="shared" si="235"/>
        <v>0.02356955366</v>
      </c>
      <c r="AJ1749" s="15">
        <f t="shared" si="236"/>
        <v>0.01786483703</v>
      </c>
      <c r="AK1749" s="65">
        <f t="shared" si="7"/>
        <v>1.072386059</v>
      </c>
      <c r="AL1749" s="65">
        <f t="shared" si="8"/>
        <v>26150.53763</v>
      </c>
      <c r="AM1749" s="65">
        <f t="shared" si="9"/>
        <v>6520.107239</v>
      </c>
    </row>
    <row r="1750" ht="14.25" customHeight="1">
      <c r="A1750" s="11">
        <v>272.0</v>
      </c>
      <c r="B1750" s="11">
        <f>VLOOKUP(D1750,'Species Data'!A$2:E$252,2,FALSE)</f>
        <v>41</v>
      </c>
      <c r="C1750" s="11"/>
      <c r="D1750" s="11" t="s">
        <v>435</v>
      </c>
      <c r="E1750" s="108" t="s">
        <v>473</v>
      </c>
      <c r="F1750" s="67" t="s">
        <v>174</v>
      </c>
      <c r="G1750" s="11">
        <f>VLOOKUP(D1750,'Species Data'!A$2:E$252,3,FALSE)</f>
        <v>80</v>
      </c>
      <c r="H1750" s="52">
        <f>VLOOKUP(D1750,'Species Data'!A$2:E$252,4,FALSE)</f>
        <v>83</v>
      </c>
      <c r="I1750" s="52">
        <f>VLOOKUP(D1750,'Species Data'!A$2:E$252,5,FALSE)</f>
        <v>76</v>
      </c>
      <c r="J1750" s="53">
        <f t="shared" si="1"/>
        <v>6080</v>
      </c>
      <c r="K1750" s="48" t="s">
        <v>60</v>
      </c>
      <c r="L1750" s="54">
        <f>VLOOKUP(K1750,'Basic Moves'!B$2:J$60,3,FALSE)</f>
        <v>6</v>
      </c>
      <c r="M1750" s="54" t="str">
        <f>VLOOKUP(K1750,'Basic Moves'!B$2:C$60,2,FALSE)</f>
        <v>Dark</v>
      </c>
      <c r="N1750" s="54">
        <f>IF(OR(VLOOKUP(K1750,'Basic Moves'!B$2:C$60,2,FALSE)=E1750,VLOOKUP(K1750,'Basic Moves'!B$2:C$60,2,FALSE)=F1750),1,0)</f>
        <v>0</v>
      </c>
      <c r="O1750" s="54">
        <f>VLOOKUP(K1750,'Basic Moves'!B$2:J$60,5,FALSE)</f>
        <v>500</v>
      </c>
      <c r="P1750" s="54">
        <f>VLOOKUP(K1750,'Basic Moves'!B$2:J$60,9,FALSE)</f>
        <v>4</v>
      </c>
      <c r="Q1750" s="34">
        <f t="shared" si="229"/>
        <v>2</v>
      </c>
      <c r="R1750" s="24">
        <f t="shared" si="2"/>
        <v>4</v>
      </c>
      <c r="S1750" s="56">
        <f t="shared" si="230"/>
        <v>12</v>
      </c>
      <c r="T1750" s="56">
        <f t="shared" si="231"/>
        <v>8</v>
      </c>
      <c r="U1750" s="56">
        <f t="shared" si="232"/>
        <v>0.6666666667</v>
      </c>
      <c r="V1750" s="48" t="s">
        <v>310</v>
      </c>
      <c r="W1750" s="54">
        <f>VLOOKUP(V1750,'Charged Moves'!B$2:K$119,3,FALSE)</f>
        <v>35</v>
      </c>
      <c r="X1750" s="57" t="str">
        <f>VLOOKUP(V1750,'Charged Moves'!B$2:C$119,2,FALSE)</f>
        <v>Poison</v>
      </c>
      <c r="Y1750" s="54">
        <f>IF(OR(VLOOKUP(V1750,'Charged Moves'!B$2:C$119,2,FALSE)=E1750,VLOOKUP(V1750,'Charged Moves'!B$2:C$119,2,FALSE)=F1750),1,0)</f>
        <v>1</v>
      </c>
      <c r="Z1750" s="54">
        <f>VLOOKUP(V1750,'Charged Moves'!B$2:K$119,10,FALSE)*100</f>
        <v>5</v>
      </c>
      <c r="AA1750" s="54">
        <f>VLOOKUP(V1750,'Charged Moves'!B$2:K$119,6,FALSE)</f>
        <v>1700</v>
      </c>
      <c r="AB1750" s="54">
        <f>VLOOKUP(V1750,'Charged Moves'!B$2:L$119,11,FALSE)</f>
        <v>33</v>
      </c>
      <c r="AC1750" s="62">
        <f t="shared" si="233"/>
        <v>10</v>
      </c>
      <c r="AD1750" s="24">
        <f t="shared" si="3"/>
        <v>5.882352941</v>
      </c>
      <c r="AE1750" s="63">
        <f t="shared" si="4"/>
        <v>9</v>
      </c>
      <c r="AF1750" s="64">
        <f t="shared" si="5"/>
        <v>4500</v>
      </c>
      <c r="AG1750" s="65">
        <f t="shared" si="6"/>
        <v>4.516129032</v>
      </c>
      <c r="AH1750" s="15">
        <f t="shared" si="234"/>
        <v>0.2593985659</v>
      </c>
      <c r="AI1750" s="15">
        <f t="shared" si="235"/>
        <v>0.02474803134</v>
      </c>
      <c r="AJ1750" s="15">
        <f t="shared" si="236"/>
        <v>0.01780346927</v>
      </c>
      <c r="AK1750" s="65">
        <f t="shared" si="7"/>
        <v>1.06870229</v>
      </c>
      <c r="AL1750" s="65">
        <f t="shared" si="8"/>
        <v>27458.06452</v>
      </c>
      <c r="AM1750" s="65">
        <f t="shared" si="9"/>
        <v>6497.709924</v>
      </c>
    </row>
  </sheetData>
  <autoFilter ref="$A$1:$AK$1750">
    <filterColumn colId="2">
      <filters blank="1"/>
    </filterColumn>
  </autoFilter>
  <conditionalFormatting sqref="AE1">
    <cfRule type="cellIs" dxfId="11" priority="1" operator="greaterThan">
      <formula>#REF!</formula>
    </cfRule>
  </conditionalFormatting>
  <conditionalFormatting sqref="AE2:AE1750">
    <cfRule type="cellIs" dxfId="11" priority="2" operator="greaterThan">
      <formula>#REF!</formula>
    </cfRule>
  </conditionalFormatting>
  <conditionalFormatting sqref="B12:C12">
    <cfRule type="colorScale" priority="3">
      <colorScale>
        <cfvo type="min"/>
        <cfvo type="max"/>
        <color rgb="FF57BB8A"/>
        <color rgb="FFFFFFFF"/>
      </colorScale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8.0"/>
    <col customWidth="1" min="4" max="4" width="13.57"/>
    <col customWidth="1" min="5" max="5" width="11.57"/>
    <col customWidth="1" min="6" max="6" width="14.43"/>
    <col customWidth="1" min="7" max="7" width="12.71"/>
  </cols>
  <sheetData>
    <row r="1" ht="14.25" customHeight="1">
      <c r="A1" s="2" t="s">
        <v>3</v>
      </c>
      <c r="B1" s="2" t="s">
        <v>2</v>
      </c>
      <c r="C1" s="1" t="s">
        <v>4</v>
      </c>
      <c r="D1" s="4" t="s">
        <v>5</v>
      </c>
      <c r="E1" s="5" t="s">
        <v>6</v>
      </c>
      <c r="F1" s="4" t="s">
        <v>8</v>
      </c>
      <c r="G1" s="6" t="s">
        <v>9</v>
      </c>
      <c r="H1" s="9" t="s">
        <v>11</v>
      </c>
      <c r="I1" s="9" t="s">
        <v>13</v>
      </c>
      <c r="J1" s="9" t="s">
        <v>15</v>
      </c>
    </row>
    <row r="2">
      <c r="A2" s="11">
        <v>65.0</v>
      </c>
      <c r="B2" s="11"/>
      <c r="C2" s="11" t="s">
        <v>17</v>
      </c>
      <c r="D2" s="12" t="s">
        <v>18</v>
      </c>
      <c r="E2" s="13">
        <v>11.875</v>
      </c>
      <c r="F2" s="12" t="s">
        <v>19</v>
      </c>
      <c r="G2" s="13">
        <v>40.37037037037037</v>
      </c>
      <c r="H2" s="15">
        <v>1.0000041322484805</v>
      </c>
      <c r="I2" s="15">
        <v>0.33486188458078026</v>
      </c>
      <c r="J2" s="15">
        <v>0.4732415984898143</v>
      </c>
    </row>
    <row r="3" ht="14.25" hidden="1" customHeight="1">
      <c r="A3" s="11">
        <f>VLOOKUP(C3,'Species Data'!A$2:E$252,2,FALSE)</f>
        <v>250</v>
      </c>
      <c r="B3" s="11" t="s">
        <v>23</v>
      </c>
      <c r="C3" s="20" t="s">
        <v>24</v>
      </c>
      <c r="D3" s="21" t="s">
        <v>25</v>
      </c>
      <c r="E3" s="24" t="str">
        <f t="shared" ref="E3:E6" si="1">#REF!/#REF!*1000</f>
        <v>#REF!</v>
      </c>
      <c r="F3" s="21" t="s">
        <v>28</v>
      </c>
      <c r="G3" s="24" t="str">
        <f t="shared" ref="G3:G6" si="2">#REF!/#REF!*1000</f>
        <v>#REF!</v>
      </c>
      <c r="H3" s="15" t="str">
        <f t="shared" ref="H3:H6" si="3">#REF!/18.495</f>
        <v>#REF!</v>
      </c>
      <c r="I3" s="15" t="str">
        <f t="shared" ref="I3:I6" si="4">#REF!/1134531.429</f>
        <v>#REF!</v>
      </c>
      <c r="J3" s="15" t="str">
        <f t="shared" ref="J3:J6" si="5">#REF!/374489.674</f>
        <v>#REF!</v>
      </c>
    </row>
    <row r="4" ht="14.25" hidden="1" customHeight="1">
      <c r="A4" s="11">
        <f>VLOOKUP(C4,'Species Data'!A$2:E$252,2,FALSE)</f>
        <v>250</v>
      </c>
      <c r="B4" s="11" t="s">
        <v>23</v>
      </c>
      <c r="C4" s="20" t="s">
        <v>24</v>
      </c>
      <c r="D4" s="21" t="s">
        <v>25</v>
      </c>
      <c r="E4" s="24" t="str">
        <f t="shared" si="1"/>
        <v>#REF!</v>
      </c>
      <c r="F4" s="21" t="s">
        <v>39</v>
      </c>
      <c r="G4" s="24" t="str">
        <f t="shared" si="2"/>
        <v>#REF!</v>
      </c>
      <c r="H4" s="15" t="str">
        <f t="shared" si="3"/>
        <v>#REF!</v>
      </c>
      <c r="I4" s="15" t="str">
        <f t="shared" si="4"/>
        <v>#REF!</v>
      </c>
      <c r="J4" s="15" t="str">
        <f t="shared" si="5"/>
        <v>#REF!</v>
      </c>
    </row>
    <row r="5" ht="14.25" hidden="1" customHeight="1">
      <c r="A5" s="11">
        <f>VLOOKUP(C5,'Species Data'!A$2:E$252,2,FALSE)</f>
        <v>250</v>
      </c>
      <c r="B5" s="11" t="s">
        <v>23</v>
      </c>
      <c r="C5" s="20" t="s">
        <v>24</v>
      </c>
      <c r="D5" s="21" t="s">
        <v>25</v>
      </c>
      <c r="E5" s="24" t="str">
        <f t="shared" si="1"/>
        <v>#REF!</v>
      </c>
      <c r="F5" s="21" t="s">
        <v>43</v>
      </c>
      <c r="G5" s="24" t="str">
        <f t="shared" si="2"/>
        <v>#REF!</v>
      </c>
      <c r="H5" s="15" t="str">
        <f t="shared" si="3"/>
        <v>#REF!</v>
      </c>
      <c r="I5" s="15" t="str">
        <f t="shared" si="4"/>
        <v>#REF!</v>
      </c>
      <c r="J5" s="15" t="str">
        <f t="shared" si="5"/>
        <v>#REF!</v>
      </c>
    </row>
    <row r="6" ht="14.25" hidden="1" customHeight="1">
      <c r="A6" s="11">
        <f>VLOOKUP(C6,'Species Data'!A$2:E$252,2,FALSE)</f>
        <v>250</v>
      </c>
      <c r="B6" s="11" t="s">
        <v>23</v>
      </c>
      <c r="C6" s="20" t="s">
        <v>24</v>
      </c>
      <c r="D6" s="21" t="s">
        <v>47</v>
      </c>
      <c r="E6" s="24" t="str">
        <f t="shared" si="1"/>
        <v>#REF!</v>
      </c>
      <c r="F6" s="21" t="s">
        <v>28</v>
      </c>
      <c r="G6" s="24" t="str">
        <f t="shared" si="2"/>
        <v>#REF!</v>
      </c>
      <c r="H6" s="15" t="str">
        <f t="shared" si="3"/>
        <v>#REF!</v>
      </c>
      <c r="I6" s="15" t="str">
        <f t="shared" si="4"/>
        <v>#REF!</v>
      </c>
      <c r="J6" s="15" t="str">
        <f t="shared" si="5"/>
        <v>#REF!</v>
      </c>
    </row>
    <row r="7" ht="14.25" customHeight="1">
      <c r="A7" s="11">
        <v>149.0</v>
      </c>
      <c r="B7" s="11"/>
      <c r="C7" s="11" t="s">
        <v>49</v>
      </c>
      <c r="D7" s="12" t="s">
        <v>50</v>
      </c>
      <c r="E7" s="13">
        <v>12.727272727272728</v>
      </c>
      <c r="F7" s="12" t="s">
        <v>51</v>
      </c>
      <c r="G7" s="13">
        <v>24.871794871794872</v>
      </c>
      <c r="H7" s="15">
        <v>0.9901260906430349</v>
      </c>
      <c r="I7" s="15">
        <v>0.5683651718559177</v>
      </c>
      <c r="J7" s="15">
        <v>0.74049862390371</v>
      </c>
    </row>
    <row r="8" ht="14.25" customHeight="1">
      <c r="A8" s="32">
        <v>94.0</v>
      </c>
      <c r="B8" s="32"/>
      <c r="C8" s="32" t="s">
        <v>52</v>
      </c>
      <c r="D8" s="36" t="s">
        <v>53</v>
      </c>
      <c r="E8" s="13">
        <v>11.428571428571429</v>
      </c>
      <c r="F8" s="36" t="s">
        <v>37</v>
      </c>
      <c r="G8" s="13">
        <v>29.333333333333332</v>
      </c>
      <c r="H8" s="15">
        <v>0.9881850129390475</v>
      </c>
      <c r="I8" s="15">
        <v>0.29027766087492374</v>
      </c>
      <c r="J8" s="15">
        <v>0.2800931750257967</v>
      </c>
    </row>
    <row r="9" ht="14.25" customHeight="1">
      <c r="A9" s="11">
        <v>136.0</v>
      </c>
      <c r="B9" s="11"/>
      <c r="C9" s="11" t="s">
        <v>55</v>
      </c>
      <c r="D9" s="12" t="s">
        <v>45</v>
      </c>
      <c r="E9" s="13">
        <v>10.90909090909091</v>
      </c>
      <c r="F9" s="12" t="s">
        <v>46</v>
      </c>
      <c r="G9" s="13">
        <v>33.0</v>
      </c>
      <c r="H9" s="15">
        <v>0.96496266513498</v>
      </c>
      <c r="I9" s="15">
        <v>0.4015628591128476</v>
      </c>
      <c r="J9" s="15">
        <v>0.4948990912309689</v>
      </c>
    </row>
    <row r="10" ht="14.25" hidden="1" customHeight="1">
      <c r="A10" s="11">
        <f>VLOOKUP(C10,'Species Data'!A$2:E$252,2,FALSE)</f>
        <v>250</v>
      </c>
      <c r="B10" s="11" t="s">
        <v>23</v>
      </c>
      <c r="C10" s="20" t="s">
        <v>24</v>
      </c>
      <c r="D10" s="21" t="s">
        <v>47</v>
      </c>
      <c r="E10" s="24" t="str">
        <f t="shared" ref="E10:E19" si="6">#REF!/#REF!*1000</f>
        <v>#REF!</v>
      </c>
      <c r="F10" s="21" t="s">
        <v>39</v>
      </c>
      <c r="G10" s="24" t="str">
        <f t="shared" ref="G10:G19" si="7">#REF!/#REF!*1000</f>
        <v>#REF!</v>
      </c>
      <c r="H10" s="15" t="str">
        <f t="shared" ref="H10:H19" si="8">#REF!/18.495</f>
        <v>#REF!</v>
      </c>
      <c r="I10" s="15" t="str">
        <f t="shared" ref="I10:I19" si="9">#REF!/1134531.429</f>
        <v>#REF!</v>
      </c>
      <c r="J10" s="15" t="str">
        <f t="shared" ref="J10:J19" si="10">#REF!/374489.674</f>
        <v>#REF!</v>
      </c>
    </row>
    <row r="11" ht="14.25" hidden="1" customHeight="1">
      <c r="A11" s="11">
        <f>VLOOKUP(C11,'Species Data'!A$2:E$252,2,FALSE)</f>
        <v>249</v>
      </c>
      <c r="B11" s="11" t="s">
        <v>23</v>
      </c>
      <c r="C11" s="20" t="s">
        <v>64</v>
      </c>
      <c r="D11" s="21" t="s">
        <v>47</v>
      </c>
      <c r="E11" s="24" t="str">
        <f t="shared" si="6"/>
        <v>#REF!</v>
      </c>
      <c r="F11" s="21" t="s">
        <v>19</v>
      </c>
      <c r="G11" s="24" t="str">
        <f t="shared" si="7"/>
        <v>#REF!</v>
      </c>
      <c r="H11" s="15" t="str">
        <f t="shared" si="8"/>
        <v>#REF!</v>
      </c>
      <c r="I11" s="15" t="str">
        <f t="shared" si="9"/>
        <v>#REF!</v>
      </c>
      <c r="J11" s="15" t="str">
        <f t="shared" si="10"/>
        <v>#REF!</v>
      </c>
    </row>
    <row r="12" ht="14.25" hidden="1" customHeight="1">
      <c r="A12" s="11">
        <f>VLOOKUP(C12,'Species Data'!A$2:E$252,2,FALSE)</f>
        <v>250</v>
      </c>
      <c r="B12" s="11" t="s">
        <v>23</v>
      </c>
      <c r="C12" s="20" t="s">
        <v>24</v>
      </c>
      <c r="D12" s="21" t="s">
        <v>47</v>
      </c>
      <c r="E12" s="24" t="str">
        <f t="shared" si="6"/>
        <v>#REF!</v>
      </c>
      <c r="F12" s="21" t="s">
        <v>43</v>
      </c>
      <c r="G12" s="24" t="str">
        <f t="shared" si="7"/>
        <v>#REF!</v>
      </c>
      <c r="H12" s="15" t="str">
        <f t="shared" si="8"/>
        <v>#REF!</v>
      </c>
      <c r="I12" s="15" t="str">
        <f t="shared" si="9"/>
        <v>#REF!</v>
      </c>
      <c r="J12" s="15" t="str">
        <f t="shared" si="10"/>
        <v>#REF!</v>
      </c>
    </row>
    <row r="13" ht="14.25" hidden="1" customHeight="1">
      <c r="A13" s="11">
        <f>VLOOKUP(C13,'Species Data'!A$2:E$252,2,FALSE)</f>
        <v>150</v>
      </c>
      <c r="B13" s="11" t="s">
        <v>23</v>
      </c>
      <c r="C13" s="11" t="s">
        <v>27</v>
      </c>
      <c r="D13" s="48" t="s">
        <v>18</v>
      </c>
      <c r="E13" s="24" t="str">
        <f t="shared" si="6"/>
        <v>#REF!</v>
      </c>
      <c r="F13" s="48" t="s">
        <v>29</v>
      </c>
      <c r="G13" s="24" t="str">
        <f t="shared" si="7"/>
        <v>#REF!</v>
      </c>
      <c r="H13" s="15" t="str">
        <f t="shared" si="8"/>
        <v>#REF!</v>
      </c>
      <c r="I13" s="15" t="str">
        <f t="shared" si="9"/>
        <v>#REF!</v>
      </c>
      <c r="J13" s="15" t="str">
        <f t="shared" si="10"/>
        <v>#REF!</v>
      </c>
    </row>
    <row r="14" ht="14.25" hidden="1" customHeight="1">
      <c r="A14" s="11">
        <f>VLOOKUP(C14,'Species Data'!A$2:E$252,2,FALSE)</f>
        <v>249</v>
      </c>
      <c r="B14" s="11" t="s">
        <v>23</v>
      </c>
      <c r="C14" s="20" t="s">
        <v>64</v>
      </c>
      <c r="D14" s="21" t="s">
        <v>47</v>
      </c>
      <c r="E14" s="24" t="str">
        <f t="shared" si="6"/>
        <v>#REF!</v>
      </c>
      <c r="F14" s="21" t="s">
        <v>87</v>
      </c>
      <c r="G14" s="24" t="str">
        <f t="shared" si="7"/>
        <v>#REF!</v>
      </c>
      <c r="H14" s="15" t="str">
        <f t="shared" si="8"/>
        <v>#REF!</v>
      </c>
      <c r="I14" s="15" t="str">
        <f t="shared" si="9"/>
        <v>#REF!</v>
      </c>
      <c r="J14" s="15" t="str">
        <f t="shared" si="10"/>
        <v>#REF!</v>
      </c>
    </row>
    <row r="15" ht="14.25" hidden="1" customHeight="1">
      <c r="A15" s="11">
        <f>VLOOKUP(C15,'Species Data'!A$2:E$252,2,FALSE)</f>
        <v>150</v>
      </c>
      <c r="B15" s="11" t="s">
        <v>23</v>
      </c>
      <c r="C15" s="11" t="s">
        <v>27</v>
      </c>
      <c r="D15" s="48" t="s">
        <v>18</v>
      </c>
      <c r="E15" s="24" t="str">
        <f t="shared" si="6"/>
        <v>#REF!</v>
      </c>
      <c r="F15" s="12" t="s">
        <v>33</v>
      </c>
      <c r="G15" s="24" t="str">
        <f t="shared" si="7"/>
        <v>#REF!</v>
      </c>
      <c r="H15" s="15" t="str">
        <f t="shared" si="8"/>
        <v>#REF!</v>
      </c>
      <c r="I15" s="15" t="str">
        <f t="shared" si="9"/>
        <v>#REF!</v>
      </c>
      <c r="J15" s="15" t="str">
        <f t="shared" si="10"/>
        <v>#REF!</v>
      </c>
    </row>
    <row r="16" ht="14.25" hidden="1" customHeight="1">
      <c r="A16" s="11">
        <f>VLOOKUP(C16,'Species Data'!A$2:E$252,2,FALSE)</f>
        <v>150</v>
      </c>
      <c r="B16" s="11" t="s">
        <v>23</v>
      </c>
      <c r="C16" s="11" t="s">
        <v>27</v>
      </c>
      <c r="D16" s="48" t="s">
        <v>18</v>
      </c>
      <c r="E16" s="24" t="str">
        <f t="shared" si="6"/>
        <v>#REF!</v>
      </c>
      <c r="F16" s="48" t="s">
        <v>36</v>
      </c>
      <c r="G16" s="24" t="str">
        <f t="shared" si="7"/>
        <v>#REF!</v>
      </c>
      <c r="H16" s="15" t="str">
        <f t="shared" si="8"/>
        <v>#REF!</v>
      </c>
      <c r="I16" s="15" t="str">
        <f t="shared" si="9"/>
        <v>#REF!</v>
      </c>
      <c r="J16" s="15" t="str">
        <f t="shared" si="10"/>
        <v>#REF!</v>
      </c>
    </row>
    <row r="17" ht="14.25" hidden="1" customHeight="1">
      <c r="A17" s="11">
        <f>VLOOKUP(C17,'Species Data'!A$2:E$252,2,FALSE)</f>
        <v>150</v>
      </c>
      <c r="B17" s="11" t="s">
        <v>23</v>
      </c>
      <c r="C17" s="11" t="s">
        <v>27</v>
      </c>
      <c r="D17" s="48" t="s">
        <v>18</v>
      </c>
      <c r="E17" s="24" t="str">
        <f t="shared" si="6"/>
        <v>#REF!</v>
      </c>
      <c r="F17" s="48" t="s">
        <v>37</v>
      </c>
      <c r="G17" s="24" t="str">
        <f t="shared" si="7"/>
        <v>#REF!</v>
      </c>
      <c r="H17" s="15" t="str">
        <f t="shared" si="8"/>
        <v>#REF!</v>
      </c>
      <c r="I17" s="15" t="str">
        <f t="shared" si="9"/>
        <v>#REF!</v>
      </c>
      <c r="J17" s="15" t="str">
        <f t="shared" si="10"/>
        <v>#REF!</v>
      </c>
    </row>
    <row r="18" ht="14.25" hidden="1" customHeight="1">
      <c r="A18" s="11">
        <f>VLOOKUP(C18,'Species Data'!A$2:E$252,2,FALSE)</f>
        <v>249</v>
      </c>
      <c r="B18" s="11" t="s">
        <v>23</v>
      </c>
      <c r="C18" s="20" t="s">
        <v>64</v>
      </c>
      <c r="D18" s="21" t="s">
        <v>50</v>
      </c>
      <c r="E18" s="24" t="str">
        <f t="shared" si="6"/>
        <v>#REF!</v>
      </c>
      <c r="F18" s="21" t="s">
        <v>19</v>
      </c>
      <c r="G18" s="24" t="str">
        <f t="shared" si="7"/>
        <v>#REF!</v>
      </c>
      <c r="H18" s="15" t="str">
        <f t="shared" si="8"/>
        <v>#REF!</v>
      </c>
      <c r="I18" s="15" t="str">
        <f t="shared" si="9"/>
        <v>#REF!</v>
      </c>
      <c r="J18" s="15" t="str">
        <f t="shared" si="10"/>
        <v>#REF!</v>
      </c>
    </row>
    <row r="19" ht="14.25" hidden="1" customHeight="1">
      <c r="A19" s="11">
        <f>VLOOKUP(C19,'Species Data'!A$2:E$252,2,FALSE)</f>
        <v>249</v>
      </c>
      <c r="B19" s="11" t="s">
        <v>23</v>
      </c>
      <c r="C19" s="20" t="s">
        <v>64</v>
      </c>
      <c r="D19" s="21" t="s">
        <v>50</v>
      </c>
      <c r="E19" s="24" t="str">
        <f t="shared" si="6"/>
        <v>#REF!</v>
      </c>
      <c r="F19" s="21" t="s">
        <v>87</v>
      </c>
      <c r="G19" s="24" t="str">
        <f t="shared" si="7"/>
        <v>#REF!</v>
      </c>
      <c r="H19" s="15" t="str">
        <f t="shared" si="8"/>
        <v>#REF!</v>
      </c>
      <c r="I19" s="15" t="str">
        <f t="shared" si="9"/>
        <v>#REF!</v>
      </c>
      <c r="J19" s="15" t="str">
        <f t="shared" si="10"/>
        <v>#REF!</v>
      </c>
    </row>
    <row r="20" ht="14.25" customHeight="1">
      <c r="A20" s="11">
        <v>149.0</v>
      </c>
      <c r="B20" s="11"/>
      <c r="C20" s="11" t="s">
        <v>49</v>
      </c>
      <c r="D20" s="12" t="s">
        <v>50</v>
      </c>
      <c r="E20" s="13">
        <v>12.727272727272728</v>
      </c>
      <c r="F20" s="12" t="s">
        <v>68</v>
      </c>
      <c r="G20" s="13">
        <v>35.925925925925924</v>
      </c>
      <c r="H20" s="15">
        <v>0.9573042312847023</v>
      </c>
      <c r="I20" s="15">
        <v>0.5495243374297547</v>
      </c>
      <c r="J20" s="15">
        <v>0.633933374081256</v>
      </c>
    </row>
    <row r="21" ht="14.25" hidden="1" customHeight="1">
      <c r="A21" s="11">
        <f>VLOOKUP(C21,'Species Data'!A$2:E$252,2,FALSE)</f>
        <v>150</v>
      </c>
      <c r="B21" s="11" t="s">
        <v>23</v>
      </c>
      <c r="C21" s="11" t="s">
        <v>27</v>
      </c>
      <c r="D21" s="48" t="s">
        <v>38</v>
      </c>
      <c r="E21" s="24" t="str">
        <f t="shared" ref="E21:E25" si="11">#REF!/#REF!*1000</f>
        <v>#REF!</v>
      </c>
      <c r="F21" s="48" t="s">
        <v>29</v>
      </c>
      <c r="G21" s="24" t="str">
        <f t="shared" ref="G21:G25" si="12">#REF!/#REF!*1000</f>
        <v>#REF!</v>
      </c>
      <c r="H21" s="15" t="str">
        <f t="shared" ref="H21:H25" si="13">#REF!/18.495</f>
        <v>#REF!</v>
      </c>
      <c r="I21" s="15" t="str">
        <f t="shared" ref="I21:I25" si="14">#REF!/1134531.429</f>
        <v>#REF!</v>
      </c>
      <c r="J21" s="15" t="str">
        <f t="shared" ref="J21:J25" si="15">#REF!/374489.674</f>
        <v>#REF!</v>
      </c>
    </row>
    <row r="22" ht="14.25" hidden="1" customHeight="1">
      <c r="A22" s="11">
        <f>VLOOKUP(C22,'Species Data'!A$2:E$252,2,FALSE)</f>
        <v>150</v>
      </c>
      <c r="B22" s="11" t="s">
        <v>23</v>
      </c>
      <c r="C22" s="11" t="s">
        <v>27</v>
      </c>
      <c r="D22" s="48" t="s">
        <v>38</v>
      </c>
      <c r="E22" s="24" t="str">
        <f t="shared" si="11"/>
        <v>#REF!</v>
      </c>
      <c r="F22" s="48" t="s">
        <v>37</v>
      </c>
      <c r="G22" s="24" t="str">
        <f t="shared" si="12"/>
        <v>#REF!</v>
      </c>
      <c r="H22" s="15" t="str">
        <f t="shared" si="13"/>
        <v>#REF!</v>
      </c>
      <c r="I22" s="15" t="str">
        <f t="shared" si="14"/>
        <v>#REF!</v>
      </c>
      <c r="J22" s="15" t="str">
        <f t="shared" si="15"/>
        <v>#REF!</v>
      </c>
    </row>
    <row r="23" ht="14.25" hidden="1" customHeight="1">
      <c r="A23" s="11">
        <f>VLOOKUP(C23,'Species Data'!A$2:E$252,2,FALSE)</f>
        <v>249</v>
      </c>
      <c r="B23" s="11" t="s">
        <v>23</v>
      </c>
      <c r="C23" s="20" t="s">
        <v>64</v>
      </c>
      <c r="D23" s="21" t="s">
        <v>47</v>
      </c>
      <c r="E23" s="24" t="str">
        <f t="shared" si="11"/>
        <v>#REF!</v>
      </c>
      <c r="F23" s="21" t="s">
        <v>76</v>
      </c>
      <c r="G23" s="24" t="str">
        <f t="shared" si="12"/>
        <v>#REF!</v>
      </c>
      <c r="H23" s="15" t="str">
        <f t="shared" si="13"/>
        <v>#REF!</v>
      </c>
      <c r="I23" s="15" t="str">
        <f t="shared" si="14"/>
        <v>#REF!</v>
      </c>
      <c r="J23" s="15" t="str">
        <f t="shared" si="15"/>
        <v>#REF!</v>
      </c>
    </row>
    <row r="24" ht="14.25" hidden="1" customHeight="1">
      <c r="A24" s="11">
        <f>VLOOKUP(C24,'Species Data'!A$2:E$252,2,FALSE)</f>
        <v>150</v>
      </c>
      <c r="B24" s="11" t="s">
        <v>23</v>
      </c>
      <c r="C24" s="11" t="s">
        <v>27</v>
      </c>
      <c r="D24" s="12" t="s">
        <v>38</v>
      </c>
      <c r="E24" s="24" t="str">
        <f t="shared" si="11"/>
        <v>#REF!</v>
      </c>
      <c r="F24" s="12" t="s">
        <v>33</v>
      </c>
      <c r="G24" s="24" t="str">
        <f t="shared" si="12"/>
        <v>#REF!</v>
      </c>
      <c r="H24" s="15" t="str">
        <f t="shared" si="13"/>
        <v>#REF!</v>
      </c>
      <c r="I24" s="15" t="str">
        <f t="shared" si="14"/>
        <v>#REF!</v>
      </c>
      <c r="J24" s="15" t="str">
        <f t="shared" si="15"/>
        <v>#REF!</v>
      </c>
    </row>
    <row r="25" ht="14.25" hidden="1" customHeight="1">
      <c r="A25" s="11">
        <f>VLOOKUP(C25,'Species Data'!A$2:E$252,2,FALSE)</f>
        <v>150</v>
      </c>
      <c r="B25" s="11" t="s">
        <v>23</v>
      </c>
      <c r="C25" s="11" t="s">
        <v>27</v>
      </c>
      <c r="D25" s="48" t="s">
        <v>38</v>
      </c>
      <c r="E25" s="24" t="str">
        <f t="shared" si="11"/>
        <v>#REF!</v>
      </c>
      <c r="F25" s="48" t="s">
        <v>36</v>
      </c>
      <c r="G25" s="24" t="str">
        <f t="shared" si="12"/>
        <v>#REF!</v>
      </c>
      <c r="H25" s="15" t="str">
        <f t="shared" si="13"/>
        <v>#REF!</v>
      </c>
      <c r="I25" s="15" t="str">
        <f t="shared" si="14"/>
        <v>#REF!</v>
      </c>
      <c r="J25" s="15" t="str">
        <f t="shared" si="15"/>
        <v>#REF!</v>
      </c>
    </row>
    <row r="26" ht="14.25" customHeight="1">
      <c r="A26" s="11">
        <v>196.0</v>
      </c>
      <c r="B26" s="11"/>
      <c r="C26" s="20" t="s">
        <v>130</v>
      </c>
      <c r="D26" s="21" t="s">
        <v>18</v>
      </c>
      <c r="E26" s="13">
        <v>11.25</v>
      </c>
      <c r="F26" s="21" t="s">
        <v>19</v>
      </c>
      <c r="G26" s="13">
        <v>38.88888888888889</v>
      </c>
      <c r="H26" s="15">
        <v>0.9545493989644586</v>
      </c>
      <c r="I26" s="15">
        <v>0.37775741525021905</v>
      </c>
      <c r="J26" s="15">
        <v>0.5338634561476004</v>
      </c>
    </row>
    <row r="27" ht="14.25" hidden="1" customHeight="1">
      <c r="A27" s="11">
        <f>VLOOKUP(C27,'Species Data'!A$2:E$252,2,FALSE)</f>
        <v>249</v>
      </c>
      <c r="B27" s="11" t="s">
        <v>23</v>
      </c>
      <c r="C27" s="20" t="s">
        <v>64</v>
      </c>
      <c r="D27" s="21" t="s">
        <v>50</v>
      </c>
      <c r="E27" s="24" t="str">
        <f>#REF!/#REF!*1000</f>
        <v>#REF!</v>
      </c>
      <c r="F27" s="21" t="s">
        <v>76</v>
      </c>
      <c r="G27" s="24" t="str">
        <f>#REF!/#REF!*1000</f>
        <v>#REF!</v>
      </c>
      <c r="H27" s="15" t="str">
        <f>#REF!/18.495</f>
        <v>#REF!</v>
      </c>
      <c r="I27" s="15" t="str">
        <f>#REF!/1134531.429</f>
        <v>#REF!</v>
      </c>
      <c r="J27" s="15" t="str">
        <f>#REF!/374489.674</f>
        <v>#REF!</v>
      </c>
    </row>
    <row r="28" ht="14.25" customHeight="1">
      <c r="A28" s="11">
        <v>65.0</v>
      </c>
      <c r="B28" s="11"/>
      <c r="C28" s="11" t="s">
        <v>17</v>
      </c>
      <c r="D28" s="48" t="s">
        <v>38</v>
      </c>
      <c r="E28" s="13">
        <v>8.333333333333334</v>
      </c>
      <c r="F28" s="12" t="s">
        <v>19</v>
      </c>
      <c r="G28" s="13">
        <v>40.37037037037037</v>
      </c>
      <c r="H28" s="15">
        <v>0.9518339213916467</v>
      </c>
      <c r="I28" s="15">
        <v>0.31873158364701887</v>
      </c>
      <c r="J28" s="15">
        <v>0.2642574584418921</v>
      </c>
    </row>
    <row r="29" ht="14.25" customHeight="1">
      <c r="A29" s="58">
        <v>94.0</v>
      </c>
      <c r="B29" s="58"/>
      <c r="C29" s="59" t="s">
        <v>52</v>
      </c>
      <c r="D29" s="60" t="s">
        <v>53</v>
      </c>
      <c r="E29" s="13">
        <v>11.428571428571429</v>
      </c>
      <c r="F29" s="61" t="s">
        <v>144</v>
      </c>
      <c r="G29" s="13">
        <v>30.434782608695652</v>
      </c>
      <c r="H29" s="15">
        <v>0.9483990756448446</v>
      </c>
      <c r="I29" s="15">
        <v>0.27859060970307</v>
      </c>
      <c r="J29" s="15">
        <v>0.25466688461807907</v>
      </c>
    </row>
    <row r="30" ht="14.25" customHeight="1">
      <c r="A30" s="11">
        <v>94.0</v>
      </c>
      <c r="B30" s="11"/>
      <c r="C30" s="11" t="s">
        <v>52</v>
      </c>
      <c r="D30" s="48" t="s">
        <v>147</v>
      </c>
      <c r="E30" s="13">
        <v>8.571428571428571</v>
      </c>
      <c r="F30" s="48" t="s">
        <v>37</v>
      </c>
      <c r="G30" s="13">
        <v>29.333333333333332</v>
      </c>
      <c r="H30" s="15">
        <v>0.9451864562051492</v>
      </c>
      <c r="I30" s="15">
        <v>0.277646908226094</v>
      </c>
      <c r="J30" s="15">
        <v>0.2789944831781537</v>
      </c>
    </row>
    <row r="31" ht="14.25" hidden="1" customHeight="1">
      <c r="A31" s="11">
        <f>VLOOKUP(C31,'Species Data'!A$2:E$252,2,FALSE)</f>
        <v>244</v>
      </c>
      <c r="B31" s="11" t="s">
        <v>23</v>
      </c>
      <c r="C31" s="20" t="s">
        <v>63</v>
      </c>
      <c r="D31" s="21" t="s">
        <v>45</v>
      </c>
      <c r="E31" s="24" t="str">
        <f>#REF!/#REF!*1000</f>
        <v>#REF!</v>
      </c>
      <c r="F31" s="21" t="s">
        <v>46</v>
      </c>
      <c r="G31" s="24" t="str">
        <f>#REF!/#REF!*1000</f>
        <v>#REF!</v>
      </c>
      <c r="H31" s="15" t="str">
        <f>#REF!/18.495</f>
        <v>#REF!</v>
      </c>
      <c r="I31" s="15" t="str">
        <f>#REF!/1134531.429</f>
        <v>#REF!</v>
      </c>
      <c r="J31" s="15" t="str">
        <f>#REF!/374489.674</f>
        <v>#REF!</v>
      </c>
    </row>
    <row r="32" ht="14.25" customHeight="1">
      <c r="A32" s="11">
        <v>149.0</v>
      </c>
      <c r="B32" s="11"/>
      <c r="C32" s="11" t="s">
        <v>49</v>
      </c>
      <c r="D32" s="12" t="s">
        <v>50</v>
      </c>
      <c r="E32" s="13">
        <v>12.727272727272728</v>
      </c>
      <c r="F32" s="48" t="s">
        <v>29</v>
      </c>
      <c r="G32" s="13">
        <v>28.94736842105263</v>
      </c>
      <c r="H32" s="15">
        <v>0.9392843869311078</v>
      </c>
      <c r="I32" s="15">
        <v>0.5391803499016652</v>
      </c>
      <c r="J32" s="15">
        <v>0.6480195461143734</v>
      </c>
    </row>
    <row r="33" ht="14.25" hidden="1" customHeight="1">
      <c r="A33" s="11">
        <f>VLOOKUP(C33,'Species Data'!A$2:E$252,2,FALSE)</f>
        <v>244</v>
      </c>
      <c r="B33" s="11" t="s">
        <v>23</v>
      </c>
      <c r="C33" s="20" t="s">
        <v>63</v>
      </c>
      <c r="D33" s="21" t="s">
        <v>93</v>
      </c>
      <c r="E33" s="24" t="str">
        <f>#REF!/#REF!*1000</f>
        <v>#REF!</v>
      </c>
      <c r="F33" s="21" t="s">
        <v>46</v>
      </c>
      <c r="G33" s="24" t="str">
        <f>#REF!/#REF!*1000</f>
        <v>#REF!</v>
      </c>
      <c r="H33" s="15" t="str">
        <f>#REF!/18.495</f>
        <v>#REF!</v>
      </c>
      <c r="I33" s="15" t="str">
        <f>#REF!/1134531.429</f>
        <v>#REF!</v>
      </c>
      <c r="J33" s="15" t="str">
        <f>#REF!/374489.674</f>
        <v>#REF!</v>
      </c>
    </row>
    <row r="34" ht="14.25" customHeight="1">
      <c r="A34" s="11">
        <v>65.0</v>
      </c>
      <c r="B34" s="11"/>
      <c r="C34" s="11" t="s">
        <v>17</v>
      </c>
      <c r="D34" s="12" t="s">
        <v>18</v>
      </c>
      <c r="E34" s="13">
        <v>11.875</v>
      </c>
      <c r="F34" s="12" t="s">
        <v>33</v>
      </c>
      <c r="G34" s="13">
        <v>30.28571428571429</v>
      </c>
      <c r="H34" s="15">
        <v>0.9338600460287503</v>
      </c>
      <c r="I34" s="15">
        <v>0.31271284274071226</v>
      </c>
      <c r="J34" s="15">
        <v>0.4551958148663502</v>
      </c>
    </row>
    <row r="35" ht="14.25" customHeight="1">
      <c r="A35" s="11">
        <v>65.0</v>
      </c>
      <c r="B35" s="11"/>
      <c r="C35" s="11" t="s">
        <v>17</v>
      </c>
      <c r="D35" s="48" t="s">
        <v>18</v>
      </c>
      <c r="E35" s="13">
        <v>11.875</v>
      </c>
      <c r="F35" s="48" t="s">
        <v>37</v>
      </c>
      <c r="G35" s="13">
        <v>25.333333333333332</v>
      </c>
      <c r="H35" s="15">
        <v>0.9287887860974985</v>
      </c>
      <c r="I35" s="15">
        <v>0.3110146781001726</v>
      </c>
      <c r="J35" s="15">
        <v>0.4581214145046665</v>
      </c>
    </row>
    <row r="36" ht="14.25" customHeight="1">
      <c r="A36" s="11">
        <v>149.0</v>
      </c>
      <c r="B36" s="11"/>
      <c r="C36" s="11" t="s">
        <v>49</v>
      </c>
      <c r="D36" s="48" t="s">
        <v>25</v>
      </c>
      <c r="E36" s="13">
        <v>11.25</v>
      </c>
      <c r="F36" s="12" t="s">
        <v>51</v>
      </c>
      <c r="G36" s="13">
        <v>24.871794871794872</v>
      </c>
      <c r="H36" s="15">
        <v>0.9210819090198755</v>
      </c>
      <c r="I36" s="15">
        <v>0.5287315246621422</v>
      </c>
      <c r="J36" s="15">
        <v>0.5736822047652519</v>
      </c>
    </row>
    <row r="37" ht="14.25" hidden="1" customHeight="1">
      <c r="A37" s="11">
        <f>VLOOKUP(C37,'Species Data'!A$2:E$252,2,FALSE)</f>
        <v>244</v>
      </c>
      <c r="B37" s="11" t="s">
        <v>23</v>
      </c>
      <c r="C37" s="20" t="s">
        <v>63</v>
      </c>
      <c r="D37" s="21" t="s">
        <v>45</v>
      </c>
      <c r="E37" s="24" t="str">
        <f t="shared" ref="E37:E38" si="16">#REF!/#REF!*1000</f>
        <v>#REF!</v>
      </c>
      <c r="F37" s="21" t="s">
        <v>28</v>
      </c>
      <c r="G37" s="24" t="str">
        <f t="shared" ref="G37:G38" si="17">#REF!/#REF!*1000</f>
        <v>#REF!</v>
      </c>
      <c r="H37" s="15" t="str">
        <f t="shared" ref="H37:H38" si="18">#REF!/18.495</f>
        <v>#REF!</v>
      </c>
      <c r="I37" s="15" t="str">
        <f t="shared" ref="I37:I38" si="19">#REF!/1134531.429</f>
        <v>#REF!</v>
      </c>
      <c r="J37" s="15" t="str">
        <f t="shared" ref="J37:J38" si="20">#REF!/374489.674</f>
        <v>#REF!</v>
      </c>
    </row>
    <row r="38" ht="14.25" hidden="1" customHeight="1">
      <c r="A38" s="11">
        <f>VLOOKUP(C38,'Species Data'!A$2:E$252,2,FALSE)</f>
        <v>244</v>
      </c>
      <c r="B38" s="11" t="s">
        <v>23</v>
      </c>
      <c r="C38" s="20" t="s">
        <v>63</v>
      </c>
      <c r="D38" s="21" t="s">
        <v>45</v>
      </c>
      <c r="E38" s="24" t="str">
        <f t="shared" si="16"/>
        <v>#REF!</v>
      </c>
      <c r="F38" s="21" t="s">
        <v>98</v>
      </c>
      <c r="G38" s="24" t="str">
        <f t="shared" si="17"/>
        <v>#REF!</v>
      </c>
      <c r="H38" s="15" t="str">
        <f t="shared" si="18"/>
        <v>#REF!</v>
      </c>
      <c r="I38" s="15" t="str">
        <f t="shared" si="19"/>
        <v>#REF!</v>
      </c>
      <c r="J38" s="15" t="str">
        <f t="shared" si="20"/>
        <v>#REF!</v>
      </c>
    </row>
    <row r="39" ht="14.25" customHeight="1">
      <c r="A39" s="32">
        <v>65.0</v>
      </c>
      <c r="B39" s="32"/>
      <c r="C39" s="32" t="s">
        <v>17</v>
      </c>
      <c r="D39" s="36" t="s">
        <v>18</v>
      </c>
      <c r="E39" s="13">
        <v>11.875</v>
      </c>
      <c r="F39" s="36" t="s">
        <v>36</v>
      </c>
      <c r="G39" s="13">
        <v>32.5</v>
      </c>
      <c r="H39" s="15">
        <v>0.9190120620333142</v>
      </c>
      <c r="I39" s="15">
        <v>0.3077408393833286</v>
      </c>
      <c r="J39" s="15">
        <v>0.4365816708051488</v>
      </c>
    </row>
    <row r="40" ht="14.25" customHeight="1">
      <c r="A40" s="32">
        <v>149.0</v>
      </c>
      <c r="B40" s="32"/>
      <c r="C40" s="32" t="s">
        <v>49</v>
      </c>
      <c r="D40" s="36" t="s">
        <v>83</v>
      </c>
      <c r="E40" s="13">
        <v>12.0</v>
      </c>
      <c r="F40" s="36" t="s">
        <v>29</v>
      </c>
      <c r="G40" s="13">
        <v>28.94736842105263</v>
      </c>
      <c r="H40" s="15">
        <v>0.9161930066283042</v>
      </c>
      <c r="I40" s="15">
        <v>0.5259251327548574</v>
      </c>
      <c r="J40" s="15">
        <v>0.381561378891196</v>
      </c>
    </row>
    <row r="41" ht="14.25" hidden="1" customHeight="1">
      <c r="A41" s="11">
        <f>VLOOKUP(C41,'Species Data'!A$2:E$252,2,FALSE)</f>
        <v>243</v>
      </c>
      <c r="B41" s="11" t="s">
        <v>23</v>
      </c>
      <c r="C41" s="20" t="s">
        <v>69</v>
      </c>
      <c r="D41" s="21" t="s">
        <v>70</v>
      </c>
      <c r="E41" s="24" t="str">
        <f>#REF!/#REF!*1000</f>
        <v>#REF!</v>
      </c>
      <c r="F41" s="21" t="s">
        <v>71</v>
      </c>
      <c r="G41" s="24" t="str">
        <f>#REF!/#REF!*1000</f>
        <v>#REF!</v>
      </c>
      <c r="H41" s="15" t="str">
        <f>#REF!/18.495</f>
        <v>#REF!</v>
      </c>
      <c r="I41" s="15" t="str">
        <f>#REF!/1134531.429</f>
        <v>#REF!</v>
      </c>
      <c r="J41" s="15" t="str">
        <f>#REF!/374489.674</f>
        <v>#REF!</v>
      </c>
    </row>
    <row r="42" ht="14.25" customHeight="1">
      <c r="A42" s="11">
        <v>94.0</v>
      </c>
      <c r="B42" s="11"/>
      <c r="C42" s="11" t="s">
        <v>52</v>
      </c>
      <c r="D42" s="12" t="s">
        <v>182</v>
      </c>
      <c r="E42" s="13">
        <v>7.5</v>
      </c>
      <c r="F42" s="48" t="s">
        <v>37</v>
      </c>
      <c r="G42" s="13">
        <v>29.333333333333332</v>
      </c>
      <c r="H42" s="15">
        <v>0.9131209590715622</v>
      </c>
      <c r="I42" s="15">
        <v>0.2682277231738478</v>
      </c>
      <c r="J42" s="15">
        <v>0.3573154928032741</v>
      </c>
    </row>
    <row r="43" ht="14.25" customHeight="1">
      <c r="A43" s="11">
        <v>136.0</v>
      </c>
      <c r="B43" s="11"/>
      <c r="C43" s="11" t="s">
        <v>55</v>
      </c>
      <c r="D43" s="48" t="s">
        <v>108</v>
      </c>
      <c r="E43" s="13">
        <v>9.0</v>
      </c>
      <c r="F43" s="12" t="s">
        <v>46</v>
      </c>
      <c r="G43" s="13">
        <v>33.0</v>
      </c>
      <c r="H43" s="15">
        <v>0.910806597193731</v>
      </c>
      <c r="I43" s="15">
        <v>0.3790261680401878</v>
      </c>
      <c r="J43" s="15">
        <v>0.44809315866084426</v>
      </c>
    </row>
    <row r="44" ht="14.25" customHeight="1">
      <c r="A44" s="11">
        <v>248.0</v>
      </c>
      <c r="B44" s="11"/>
      <c r="C44" s="20" t="s">
        <v>59</v>
      </c>
      <c r="D44" s="21" t="s">
        <v>60</v>
      </c>
      <c r="E44" s="13">
        <v>12.0</v>
      </c>
      <c r="F44" s="21" t="s">
        <v>61</v>
      </c>
      <c r="G44" s="13">
        <v>36.52173913043479</v>
      </c>
      <c r="H44" s="15">
        <v>0.9081453653538663</v>
      </c>
      <c r="I44" s="15">
        <v>0.604213931778927</v>
      </c>
      <c r="J44" s="15">
        <v>0.40695798231433356</v>
      </c>
    </row>
    <row r="45" ht="14.25" customHeight="1">
      <c r="A45" s="32">
        <v>149.0</v>
      </c>
      <c r="B45" s="32"/>
      <c r="C45" s="32" t="s">
        <v>49</v>
      </c>
      <c r="D45" s="36" t="s">
        <v>83</v>
      </c>
      <c r="E45" s="13">
        <v>12.0</v>
      </c>
      <c r="F45" s="36" t="s">
        <v>84</v>
      </c>
      <c r="G45" s="13">
        <v>25.88235294117647</v>
      </c>
      <c r="H45" s="15">
        <v>0.90789498063775</v>
      </c>
      <c r="I45" s="15">
        <v>0.5211617909817675</v>
      </c>
      <c r="J45" s="15">
        <v>0.3749182227642882</v>
      </c>
    </row>
    <row r="46" ht="14.25" hidden="1" customHeight="1">
      <c r="A46" s="11">
        <f>VLOOKUP(C46,'Species Data'!A$2:E$252,2,FALSE)</f>
        <v>146</v>
      </c>
      <c r="B46" s="11" t="s">
        <v>23</v>
      </c>
      <c r="C46" s="11" t="s">
        <v>44</v>
      </c>
      <c r="D46" s="12" t="s">
        <v>45</v>
      </c>
      <c r="E46" s="24" t="str">
        <f t="shared" ref="E46:E47" si="21">#REF!/#REF!*1000</f>
        <v>#REF!</v>
      </c>
      <c r="F46" s="12" t="s">
        <v>46</v>
      </c>
      <c r="G46" s="24" t="str">
        <f t="shared" ref="G46:G47" si="22">#REF!/#REF!*1000</f>
        <v>#REF!</v>
      </c>
      <c r="H46" s="15" t="str">
        <f t="shared" ref="H46:H47" si="23">#REF!/18.495</f>
        <v>#REF!</v>
      </c>
      <c r="I46" s="15" t="str">
        <f t="shared" ref="I46:I47" si="24">#REF!/1134531.429</f>
        <v>#REF!</v>
      </c>
      <c r="J46" s="15" t="str">
        <f t="shared" ref="J46:J47" si="25">#REF!/374489.674</f>
        <v>#REF!</v>
      </c>
    </row>
    <row r="47" ht="14.25" hidden="1" customHeight="1">
      <c r="A47" s="11">
        <f>VLOOKUP(C47,'Species Data'!A$2:E$252,2,FALSE)</f>
        <v>244</v>
      </c>
      <c r="B47" s="11" t="s">
        <v>23</v>
      </c>
      <c r="C47" s="20" t="s">
        <v>63</v>
      </c>
      <c r="D47" s="21" t="s">
        <v>93</v>
      </c>
      <c r="E47" s="24" t="str">
        <f t="shared" si="21"/>
        <v>#REF!</v>
      </c>
      <c r="F47" s="21" t="s">
        <v>28</v>
      </c>
      <c r="G47" s="24" t="str">
        <f t="shared" si="22"/>
        <v>#REF!</v>
      </c>
      <c r="H47" s="15" t="str">
        <f t="shared" si="23"/>
        <v>#REF!</v>
      </c>
      <c r="I47" s="15" t="str">
        <f t="shared" si="24"/>
        <v>#REF!</v>
      </c>
      <c r="J47" s="15" t="str">
        <f t="shared" si="25"/>
        <v>#REF!</v>
      </c>
    </row>
    <row r="48" ht="14.25" customHeight="1">
      <c r="A48" s="11">
        <v>196.0</v>
      </c>
      <c r="B48" s="11"/>
      <c r="C48" s="20" t="s">
        <v>130</v>
      </c>
      <c r="D48" s="21" t="s">
        <v>54</v>
      </c>
      <c r="E48" s="13">
        <v>10.0</v>
      </c>
      <c r="F48" s="21" t="s">
        <v>19</v>
      </c>
      <c r="G48" s="13">
        <v>38.88888888888889</v>
      </c>
      <c r="H48" s="15">
        <v>0.9014032542753766</v>
      </c>
      <c r="I48" s="15">
        <v>0.3567251352340758</v>
      </c>
      <c r="J48" s="15">
        <v>0.4161593398383413</v>
      </c>
    </row>
    <row r="49" ht="14.25" customHeight="1">
      <c r="A49" s="11">
        <v>68.0</v>
      </c>
      <c r="B49" s="11"/>
      <c r="C49" s="11" t="s">
        <v>121</v>
      </c>
      <c r="D49" s="12" t="s">
        <v>115</v>
      </c>
      <c r="E49" s="13">
        <v>11.11111111111111</v>
      </c>
      <c r="F49" s="12" t="s">
        <v>122</v>
      </c>
      <c r="G49" s="13">
        <v>26.296296296296298</v>
      </c>
      <c r="H49" s="15">
        <v>0.8998659774076201</v>
      </c>
      <c r="I49" s="15">
        <v>0.41175118633985425</v>
      </c>
      <c r="J49" s="15">
        <v>0.45062049833033646</v>
      </c>
    </row>
    <row r="50" ht="14.25" customHeight="1">
      <c r="A50" s="32">
        <v>103.0</v>
      </c>
      <c r="B50" s="32"/>
      <c r="C50" s="32" t="s">
        <v>118</v>
      </c>
      <c r="D50" s="36" t="s">
        <v>18</v>
      </c>
      <c r="E50" s="13">
        <v>10.0</v>
      </c>
      <c r="F50" s="36" t="s">
        <v>39</v>
      </c>
      <c r="G50" s="13">
        <v>28.57142857142857</v>
      </c>
      <c r="H50" s="15">
        <v>0.8990335389456335</v>
      </c>
      <c r="I50" s="15">
        <v>0.42350260780218685</v>
      </c>
      <c r="J50" s="15">
        <v>0.645729334463247</v>
      </c>
    </row>
    <row r="51" ht="14.25" customHeight="1">
      <c r="A51" s="11">
        <v>94.0</v>
      </c>
      <c r="B51" s="11"/>
      <c r="C51" s="11" t="s">
        <v>52</v>
      </c>
      <c r="D51" s="48" t="s">
        <v>147</v>
      </c>
      <c r="E51" s="13">
        <v>8.571428571428571</v>
      </c>
      <c r="F51" s="12" t="s">
        <v>144</v>
      </c>
      <c r="G51" s="13">
        <v>30.434782608695652</v>
      </c>
      <c r="H51" s="15">
        <v>0.8934839491990555</v>
      </c>
      <c r="I51" s="15">
        <v>0.26245938504107685</v>
      </c>
      <c r="J51" s="15">
        <v>0.24761685430082286</v>
      </c>
    </row>
    <row r="52" ht="14.25" customHeight="1">
      <c r="A52" s="32">
        <v>149.0</v>
      </c>
      <c r="B52" s="32"/>
      <c r="C52" s="32" t="s">
        <v>49</v>
      </c>
      <c r="D52" s="36" t="s">
        <v>83</v>
      </c>
      <c r="E52" s="13">
        <v>12.0</v>
      </c>
      <c r="F52" s="36" t="s">
        <v>89</v>
      </c>
      <c r="G52" s="13">
        <v>21.944444444444443</v>
      </c>
      <c r="H52" s="15">
        <v>0.8928520652180094</v>
      </c>
      <c r="I52" s="15">
        <v>0.5125266592661673</v>
      </c>
      <c r="J52" s="15">
        <v>0.41303460750940685</v>
      </c>
    </row>
    <row r="53" ht="14.25" customHeight="1">
      <c r="A53" s="11">
        <v>103.0</v>
      </c>
      <c r="B53" s="11"/>
      <c r="C53" s="11" t="s">
        <v>118</v>
      </c>
      <c r="D53" s="12" t="s">
        <v>47</v>
      </c>
      <c r="E53" s="13">
        <v>9.09090909090909</v>
      </c>
      <c r="F53" s="48" t="s">
        <v>39</v>
      </c>
      <c r="G53" s="13">
        <v>28.57142857142857</v>
      </c>
      <c r="H53" s="15">
        <v>0.8926215129546549</v>
      </c>
      <c r="I53" s="15">
        <v>0.4204821312450391</v>
      </c>
      <c r="J53" s="15">
        <v>0.5436302312924367</v>
      </c>
    </row>
    <row r="54" ht="14.25" customHeight="1">
      <c r="A54" s="11">
        <v>136.0</v>
      </c>
      <c r="B54" s="11"/>
      <c r="C54" s="11" t="s">
        <v>55</v>
      </c>
      <c r="D54" s="12" t="s">
        <v>45</v>
      </c>
      <c r="E54" s="13">
        <v>10.90909090909091</v>
      </c>
      <c r="F54" s="48" t="s">
        <v>28</v>
      </c>
      <c r="G54" s="13">
        <v>27.38095238095238</v>
      </c>
      <c r="H54" s="15">
        <v>0.8880256355996251</v>
      </c>
      <c r="I54" s="15">
        <v>0.3695460208784429</v>
      </c>
      <c r="J54" s="15">
        <v>0.4590317885148143</v>
      </c>
    </row>
    <row r="55" ht="14.25" customHeight="1">
      <c r="A55" s="11">
        <v>65.0</v>
      </c>
      <c r="B55" s="11"/>
      <c r="C55" s="11" t="s">
        <v>17</v>
      </c>
      <c r="D55" s="48" t="s">
        <v>38</v>
      </c>
      <c r="E55" s="13">
        <v>8.333333333333334</v>
      </c>
      <c r="F55" s="48" t="s">
        <v>37</v>
      </c>
      <c r="G55" s="13">
        <v>25.333333333333332</v>
      </c>
      <c r="H55" s="15">
        <v>0.8855064139383497</v>
      </c>
      <c r="I55" s="15">
        <v>0.29652112128081143</v>
      </c>
      <c r="J55" s="15">
        <v>0.27975234062906895</v>
      </c>
    </row>
    <row r="56" ht="14.25" hidden="1" customHeight="1">
      <c r="A56" s="11">
        <f>VLOOKUP(C56,'Species Data'!A$2:E$252,2,FALSE)</f>
        <v>243</v>
      </c>
      <c r="B56" s="11" t="s">
        <v>23</v>
      </c>
      <c r="C56" s="20" t="s">
        <v>69</v>
      </c>
      <c r="D56" s="21" t="s">
        <v>99</v>
      </c>
      <c r="E56" s="24" t="str">
        <f>#REF!/#REF!*1000</f>
        <v>#REF!</v>
      </c>
      <c r="F56" s="21" t="s">
        <v>71</v>
      </c>
      <c r="G56" s="24" t="str">
        <f>#REF!/#REF!*1000</f>
        <v>#REF!</v>
      </c>
      <c r="H56" s="15" t="str">
        <f>#REF!/18.495</f>
        <v>#REF!</v>
      </c>
      <c r="I56" s="15" t="str">
        <f>#REF!/1134531.429</f>
        <v>#REF!</v>
      </c>
      <c r="J56" s="15" t="str">
        <f>#REF!/374489.674</f>
        <v>#REF!</v>
      </c>
    </row>
    <row r="57" ht="14.25" customHeight="1">
      <c r="A57" s="32">
        <v>94.0</v>
      </c>
      <c r="B57" s="32"/>
      <c r="C57" s="32" t="s">
        <v>52</v>
      </c>
      <c r="D57" s="36" t="s">
        <v>53</v>
      </c>
      <c r="E57" s="13">
        <v>11.428571428571429</v>
      </c>
      <c r="F57" s="70" t="s">
        <v>127</v>
      </c>
      <c r="G57" s="13">
        <v>30.0</v>
      </c>
      <c r="H57" s="15">
        <v>0.8824950264558316</v>
      </c>
      <c r="I57" s="15">
        <v>0.25923140774161235</v>
      </c>
      <c r="J57" s="15">
        <v>0.2328719871031502</v>
      </c>
    </row>
    <row r="58" ht="14.25" hidden="1" customHeight="1">
      <c r="A58" s="11">
        <f>VLOOKUP(C58,'Species Data'!A$2:E$252,2,FALSE)</f>
        <v>244</v>
      </c>
      <c r="B58" s="11" t="s">
        <v>23</v>
      </c>
      <c r="C58" s="20" t="s">
        <v>63</v>
      </c>
      <c r="D58" s="21" t="s">
        <v>93</v>
      </c>
      <c r="E58" s="24" t="str">
        <f>#REF!/#REF!*1000</f>
        <v>#REF!</v>
      </c>
      <c r="F58" s="21" t="s">
        <v>98</v>
      </c>
      <c r="G58" s="24" t="str">
        <f>#REF!/#REF!*1000</f>
        <v>#REF!</v>
      </c>
      <c r="H58" s="15" t="str">
        <f>#REF!/18.495</f>
        <v>#REF!</v>
      </c>
      <c r="I58" s="15" t="str">
        <f>#REF!/1134531.429</f>
        <v>#REF!</v>
      </c>
      <c r="J58" s="15" t="str">
        <f>#REF!/374489.674</f>
        <v>#REF!</v>
      </c>
    </row>
    <row r="59" ht="14.25" customHeight="1">
      <c r="A59" s="32">
        <v>65.0</v>
      </c>
      <c r="B59" s="32"/>
      <c r="C59" s="32" t="s">
        <v>17</v>
      </c>
      <c r="D59" s="36" t="s">
        <v>18</v>
      </c>
      <c r="E59" s="13">
        <v>11.875</v>
      </c>
      <c r="F59" s="36" t="s">
        <v>48</v>
      </c>
      <c r="G59" s="13">
        <v>21.714285714285715</v>
      </c>
      <c r="H59" s="15">
        <v>0.8818802615471196</v>
      </c>
      <c r="I59" s="15">
        <v>0.2953068660749113</v>
      </c>
      <c r="J59" s="15">
        <v>0.4466108262005291</v>
      </c>
    </row>
    <row r="60" ht="14.25" hidden="1" customHeight="1">
      <c r="A60" s="11">
        <f>VLOOKUP(C60,'Species Data'!A$2:E$252,2,FALSE)</f>
        <v>243</v>
      </c>
      <c r="B60" s="11" t="s">
        <v>23</v>
      </c>
      <c r="C60" s="20" t="s">
        <v>69</v>
      </c>
      <c r="D60" s="21" t="s">
        <v>70</v>
      </c>
      <c r="E60" s="24" t="str">
        <f>#REF!/#REF!*1000</f>
        <v>#REF!</v>
      </c>
      <c r="F60" s="21" t="s">
        <v>92</v>
      </c>
      <c r="G60" s="24" t="str">
        <f>#REF!/#REF!*1000</f>
        <v>#REF!</v>
      </c>
      <c r="H60" s="15" t="str">
        <f>#REF!/18.495</f>
        <v>#REF!</v>
      </c>
      <c r="I60" s="15" t="str">
        <f>#REF!/1134531.429</f>
        <v>#REF!</v>
      </c>
      <c r="J60" s="15" t="str">
        <f>#REF!/374489.674</f>
        <v>#REF!</v>
      </c>
    </row>
    <row r="61" ht="14.25" customHeight="1">
      <c r="A61" s="11">
        <v>149.0</v>
      </c>
      <c r="B61" s="11"/>
      <c r="C61" s="11" t="s">
        <v>49</v>
      </c>
      <c r="D61" s="48" t="s">
        <v>25</v>
      </c>
      <c r="E61" s="13">
        <v>11.25</v>
      </c>
      <c r="F61" s="12" t="s">
        <v>68</v>
      </c>
      <c r="G61" s="13">
        <v>35.925925925925924</v>
      </c>
      <c r="H61" s="15">
        <v>0.880954814065677</v>
      </c>
      <c r="I61" s="15">
        <v>0.5056972430335166</v>
      </c>
      <c r="J61" s="15">
        <v>0.47912638215672687</v>
      </c>
    </row>
    <row r="62" ht="14.25" customHeight="1">
      <c r="A62" s="11">
        <v>136.0</v>
      </c>
      <c r="B62" s="11"/>
      <c r="C62" s="11" t="s">
        <v>55</v>
      </c>
      <c r="D62" s="12" t="s">
        <v>45</v>
      </c>
      <c r="E62" s="13">
        <v>10.90909090909091</v>
      </c>
      <c r="F62" s="48" t="s">
        <v>98</v>
      </c>
      <c r="G62" s="13">
        <v>26.363636363636363</v>
      </c>
      <c r="H62" s="15">
        <v>0.8802225918825574</v>
      </c>
      <c r="I62" s="15">
        <v>0.3662988356162339</v>
      </c>
      <c r="J62" s="15">
        <v>0.43524482964999</v>
      </c>
    </row>
    <row r="63" ht="14.25" customHeight="1">
      <c r="A63" s="11">
        <v>196.0</v>
      </c>
      <c r="B63" s="11"/>
      <c r="C63" s="20" t="s">
        <v>130</v>
      </c>
      <c r="D63" s="21" t="s">
        <v>18</v>
      </c>
      <c r="E63" s="13">
        <v>11.25</v>
      </c>
      <c r="F63" s="21" t="s">
        <v>36</v>
      </c>
      <c r="G63" s="13">
        <v>31.42857142857143</v>
      </c>
      <c r="H63" s="15">
        <v>0.8779847378353984</v>
      </c>
      <c r="I63" s="15">
        <v>0.3474573925180277</v>
      </c>
      <c r="J63" s="15">
        <v>0.49292622085224197</v>
      </c>
    </row>
    <row r="64" ht="14.25" customHeight="1">
      <c r="A64" s="11">
        <v>6.0</v>
      </c>
      <c r="B64" s="11"/>
      <c r="C64" s="11" t="s">
        <v>137</v>
      </c>
      <c r="D64" s="12" t="s">
        <v>45</v>
      </c>
      <c r="E64" s="13">
        <v>10.0</v>
      </c>
      <c r="F64" s="12" t="s">
        <v>46</v>
      </c>
      <c r="G64" s="13">
        <v>29.75</v>
      </c>
      <c r="H64" s="15">
        <v>0.8768906758567873</v>
      </c>
      <c r="I64" s="15">
        <v>0.37779153766769863</v>
      </c>
      <c r="J64" s="15">
        <v>0.4656025437201908</v>
      </c>
    </row>
    <row r="65" ht="14.25" customHeight="1">
      <c r="A65" s="11">
        <v>65.0</v>
      </c>
      <c r="B65" s="11"/>
      <c r="C65" s="11" t="s">
        <v>17</v>
      </c>
      <c r="D65" s="48" t="s">
        <v>38</v>
      </c>
      <c r="E65" s="13">
        <v>8.333333333333334</v>
      </c>
      <c r="F65" s="12" t="s">
        <v>33</v>
      </c>
      <c r="G65" s="13">
        <v>30.28571428571429</v>
      </c>
      <c r="H65" s="15">
        <v>0.8691983551310659</v>
      </c>
      <c r="I65" s="15">
        <v>0.2910601965406482</v>
      </c>
      <c r="J65" s="15">
        <v>0.2544147550016373</v>
      </c>
    </row>
    <row r="66" ht="14.25" customHeight="1">
      <c r="A66" s="11">
        <v>149.0</v>
      </c>
      <c r="B66" s="11"/>
      <c r="C66" s="11" t="s">
        <v>49</v>
      </c>
      <c r="D66" s="48" t="s">
        <v>25</v>
      </c>
      <c r="E66" s="13">
        <v>11.25</v>
      </c>
      <c r="F66" s="48" t="s">
        <v>29</v>
      </c>
      <c r="G66" s="13">
        <v>28.94736842105263</v>
      </c>
      <c r="H66" s="15">
        <v>0.8681759063030231</v>
      </c>
      <c r="I66" s="15">
        <v>0.49836172670353623</v>
      </c>
      <c r="J66" s="15">
        <v>0.49365808793464894</v>
      </c>
    </row>
    <row r="67" ht="14.25" customHeight="1">
      <c r="A67" s="32">
        <v>103.0</v>
      </c>
      <c r="B67" s="32"/>
      <c r="C67" s="32" t="s">
        <v>118</v>
      </c>
      <c r="D67" s="36" t="s">
        <v>54</v>
      </c>
      <c r="E67" s="13">
        <v>9.09090909090909</v>
      </c>
      <c r="F67" s="36" t="s">
        <v>39</v>
      </c>
      <c r="G67" s="13">
        <v>28.57142857142857</v>
      </c>
      <c r="H67" s="15">
        <v>0.8669925113521832</v>
      </c>
      <c r="I67" s="15">
        <v>0.40840922345703545</v>
      </c>
      <c r="J67" s="15">
        <v>0.5208672354886349</v>
      </c>
    </row>
    <row r="68" ht="14.25" customHeight="1">
      <c r="A68" s="32">
        <v>149.0</v>
      </c>
      <c r="B68" s="32"/>
      <c r="C68" s="32" t="s">
        <v>49</v>
      </c>
      <c r="D68" s="36" t="s">
        <v>25</v>
      </c>
      <c r="E68" s="13">
        <v>11.25</v>
      </c>
      <c r="F68" s="36" t="s">
        <v>84</v>
      </c>
      <c r="G68" s="13">
        <v>25.88235294117647</v>
      </c>
      <c r="H68" s="15">
        <v>0.865992135377546</v>
      </c>
      <c r="I68" s="15">
        <v>0.49710816985953193</v>
      </c>
      <c r="J68" s="15">
        <v>0.4791637773865537</v>
      </c>
    </row>
    <row r="69" ht="14.25" customHeight="1">
      <c r="A69" s="11">
        <v>94.0</v>
      </c>
      <c r="B69" s="11"/>
      <c r="C69" s="11" t="s">
        <v>52</v>
      </c>
      <c r="D69" s="12" t="s">
        <v>182</v>
      </c>
      <c r="E69" s="13">
        <v>7.5</v>
      </c>
      <c r="F69" s="12" t="s">
        <v>144</v>
      </c>
      <c r="G69" s="13">
        <v>30.434782608695652</v>
      </c>
      <c r="H69" s="15">
        <v>0.8575288607000996</v>
      </c>
      <c r="I69" s="15">
        <v>0.2518976391641724</v>
      </c>
      <c r="J69" s="15">
        <v>0.3179507978783332</v>
      </c>
    </row>
    <row r="70" ht="14.25" hidden="1" customHeight="1">
      <c r="A70" s="11">
        <f>VLOOKUP(C70,'Species Data'!A$2:E$252,2,FALSE)</f>
        <v>243</v>
      </c>
      <c r="B70" s="11" t="s">
        <v>23</v>
      </c>
      <c r="C70" s="20" t="s">
        <v>69</v>
      </c>
      <c r="D70" s="21" t="s">
        <v>70</v>
      </c>
      <c r="E70" s="24" t="str">
        <f t="shared" ref="E70:E71" si="26">#REF!/#REF!*1000</f>
        <v>#REF!</v>
      </c>
      <c r="F70" s="21" t="s">
        <v>109</v>
      </c>
      <c r="G70" s="24" t="str">
        <f t="shared" ref="G70:G71" si="27">#REF!/#REF!*1000</f>
        <v>#REF!</v>
      </c>
      <c r="H70" s="15" t="str">
        <f t="shared" ref="H70:H71" si="28">#REF!/18.495</f>
        <v>#REF!</v>
      </c>
      <c r="I70" s="15" t="str">
        <f t="shared" ref="I70:I71" si="29">#REF!/1134531.429</f>
        <v>#REF!</v>
      </c>
      <c r="J70" s="15" t="str">
        <f t="shared" ref="J70:J71" si="30">#REF!/374489.674</f>
        <v>#REF!</v>
      </c>
    </row>
    <row r="71" ht="14.25" hidden="1" customHeight="1">
      <c r="A71" s="11">
        <f>VLOOKUP(C71,'Species Data'!A$2:E$252,2,FALSE)</f>
        <v>146</v>
      </c>
      <c r="B71" s="11" t="s">
        <v>23</v>
      </c>
      <c r="C71" s="11" t="s">
        <v>44</v>
      </c>
      <c r="D71" s="12" t="s">
        <v>45</v>
      </c>
      <c r="E71" s="24" t="str">
        <f t="shared" si="26"/>
        <v>#REF!</v>
      </c>
      <c r="F71" s="48" t="s">
        <v>28</v>
      </c>
      <c r="G71" s="24" t="str">
        <f t="shared" si="27"/>
        <v>#REF!</v>
      </c>
      <c r="H71" s="15" t="str">
        <f t="shared" si="28"/>
        <v>#REF!</v>
      </c>
      <c r="I71" s="15" t="str">
        <f t="shared" si="29"/>
        <v>#REF!</v>
      </c>
      <c r="J71" s="15" t="str">
        <f t="shared" si="30"/>
        <v>#REF!</v>
      </c>
    </row>
    <row r="72" ht="14.25" customHeight="1">
      <c r="A72" s="11">
        <v>214.0</v>
      </c>
      <c r="B72" s="11"/>
      <c r="C72" s="20" t="s">
        <v>124</v>
      </c>
      <c r="D72" s="21" t="s">
        <v>115</v>
      </c>
      <c r="E72" s="13">
        <v>11.11111111111111</v>
      </c>
      <c r="F72" s="21" t="s">
        <v>125</v>
      </c>
      <c r="G72" s="13">
        <v>34.34782608695652</v>
      </c>
      <c r="H72" s="15">
        <v>0.8574710757364404</v>
      </c>
      <c r="I72" s="15">
        <v>0.40688415104032877</v>
      </c>
      <c r="J72" s="15">
        <v>0.41230927305419984</v>
      </c>
    </row>
    <row r="73" ht="14.25" hidden="1" customHeight="1">
      <c r="A73" s="11">
        <f>VLOOKUP(C73,'Species Data'!A$2:E$252,2,FALSE)</f>
        <v>251</v>
      </c>
      <c r="B73" s="11" t="s">
        <v>23</v>
      </c>
      <c r="C73" s="20" t="s">
        <v>173</v>
      </c>
      <c r="D73" s="21" t="s">
        <v>18</v>
      </c>
      <c r="E73" s="24" t="str">
        <f>#REF!/#REF!*1000</f>
        <v>#REF!</v>
      </c>
      <c r="F73" s="21" t="s">
        <v>29</v>
      </c>
      <c r="G73" s="24" t="str">
        <f>#REF!/#REF!*1000</f>
        <v>#REF!</v>
      </c>
      <c r="H73" s="15" t="str">
        <f>#REF!/18.495</f>
        <v>#REF!</v>
      </c>
      <c r="I73" s="15" t="str">
        <f>#REF!/1134531.429</f>
        <v>#REF!</v>
      </c>
      <c r="J73" s="15" t="str">
        <f>#REF!/374489.674</f>
        <v>#REF!</v>
      </c>
    </row>
    <row r="74" ht="14.25" customHeight="1">
      <c r="A74" s="11">
        <v>68.0</v>
      </c>
      <c r="B74" s="11"/>
      <c r="C74" s="11" t="s">
        <v>121</v>
      </c>
      <c r="D74" s="12" t="s">
        <v>115</v>
      </c>
      <c r="E74" s="13">
        <v>11.11111111111111</v>
      </c>
      <c r="F74" s="12" t="s">
        <v>125</v>
      </c>
      <c r="G74" s="13">
        <v>34.34782608695652</v>
      </c>
      <c r="H74" s="15">
        <v>0.8574710757364404</v>
      </c>
      <c r="I74" s="15">
        <v>0.3923525742174599</v>
      </c>
      <c r="J74" s="15">
        <v>0.3975839418736927</v>
      </c>
    </row>
    <row r="75" ht="14.25" hidden="1" customHeight="1">
      <c r="A75" s="11">
        <f>VLOOKUP(C75,'Species Data'!A$2:E$252,2,FALSE)</f>
        <v>144</v>
      </c>
      <c r="B75" s="11" t="s">
        <v>23</v>
      </c>
      <c r="C75" s="11" t="s">
        <v>200</v>
      </c>
      <c r="D75" s="48" t="s">
        <v>86</v>
      </c>
      <c r="E75" s="24" t="str">
        <f>#REF!/#REF!*1000</f>
        <v>#REF!</v>
      </c>
      <c r="F75" s="48" t="s">
        <v>75</v>
      </c>
      <c r="G75" s="24" t="str">
        <f>#REF!/#REF!*1000</f>
        <v>#REF!</v>
      </c>
      <c r="H75" s="15" t="str">
        <f>#REF!/18.495</f>
        <v>#REF!</v>
      </c>
      <c r="I75" s="15" t="str">
        <f>#REF!/1134531.429</f>
        <v>#REF!</v>
      </c>
      <c r="J75" s="15" t="str">
        <f>#REF!/374489.674</f>
        <v>#REF!</v>
      </c>
    </row>
    <row r="76" ht="14.25" customHeight="1">
      <c r="A76" s="11">
        <v>248.0</v>
      </c>
      <c r="B76" s="11"/>
      <c r="C76" s="20" t="s">
        <v>59</v>
      </c>
      <c r="D76" s="21" t="s">
        <v>60</v>
      </c>
      <c r="E76" s="13">
        <v>12.0</v>
      </c>
      <c r="F76" s="21" t="s">
        <v>28</v>
      </c>
      <c r="G76" s="13">
        <v>23.333333333333336</v>
      </c>
      <c r="H76" s="15">
        <v>0.8529752671566688</v>
      </c>
      <c r="I76" s="15">
        <v>0.5675077576133307</v>
      </c>
      <c r="J76" s="15">
        <v>0.41937749401038676</v>
      </c>
    </row>
    <row r="77" ht="14.25" hidden="1" customHeight="1">
      <c r="A77" s="11">
        <f>VLOOKUP(C77,'Species Data'!A$2:E$252,2,FALSE)</f>
        <v>243</v>
      </c>
      <c r="B77" s="11" t="s">
        <v>23</v>
      </c>
      <c r="C77" s="20" t="s">
        <v>69</v>
      </c>
      <c r="D77" s="21" t="s">
        <v>99</v>
      </c>
      <c r="E77" s="24" t="str">
        <f>#REF!/#REF!*1000</f>
        <v>#REF!</v>
      </c>
      <c r="F77" s="21" t="s">
        <v>92</v>
      </c>
      <c r="G77" s="24" t="str">
        <f>#REF!/#REF!*1000</f>
        <v>#REF!</v>
      </c>
      <c r="H77" s="15" t="str">
        <f>#REF!/18.495</f>
        <v>#REF!</v>
      </c>
      <c r="I77" s="15" t="str">
        <f>#REF!/1134531.429</f>
        <v>#REF!</v>
      </c>
      <c r="J77" s="15" t="str">
        <f>#REF!/374489.674</f>
        <v>#REF!</v>
      </c>
    </row>
    <row r="78" ht="14.25" customHeight="1">
      <c r="A78" s="32">
        <v>93.0</v>
      </c>
      <c r="B78" s="32"/>
      <c r="C78" s="32" t="s">
        <v>219</v>
      </c>
      <c r="D78" s="36" t="s">
        <v>53</v>
      </c>
      <c r="E78" s="13">
        <v>10.0</v>
      </c>
      <c r="F78" s="36" t="s">
        <v>37</v>
      </c>
      <c r="G78" s="13">
        <v>25.0</v>
      </c>
      <c r="H78" s="15">
        <v>0.8523095736599285</v>
      </c>
      <c r="I78" s="15">
        <v>0.13481164442556556</v>
      </c>
      <c r="J78" s="15">
        <v>0.13008173417063443</v>
      </c>
    </row>
    <row r="79" ht="14.25" hidden="1" customHeight="1">
      <c r="A79" s="32">
        <f>VLOOKUP(C79,'Species Data'!A$2:E$252,2,FALSE)</f>
        <v>145</v>
      </c>
      <c r="B79" s="32" t="s">
        <v>23</v>
      </c>
      <c r="C79" s="32" t="s">
        <v>91</v>
      </c>
      <c r="D79" s="36" t="s">
        <v>70</v>
      </c>
      <c r="E79" s="24" t="str">
        <f t="shared" ref="E79:E82" si="31">#REF!/#REF!*1000</f>
        <v>#REF!</v>
      </c>
      <c r="F79" s="36" t="s">
        <v>92</v>
      </c>
      <c r="G79" s="24" t="str">
        <f t="shared" ref="G79:G82" si="32">#REF!/#REF!*1000</f>
        <v>#REF!</v>
      </c>
      <c r="H79" s="15" t="str">
        <f t="shared" ref="H79:H82" si="33">#REF!/18.495</f>
        <v>#REF!</v>
      </c>
      <c r="I79" s="15" t="str">
        <f t="shared" ref="I79:I82" si="34">#REF!/1134531.429</f>
        <v>#REF!</v>
      </c>
      <c r="J79" s="15" t="str">
        <f t="shared" ref="J79:J82" si="35">#REF!/374489.674</f>
        <v>#REF!</v>
      </c>
    </row>
    <row r="80" ht="14.25" hidden="1" customHeight="1">
      <c r="A80" s="11">
        <f>VLOOKUP(C80,'Species Data'!A$2:E$252,2,FALSE)</f>
        <v>251</v>
      </c>
      <c r="B80" s="11" t="s">
        <v>23</v>
      </c>
      <c r="C80" s="20" t="s">
        <v>173</v>
      </c>
      <c r="D80" s="21" t="s">
        <v>18</v>
      </c>
      <c r="E80" s="24" t="str">
        <f t="shared" si="31"/>
        <v>#REF!</v>
      </c>
      <c r="F80" s="21" t="s">
        <v>36</v>
      </c>
      <c r="G80" s="24" t="str">
        <f t="shared" si="32"/>
        <v>#REF!</v>
      </c>
      <c r="H80" s="15" t="str">
        <f t="shared" si="33"/>
        <v>#REF!</v>
      </c>
      <c r="I80" s="15" t="str">
        <f t="shared" si="34"/>
        <v>#REF!</v>
      </c>
      <c r="J80" s="15" t="str">
        <f t="shared" si="35"/>
        <v>#REF!</v>
      </c>
    </row>
    <row r="81" ht="14.25" hidden="1" customHeight="1">
      <c r="A81" s="11">
        <f>VLOOKUP(C81,'Species Data'!A$2:E$252,2,FALSE)</f>
        <v>145</v>
      </c>
      <c r="B81" s="11" t="s">
        <v>23</v>
      </c>
      <c r="C81" s="11" t="s">
        <v>91</v>
      </c>
      <c r="D81" s="12" t="s">
        <v>94</v>
      </c>
      <c r="E81" s="24" t="str">
        <f t="shared" si="31"/>
        <v>#REF!</v>
      </c>
      <c r="F81" s="12" t="s">
        <v>95</v>
      </c>
      <c r="G81" s="24" t="str">
        <f t="shared" si="32"/>
        <v>#REF!</v>
      </c>
      <c r="H81" s="15" t="str">
        <f t="shared" si="33"/>
        <v>#REF!</v>
      </c>
      <c r="I81" s="15" t="str">
        <f t="shared" si="34"/>
        <v>#REF!</v>
      </c>
      <c r="J81" s="15" t="str">
        <f t="shared" si="35"/>
        <v>#REF!</v>
      </c>
    </row>
    <row r="82" ht="14.25" hidden="1" customHeight="1">
      <c r="A82" s="11">
        <f>VLOOKUP(C82,'Species Data'!A$2:E$252,2,FALSE)</f>
        <v>151</v>
      </c>
      <c r="B82" s="11" t="s">
        <v>23</v>
      </c>
      <c r="C82" s="11" t="s">
        <v>181</v>
      </c>
      <c r="D82" s="48" t="s">
        <v>42</v>
      </c>
      <c r="E82" s="24" t="str">
        <f t="shared" si="31"/>
        <v>#REF!</v>
      </c>
      <c r="F82" s="72" t="s">
        <v>39</v>
      </c>
      <c r="G82" s="24" t="str">
        <f t="shared" si="32"/>
        <v>#REF!</v>
      </c>
      <c r="H82" s="15" t="str">
        <f t="shared" si="33"/>
        <v>#REF!</v>
      </c>
      <c r="I82" s="15" t="str">
        <f t="shared" si="34"/>
        <v>#REF!</v>
      </c>
      <c r="J82" s="15" t="str">
        <f t="shared" si="35"/>
        <v>#REF!</v>
      </c>
    </row>
    <row r="83" ht="14.25" customHeight="1">
      <c r="A83" s="32">
        <v>149.0</v>
      </c>
      <c r="B83" s="32"/>
      <c r="C83" s="32" t="s">
        <v>49</v>
      </c>
      <c r="D83" s="36" t="s">
        <v>25</v>
      </c>
      <c r="E83" s="13">
        <v>11.25</v>
      </c>
      <c r="F83" s="36" t="s">
        <v>89</v>
      </c>
      <c r="G83" s="13">
        <v>21.944444444444443</v>
      </c>
      <c r="H83" s="15">
        <v>0.8509370944752909</v>
      </c>
      <c r="I83" s="15">
        <v>0.48846607771533745</v>
      </c>
      <c r="J83" s="15">
        <v>0.5206921514139599</v>
      </c>
    </row>
    <row r="84" ht="14.25" hidden="1" customHeight="1">
      <c r="A84" s="11">
        <f>VLOOKUP(C84,'Species Data'!A$2:E$252,2,FALSE)</f>
        <v>151</v>
      </c>
      <c r="B84" s="11" t="s">
        <v>23</v>
      </c>
      <c r="C84" s="11" t="s">
        <v>181</v>
      </c>
      <c r="D84" s="48" t="s">
        <v>42</v>
      </c>
      <c r="E84" s="24" t="str">
        <f t="shared" ref="E84:E86" si="36">#REF!/#REF!*1000</f>
        <v>#REF!</v>
      </c>
      <c r="F84" s="72" t="s">
        <v>29</v>
      </c>
      <c r="G84" s="24" t="str">
        <f t="shared" ref="G84:G86" si="37">#REF!/#REF!*1000</f>
        <v>#REF!</v>
      </c>
      <c r="H84" s="15" t="str">
        <f t="shared" ref="H84:H86" si="38">#REF!/18.495</f>
        <v>#REF!</v>
      </c>
      <c r="I84" s="15" t="str">
        <f t="shared" ref="I84:I86" si="39">#REF!/1134531.429</f>
        <v>#REF!</v>
      </c>
      <c r="J84" s="15" t="str">
        <f t="shared" ref="J84:J86" si="40">#REF!/374489.674</f>
        <v>#REF!</v>
      </c>
    </row>
    <row r="85" ht="14.25" hidden="1" customHeight="1">
      <c r="A85" s="11">
        <f>VLOOKUP(C85,'Species Data'!A$2:E$252,2,FALSE)</f>
        <v>245</v>
      </c>
      <c r="B85" s="11" t="s">
        <v>23</v>
      </c>
      <c r="C85" s="20" t="s">
        <v>227</v>
      </c>
      <c r="D85" s="21" t="s">
        <v>47</v>
      </c>
      <c r="E85" s="24" t="str">
        <f t="shared" si="36"/>
        <v>#REF!</v>
      </c>
      <c r="F85" s="21" t="s">
        <v>76</v>
      </c>
      <c r="G85" s="24" t="str">
        <f t="shared" si="37"/>
        <v>#REF!</v>
      </c>
      <c r="H85" s="15" t="str">
        <f t="shared" si="38"/>
        <v>#REF!</v>
      </c>
      <c r="I85" s="15" t="str">
        <f t="shared" si="39"/>
        <v>#REF!</v>
      </c>
      <c r="J85" s="15" t="str">
        <f t="shared" si="40"/>
        <v>#REF!</v>
      </c>
    </row>
    <row r="86" ht="14.25" hidden="1" customHeight="1">
      <c r="A86" s="11">
        <f>VLOOKUP(C86,'Species Data'!A$2:E$252,2,FALSE)</f>
        <v>245</v>
      </c>
      <c r="B86" s="11" t="s">
        <v>23</v>
      </c>
      <c r="C86" s="20" t="s">
        <v>227</v>
      </c>
      <c r="D86" s="21" t="s">
        <v>163</v>
      </c>
      <c r="E86" s="24" t="str">
        <f t="shared" si="36"/>
        <v>#REF!</v>
      </c>
      <c r="F86" s="21" t="s">
        <v>76</v>
      </c>
      <c r="G86" s="24" t="str">
        <f t="shared" si="37"/>
        <v>#REF!</v>
      </c>
      <c r="H86" s="15" t="str">
        <f t="shared" si="38"/>
        <v>#REF!</v>
      </c>
      <c r="I86" s="15" t="str">
        <f t="shared" si="39"/>
        <v>#REF!</v>
      </c>
      <c r="J86" s="15" t="str">
        <f t="shared" si="40"/>
        <v>#REF!</v>
      </c>
    </row>
    <row r="87" ht="14.25" customHeight="1">
      <c r="A87" s="32">
        <v>93.0</v>
      </c>
      <c r="B87" s="32"/>
      <c r="C87" s="32" t="s">
        <v>219</v>
      </c>
      <c r="D87" s="36" t="s">
        <v>58</v>
      </c>
      <c r="E87" s="13">
        <v>8.0</v>
      </c>
      <c r="F87" s="36" t="s">
        <v>37</v>
      </c>
      <c r="G87" s="13">
        <v>25.0</v>
      </c>
      <c r="H87" s="15">
        <v>0.8500861573808156</v>
      </c>
      <c r="I87" s="15">
        <v>0.13445996187489015</v>
      </c>
      <c r="J87" s="15">
        <v>0.11147953202718165</v>
      </c>
    </row>
    <row r="88" ht="14.25" hidden="1" customHeight="1">
      <c r="A88" s="11">
        <f>VLOOKUP(C88,'Species Data'!A$2:E$252,2,FALSE)</f>
        <v>144</v>
      </c>
      <c r="B88" s="11" t="s">
        <v>23</v>
      </c>
      <c r="C88" s="11" t="s">
        <v>200</v>
      </c>
      <c r="D88" s="48" t="s">
        <v>86</v>
      </c>
      <c r="E88" s="24" t="str">
        <f t="shared" ref="E88:E94" si="41">#REF!/#REF!*1000</f>
        <v>#REF!</v>
      </c>
      <c r="F88" s="48" t="s">
        <v>88</v>
      </c>
      <c r="G88" s="24" t="str">
        <f t="shared" ref="G88:G94" si="42">#REF!/#REF!*1000</f>
        <v>#REF!</v>
      </c>
      <c r="H88" s="15" t="str">
        <f t="shared" ref="H88:H94" si="43">#REF!/18.495</f>
        <v>#REF!</v>
      </c>
      <c r="I88" s="15" t="str">
        <f t="shared" ref="I88:I94" si="44">#REF!/1134531.429</f>
        <v>#REF!</v>
      </c>
      <c r="J88" s="15" t="str">
        <f t="shared" ref="J88:J94" si="45">#REF!/374489.674</f>
        <v>#REF!</v>
      </c>
    </row>
    <row r="89" ht="14.25" hidden="1" customHeight="1">
      <c r="A89" s="11">
        <f>VLOOKUP(C89,'Species Data'!A$2:E$252,2,FALSE)</f>
        <v>151</v>
      </c>
      <c r="B89" s="11" t="s">
        <v>23</v>
      </c>
      <c r="C89" s="11" t="s">
        <v>181</v>
      </c>
      <c r="D89" s="48" t="s">
        <v>42</v>
      </c>
      <c r="E89" s="24" t="str">
        <f t="shared" si="41"/>
        <v>#REF!</v>
      </c>
      <c r="F89" s="73" t="s">
        <v>33</v>
      </c>
      <c r="G89" s="24" t="str">
        <f t="shared" si="42"/>
        <v>#REF!</v>
      </c>
      <c r="H89" s="15" t="str">
        <f t="shared" si="43"/>
        <v>#REF!</v>
      </c>
      <c r="I89" s="15" t="str">
        <f t="shared" si="44"/>
        <v>#REF!</v>
      </c>
      <c r="J89" s="15" t="str">
        <f t="shared" si="45"/>
        <v>#REF!</v>
      </c>
    </row>
    <row r="90" ht="14.25" hidden="1" customHeight="1">
      <c r="A90" s="32">
        <f>VLOOKUP(C90,'Species Data'!A$2:E$252,2,FALSE)</f>
        <v>145</v>
      </c>
      <c r="B90" s="32" t="s">
        <v>23</v>
      </c>
      <c r="C90" s="32" t="s">
        <v>91</v>
      </c>
      <c r="D90" s="36" t="s">
        <v>70</v>
      </c>
      <c r="E90" s="24" t="str">
        <f t="shared" si="41"/>
        <v>#REF!</v>
      </c>
      <c r="F90" s="36" t="s">
        <v>105</v>
      </c>
      <c r="G90" s="24" t="str">
        <f t="shared" si="42"/>
        <v>#REF!</v>
      </c>
      <c r="H90" s="15" t="str">
        <f t="shared" si="43"/>
        <v>#REF!</v>
      </c>
      <c r="I90" s="15" t="str">
        <f t="shared" si="44"/>
        <v>#REF!</v>
      </c>
      <c r="J90" s="15" t="str">
        <f t="shared" si="45"/>
        <v>#REF!</v>
      </c>
    </row>
    <row r="91" ht="14.25" hidden="1" customHeight="1">
      <c r="A91" s="11">
        <f>VLOOKUP(C91,'Species Data'!A$2:E$252,2,FALSE)</f>
        <v>151</v>
      </c>
      <c r="B91" s="11" t="s">
        <v>23</v>
      </c>
      <c r="C91" s="11" t="s">
        <v>181</v>
      </c>
      <c r="D91" s="48" t="s">
        <v>42</v>
      </c>
      <c r="E91" s="24" t="str">
        <f t="shared" si="41"/>
        <v>#REF!</v>
      </c>
      <c r="F91" s="72" t="s">
        <v>36</v>
      </c>
      <c r="G91" s="24" t="str">
        <f t="shared" si="42"/>
        <v>#REF!</v>
      </c>
      <c r="H91" s="15" t="str">
        <f t="shared" si="43"/>
        <v>#REF!</v>
      </c>
      <c r="I91" s="15" t="str">
        <f t="shared" si="44"/>
        <v>#REF!</v>
      </c>
      <c r="J91" s="15" t="str">
        <f t="shared" si="45"/>
        <v>#REF!</v>
      </c>
    </row>
    <row r="92" ht="14.25" hidden="1" customHeight="1">
      <c r="A92" s="11">
        <f>VLOOKUP(C92,'Species Data'!A$2:E$252,2,FALSE)</f>
        <v>151</v>
      </c>
      <c r="B92" s="11" t="s">
        <v>23</v>
      </c>
      <c r="C92" s="11" t="s">
        <v>181</v>
      </c>
      <c r="D92" s="48" t="s">
        <v>42</v>
      </c>
      <c r="E92" s="24" t="str">
        <f t="shared" si="41"/>
        <v>#REF!</v>
      </c>
      <c r="F92" s="73" t="s">
        <v>75</v>
      </c>
      <c r="G92" s="24" t="str">
        <f t="shared" si="42"/>
        <v>#REF!</v>
      </c>
      <c r="H92" s="15" t="str">
        <f t="shared" si="43"/>
        <v>#REF!</v>
      </c>
      <c r="I92" s="15" t="str">
        <f t="shared" si="44"/>
        <v>#REF!</v>
      </c>
      <c r="J92" s="15" t="str">
        <f t="shared" si="45"/>
        <v>#REF!</v>
      </c>
    </row>
    <row r="93" ht="14.25" hidden="1" customHeight="1">
      <c r="A93" s="32">
        <f>VLOOKUP(C93,'Species Data'!A$2:E$252,2,FALSE)</f>
        <v>145</v>
      </c>
      <c r="B93" s="32" t="s">
        <v>23</v>
      </c>
      <c r="C93" s="32" t="s">
        <v>91</v>
      </c>
      <c r="D93" s="36" t="s">
        <v>70</v>
      </c>
      <c r="E93" s="24" t="str">
        <f t="shared" si="41"/>
        <v>#REF!</v>
      </c>
      <c r="F93" s="36" t="s">
        <v>109</v>
      </c>
      <c r="G93" s="24" t="str">
        <f t="shared" si="42"/>
        <v>#REF!</v>
      </c>
      <c r="H93" s="15" t="str">
        <f t="shared" si="43"/>
        <v>#REF!</v>
      </c>
      <c r="I93" s="15" t="str">
        <f t="shared" si="44"/>
        <v>#REF!</v>
      </c>
      <c r="J93" s="15" t="str">
        <f t="shared" si="45"/>
        <v>#REF!</v>
      </c>
    </row>
    <row r="94" ht="14.25" hidden="1" customHeight="1">
      <c r="A94" s="11">
        <f>VLOOKUP(C94,'Species Data'!A$2:E$252,2,FALSE)</f>
        <v>145</v>
      </c>
      <c r="B94" s="11" t="s">
        <v>23</v>
      </c>
      <c r="C94" s="11" t="s">
        <v>91</v>
      </c>
      <c r="D94" s="12" t="s">
        <v>94</v>
      </c>
      <c r="E94" s="24" t="str">
        <f t="shared" si="41"/>
        <v>#REF!</v>
      </c>
      <c r="F94" s="48" t="s">
        <v>92</v>
      </c>
      <c r="G94" s="24" t="str">
        <f t="shared" si="42"/>
        <v>#REF!</v>
      </c>
      <c r="H94" s="15" t="str">
        <f t="shared" si="43"/>
        <v>#REF!</v>
      </c>
      <c r="I94" s="15" t="str">
        <f t="shared" si="44"/>
        <v>#REF!</v>
      </c>
      <c r="J94" s="15" t="str">
        <f t="shared" si="45"/>
        <v>#REF!</v>
      </c>
    </row>
    <row r="95" ht="14.25" customHeight="1">
      <c r="A95" s="32">
        <v>65.0</v>
      </c>
      <c r="B95" s="32"/>
      <c r="C95" s="32" t="s">
        <v>17</v>
      </c>
      <c r="D95" s="36" t="s">
        <v>38</v>
      </c>
      <c r="E95" s="13">
        <v>8.333333333333334</v>
      </c>
      <c r="F95" s="36" t="s">
        <v>36</v>
      </c>
      <c r="G95" s="13">
        <v>32.5</v>
      </c>
      <c r="H95" s="15">
        <v>0.8453176985683786</v>
      </c>
      <c r="I95" s="15">
        <v>0.28306350792334467</v>
      </c>
      <c r="J95" s="15">
        <v>0.2363066963554886</v>
      </c>
    </row>
    <row r="96" ht="14.25" hidden="1" customHeight="1">
      <c r="A96" s="11">
        <f>VLOOKUP(C96,'Species Data'!A$2:E$252,2,FALSE)</f>
        <v>251</v>
      </c>
      <c r="B96" s="11" t="s">
        <v>23</v>
      </c>
      <c r="C96" s="20" t="s">
        <v>173</v>
      </c>
      <c r="D96" s="21" t="s">
        <v>18</v>
      </c>
      <c r="E96" s="24" t="str">
        <f t="shared" ref="E96:E97" si="46">#REF!/#REF!*1000</f>
        <v>#REF!</v>
      </c>
      <c r="F96" s="21" t="s">
        <v>48</v>
      </c>
      <c r="G96" s="24" t="str">
        <f t="shared" ref="G96:G97" si="47">#REF!/#REF!*1000</f>
        <v>#REF!</v>
      </c>
      <c r="H96" s="15" t="str">
        <f t="shared" ref="H96:H97" si="48">#REF!/18.495</f>
        <v>#REF!</v>
      </c>
      <c r="I96" s="15" t="str">
        <f t="shared" ref="I96:I97" si="49">#REF!/1134531.429</f>
        <v>#REF!</v>
      </c>
      <c r="J96" s="15" t="str">
        <f t="shared" ref="J96:J97" si="50">#REF!/374489.674</f>
        <v>#REF!</v>
      </c>
    </row>
    <row r="97" ht="14.25" hidden="1" customHeight="1">
      <c r="A97" s="11">
        <f>VLOOKUP(C97,'Species Data'!A$2:E$252,2,FALSE)</f>
        <v>146</v>
      </c>
      <c r="B97" s="11" t="s">
        <v>23</v>
      </c>
      <c r="C97" s="11" t="s">
        <v>44</v>
      </c>
      <c r="D97" s="12" t="s">
        <v>45</v>
      </c>
      <c r="E97" s="24" t="str">
        <f t="shared" si="46"/>
        <v>#REF!</v>
      </c>
      <c r="F97" s="48" t="s">
        <v>100</v>
      </c>
      <c r="G97" s="24" t="str">
        <f t="shared" si="47"/>
        <v>#REF!</v>
      </c>
      <c r="H97" s="15" t="str">
        <f t="shared" si="48"/>
        <v>#REF!</v>
      </c>
      <c r="I97" s="15" t="str">
        <f t="shared" si="49"/>
        <v>#REF!</v>
      </c>
      <c r="J97" s="15" t="str">
        <f t="shared" si="50"/>
        <v>#REF!</v>
      </c>
    </row>
    <row r="98" ht="14.25" customHeight="1">
      <c r="A98" s="11">
        <v>248.0</v>
      </c>
      <c r="B98" s="11"/>
      <c r="C98" s="20" t="s">
        <v>59</v>
      </c>
      <c r="D98" s="21" t="s">
        <v>60</v>
      </c>
      <c r="E98" s="13">
        <v>12.0</v>
      </c>
      <c r="F98" s="21" t="s">
        <v>65</v>
      </c>
      <c r="G98" s="13">
        <v>18.4375</v>
      </c>
      <c r="H98" s="15">
        <v>0.8429250244299066</v>
      </c>
      <c r="I98" s="15">
        <v>0.5608210564474845</v>
      </c>
      <c r="J98" s="15">
        <v>0.4739241620694121</v>
      </c>
    </row>
    <row r="99" ht="14.25" customHeight="1">
      <c r="A99" s="11">
        <v>217.0</v>
      </c>
      <c r="B99" s="11"/>
      <c r="C99" s="20" t="s">
        <v>165</v>
      </c>
      <c r="D99" s="21" t="s">
        <v>166</v>
      </c>
      <c r="E99" s="13">
        <v>8.571428571428571</v>
      </c>
      <c r="F99" s="21" t="s">
        <v>29</v>
      </c>
      <c r="G99" s="13">
        <v>31.315789473684212</v>
      </c>
      <c r="H99" s="15">
        <v>0.8394821720496619</v>
      </c>
      <c r="I99" s="15">
        <v>0.34144124562824796</v>
      </c>
      <c r="J99" s="15">
        <v>0.32058604384343836</v>
      </c>
    </row>
    <row r="100" ht="14.25" hidden="1" customHeight="1">
      <c r="A100" s="32">
        <f>VLOOKUP(C100,'Species Data'!A$2:E$252,2,FALSE)</f>
        <v>146</v>
      </c>
      <c r="B100" s="32" t="s">
        <v>23</v>
      </c>
      <c r="C100" s="32" t="s">
        <v>44</v>
      </c>
      <c r="D100" s="36" t="s">
        <v>108</v>
      </c>
      <c r="E100" s="24" t="str">
        <f t="shared" ref="E100:E101" si="51">#REF!/#REF!*1000</f>
        <v>#REF!</v>
      </c>
      <c r="F100" s="36" t="s">
        <v>28</v>
      </c>
      <c r="G100" s="24" t="str">
        <f t="shared" ref="G100:G101" si="52">#REF!/#REF!*1000</f>
        <v>#REF!</v>
      </c>
      <c r="H100" s="15" t="str">
        <f t="shared" ref="H100:H101" si="53">#REF!/18.495</f>
        <v>#REF!</v>
      </c>
      <c r="I100" s="15" t="str">
        <f t="shared" ref="I100:I101" si="54">#REF!/1134531.429</f>
        <v>#REF!</v>
      </c>
      <c r="J100" s="15" t="str">
        <f t="shared" ref="J100:J101" si="55">#REF!/374489.674</f>
        <v>#REF!</v>
      </c>
    </row>
    <row r="101" ht="14.25" hidden="1" customHeight="1">
      <c r="A101" s="11">
        <f>VLOOKUP(C101,'Species Data'!A$2:E$252,2,FALSE)</f>
        <v>243</v>
      </c>
      <c r="B101" s="11" t="s">
        <v>23</v>
      </c>
      <c r="C101" s="20" t="s">
        <v>69</v>
      </c>
      <c r="D101" s="21" t="s">
        <v>99</v>
      </c>
      <c r="E101" s="24" t="str">
        <f t="shared" si="51"/>
        <v>#REF!</v>
      </c>
      <c r="F101" s="21" t="s">
        <v>109</v>
      </c>
      <c r="G101" s="24" t="str">
        <f t="shared" si="52"/>
        <v>#REF!</v>
      </c>
      <c r="H101" s="15" t="str">
        <f t="shared" si="53"/>
        <v>#REF!</v>
      </c>
      <c r="I101" s="15" t="str">
        <f t="shared" si="54"/>
        <v>#REF!</v>
      </c>
      <c r="J101" s="15" t="str">
        <f t="shared" si="55"/>
        <v>#REF!</v>
      </c>
    </row>
    <row r="102" ht="14.25" customHeight="1">
      <c r="A102" s="11">
        <v>214.0</v>
      </c>
      <c r="B102" s="11"/>
      <c r="C102" s="20" t="s">
        <v>124</v>
      </c>
      <c r="D102" s="21" t="s">
        <v>115</v>
      </c>
      <c r="E102" s="13">
        <v>11.11111111111111</v>
      </c>
      <c r="F102" s="21" t="s">
        <v>113</v>
      </c>
      <c r="G102" s="13">
        <v>32.27272727272727</v>
      </c>
      <c r="H102" s="15">
        <v>0.8305819445534898</v>
      </c>
      <c r="I102" s="15">
        <v>0.39412481533423466</v>
      </c>
      <c r="J102" s="15">
        <v>0.3974734653165494</v>
      </c>
    </row>
    <row r="103" ht="14.25" hidden="1" customHeight="1">
      <c r="A103" s="32">
        <f>VLOOKUP(C103,'Species Data'!A$2:E$252,2,FALSE)</f>
        <v>146</v>
      </c>
      <c r="B103" s="32" t="s">
        <v>23</v>
      </c>
      <c r="C103" s="32" t="s">
        <v>44</v>
      </c>
      <c r="D103" s="36" t="s">
        <v>108</v>
      </c>
      <c r="E103" s="24" t="str">
        <f>#REF!/#REF!*1000</f>
        <v>#REF!</v>
      </c>
      <c r="F103" s="36" t="s">
        <v>98</v>
      </c>
      <c r="G103" s="24" t="str">
        <f>#REF!/#REF!*1000</f>
        <v>#REF!</v>
      </c>
      <c r="H103" s="15" t="str">
        <f>#REF!/18.495</f>
        <v>#REF!</v>
      </c>
      <c r="I103" s="15" t="str">
        <f>#REF!/1134531.429</f>
        <v>#REF!</v>
      </c>
      <c r="J103" s="15" t="str">
        <f>#REF!/374489.674</f>
        <v>#REF!</v>
      </c>
    </row>
    <row r="104" ht="14.25" customHeight="1">
      <c r="A104" s="11">
        <v>136.0</v>
      </c>
      <c r="B104" s="11"/>
      <c r="C104" s="11" t="s">
        <v>55</v>
      </c>
      <c r="D104" s="48" t="s">
        <v>108</v>
      </c>
      <c r="E104" s="13">
        <v>9.0</v>
      </c>
      <c r="F104" s="48" t="s">
        <v>28</v>
      </c>
      <c r="G104" s="13">
        <v>27.38095238095238</v>
      </c>
      <c r="H104" s="15">
        <v>0.8292142285071716</v>
      </c>
      <c r="I104" s="15">
        <v>0.34507204107198924</v>
      </c>
      <c r="J104" s="15">
        <v>0.41149364278993456</v>
      </c>
    </row>
    <row r="105" ht="14.25" customHeight="1">
      <c r="A105" s="32">
        <v>65.0</v>
      </c>
      <c r="B105" s="32"/>
      <c r="C105" s="32" t="s">
        <v>17</v>
      </c>
      <c r="D105" s="36" t="s">
        <v>38</v>
      </c>
      <c r="E105" s="13">
        <v>8.333333333333334</v>
      </c>
      <c r="F105" s="36" t="s">
        <v>48</v>
      </c>
      <c r="G105" s="13">
        <v>21.714285714285715</v>
      </c>
      <c r="H105" s="15">
        <v>0.8280059974488464</v>
      </c>
      <c r="I105" s="15">
        <v>0.2772665030158237</v>
      </c>
      <c r="J105" s="15">
        <v>0.27385039251453164</v>
      </c>
    </row>
    <row r="106" ht="14.25" customHeight="1">
      <c r="A106" s="11">
        <v>217.0</v>
      </c>
      <c r="B106" s="11"/>
      <c r="C106" s="20" t="s">
        <v>165</v>
      </c>
      <c r="D106" s="21" t="s">
        <v>115</v>
      </c>
      <c r="E106" s="13">
        <v>8.88888888888889</v>
      </c>
      <c r="F106" s="21" t="s">
        <v>29</v>
      </c>
      <c r="G106" s="13">
        <v>31.315789473684212</v>
      </c>
      <c r="H106" s="15">
        <v>0.8263697170702785</v>
      </c>
      <c r="I106" s="15">
        <v>0.3361080377169069</v>
      </c>
      <c r="J106" s="15">
        <v>0.3640784077521989</v>
      </c>
    </row>
    <row r="107" ht="14.25" customHeight="1">
      <c r="A107" s="11">
        <v>196.0</v>
      </c>
      <c r="B107" s="11"/>
      <c r="C107" s="20" t="s">
        <v>130</v>
      </c>
      <c r="D107" s="21" t="s">
        <v>54</v>
      </c>
      <c r="E107" s="13">
        <v>10.0</v>
      </c>
      <c r="F107" s="21" t="s">
        <v>36</v>
      </c>
      <c r="G107" s="13">
        <v>31.42857142857143</v>
      </c>
      <c r="H107" s="15">
        <v>0.8241140773668306</v>
      </c>
      <c r="I107" s="15">
        <v>0.32613838956385366</v>
      </c>
      <c r="J107" s="15">
        <v>0.3821831765078991</v>
      </c>
    </row>
    <row r="108" ht="14.25" hidden="1" customHeight="1">
      <c r="A108" s="32">
        <f>VLOOKUP(C108,'Species Data'!A$2:E$252,2,FALSE)</f>
        <v>151</v>
      </c>
      <c r="B108" s="11" t="s">
        <v>23</v>
      </c>
      <c r="C108" s="32" t="s">
        <v>181</v>
      </c>
      <c r="D108" s="36" t="s">
        <v>42</v>
      </c>
      <c r="E108" s="24" t="str">
        <f t="shared" ref="E108:E109" si="56">#REF!/#REF!*1000</f>
        <v>#REF!</v>
      </c>
      <c r="F108" s="74" t="s">
        <v>68</v>
      </c>
      <c r="G108" s="24" t="str">
        <f t="shared" ref="G108:G109" si="57">#REF!/#REF!*1000</f>
        <v>#REF!</v>
      </c>
      <c r="H108" s="15" t="str">
        <f t="shared" ref="H108:H109" si="58">#REF!/18.495</f>
        <v>#REF!</v>
      </c>
      <c r="I108" s="15" t="str">
        <f t="shared" ref="I108:I109" si="59">#REF!/1134531.429</f>
        <v>#REF!</v>
      </c>
      <c r="J108" s="15" t="str">
        <f t="shared" ref="J108:J109" si="60">#REF!/374489.674</f>
        <v>#REF!</v>
      </c>
    </row>
    <row r="109" ht="14.25" hidden="1" customHeight="1">
      <c r="A109" s="11">
        <f>VLOOKUP(C109,'Species Data'!A$2:E$252,2,FALSE)</f>
        <v>151</v>
      </c>
      <c r="B109" s="11" t="s">
        <v>23</v>
      </c>
      <c r="C109" s="11" t="s">
        <v>181</v>
      </c>
      <c r="D109" s="48" t="s">
        <v>42</v>
      </c>
      <c r="E109" s="24" t="str">
        <f t="shared" si="56"/>
        <v>#REF!</v>
      </c>
      <c r="F109" s="72" t="s">
        <v>28</v>
      </c>
      <c r="G109" s="24" t="str">
        <f t="shared" si="57"/>
        <v>#REF!</v>
      </c>
      <c r="H109" s="15" t="str">
        <f t="shared" si="58"/>
        <v>#REF!</v>
      </c>
      <c r="I109" s="15" t="str">
        <f t="shared" si="59"/>
        <v>#REF!</v>
      </c>
      <c r="J109" s="15" t="str">
        <f t="shared" si="60"/>
        <v>#REF!</v>
      </c>
    </row>
    <row r="110" ht="14.25" customHeight="1">
      <c r="A110" s="11">
        <v>6.0</v>
      </c>
      <c r="B110" s="11"/>
      <c r="C110" s="11" t="s">
        <v>137</v>
      </c>
      <c r="D110" s="12" t="s">
        <v>151</v>
      </c>
      <c r="E110" s="13">
        <v>9.166666666666666</v>
      </c>
      <c r="F110" s="12" t="s">
        <v>46</v>
      </c>
      <c r="G110" s="13">
        <v>29.75</v>
      </c>
      <c r="H110" s="15">
        <v>0.8220850086157381</v>
      </c>
      <c r="I110" s="15">
        <v>0.3541795665634675</v>
      </c>
      <c r="J110" s="15">
        <v>0.4533498452012384</v>
      </c>
    </row>
    <row r="111" ht="14.25" hidden="1" customHeight="1">
      <c r="A111" s="11">
        <f>VLOOKUP(C111,'Species Data'!A$2:E$252,2,FALSE)</f>
        <v>145</v>
      </c>
      <c r="B111" s="11" t="s">
        <v>23</v>
      </c>
      <c r="C111" s="11" t="s">
        <v>91</v>
      </c>
      <c r="D111" s="12" t="s">
        <v>94</v>
      </c>
      <c r="E111" s="24" t="str">
        <f t="shared" ref="E111:E113" si="61">#REF!/#REF!*1000</f>
        <v>#REF!</v>
      </c>
      <c r="F111" s="48" t="s">
        <v>109</v>
      </c>
      <c r="G111" s="24" t="str">
        <f t="shared" ref="G111:G113" si="62">#REF!/#REF!*1000</f>
        <v>#REF!</v>
      </c>
      <c r="H111" s="15" t="str">
        <f t="shared" ref="H111:H113" si="63">#REF!/18.495</f>
        <v>#REF!</v>
      </c>
      <c r="I111" s="15" t="str">
        <f t="shared" ref="I111:I113" si="64">#REF!/1134531.429</f>
        <v>#REF!</v>
      </c>
      <c r="J111" s="15" t="str">
        <f t="shared" ref="J111:J113" si="65">#REF!/374489.674</f>
        <v>#REF!</v>
      </c>
    </row>
    <row r="112" ht="14.25" hidden="1" customHeight="1">
      <c r="A112" s="11">
        <f>VLOOKUP(C112,'Species Data'!A$2:E$252,2,FALSE)</f>
        <v>151</v>
      </c>
      <c r="B112" s="11" t="s">
        <v>23</v>
      </c>
      <c r="C112" s="11" t="s">
        <v>181</v>
      </c>
      <c r="D112" s="48" t="s">
        <v>42</v>
      </c>
      <c r="E112" s="24" t="str">
        <f t="shared" si="61"/>
        <v>#REF!</v>
      </c>
      <c r="F112" s="72" t="s">
        <v>109</v>
      </c>
      <c r="G112" s="24" t="str">
        <f t="shared" si="62"/>
        <v>#REF!</v>
      </c>
      <c r="H112" s="15" t="str">
        <f t="shared" si="63"/>
        <v>#REF!</v>
      </c>
      <c r="I112" s="15" t="str">
        <f t="shared" si="64"/>
        <v>#REF!</v>
      </c>
      <c r="J112" s="15" t="str">
        <f t="shared" si="65"/>
        <v>#REF!</v>
      </c>
    </row>
    <row r="113" ht="14.25" hidden="1" customHeight="1">
      <c r="A113" s="32">
        <f>VLOOKUP(C113,'Species Data'!A$2:E$252,2,FALSE)</f>
        <v>151</v>
      </c>
      <c r="B113" s="11" t="s">
        <v>23</v>
      </c>
      <c r="C113" s="32" t="s">
        <v>181</v>
      </c>
      <c r="D113" s="36" t="s">
        <v>42</v>
      </c>
      <c r="E113" s="24" t="str">
        <f t="shared" si="61"/>
        <v>#REF!</v>
      </c>
      <c r="F113" s="74" t="s">
        <v>205</v>
      </c>
      <c r="G113" s="24" t="str">
        <f t="shared" si="62"/>
        <v>#REF!</v>
      </c>
      <c r="H113" s="15" t="str">
        <f t="shared" si="63"/>
        <v>#REF!</v>
      </c>
      <c r="I113" s="15" t="str">
        <f t="shared" si="64"/>
        <v>#REF!</v>
      </c>
      <c r="J113" s="15" t="str">
        <f t="shared" si="65"/>
        <v>#REF!</v>
      </c>
    </row>
    <row r="114" ht="14.25" customHeight="1">
      <c r="A114" s="11">
        <v>103.0</v>
      </c>
      <c r="B114" s="11"/>
      <c r="C114" s="11" t="s">
        <v>118</v>
      </c>
      <c r="D114" s="12" t="s">
        <v>129</v>
      </c>
      <c r="E114" s="13">
        <v>6.363636363636364</v>
      </c>
      <c r="F114" s="48" t="s">
        <v>39</v>
      </c>
      <c r="G114" s="13">
        <v>28.57142857142857</v>
      </c>
      <c r="H114" s="15">
        <v>0.8217443620370876</v>
      </c>
      <c r="I114" s="15">
        <v>0.38709443551748945</v>
      </c>
      <c r="J114" s="15">
        <v>0.5085712634205803</v>
      </c>
    </row>
    <row r="115" ht="14.25" customHeight="1">
      <c r="A115" s="11">
        <v>136.0</v>
      </c>
      <c r="B115" s="11"/>
      <c r="C115" s="11" t="s">
        <v>55</v>
      </c>
      <c r="D115" s="48" t="s">
        <v>108</v>
      </c>
      <c r="E115" s="13">
        <v>9.0</v>
      </c>
      <c r="F115" s="48" t="s">
        <v>98</v>
      </c>
      <c r="G115" s="13">
        <v>26.363636363636363</v>
      </c>
      <c r="H115" s="15">
        <v>0.8216861318527028</v>
      </c>
      <c r="I115" s="15">
        <v>0.3419392732194387</v>
      </c>
      <c r="J115" s="15">
        <v>0.38981077147016013</v>
      </c>
    </row>
    <row r="116" ht="14.25" customHeight="1">
      <c r="A116" s="11">
        <v>93.0</v>
      </c>
      <c r="B116" s="11"/>
      <c r="C116" s="11" t="s">
        <v>219</v>
      </c>
      <c r="D116" s="48" t="s">
        <v>53</v>
      </c>
      <c r="E116" s="13">
        <v>10.0</v>
      </c>
      <c r="F116" s="48" t="s">
        <v>144</v>
      </c>
      <c r="G116" s="13">
        <v>26.08695652173913</v>
      </c>
      <c r="H116" s="15">
        <v>0.8215006077768724</v>
      </c>
      <c r="I116" s="15">
        <v>0.12993852381058682</v>
      </c>
      <c r="J116" s="15">
        <v>0.11878016666097835</v>
      </c>
    </row>
    <row r="117" ht="14.25" customHeight="1">
      <c r="A117" s="11">
        <v>94.0</v>
      </c>
      <c r="B117" s="11"/>
      <c r="C117" s="11" t="s">
        <v>52</v>
      </c>
      <c r="D117" s="48" t="s">
        <v>147</v>
      </c>
      <c r="E117" s="13">
        <v>8.571428571428571</v>
      </c>
      <c r="F117" s="12" t="s">
        <v>33</v>
      </c>
      <c r="G117" s="13">
        <v>29.142857142857142</v>
      </c>
      <c r="H117" s="15">
        <v>0.8205464839583162</v>
      </c>
      <c r="I117" s="15">
        <v>0.24103412911935632</v>
      </c>
      <c r="J117" s="15">
        <v>0.22740323354157205</v>
      </c>
    </row>
    <row r="118" ht="14.25" hidden="1" customHeight="1">
      <c r="A118" s="11">
        <f>VLOOKUP(C118,'Species Data'!A$2:E$252,2,FALSE)</f>
        <v>151</v>
      </c>
      <c r="B118" s="11" t="s">
        <v>23</v>
      </c>
      <c r="C118" s="11" t="s">
        <v>181</v>
      </c>
      <c r="D118" s="48" t="s">
        <v>42</v>
      </c>
      <c r="E118" s="24" t="str">
        <f>#REF!/#REF!*1000</f>
        <v>#REF!</v>
      </c>
      <c r="F118" s="72" t="s">
        <v>85</v>
      </c>
      <c r="G118" s="24" t="str">
        <f>#REF!/#REF!*1000</f>
        <v>#REF!</v>
      </c>
      <c r="H118" s="15" t="str">
        <f>#REF!/18.495</f>
        <v>#REF!</v>
      </c>
      <c r="I118" s="15" t="str">
        <f>#REF!/1134531.429</f>
        <v>#REF!</v>
      </c>
      <c r="J118" s="15" t="str">
        <f>#REF!/374489.674</f>
        <v>#REF!</v>
      </c>
    </row>
    <row r="119" ht="14.25" customHeight="1">
      <c r="A119" s="11">
        <v>157.0</v>
      </c>
      <c r="B119" s="11"/>
      <c r="C119" s="20" t="s">
        <v>155</v>
      </c>
      <c r="D119" s="21" t="s">
        <v>108</v>
      </c>
      <c r="E119" s="13">
        <v>8.0</v>
      </c>
      <c r="F119" s="21" t="s">
        <v>46</v>
      </c>
      <c r="G119" s="13">
        <v>29.75</v>
      </c>
      <c r="H119" s="15">
        <v>0.8164437515385246</v>
      </c>
      <c r="I119" s="15">
        <v>0.3517491390948473</v>
      </c>
      <c r="J119" s="15">
        <v>0.415845648885464</v>
      </c>
    </row>
    <row r="120" ht="14.25" customHeight="1">
      <c r="A120" s="32">
        <v>94.0</v>
      </c>
      <c r="B120" s="32"/>
      <c r="C120" s="32" t="s">
        <v>52</v>
      </c>
      <c r="D120" s="36" t="s">
        <v>147</v>
      </c>
      <c r="E120" s="13">
        <v>8.571428571428571</v>
      </c>
      <c r="F120" s="70" t="s">
        <v>127</v>
      </c>
      <c r="G120" s="13">
        <v>30.0</v>
      </c>
      <c r="H120" s="15">
        <v>0.8125411524075034</v>
      </c>
      <c r="I120" s="15">
        <v>0.23868257664014308</v>
      </c>
      <c r="J120" s="15">
        <v>0.2214595261967303</v>
      </c>
    </row>
    <row r="121" ht="14.25" customHeight="1">
      <c r="A121" s="11">
        <v>6.0</v>
      </c>
      <c r="B121" s="11"/>
      <c r="C121" s="11" t="s">
        <v>137</v>
      </c>
      <c r="D121" s="12" t="s">
        <v>45</v>
      </c>
      <c r="E121" s="13">
        <v>10.0</v>
      </c>
      <c r="F121" s="12" t="s">
        <v>28</v>
      </c>
      <c r="G121" s="13">
        <v>25.0</v>
      </c>
      <c r="H121" s="15">
        <v>0.8124489857613592</v>
      </c>
      <c r="I121" s="15">
        <v>0.3500280708395565</v>
      </c>
      <c r="J121" s="15">
        <v>0.43478755638048994</v>
      </c>
    </row>
    <row r="122" ht="14.25" customHeight="1">
      <c r="A122" s="11">
        <v>71.0</v>
      </c>
      <c r="B122" s="11"/>
      <c r="C122" s="11" t="s">
        <v>223</v>
      </c>
      <c r="D122" s="48" t="s">
        <v>119</v>
      </c>
      <c r="E122" s="13">
        <v>8.75</v>
      </c>
      <c r="F122" s="48" t="s">
        <v>39</v>
      </c>
      <c r="G122" s="13">
        <v>25.510204081632654</v>
      </c>
      <c r="H122" s="15">
        <v>0.8108929959117479</v>
      </c>
      <c r="I122" s="15">
        <v>0.28095199846672486</v>
      </c>
      <c r="J122" s="15">
        <v>0.3017930566439793</v>
      </c>
    </row>
    <row r="123" ht="14.25" customHeight="1">
      <c r="A123" s="32">
        <v>93.0</v>
      </c>
      <c r="B123" s="32"/>
      <c r="C123" s="32" t="s">
        <v>219</v>
      </c>
      <c r="D123" s="36" t="s">
        <v>58</v>
      </c>
      <c r="E123" s="13">
        <v>8.0</v>
      </c>
      <c r="F123" s="36" t="s">
        <v>144</v>
      </c>
      <c r="G123" s="13">
        <v>26.08695652173913</v>
      </c>
      <c r="H123" s="15">
        <v>0.8108929959117479</v>
      </c>
      <c r="I123" s="15">
        <v>0.1282606949522005</v>
      </c>
      <c r="J123" s="15">
        <v>0.09893302559895105</v>
      </c>
    </row>
    <row r="124" ht="14.25" customHeight="1">
      <c r="A124" s="32">
        <v>94.0</v>
      </c>
      <c r="B124" s="32"/>
      <c r="C124" s="32" t="s">
        <v>52</v>
      </c>
      <c r="D124" s="36" t="s">
        <v>53</v>
      </c>
      <c r="E124" s="13">
        <v>11.428571428571429</v>
      </c>
      <c r="F124" s="36" t="s">
        <v>143</v>
      </c>
      <c r="G124" s="13">
        <v>19.666666666666664</v>
      </c>
      <c r="H124" s="15">
        <v>0.8090764793438452</v>
      </c>
      <c r="I124" s="15">
        <v>0.2376648348413438</v>
      </c>
      <c r="J124" s="15">
        <v>0.22932628705237107</v>
      </c>
    </row>
    <row r="125" ht="14.25" customHeight="1">
      <c r="A125" s="11">
        <v>68.0</v>
      </c>
      <c r="B125" s="11"/>
      <c r="C125" s="11" t="s">
        <v>121</v>
      </c>
      <c r="D125" s="12" t="s">
        <v>141</v>
      </c>
      <c r="E125" s="13">
        <v>6.666666666666667</v>
      </c>
      <c r="F125" s="12" t="s">
        <v>122</v>
      </c>
      <c r="G125" s="13">
        <v>26.296296296296298</v>
      </c>
      <c r="H125" s="15">
        <v>0.8057310613312911</v>
      </c>
      <c r="I125" s="15">
        <v>0.3686779239390539</v>
      </c>
      <c r="J125" s="15">
        <v>0.4202928332905215</v>
      </c>
    </row>
    <row r="126" ht="14.25" hidden="1" customHeight="1">
      <c r="A126" s="32">
        <f>VLOOKUP(C126,'Species Data'!A$2:E$252,2,FALSE)</f>
        <v>151</v>
      </c>
      <c r="B126" s="11" t="s">
        <v>23</v>
      </c>
      <c r="C126" s="32" t="s">
        <v>181</v>
      </c>
      <c r="D126" s="36" t="s">
        <v>42</v>
      </c>
      <c r="E126" s="24" t="str">
        <f>#REF!/#REF!*1000</f>
        <v>#REF!</v>
      </c>
      <c r="F126" s="74" t="s">
        <v>89</v>
      </c>
      <c r="G126" s="24" t="str">
        <f>#REF!/#REF!*1000</f>
        <v>#REF!</v>
      </c>
      <c r="H126" s="15" t="str">
        <f>#REF!/18.495</f>
        <v>#REF!</v>
      </c>
      <c r="I126" s="15" t="str">
        <f>#REF!/1134531.429</f>
        <v>#REF!</v>
      </c>
      <c r="J126" s="15" t="str">
        <f>#REF!/374489.674</f>
        <v>#REF!</v>
      </c>
    </row>
    <row r="127" ht="14.25" customHeight="1">
      <c r="A127" s="11">
        <v>59.0</v>
      </c>
      <c r="B127" s="11"/>
      <c r="C127" s="11" t="s">
        <v>138</v>
      </c>
      <c r="D127" s="48" t="s">
        <v>93</v>
      </c>
      <c r="E127" s="13">
        <v>10.0</v>
      </c>
      <c r="F127" s="48" t="s">
        <v>28</v>
      </c>
      <c r="G127" s="13">
        <v>25.238095238095237</v>
      </c>
      <c r="H127" s="15">
        <v>0.8055805417980703</v>
      </c>
      <c r="I127" s="15">
        <v>0.3777105088424185</v>
      </c>
      <c r="J127" s="15">
        <v>0.4158773383919623</v>
      </c>
    </row>
    <row r="128" ht="14.25" customHeight="1">
      <c r="A128" s="11">
        <v>229.0</v>
      </c>
      <c r="B128" s="11"/>
      <c r="C128" s="20" t="s">
        <v>206</v>
      </c>
      <c r="D128" s="21" t="s">
        <v>93</v>
      </c>
      <c r="E128" s="13">
        <v>10.0</v>
      </c>
      <c r="F128" s="21" t="s">
        <v>159</v>
      </c>
      <c r="G128" s="13">
        <v>26.5</v>
      </c>
      <c r="H128" s="15">
        <v>0.8027514999688588</v>
      </c>
      <c r="I128" s="15">
        <v>0.30042703836829876</v>
      </c>
      <c r="J128" s="15">
        <v>0.3119495897987207</v>
      </c>
    </row>
    <row r="129" ht="14.25" customHeight="1">
      <c r="A129" s="11">
        <v>229.0</v>
      </c>
      <c r="B129" s="11"/>
      <c r="C129" s="20" t="s">
        <v>206</v>
      </c>
      <c r="D129" s="21" t="s">
        <v>93</v>
      </c>
      <c r="E129" s="13">
        <v>10.0</v>
      </c>
      <c r="F129" s="21" t="s">
        <v>28</v>
      </c>
      <c r="G129" s="13">
        <v>25.0</v>
      </c>
      <c r="H129" s="15">
        <v>0.8019680730007696</v>
      </c>
      <c r="I129" s="15">
        <v>0.300133843470737</v>
      </c>
      <c r="J129" s="15">
        <v>0.33046171886108294</v>
      </c>
    </row>
    <row r="130" ht="14.25" customHeight="1">
      <c r="A130" s="11">
        <v>124.0</v>
      </c>
      <c r="B130" s="11"/>
      <c r="C130" s="11" t="s">
        <v>209</v>
      </c>
      <c r="D130" s="12" t="s">
        <v>18</v>
      </c>
      <c r="E130" s="13">
        <v>9.375</v>
      </c>
      <c r="F130" s="12" t="s">
        <v>168</v>
      </c>
      <c r="G130" s="13">
        <v>24.814814814814813</v>
      </c>
      <c r="H130" s="15">
        <v>0.8016107958669705</v>
      </c>
      <c r="I130" s="15">
        <v>0.29761019553764967</v>
      </c>
      <c r="J130" s="15">
        <v>0.4310517512750545</v>
      </c>
    </row>
    <row r="131" ht="14.25" customHeight="1">
      <c r="A131" s="11">
        <v>45.0</v>
      </c>
      <c r="B131" s="11"/>
      <c r="C131" s="11" t="s">
        <v>187</v>
      </c>
      <c r="D131" s="48" t="s">
        <v>119</v>
      </c>
      <c r="E131" s="13">
        <v>8.75</v>
      </c>
      <c r="F131" s="48" t="s">
        <v>39</v>
      </c>
      <c r="G131" s="13">
        <v>24.89795918367347</v>
      </c>
      <c r="H131" s="15">
        <v>0.7996305931907514</v>
      </c>
      <c r="I131" s="15">
        <v>0.319962505802137</v>
      </c>
      <c r="J131" s="15">
        <v>0.34369736881914537</v>
      </c>
    </row>
    <row r="132" ht="14.25" hidden="1" customHeight="1">
      <c r="A132" s="11">
        <f>VLOOKUP(C132,'Species Data'!A$2:E$252,2,FALSE)</f>
        <v>245</v>
      </c>
      <c r="B132" s="11" t="s">
        <v>23</v>
      </c>
      <c r="C132" s="20" t="s">
        <v>227</v>
      </c>
      <c r="D132" s="21" t="s">
        <v>47</v>
      </c>
      <c r="E132" s="24" t="str">
        <f t="shared" ref="E132:E133" si="66">#REF!/#REF!*1000</f>
        <v>#REF!</v>
      </c>
      <c r="F132" s="21" t="s">
        <v>258</v>
      </c>
      <c r="G132" s="24" t="str">
        <f t="shared" ref="G132:G133" si="67">#REF!/#REF!*1000</f>
        <v>#REF!</v>
      </c>
      <c r="H132" s="15" t="str">
        <f t="shared" ref="H132:H133" si="68">#REF!/18.495</f>
        <v>#REF!</v>
      </c>
      <c r="I132" s="15" t="str">
        <f t="shared" ref="I132:I133" si="69">#REF!/1134531.429</f>
        <v>#REF!</v>
      </c>
      <c r="J132" s="15" t="str">
        <f t="shared" ref="J132:J133" si="70">#REF!/374489.674</f>
        <v>#REF!</v>
      </c>
    </row>
    <row r="133" ht="14.25" hidden="1" customHeight="1">
      <c r="A133" s="11">
        <f>VLOOKUP(C133,'Species Data'!A$2:E$252,2,FALSE)</f>
        <v>245</v>
      </c>
      <c r="B133" s="11" t="s">
        <v>23</v>
      </c>
      <c r="C133" s="20" t="s">
        <v>227</v>
      </c>
      <c r="D133" s="21" t="s">
        <v>163</v>
      </c>
      <c r="E133" s="24" t="str">
        <f t="shared" si="66"/>
        <v>#REF!</v>
      </c>
      <c r="F133" s="21" t="s">
        <v>258</v>
      </c>
      <c r="G133" s="24" t="str">
        <f t="shared" si="67"/>
        <v>#REF!</v>
      </c>
      <c r="H133" s="15" t="str">
        <f t="shared" si="68"/>
        <v>#REF!</v>
      </c>
      <c r="I133" s="15" t="str">
        <f t="shared" si="69"/>
        <v>#REF!</v>
      </c>
      <c r="J133" s="15" t="str">
        <f t="shared" si="70"/>
        <v>#REF!</v>
      </c>
    </row>
    <row r="134" ht="14.25" customHeight="1">
      <c r="A134" s="11">
        <v>157.0</v>
      </c>
      <c r="B134" s="11"/>
      <c r="C134" s="20" t="s">
        <v>155</v>
      </c>
      <c r="D134" s="21" t="s">
        <v>53</v>
      </c>
      <c r="E134" s="13">
        <v>8.571428571428571</v>
      </c>
      <c r="F134" s="21" t="s">
        <v>46</v>
      </c>
      <c r="G134" s="13">
        <v>29.75</v>
      </c>
      <c r="H134" s="15">
        <v>0.7983556042034687</v>
      </c>
      <c r="I134" s="15">
        <v>0.3439562075659611</v>
      </c>
      <c r="J134" s="15">
        <v>0.32033655585565124</v>
      </c>
    </row>
    <row r="135" ht="14.25" customHeight="1">
      <c r="A135" s="11">
        <v>94.0</v>
      </c>
      <c r="B135" s="11"/>
      <c r="C135" s="11" t="s">
        <v>52</v>
      </c>
      <c r="D135" s="12" t="s">
        <v>182</v>
      </c>
      <c r="E135" s="13">
        <v>7.5</v>
      </c>
      <c r="F135" s="12" t="s">
        <v>33</v>
      </c>
      <c r="G135" s="13">
        <v>29.142857142857142</v>
      </c>
      <c r="H135" s="15">
        <v>0.7964127638418951</v>
      </c>
      <c r="I135" s="15">
        <v>0.2339448900276105</v>
      </c>
      <c r="J135" s="15">
        <v>0.3033401556142953</v>
      </c>
    </row>
    <row r="136" ht="14.25" hidden="1" customHeight="1">
      <c r="A136" s="11">
        <f>VLOOKUP(C136,'Species Data'!A$2:E$252,2,FALSE)</f>
        <v>251</v>
      </c>
      <c r="B136" s="11" t="s">
        <v>23</v>
      </c>
      <c r="C136" s="20" t="s">
        <v>173</v>
      </c>
      <c r="D136" s="21" t="s">
        <v>94</v>
      </c>
      <c r="E136" s="24" t="str">
        <f>#REF!/#REF!*1000</f>
        <v>#REF!</v>
      </c>
      <c r="F136" s="21" t="s">
        <v>29</v>
      </c>
      <c r="G136" s="24" t="str">
        <f>#REF!/#REF!*1000</f>
        <v>#REF!</v>
      </c>
      <c r="H136" s="15" t="str">
        <f>#REF!/18.495</f>
        <v>#REF!</v>
      </c>
      <c r="I136" s="15" t="str">
        <f>#REF!/1134531.429</f>
        <v>#REF!</v>
      </c>
      <c r="J136" s="15" t="str">
        <f>#REF!/374489.674</f>
        <v>#REF!</v>
      </c>
    </row>
    <row r="137" ht="14.25" customHeight="1">
      <c r="A137" s="11">
        <v>196.0</v>
      </c>
      <c r="B137" s="11"/>
      <c r="C137" s="20" t="s">
        <v>130</v>
      </c>
      <c r="D137" s="21" t="s">
        <v>18</v>
      </c>
      <c r="E137" s="13">
        <v>11.25</v>
      </c>
      <c r="F137" s="21" t="s">
        <v>193</v>
      </c>
      <c r="G137" s="13">
        <v>19.0625</v>
      </c>
      <c r="H137" s="15">
        <v>0.7957591422554088</v>
      </c>
      <c r="I137" s="15">
        <v>0.3149170876501984</v>
      </c>
      <c r="J137" s="15">
        <v>0.46890511663180556</v>
      </c>
    </row>
    <row r="138" ht="14.25" customHeight="1">
      <c r="A138" s="11">
        <v>68.0</v>
      </c>
      <c r="B138" s="11"/>
      <c r="C138" s="11" t="s">
        <v>121</v>
      </c>
      <c r="D138" s="12" t="s">
        <v>115</v>
      </c>
      <c r="E138" s="13">
        <v>11.11111111111111</v>
      </c>
      <c r="F138" s="12" t="s">
        <v>77</v>
      </c>
      <c r="G138" s="13">
        <v>21.904761904761905</v>
      </c>
      <c r="H138" s="15">
        <v>0.793194934493039</v>
      </c>
      <c r="I138" s="15">
        <v>0.36294177519318466</v>
      </c>
      <c r="J138" s="15">
        <v>0.37983939226775254</v>
      </c>
    </row>
    <row r="139" ht="14.25" customHeight="1">
      <c r="A139" s="11">
        <v>212.0</v>
      </c>
      <c r="B139" s="11"/>
      <c r="C139" s="20" t="s">
        <v>175</v>
      </c>
      <c r="D139" s="21" t="s">
        <v>141</v>
      </c>
      <c r="E139" s="13">
        <v>8.88888888888889</v>
      </c>
      <c r="F139" s="21" t="s">
        <v>176</v>
      </c>
      <c r="G139" s="13">
        <v>25.263157894736842</v>
      </c>
      <c r="H139" s="15">
        <v>0.7897759908098794</v>
      </c>
      <c r="I139" s="15">
        <v>0.33138651921352313</v>
      </c>
      <c r="J139" s="15">
        <v>0.3504052237944732</v>
      </c>
    </row>
    <row r="140" ht="14.25" customHeight="1">
      <c r="A140" s="11">
        <v>64.0</v>
      </c>
      <c r="B140" s="11"/>
      <c r="C140" s="11" t="s">
        <v>266</v>
      </c>
      <c r="D140" s="48" t="s">
        <v>18</v>
      </c>
      <c r="E140" s="13">
        <v>10.0</v>
      </c>
      <c r="F140" s="48" t="s">
        <v>37</v>
      </c>
      <c r="G140" s="13">
        <v>21.666666666666668</v>
      </c>
      <c r="H140" s="15">
        <v>0.7882483776748506</v>
      </c>
      <c r="I140" s="15">
        <v>0.13655313223349458</v>
      </c>
      <c r="J140" s="15">
        <v>0.20114135601568767</v>
      </c>
    </row>
    <row r="141" ht="14.25" customHeight="1">
      <c r="A141" s="11">
        <v>124.0</v>
      </c>
      <c r="B141" s="11"/>
      <c r="C141" s="11" t="s">
        <v>209</v>
      </c>
      <c r="D141" s="48" t="s">
        <v>86</v>
      </c>
      <c r="E141" s="13">
        <v>8.88888888888889</v>
      </c>
      <c r="F141" s="12" t="s">
        <v>168</v>
      </c>
      <c r="G141" s="13">
        <v>24.814814814814813</v>
      </c>
      <c r="H141" s="15">
        <v>0.784989469653456</v>
      </c>
      <c r="I141" s="15">
        <v>0.2914392754726958</v>
      </c>
      <c r="J141" s="15">
        <v>0.31895114307731826</v>
      </c>
    </row>
    <row r="142" ht="14.25" customHeight="1">
      <c r="A142" s="11">
        <v>214.0</v>
      </c>
      <c r="B142" s="11"/>
      <c r="C142" s="20" t="s">
        <v>124</v>
      </c>
      <c r="D142" s="21" t="s">
        <v>115</v>
      </c>
      <c r="E142" s="13">
        <v>11.11111111111111</v>
      </c>
      <c r="F142" s="21" t="s">
        <v>85</v>
      </c>
      <c r="G142" s="13">
        <v>21.944444444444443</v>
      </c>
      <c r="H142" s="15">
        <v>0.7846140562294226</v>
      </c>
      <c r="I142" s="15">
        <v>0.37231229506958186</v>
      </c>
      <c r="J142" s="15">
        <v>0.39993047270846177</v>
      </c>
    </row>
    <row r="143" ht="14.25" customHeight="1">
      <c r="A143" s="32">
        <v>59.0</v>
      </c>
      <c r="B143" s="32"/>
      <c r="C143" s="32" t="s">
        <v>138</v>
      </c>
      <c r="D143" s="36" t="s">
        <v>93</v>
      </c>
      <c r="E143" s="13">
        <v>10.0</v>
      </c>
      <c r="F143" s="36" t="s">
        <v>98</v>
      </c>
      <c r="G143" s="13">
        <v>24.09090909090909</v>
      </c>
      <c r="H143" s="15">
        <v>0.7838632293813562</v>
      </c>
      <c r="I143" s="15">
        <v>0.3675279675594601</v>
      </c>
      <c r="J143" s="15">
        <v>0.3876294972137327</v>
      </c>
    </row>
    <row r="144" ht="14.25" hidden="1" customHeight="1">
      <c r="A144" s="32">
        <f>VLOOKUP(C144,'Species Data'!A$2:E$252,2,FALSE)</f>
        <v>146</v>
      </c>
      <c r="B144" s="32" t="s">
        <v>23</v>
      </c>
      <c r="C144" s="32" t="s">
        <v>44</v>
      </c>
      <c r="D144" s="36" t="s">
        <v>108</v>
      </c>
      <c r="E144" s="24" t="str">
        <f>#REF!/#REF!*1000</f>
        <v>#REF!</v>
      </c>
      <c r="F144" s="36" t="s">
        <v>100</v>
      </c>
      <c r="G144" s="24" t="str">
        <f>#REF!/#REF!*1000</f>
        <v>#REF!</v>
      </c>
      <c r="H144" s="15" t="str">
        <f>#REF!/18.495</f>
        <v>#REF!</v>
      </c>
      <c r="I144" s="15" t="str">
        <f>#REF!/1134531.429</f>
        <v>#REF!</v>
      </c>
      <c r="J144" s="15" t="str">
        <f>#REF!/374489.674</f>
        <v>#REF!</v>
      </c>
    </row>
    <row r="145" ht="14.25" customHeight="1">
      <c r="A145" s="32">
        <v>68.0</v>
      </c>
      <c r="B145" s="32"/>
      <c r="C145" s="32" t="s">
        <v>121</v>
      </c>
      <c r="D145" s="36" t="s">
        <v>149</v>
      </c>
      <c r="E145" s="13">
        <v>8.75</v>
      </c>
      <c r="F145" s="36" t="s">
        <v>150</v>
      </c>
      <c r="G145" s="13">
        <v>26.666666666666668</v>
      </c>
      <c r="H145" s="15">
        <v>0.7832489165056654</v>
      </c>
      <c r="I145" s="15">
        <v>0.35839078114687506</v>
      </c>
      <c r="J145" s="15">
        <v>0.3424167920443286</v>
      </c>
    </row>
    <row r="146" ht="14.25" customHeight="1">
      <c r="A146" s="11">
        <v>82.0</v>
      </c>
      <c r="B146" s="11"/>
      <c r="C146" s="11" t="s">
        <v>261</v>
      </c>
      <c r="D146" s="48" t="s">
        <v>262</v>
      </c>
      <c r="E146" s="13">
        <v>7.142857142857142</v>
      </c>
      <c r="F146" s="12" t="s">
        <v>95</v>
      </c>
      <c r="G146" s="13">
        <v>28.37837837837838</v>
      </c>
      <c r="H146" s="15">
        <v>0.7832489165056654</v>
      </c>
      <c r="I146" s="15">
        <v>0.2236869758872814</v>
      </c>
      <c r="J146" s="15">
        <v>0.2159606750928546</v>
      </c>
    </row>
    <row r="147" ht="14.25" hidden="1" customHeight="1">
      <c r="A147" s="11">
        <f>VLOOKUP(C147,'Species Data'!A$2:E$252,2,FALSE)</f>
        <v>144</v>
      </c>
      <c r="B147" s="11" t="s">
        <v>23</v>
      </c>
      <c r="C147" s="11" t="s">
        <v>200</v>
      </c>
      <c r="D147" s="48" t="s">
        <v>86</v>
      </c>
      <c r="E147" s="24" t="str">
        <f>#REF!/#REF!*1000</f>
        <v>#REF!</v>
      </c>
      <c r="F147" s="48" t="s">
        <v>232</v>
      </c>
      <c r="G147" s="24" t="str">
        <f>#REF!/#REF!*1000</f>
        <v>#REF!</v>
      </c>
      <c r="H147" s="15" t="str">
        <f>#REF!/18.495</f>
        <v>#REF!</v>
      </c>
      <c r="I147" s="15" t="str">
        <f>#REF!/1134531.429</f>
        <v>#REF!</v>
      </c>
      <c r="J147" s="15" t="str">
        <f>#REF!/374489.674</f>
        <v>#REF!</v>
      </c>
    </row>
    <row r="148" ht="14.25" customHeight="1">
      <c r="A148" s="11">
        <v>212.0</v>
      </c>
      <c r="B148" s="11"/>
      <c r="C148" s="20" t="s">
        <v>175</v>
      </c>
      <c r="D148" s="21" t="s">
        <v>178</v>
      </c>
      <c r="E148" s="13">
        <v>7.5</v>
      </c>
      <c r="F148" s="21" t="s">
        <v>176</v>
      </c>
      <c r="G148" s="13">
        <v>25.263157894736842</v>
      </c>
      <c r="H148" s="15">
        <v>0.7832489165056654</v>
      </c>
      <c r="I148" s="15">
        <v>0.328647787649775</v>
      </c>
      <c r="J148" s="15">
        <v>0.21548984350997014</v>
      </c>
    </row>
    <row r="149" ht="14.25" customHeight="1">
      <c r="A149" s="32">
        <v>103.0</v>
      </c>
      <c r="B149" s="32"/>
      <c r="C149" s="32" t="s">
        <v>118</v>
      </c>
      <c r="D149" s="36" t="s">
        <v>18</v>
      </c>
      <c r="E149" s="13">
        <v>10.0</v>
      </c>
      <c r="F149" s="36" t="s">
        <v>36</v>
      </c>
      <c r="G149" s="13">
        <v>27.857142857142858</v>
      </c>
      <c r="H149" s="15">
        <v>0.7795191597604004</v>
      </c>
      <c r="I149" s="15">
        <v>0.3672036500189595</v>
      </c>
      <c r="J149" s="15">
        <v>0.5209395781602306</v>
      </c>
    </row>
    <row r="150" ht="14.25" customHeight="1">
      <c r="A150" s="11">
        <v>103.0</v>
      </c>
      <c r="B150" s="11"/>
      <c r="C150" s="11" t="s">
        <v>118</v>
      </c>
      <c r="D150" s="12" t="s">
        <v>47</v>
      </c>
      <c r="E150" s="13">
        <v>9.09090909090909</v>
      </c>
      <c r="F150" s="48" t="s">
        <v>145</v>
      </c>
      <c r="G150" s="13">
        <v>20.476190476190478</v>
      </c>
      <c r="H150" s="15">
        <v>0.7764800987087029</v>
      </c>
      <c r="I150" s="15">
        <v>0.3657720568414978</v>
      </c>
      <c r="J150" s="15">
        <v>0.4480980660529871</v>
      </c>
    </row>
    <row r="151" ht="14.25" customHeight="1">
      <c r="A151" s="11">
        <v>130.0</v>
      </c>
      <c r="B151" s="11"/>
      <c r="C151" s="11" t="s">
        <v>104</v>
      </c>
      <c r="D151" s="12" t="s">
        <v>50</v>
      </c>
      <c r="E151" s="13">
        <v>9.09090909090909</v>
      </c>
      <c r="F151" s="48" t="s">
        <v>76</v>
      </c>
      <c r="G151" s="13">
        <v>31.21212121212121</v>
      </c>
      <c r="H151" s="15">
        <v>0.776286703914504</v>
      </c>
      <c r="I151" s="15">
        <v>0.4559439761083737</v>
      </c>
      <c r="J151" s="15">
        <v>0.538121172743436</v>
      </c>
    </row>
    <row r="152" ht="14.25" customHeight="1">
      <c r="A152" s="11">
        <v>3.0</v>
      </c>
      <c r="B152" s="11"/>
      <c r="C152" s="11" t="s">
        <v>131</v>
      </c>
      <c r="D152" s="48" t="s">
        <v>132</v>
      </c>
      <c r="E152" s="13">
        <v>8.333333333333334</v>
      </c>
      <c r="F152" s="48" t="s">
        <v>39</v>
      </c>
      <c r="G152" s="13">
        <v>24.285714285714285</v>
      </c>
      <c r="H152" s="15">
        <v>0.775987006021507</v>
      </c>
      <c r="I152" s="15">
        <v>0.385752837514707</v>
      </c>
      <c r="J152" s="15">
        <v>0.346528341551372</v>
      </c>
    </row>
    <row r="153" ht="14.25" hidden="1" customHeight="1">
      <c r="A153" s="11">
        <f>VLOOKUP(C153,'Species Data'!A$2:E$252,2,FALSE)</f>
        <v>251</v>
      </c>
      <c r="B153" s="11" t="s">
        <v>23</v>
      </c>
      <c r="C153" s="20" t="s">
        <v>173</v>
      </c>
      <c r="D153" s="21" t="s">
        <v>94</v>
      </c>
      <c r="E153" s="24" t="str">
        <f>#REF!/#REF!*1000</f>
        <v>#REF!</v>
      </c>
      <c r="F153" s="21" t="s">
        <v>36</v>
      </c>
      <c r="G153" s="24" t="str">
        <f>#REF!/#REF!*1000</f>
        <v>#REF!</v>
      </c>
      <c r="H153" s="15" t="str">
        <f>#REF!/18.495</f>
        <v>#REF!</v>
      </c>
      <c r="I153" s="15" t="str">
        <f>#REF!/1134531.429</f>
        <v>#REF!</v>
      </c>
      <c r="J153" s="15" t="str">
        <f>#REF!/374489.674</f>
        <v>#REF!</v>
      </c>
    </row>
    <row r="154" ht="14.25" customHeight="1">
      <c r="A154" s="11">
        <v>212.0</v>
      </c>
      <c r="B154" s="11"/>
      <c r="C154" s="20" t="s">
        <v>175</v>
      </c>
      <c r="D154" s="21" t="s">
        <v>178</v>
      </c>
      <c r="E154" s="13">
        <v>7.5</v>
      </c>
      <c r="F154" s="21" t="s">
        <v>180</v>
      </c>
      <c r="G154" s="13">
        <v>22.5</v>
      </c>
      <c r="H154" s="15">
        <v>0.7754164273406089</v>
      </c>
      <c r="I154" s="15">
        <v>0.32536130977327726</v>
      </c>
      <c r="J154" s="15">
        <v>0.21979964038016953</v>
      </c>
    </row>
    <row r="155" ht="14.25" customHeight="1">
      <c r="A155" s="32">
        <v>127.0</v>
      </c>
      <c r="B155" s="32"/>
      <c r="C155" s="32" t="s">
        <v>195</v>
      </c>
      <c r="D155" s="36" t="s">
        <v>178</v>
      </c>
      <c r="E155" s="13">
        <v>7.5</v>
      </c>
      <c r="F155" s="36" t="s">
        <v>180</v>
      </c>
      <c r="G155" s="13">
        <v>22.5</v>
      </c>
      <c r="H155" s="15">
        <v>0.7754164273406089</v>
      </c>
      <c r="I155" s="15">
        <v>0.3116119350521178</v>
      </c>
      <c r="J155" s="15">
        <v>0.21051117390187515</v>
      </c>
    </row>
    <row r="156" ht="14.25" customHeight="1">
      <c r="A156" s="11">
        <v>59.0</v>
      </c>
      <c r="B156" s="11"/>
      <c r="C156" s="11" t="s">
        <v>138</v>
      </c>
      <c r="D156" s="48" t="s">
        <v>93</v>
      </c>
      <c r="E156" s="13">
        <v>10.0</v>
      </c>
      <c r="F156" s="12" t="s">
        <v>71</v>
      </c>
      <c r="G156" s="13">
        <v>21.923076923076923</v>
      </c>
      <c r="H156" s="15">
        <v>0.7744483668820064</v>
      </c>
      <c r="I156" s="15">
        <v>0.36311364481852904</v>
      </c>
      <c r="J156" s="15">
        <v>0.394554328281531</v>
      </c>
    </row>
    <row r="157" ht="14.25" customHeight="1">
      <c r="A157" s="11">
        <v>135.0</v>
      </c>
      <c r="B157" s="11"/>
      <c r="C157" s="11" t="s">
        <v>191</v>
      </c>
      <c r="D157" s="48" t="s">
        <v>70</v>
      </c>
      <c r="E157" s="13">
        <v>6.666666666666667</v>
      </c>
      <c r="F157" s="48" t="s">
        <v>92</v>
      </c>
      <c r="G157" s="13">
        <v>24.8</v>
      </c>
      <c r="H157" s="15">
        <v>0.7715586341697601</v>
      </c>
      <c r="I157" s="15">
        <v>0.31635729446915517</v>
      </c>
      <c r="J157" s="15">
        <v>0.28385750545144284</v>
      </c>
    </row>
    <row r="158" ht="14.25" customHeight="1">
      <c r="A158" s="32">
        <v>139.0</v>
      </c>
      <c r="B158" s="32"/>
      <c r="C158" s="32" t="s">
        <v>133</v>
      </c>
      <c r="D158" s="36" t="s">
        <v>117</v>
      </c>
      <c r="E158" s="13">
        <v>10.0</v>
      </c>
      <c r="F158" s="36" t="s">
        <v>76</v>
      </c>
      <c r="G158" s="13">
        <v>27.27272727272727</v>
      </c>
      <c r="H158" s="15">
        <v>0.7692623287109215</v>
      </c>
      <c r="I158" s="15">
        <v>0.3836170184000973</v>
      </c>
      <c r="J158" s="15">
        <v>0.401477220568233</v>
      </c>
    </row>
    <row r="159" ht="14.25" customHeight="1">
      <c r="A159" s="11">
        <v>57.0</v>
      </c>
      <c r="B159" s="11"/>
      <c r="C159" s="11" t="s">
        <v>260</v>
      </c>
      <c r="D159" s="12" t="s">
        <v>115</v>
      </c>
      <c r="E159" s="13">
        <v>10.0</v>
      </c>
      <c r="F159" s="12" t="s">
        <v>125</v>
      </c>
      <c r="G159" s="13">
        <v>30.434782608695652</v>
      </c>
      <c r="H159" s="15">
        <v>0.7672109625010257</v>
      </c>
      <c r="I159" s="15">
        <v>0.22536691072659815</v>
      </c>
      <c r="J159" s="15">
        <v>0.22837180286961947</v>
      </c>
    </row>
    <row r="160" ht="14.25" customHeight="1">
      <c r="A160" s="11">
        <v>196.0</v>
      </c>
      <c r="B160" s="11"/>
      <c r="C160" s="20" t="s">
        <v>130</v>
      </c>
      <c r="D160" s="21" t="s">
        <v>54</v>
      </c>
      <c r="E160" s="13">
        <v>10.0</v>
      </c>
      <c r="F160" s="21" t="s">
        <v>193</v>
      </c>
      <c r="G160" s="13">
        <v>19.0625</v>
      </c>
      <c r="H160" s="15">
        <v>0.7658433850277618</v>
      </c>
      <c r="I160" s="15">
        <v>0.3030780993926721</v>
      </c>
      <c r="J160" s="15">
        <v>0.3872371774269271</v>
      </c>
    </row>
    <row r="161" ht="14.25" hidden="1" customHeight="1">
      <c r="A161" s="11">
        <f>VLOOKUP(C161,'Species Data'!A$2:E$252,2,FALSE)</f>
        <v>245</v>
      </c>
      <c r="B161" s="11" t="s">
        <v>23</v>
      </c>
      <c r="C161" s="20" t="s">
        <v>227</v>
      </c>
      <c r="D161" s="21" t="s">
        <v>47</v>
      </c>
      <c r="E161" s="24" t="str">
        <f t="shared" ref="E161:E162" si="71">#REF!/#REF!*1000</f>
        <v>#REF!</v>
      </c>
      <c r="F161" s="21" t="s">
        <v>107</v>
      </c>
      <c r="G161" s="24" t="str">
        <f t="shared" ref="G161:G162" si="72">#REF!/#REF!*1000</f>
        <v>#REF!</v>
      </c>
      <c r="H161" s="15" t="str">
        <f t="shared" ref="H161:H162" si="73">#REF!/18.495</f>
        <v>#REF!</v>
      </c>
      <c r="I161" s="15" t="str">
        <f t="shared" ref="I161:I162" si="74">#REF!/1134531.429</f>
        <v>#REF!</v>
      </c>
      <c r="J161" s="15" t="str">
        <f t="shared" ref="J161:J162" si="75">#REF!/374489.674</f>
        <v>#REF!</v>
      </c>
    </row>
    <row r="162" ht="14.25" hidden="1" customHeight="1">
      <c r="A162" s="11">
        <f>VLOOKUP(C162,'Species Data'!A$2:E$252,2,FALSE)</f>
        <v>245</v>
      </c>
      <c r="B162" s="11" t="s">
        <v>23</v>
      </c>
      <c r="C162" s="20" t="s">
        <v>227</v>
      </c>
      <c r="D162" s="21" t="s">
        <v>163</v>
      </c>
      <c r="E162" s="24" t="str">
        <f t="shared" si="71"/>
        <v>#REF!</v>
      </c>
      <c r="F162" s="21" t="s">
        <v>107</v>
      </c>
      <c r="G162" s="24" t="str">
        <f t="shared" si="72"/>
        <v>#REF!</v>
      </c>
      <c r="H162" s="15" t="str">
        <f t="shared" si="73"/>
        <v>#REF!</v>
      </c>
      <c r="I162" s="15" t="str">
        <f t="shared" si="74"/>
        <v>#REF!</v>
      </c>
      <c r="J162" s="15" t="str">
        <f t="shared" si="75"/>
        <v>#REF!</v>
      </c>
    </row>
    <row r="163" ht="14.25" customHeight="1">
      <c r="A163" s="11">
        <v>71.0</v>
      </c>
      <c r="B163" s="11"/>
      <c r="C163" s="11" t="s">
        <v>223</v>
      </c>
      <c r="D163" s="48" t="s">
        <v>119</v>
      </c>
      <c r="E163" s="13">
        <v>8.75</v>
      </c>
      <c r="F163" s="48" t="s">
        <v>144</v>
      </c>
      <c r="G163" s="13">
        <v>24.34782608695652</v>
      </c>
      <c r="H163" s="15">
        <v>0.7634198300118512</v>
      </c>
      <c r="I163" s="15">
        <v>0.264503859315983</v>
      </c>
      <c r="J163" s="15">
        <v>0.2657876437377677</v>
      </c>
    </row>
    <row r="164" ht="14.25" customHeight="1">
      <c r="A164" s="11">
        <v>6.0</v>
      </c>
      <c r="B164" s="11"/>
      <c r="C164" s="11" t="s">
        <v>137</v>
      </c>
      <c r="D164" s="12" t="s">
        <v>151</v>
      </c>
      <c r="E164" s="13">
        <v>9.166666666666666</v>
      </c>
      <c r="F164" s="12" t="s">
        <v>28</v>
      </c>
      <c r="G164" s="13">
        <v>25.0</v>
      </c>
      <c r="H164" s="15">
        <v>0.7622978138007815</v>
      </c>
      <c r="I164" s="15">
        <v>0.32842139980007773</v>
      </c>
      <c r="J164" s="15">
        <v>0.42340568317681215</v>
      </c>
    </row>
    <row r="165" ht="14.25" customHeight="1">
      <c r="A165" s="11">
        <v>248.0</v>
      </c>
      <c r="B165" s="11"/>
      <c r="C165" s="20" t="s">
        <v>59</v>
      </c>
      <c r="D165" s="21" t="s">
        <v>96</v>
      </c>
      <c r="E165" s="13">
        <v>10.0</v>
      </c>
      <c r="F165" s="21" t="s">
        <v>61</v>
      </c>
      <c r="G165" s="13">
        <v>36.52173913043479</v>
      </c>
      <c r="H165" s="15">
        <v>0.7607513412443325</v>
      </c>
      <c r="I165" s="15">
        <v>0.5061486591634164</v>
      </c>
      <c r="J165" s="15">
        <v>0.569437168671409</v>
      </c>
    </row>
    <row r="166" ht="14.25" customHeight="1">
      <c r="A166" s="11">
        <v>135.0</v>
      </c>
      <c r="B166" s="11"/>
      <c r="C166" s="11" t="s">
        <v>191</v>
      </c>
      <c r="D166" s="12" t="s">
        <v>99</v>
      </c>
      <c r="E166" s="13">
        <v>6.9565217391304355</v>
      </c>
      <c r="F166" s="48" t="s">
        <v>92</v>
      </c>
      <c r="G166" s="13">
        <v>24.8</v>
      </c>
      <c r="H166" s="15">
        <v>0.7604501217529185</v>
      </c>
      <c r="I166" s="15">
        <v>0.3118025415597401</v>
      </c>
      <c r="J166" s="15">
        <v>0.5137363402309488</v>
      </c>
    </row>
    <row r="167" ht="14.25" customHeight="1">
      <c r="A167" s="11">
        <v>103.0</v>
      </c>
      <c r="B167" s="11"/>
      <c r="C167" s="11" t="s">
        <v>118</v>
      </c>
      <c r="D167" s="12" t="s">
        <v>47</v>
      </c>
      <c r="E167" s="13">
        <v>9.09090909090909</v>
      </c>
      <c r="F167" s="48" t="s">
        <v>36</v>
      </c>
      <c r="G167" s="13">
        <v>27.857142857142858</v>
      </c>
      <c r="H167" s="15">
        <v>0.7598131221535275</v>
      </c>
      <c r="I167" s="15">
        <v>0.35792083913990586</v>
      </c>
      <c r="J167" s="15">
        <v>0.42258739319613103</v>
      </c>
    </row>
    <row r="168" ht="14.25" hidden="1" customHeight="1">
      <c r="A168" s="11">
        <f>VLOOKUP(C168,'Species Data'!A$2:E$252,2,FALSE)</f>
        <v>251</v>
      </c>
      <c r="B168" s="11" t="s">
        <v>23</v>
      </c>
      <c r="C168" s="20" t="s">
        <v>173</v>
      </c>
      <c r="D168" s="21" t="s">
        <v>94</v>
      </c>
      <c r="E168" s="24" t="str">
        <f>#REF!/#REF!*1000</f>
        <v>#REF!</v>
      </c>
      <c r="F168" s="21" t="s">
        <v>48</v>
      </c>
      <c r="G168" s="24" t="str">
        <f>#REF!/#REF!*1000</f>
        <v>#REF!</v>
      </c>
      <c r="H168" s="15" t="str">
        <f>#REF!/18.495</f>
        <v>#REF!</v>
      </c>
      <c r="I168" s="15" t="str">
        <f>#REF!/1134531.429</f>
        <v>#REF!</v>
      </c>
      <c r="J168" s="15" t="str">
        <f>#REF!/374489.674</f>
        <v>#REF!</v>
      </c>
    </row>
    <row r="169" ht="14.25" customHeight="1">
      <c r="A169" s="32">
        <v>68.0</v>
      </c>
      <c r="B169" s="32"/>
      <c r="C169" s="32" t="s">
        <v>121</v>
      </c>
      <c r="D169" s="36" t="s">
        <v>149</v>
      </c>
      <c r="E169" s="13">
        <v>8.75</v>
      </c>
      <c r="F169" s="36" t="s">
        <v>156</v>
      </c>
      <c r="G169" s="13">
        <v>21.363636363636363</v>
      </c>
      <c r="H169" s="15">
        <v>0.7596672286968927</v>
      </c>
      <c r="I169" s="15">
        <v>0.34760052106933476</v>
      </c>
      <c r="J169" s="15">
        <v>0.3599766275337814</v>
      </c>
    </row>
    <row r="170" ht="14.25" customHeight="1">
      <c r="A170" s="32">
        <v>68.0</v>
      </c>
      <c r="B170" s="32"/>
      <c r="C170" s="32" t="s">
        <v>121</v>
      </c>
      <c r="D170" s="36" t="s">
        <v>149</v>
      </c>
      <c r="E170" s="13">
        <v>8.75</v>
      </c>
      <c r="F170" s="36" t="s">
        <v>61</v>
      </c>
      <c r="G170" s="13">
        <v>28.695652173913043</v>
      </c>
      <c r="H170" s="15">
        <v>0.7584080123575894</v>
      </c>
      <c r="I170" s="15">
        <v>0.3470243421331554</v>
      </c>
      <c r="J170" s="15">
        <v>0.3364094799032</v>
      </c>
    </row>
    <row r="171" ht="14.25" customHeight="1">
      <c r="A171" s="11">
        <v>229.0</v>
      </c>
      <c r="B171" s="11"/>
      <c r="C171" s="20" t="s">
        <v>206</v>
      </c>
      <c r="D171" s="21" t="s">
        <v>163</v>
      </c>
      <c r="E171" s="13">
        <v>8.181818181818182</v>
      </c>
      <c r="F171" s="21" t="s">
        <v>28</v>
      </c>
      <c r="G171" s="13">
        <v>25.0</v>
      </c>
      <c r="H171" s="15">
        <v>0.7576961149742749</v>
      </c>
      <c r="I171" s="15">
        <v>0.2835652126638417</v>
      </c>
      <c r="J171" s="15">
        <v>0.35644396702706493</v>
      </c>
    </row>
    <row r="172" ht="14.25" customHeight="1">
      <c r="A172" s="32">
        <v>103.0</v>
      </c>
      <c r="B172" s="32"/>
      <c r="C172" s="32" t="s">
        <v>118</v>
      </c>
      <c r="D172" s="36" t="s">
        <v>18</v>
      </c>
      <c r="E172" s="13">
        <v>10.0</v>
      </c>
      <c r="F172" s="36" t="s">
        <v>145</v>
      </c>
      <c r="G172" s="13">
        <v>20.476190476190478</v>
      </c>
      <c r="H172" s="15">
        <v>0.7575190004078949</v>
      </c>
      <c r="I172" s="15">
        <v>0.3568401602777685</v>
      </c>
      <c r="J172" s="15">
        <v>0.5023543088581525</v>
      </c>
    </row>
    <row r="173" ht="14.25" customHeight="1">
      <c r="A173" s="11">
        <v>71.0</v>
      </c>
      <c r="B173" s="11"/>
      <c r="C173" s="11" t="s">
        <v>223</v>
      </c>
      <c r="D173" s="48" t="s">
        <v>119</v>
      </c>
      <c r="E173" s="13">
        <v>8.75</v>
      </c>
      <c r="F173" s="48" t="s">
        <v>235</v>
      </c>
      <c r="G173" s="13">
        <v>20.416666666666668</v>
      </c>
      <c r="H173" s="15">
        <v>0.753877082136703</v>
      </c>
      <c r="I173" s="15">
        <v>0.26119756107453324</v>
      </c>
      <c r="J173" s="15">
        <v>0.2761880297970717</v>
      </c>
    </row>
    <row r="174" ht="14.25" customHeight="1">
      <c r="A174" s="11">
        <v>248.0</v>
      </c>
      <c r="B174" s="11"/>
      <c r="C174" s="20" t="s">
        <v>59</v>
      </c>
      <c r="D174" s="21" t="s">
        <v>96</v>
      </c>
      <c r="E174" s="13">
        <v>10.0</v>
      </c>
      <c r="F174" s="21" t="s">
        <v>65</v>
      </c>
      <c r="G174" s="13">
        <v>18.4375</v>
      </c>
      <c r="H174" s="15">
        <v>0.7526391887341798</v>
      </c>
      <c r="I174" s="15">
        <v>0.5007514223879583</v>
      </c>
      <c r="J174" s="15">
        <v>0.639800657938006</v>
      </c>
    </row>
    <row r="175" ht="14.25" customHeight="1">
      <c r="A175" s="11">
        <v>212.0</v>
      </c>
      <c r="B175" s="11"/>
      <c r="C175" s="20" t="s">
        <v>175</v>
      </c>
      <c r="D175" s="21" t="s">
        <v>141</v>
      </c>
      <c r="E175" s="13">
        <v>8.88888888888889</v>
      </c>
      <c r="F175" s="21" t="s">
        <v>180</v>
      </c>
      <c r="G175" s="13">
        <v>22.5</v>
      </c>
      <c r="H175" s="15">
        <v>0.7511156276233818</v>
      </c>
      <c r="I175" s="15">
        <v>0.31516480148978426</v>
      </c>
      <c r="J175" s="15">
        <v>0.32777139354937557</v>
      </c>
    </row>
    <row r="176" ht="14.25" customHeight="1">
      <c r="A176" s="11">
        <v>229.0</v>
      </c>
      <c r="B176" s="11"/>
      <c r="C176" s="20" t="s">
        <v>206</v>
      </c>
      <c r="D176" s="21" t="s">
        <v>163</v>
      </c>
      <c r="E176" s="13">
        <v>8.181818181818182</v>
      </c>
      <c r="F176" s="21" t="s">
        <v>159</v>
      </c>
      <c r="G176" s="13">
        <v>26.5</v>
      </c>
      <c r="H176" s="15">
        <v>0.7505265173272067</v>
      </c>
      <c r="I176" s="15">
        <v>0.28088201495261406</v>
      </c>
      <c r="J176" s="15">
        <v>0.3284158944061333</v>
      </c>
    </row>
    <row r="177" ht="14.25" customHeight="1">
      <c r="A177" s="11">
        <v>71.0</v>
      </c>
      <c r="B177" s="11"/>
      <c r="C177" s="11" t="s">
        <v>223</v>
      </c>
      <c r="D177" s="48" t="s">
        <v>146</v>
      </c>
      <c r="E177" s="13">
        <v>9.0</v>
      </c>
      <c r="F177" s="48" t="s">
        <v>39</v>
      </c>
      <c r="G177" s="13">
        <v>25.510204081632654</v>
      </c>
      <c r="H177" s="15">
        <v>0.7504495481427818</v>
      </c>
      <c r="I177" s="15">
        <v>0.260010015331433</v>
      </c>
      <c r="J177" s="15">
        <v>0.3030744872348818</v>
      </c>
    </row>
    <row r="178" ht="14.25" customHeight="1">
      <c r="A178" s="11">
        <v>127.0</v>
      </c>
      <c r="B178" s="11"/>
      <c r="C178" s="11" t="s">
        <v>195</v>
      </c>
      <c r="D178" s="12" t="s">
        <v>184</v>
      </c>
      <c r="E178" s="13">
        <v>8.0</v>
      </c>
      <c r="F178" s="48" t="s">
        <v>180</v>
      </c>
      <c r="G178" s="13">
        <v>22.5</v>
      </c>
      <c r="H178" s="15">
        <v>0.7491946157880278</v>
      </c>
      <c r="I178" s="15">
        <v>0.3010743333836887</v>
      </c>
      <c r="J178" s="15">
        <v>0.2263561009697582</v>
      </c>
    </row>
    <row r="179" ht="14.25" customHeight="1">
      <c r="A179" s="11">
        <v>76.0</v>
      </c>
      <c r="B179" s="11"/>
      <c r="C179" s="11" t="s">
        <v>116</v>
      </c>
      <c r="D179" s="48" t="s">
        <v>117</v>
      </c>
      <c r="E179" s="13">
        <v>10.0</v>
      </c>
      <c r="F179" s="48" t="s">
        <v>61</v>
      </c>
      <c r="G179" s="13">
        <v>30.869565217391305</v>
      </c>
      <c r="H179" s="15">
        <v>0.7488784999163873</v>
      </c>
      <c r="I179" s="15">
        <v>0.4305626314483155</v>
      </c>
      <c r="J179" s="15">
        <v>0.4326523915005333</v>
      </c>
    </row>
    <row r="180" ht="14.25" customHeight="1">
      <c r="A180" s="11">
        <v>82.0</v>
      </c>
      <c r="B180" s="11"/>
      <c r="C180" s="11" t="s">
        <v>261</v>
      </c>
      <c r="D180" s="48" t="s">
        <v>262</v>
      </c>
      <c r="E180" s="13">
        <v>7.142857142857142</v>
      </c>
      <c r="F180" s="48" t="s">
        <v>269</v>
      </c>
      <c r="G180" s="13">
        <v>18.92857142857143</v>
      </c>
      <c r="H180" s="15">
        <v>0.7487486666119636</v>
      </c>
      <c r="I180" s="15">
        <v>0.2138340971874845</v>
      </c>
      <c r="J180" s="15">
        <v>0.23335331221280362</v>
      </c>
    </row>
    <row r="181" ht="14.25" customHeight="1">
      <c r="A181" s="11">
        <v>64.0</v>
      </c>
      <c r="B181" s="11"/>
      <c r="C181" s="11" t="s">
        <v>266</v>
      </c>
      <c r="D181" s="48" t="s">
        <v>18</v>
      </c>
      <c r="E181" s="13">
        <v>10.0</v>
      </c>
      <c r="F181" s="48" t="s">
        <v>48</v>
      </c>
      <c r="G181" s="13">
        <v>18.571428571428573</v>
      </c>
      <c r="H181" s="15">
        <v>0.7484378535498581</v>
      </c>
      <c r="I181" s="15">
        <v>0.1296565093934191</v>
      </c>
      <c r="J181" s="15">
        <v>0.19608755310072065</v>
      </c>
    </row>
    <row r="182" ht="14.25" customHeight="1">
      <c r="A182" s="11">
        <v>157.0</v>
      </c>
      <c r="B182" s="11"/>
      <c r="C182" s="20" t="s">
        <v>155</v>
      </c>
      <c r="D182" s="21" t="s">
        <v>108</v>
      </c>
      <c r="E182" s="13">
        <v>8.0</v>
      </c>
      <c r="F182" s="21" t="s">
        <v>28</v>
      </c>
      <c r="G182" s="13">
        <v>25.0</v>
      </c>
      <c r="H182" s="15">
        <v>0.7483152793845208</v>
      </c>
      <c r="I182" s="15">
        <v>0.32239729289250996</v>
      </c>
      <c r="J182" s="15">
        <v>0.3844543187730351</v>
      </c>
    </row>
    <row r="183" ht="14.25" customHeight="1">
      <c r="A183" s="32">
        <v>6.0</v>
      </c>
      <c r="B183" s="32"/>
      <c r="C183" s="32" t="s">
        <v>137</v>
      </c>
      <c r="D183" s="36" t="s">
        <v>108</v>
      </c>
      <c r="E183" s="13">
        <v>8.0</v>
      </c>
      <c r="F183" s="36" t="s">
        <v>28</v>
      </c>
      <c r="G183" s="13">
        <v>25.0</v>
      </c>
      <c r="H183" s="15">
        <v>0.7483152793845208</v>
      </c>
      <c r="I183" s="15">
        <v>0.32239729289250996</v>
      </c>
      <c r="J183" s="15">
        <v>0.3844543187730351</v>
      </c>
    </row>
    <row r="184" ht="14.25" customHeight="1">
      <c r="A184" s="32">
        <v>82.0</v>
      </c>
      <c r="B184" s="32"/>
      <c r="C184" s="32" t="s">
        <v>261</v>
      </c>
      <c r="D184" s="36" t="s">
        <v>262</v>
      </c>
      <c r="E184" s="13">
        <v>7.142857142857142</v>
      </c>
      <c r="F184" s="36" t="s">
        <v>105</v>
      </c>
      <c r="G184" s="13">
        <v>19.599999999999998</v>
      </c>
      <c r="H184" s="15">
        <v>0.747781041041258</v>
      </c>
      <c r="I184" s="15">
        <v>0.2135577543376687</v>
      </c>
      <c r="J184" s="15">
        <v>0.22489166914304037</v>
      </c>
    </row>
    <row r="185" ht="14.25" customHeight="1">
      <c r="A185" s="11">
        <v>78.0</v>
      </c>
      <c r="B185" s="11"/>
      <c r="C185" s="11" t="s">
        <v>244</v>
      </c>
      <c r="D185" s="12" t="s">
        <v>45</v>
      </c>
      <c r="E185" s="13">
        <v>9.09090909090909</v>
      </c>
      <c r="F185" s="48" t="s">
        <v>28</v>
      </c>
      <c r="G185" s="13">
        <v>23.095238095238095</v>
      </c>
      <c r="H185" s="15">
        <v>0.7444300009069198</v>
      </c>
      <c r="I185" s="15">
        <v>0.2536023058172694</v>
      </c>
      <c r="J185" s="15">
        <v>0.3150122405162469</v>
      </c>
    </row>
    <row r="186" ht="14.25" customHeight="1">
      <c r="A186" s="11">
        <v>121.0</v>
      </c>
      <c r="B186" s="11"/>
      <c r="C186" s="11" t="s">
        <v>240</v>
      </c>
      <c r="D186" s="48" t="s">
        <v>74</v>
      </c>
      <c r="E186" s="13">
        <v>8.0</v>
      </c>
      <c r="F186" s="48" t="s">
        <v>76</v>
      </c>
      <c r="G186" s="13">
        <v>27.87878787878788</v>
      </c>
      <c r="H186" s="15">
        <v>0.7428105012675283</v>
      </c>
      <c r="I186" s="15">
        <v>0.25736329684107245</v>
      </c>
      <c r="J186" s="15">
        <v>0.1881684053865867</v>
      </c>
    </row>
    <row r="187" ht="14.25" customHeight="1">
      <c r="A187" s="32">
        <v>139.0</v>
      </c>
      <c r="B187" s="32"/>
      <c r="C187" s="32" t="s">
        <v>133</v>
      </c>
      <c r="D187" s="36" t="s">
        <v>117</v>
      </c>
      <c r="E187" s="13">
        <v>10.0</v>
      </c>
      <c r="F187" s="36" t="s">
        <v>140</v>
      </c>
      <c r="G187" s="13">
        <v>20.74074074074074</v>
      </c>
      <c r="H187" s="15">
        <v>0.7426360097238902</v>
      </c>
      <c r="I187" s="15">
        <v>0.37033896133224214</v>
      </c>
      <c r="J187" s="15">
        <v>0.39948822151452185</v>
      </c>
    </row>
    <row r="188" ht="14.25" customHeight="1">
      <c r="A188" s="32">
        <v>136.0</v>
      </c>
      <c r="B188" s="32"/>
      <c r="C188" s="32" t="s">
        <v>55</v>
      </c>
      <c r="D188" s="36" t="s">
        <v>108</v>
      </c>
      <c r="E188" s="13">
        <v>9.0</v>
      </c>
      <c r="F188" s="36" t="s">
        <v>100</v>
      </c>
      <c r="G188" s="13">
        <v>26.0</v>
      </c>
      <c r="H188" s="15">
        <v>0.7422789731807538</v>
      </c>
      <c r="I188" s="15">
        <v>0.3088945070098828</v>
      </c>
      <c r="J188" s="15">
        <v>0.34878602620087334</v>
      </c>
    </row>
    <row r="189" ht="14.25" customHeight="1">
      <c r="A189" s="32">
        <v>6.0</v>
      </c>
      <c r="B189" s="32"/>
      <c r="C189" s="32" t="s">
        <v>137</v>
      </c>
      <c r="D189" s="36" t="s">
        <v>108</v>
      </c>
      <c r="E189" s="13">
        <v>8.0</v>
      </c>
      <c r="F189" s="36" t="s">
        <v>98</v>
      </c>
      <c r="G189" s="13">
        <v>24.09090909090909</v>
      </c>
      <c r="H189" s="15">
        <v>0.7419107792456442</v>
      </c>
      <c r="I189" s="15">
        <v>0.3196380367821686</v>
      </c>
      <c r="J189" s="15">
        <v>0.3643873619316722</v>
      </c>
    </row>
    <row r="190" ht="14.25" customHeight="1">
      <c r="A190" s="11">
        <v>64.0</v>
      </c>
      <c r="B190" s="11"/>
      <c r="C190" s="11" t="s">
        <v>266</v>
      </c>
      <c r="D190" s="48" t="s">
        <v>38</v>
      </c>
      <c r="E190" s="13">
        <v>6.666666666666667</v>
      </c>
      <c r="F190" s="48" t="s">
        <v>37</v>
      </c>
      <c r="G190" s="13">
        <v>21.666666666666668</v>
      </c>
      <c r="H190" s="15">
        <v>0.7419107792456442</v>
      </c>
      <c r="I190" s="15">
        <v>0.12852578402080206</v>
      </c>
      <c r="J190" s="15">
        <v>0.12125742933824638</v>
      </c>
    </row>
    <row r="191" ht="14.25" customHeight="1">
      <c r="A191" s="11">
        <v>45.0</v>
      </c>
      <c r="B191" s="11"/>
      <c r="C191" s="11" t="s">
        <v>187</v>
      </c>
      <c r="D191" s="48" t="s">
        <v>146</v>
      </c>
      <c r="E191" s="13">
        <v>9.0</v>
      </c>
      <c r="F191" s="48" t="s">
        <v>39</v>
      </c>
      <c r="G191" s="13">
        <v>24.89795918367347</v>
      </c>
      <c r="H191" s="15">
        <v>0.7417905148949804</v>
      </c>
      <c r="I191" s="15">
        <v>0.29681849837558283</v>
      </c>
      <c r="J191" s="15">
        <v>0.34597941960942696</v>
      </c>
    </row>
    <row r="192" ht="14.25" customHeight="1">
      <c r="A192" s="11">
        <v>114.0</v>
      </c>
      <c r="B192" s="11"/>
      <c r="C192" s="11" t="s">
        <v>196</v>
      </c>
      <c r="D192" s="48" t="s">
        <v>132</v>
      </c>
      <c r="E192" s="13">
        <v>8.333333333333334</v>
      </c>
      <c r="F192" s="48" t="s">
        <v>39</v>
      </c>
      <c r="G192" s="13">
        <v>22.448979591836732</v>
      </c>
      <c r="H192" s="15">
        <v>0.7417522851676169</v>
      </c>
      <c r="I192" s="15">
        <v>0.31018844362041886</v>
      </c>
      <c r="J192" s="15">
        <v>0.27864755999905494</v>
      </c>
    </row>
    <row r="193" ht="14.25" customHeight="1">
      <c r="A193" s="11">
        <v>135.0</v>
      </c>
      <c r="B193" s="11"/>
      <c r="C193" s="11" t="s">
        <v>191</v>
      </c>
      <c r="D193" s="48" t="s">
        <v>70</v>
      </c>
      <c r="E193" s="13">
        <v>6.666666666666667</v>
      </c>
      <c r="F193" s="48" t="s">
        <v>105</v>
      </c>
      <c r="G193" s="13">
        <v>20.400000000000002</v>
      </c>
      <c r="H193" s="15">
        <v>0.7414756409586967</v>
      </c>
      <c r="I193" s="15">
        <v>0.30402255551308505</v>
      </c>
      <c r="J193" s="15">
        <v>0.2904718358959304</v>
      </c>
    </row>
    <row r="194" ht="14.25" customHeight="1">
      <c r="A194" s="32">
        <v>103.0</v>
      </c>
      <c r="B194" s="32"/>
      <c r="C194" s="32" t="s">
        <v>118</v>
      </c>
      <c r="D194" s="36" t="s">
        <v>54</v>
      </c>
      <c r="E194" s="13">
        <v>9.09090909090909</v>
      </c>
      <c r="F194" s="36" t="s">
        <v>36</v>
      </c>
      <c r="G194" s="13">
        <v>27.857142857142858</v>
      </c>
      <c r="H194" s="15">
        <v>0.7408702311681609</v>
      </c>
      <c r="I194" s="15">
        <v>0.3489975193925428</v>
      </c>
      <c r="J194" s="15">
        <v>0.40897050093731724</v>
      </c>
    </row>
    <row r="195" ht="14.25" customHeight="1">
      <c r="A195" s="11">
        <v>82.0</v>
      </c>
      <c r="B195" s="11"/>
      <c r="C195" s="11" t="s">
        <v>261</v>
      </c>
      <c r="D195" s="12" t="s">
        <v>94</v>
      </c>
      <c r="E195" s="13">
        <v>5.454545454545455</v>
      </c>
      <c r="F195" s="12" t="s">
        <v>95</v>
      </c>
      <c r="G195" s="13">
        <v>28.37837837837838</v>
      </c>
      <c r="H195" s="15">
        <v>0.7406511684150064</v>
      </c>
      <c r="I195" s="15">
        <v>0.21152154386534153</v>
      </c>
      <c r="J195" s="15">
        <v>0.26753615416778387</v>
      </c>
    </row>
    <row r="196" ht="14.25" customHeight="1">
      <c r="A196" s="11">
        <v>157.0</v>
      </c>
      <c r="B196" s="11"/>
      <c r="C196" s="20" t="s">
        <v>155</v>
      </c>
      <c r="D196" s="21" t="s">
        <v>108</v>
      </c>
      <c r="E196" s="13">
        <v>8.0</v>
      </c>
      <c r="F196" s="21" t="s">
        <v>39</v>
      </c>
      <c r="G196" s="13">
        <v>22.857142857142858</v>
      </c>
      <c r="H196" s="15">
        <v>0.7401439425771658</v>
      </c>
      <c r="I196" s="15">
        <v>0.31887682907387593</v>
      </c>
      <c r="J196" s="15">
        <v>0.39143210974878817</v>
      </c>
    </row>
    <row r="197" ht="14.25" customHeight="1">
      <c r="A197" s="11">
        <v>76.0</v>
      </c>
      <c r="B197" s="11"/>
      <c r="C197" s="11" t="s">
        <v>116</v>
      </c>
      <c r="D197" s="48" t="s">
        <v>117</v>
      </c>
      <c r="E197" s="13">
        <v>10.0</v>
      </c>
      <c r="F197" s="48" t="s">
        <v>85</v>
      </c>
      <c r="G197" s="13">
        <v>23.61111111111111</v>
      </c>
      <c r="H197" s="15">
        <v>0.7389716873074895</v>
      </c>
      <c r="I197" s="15">
        <v>0.42486677650438454</v>
      </c>
      <c r="J197" s="15">
        <v>0.44982229144203506</v>
      </c>
    </row>
    <row r="198" ht="14.25" customHeight="1">
      <c r="A198" s="11">
        <v>157.0</v>
      </c>
      <c r="B198" s="11"/>
      <c r="C198" s="20" t="s">
        <v>155</v>
      </c>
      <c r="D198" s="21" t="s">
        <v>53</v>
      </c>
      <c r="E198" s="13">
        <v>8.571428571428571</v>
      </c>
      <c r="F198" s="21" t="s">
        <v>28</v>
      </c>
      <c r="G198" s="13">
        <v>25.0</v>
      </c>
      <c r="H198" s="15">
        <v>0.7384918355624847</v>
      </c>
      <c r="I198" s="15">
        <v>0.3181650504375504</v>
      </c>
      <c r="J198" s="15">
        <v>0.29889194296766725</v>
      </c>
    </row>
    <row r="199" ht="14.25" customHeight="1">
      <c r="A199" s="11">
        <v>130.0</v>
      </c>
      <c r="B199" s="11"/>
      <c r="C199" s="11" t="s">
        <v>104</v>
      </c>
      <c r="D199" s="48" t="s">
        <v>60</v>
      </c>
      <c r="E199" s="13">
        <v>8.0</v>
      </c>
      <c r="F199" s="48" t="s">
        <v>76</v>
      </c>
      <c r="G199" s="13">
        <v>31.21212121212121</v>
      </c>
      <c r="H199" s="15">
        <v>0.7379725023447894</v>
      </c>
      <c r="I199" s="15">
        <v>0.4334405256215581</v>
      </c>
      <c r="J199" s="15">
        <v>0.3070651228120159</v>
      </c>
    </row>
    <row r="200" ht="14.25" customHeight="1">
      <c r="A200" s="32">
        <v>130.0</v>
      </c>
      <c r="B200" s="32"/>
      <c r="C200" s="32" t="s">
        <v>104</v>
      </c>
      <c r="D200" s="36" t="s">
        <v>83</v>
      </c>
      <c r="E200" s="13">
        <v>8.0</v>
      </c>
      <c r="F200" s="36" t="s">
        <v>76</v>
      </c>
      <c r="G200" s="13">
        <v>31.21212121212121</v>
      </c>
      <c r="H200" s="15">
        <v>0.7379725023447894</v>
      </c>
      <c r="I200" s="15">
        <v>0.4334405256215581</v>
      </c>
      <c r="J200" s="15">
        <v>0.3070651228120159</v>
      </c>
    </row>
    <row r="201" ht="14.25" customHeight="1">
      <c r="A201" s="32">
        <v>6.0</v>
      </c>
      <c r="B201" s="32"/>
      <c r="C201" s="32" t="s">
        <v>137</v>
      </c>
      <c r="D201" s="36" t="s">
        <v>190</v>
      </c>
      <c r="E201" s="13">
        <v>7.5</v>
      </c>
      <c r="F201" s="36" t="s">
        <v>28</v>
      </c>
      <c r="G201" s="13">
        <v>25.0</v>
      </c>
      <c r="H201" s="15">
        <v>0.7367080388582273</v>
      </c>
      <c r="I201" s="15">
        <v>0.3173965358229669</v>
      </c>
      <c r="J201" s="15">
        <v>0.33455827816193734</v>
      </c>
    </row>
    <row r="202" ht="14.25" customHeight="1">
      <c r="A202" s="11">
        <v>106.0</v>
      </c>
      <c r="B202" s="11"/>
      <c r="C202" s="11" t="s">
        <v>250</v>
      </c>
      <c r="D202" s="48" t="s">
        <v>198</v>
      </c>
      <c r="E202" s="13">
        <v>8.333333333333334</v>
      </c>
      <c r="F202" s="12" t="s">
        <v>125</v>
      </c>
      <c r="G202" s="13">
        <v>32.608695652173914</v>
      </c>
      <c r="H202" s="15">
        <v>0.7352096496266514</v>
      </c>
      <c r="I202" s="15">
        <v>0.24342386920293285</v>
      </c>
      <c r="J202" s="15">
        <v>0.1907238562827103</v>
      </c>
    </row>
    <row r="203" ht="14.25" customHeight="1">
      <c r="A203" s="32">
        <v>94.0</v>
      </c>
      <c r="B203" s="32"/>
      <c r="C203" s="32" t="s">
        <v>52</v>
      </c>
      <c r="D203" s="36" t="s">
        <v>147</v>
      </c>
      <c r="E203" s="13">
        <v>8.571428571428571</v>
      </c>
      <c r="F203" s="36" t="s">
        <v>143</v>
      </c>
      <c r="G203" s="13">
        <v>19.666666666666664</v>
      </c>
      <c r="H203" s="15">
        <v>0.7343371698209236</v>
      </c>
      <c r="I203" s="15">
        <v>0.21571029023719612</v>
      </c>
      <c r="J203" s="15">
        <v>0.21675725231533483</v>
      </c>
    </row>
    <row r="204" ht="14.25" customHeight="1">
      <c r="A204" s="11">
        <v>139.0</v>
      </c>
      <c r="B204" s="11"/>
      <c r="C204" s="11" t="s">
        <v>133</v>
      </c>
      <c r="D204" s="48" t="s">
        <v>74</v>
      </c>
      <c r="E204" s="13">
        <v>8.0</v>
      </c>
      <c r="F204" s="48" t="s">
        <v>76</v>
      </c>
      <c r="G204" s="13">
        <v>27.27272727272727</v>
      </c>
      <c r="H204" s="15">
        <v>0.7341731698574409</v>
      </c>
      <c r="I204" s="15">
        <v>0.36611869826254906</v>
      </c>
      <c r="J204" s="15">
        <v>0.26768374698284597</v>
      </c>
    </row>
    <row r="205" ht="14.25" customHeight="1">
      <c r="A205" s="32">
        <v>103.0</v>
      </c>
      <c r="B205" s="32"/>
      <c r="C205" s="32" t="s">
        <v>118</v>
      </c>
      <c r="D205" s="36" t="s">
        <v>54</v>
      </c>
      <c r="E205" s="13">
        <v>9.09090909090909</v>
      </c>
      <c r="F205" s="36" t="s">
        <v>145</v>
      </c>
      <c r="G205" s="13">
        <v>20.476190476190478</v>
      </c>
      <c r="H205" s="15">
        <v>0.7334423187381257</v>
      </c>
      <c r="I205" s="15">
        <v>0.34549849499759594</v>
      </c>
      <c r="J205" s="15">
        <v>0.41376062188803003</v>
      </c>
    </row>
    <row r="206" ht="14.25" customHeight="1">
      <c r="A206" s="11">
        <v>45.0</v>
      </c>
      <c r="B206" s="11"/>
      <c r="C206" s="11" t="s">
        <v>187</v>
      </c>
      <c r="D206" s="48" t="s">
        <v>119</v>
      </c>
      <c r="E206" s="13">
        <v>8.75</v>
      </c>
      <c r="F206" s="48" t="s">
        <v>152</v>
      </c>
      <c r="G206" s="13">
        <v>28.846153846153847</v>
      </c>
      <c r="H206" s="15">
        <v>0.7334423187381257</v>
      </c>
      <c r="I206" s="15">
        <v>0.2934780687021551</v>
      </c>
      <c r="J206" s="15">
        <v>0.28288422622217485</v>
      </c>
    </row>
    <row r="207" ht="14.25" customHeight="1">
      <c r="A207" s="11">
        <v>3.0</v>
      </c>
      <c r="B207" s="11"/>
      <c r="C207" s="11" t="s">
        <v>131</v>
      </c>
      <c r="D207" s="48" t="s">
        <v>146</v>
      </c>
      <c r="E207" s="13">
        <v>9.0</v>
      </c>
      <c r="F207" s="48" t="s">
        <v>39</v>
      </c>
      <c r="G207" s="13">
        <v>24.285714285714285</v>
      </c>
      <c r="H207" s="15">
        <v>0.7331314816471791</v>
      </c>
      <c r="I207" s="15">
        <v>0.3644488208207477</v>
      </c>
      <c r="J207" s="15">
        <v>0.42481109565263875</v>
      </c>
    </row>
    <row r="208" ht="14.25" customHeight="1">
      <c r="A208" s="11">
        <v>123.0</v>
      </c>
      <c r="B208" s="11"/>
      <c r="C208" s="11" t="s">
        <v>230</v>
      </c>
      <c r="D208" s="48" t="s">
        <v>178</v>
      </c>
      <c r="E208" s="13">
        <v>7.5</v>
      </c>
      <c r="F208" s="48" t="s">
        <v>180</v>
      </c>
      <c r="G208" s="13">
        <v>20.625</v>
      </c>
      <c r="H208" s="15">
        <v>0.7323377369327972</v>
      </c>
      <c r="I208" s="15">
        <v>0.27350034474833373</v>
      </c>
      <c r="J208" s="15">
        <v>0.18476467734109658</v>
      </c>
    </row>
    <row r="209" ht="14.25" customHeight="1">
      <c r="A209" s="11">
        <v>106.0</v>
      </c>
      <c r="B209" s="11"/>
      <c r="C209" s="11" t="s">
        <v>250</v>
      </c>
      <c r="D209" s="12" t="s">
        <v>106</v>
      </c>
      <c r="E209" s="13">
        <v>9.230769230769232</v>
      </c>
      <c r="F209" s="12" t="s">
        <v>125</v>
      </c>
      <c r="G209" s="13">
        <v>32.608695652173914</v>
      </c>
      <c r="H209" s="15">
        <v>0.7320561768647723</v>
      </c>
      <c r="I209" s="15">
        <v>0.24237977172473396</v>
      </c>
      <c r="J209" s="15">
        <v>0.30224042741181845</v>
      </c>
    </row>
    <row r="210" ht="14.25" customHeight="1">
      <c r="A210" s="11">
        <v>135.0</v>
      </c>
      <c r="B210" s="11"/>
      <c r="C210" s="11" t="s">
        <v>191</v>
      </c>
      <c r="D210" s="48" t="s">
        <v>70</v>
      </c>
      <c r="E210" s="13">
        <v>6.666666666666667</v>
      </c>
      <c r="F210" s="48" t="s">
        <v>109</v>
      </c>
      <c r="G210" s="13">
        <v>32.5</v>
      </c>
      <c r="H210" s="15">
        <v>0.7320561768647723</v>
      </c>
      <c r="I210" s="15">
        <v>0.3001603523775971</v>
      </c>
      <c r="J210" s="15">
        <v>0.243648487081794</v>
      </c>
    </row>
    <row r="211" ht="14.25" customHeight="1">
      <c r="A211" s="32">
        <v>123.0</v>
      </c>
      <c r="B211" s="32"/>
      <c r="C211" s="32" t="s">
        <v>230</v>
      </c>
      <c r="D211" s="36" t="s">
        <v>178</v>
      </c>
      <c r="E211" s="13">
        <v>7.5</v>
      </c>
      <c r="F211" s="36" t="s">
        <v>231</v>
      </c>
      <c r="G211" s="13">
        <v>17.83783783783784</v>
      </c>
      <c r="H211" s="15">
        <v>0.7317476178861148</v>
      </c>
      <c r="I211" s="15">
        <v>0.27327995768568397</v>
      </c>
      <c r="J211" s="15">
        <v>0.22214757585936626</v>
      </c>
    </row>
    <row r="212" ht="14.25" customHeight="1">
      <c r="A212" s="11">
        <v>157.0</v>
      </c>
      <c r="B212" s="11"/>
      <c r="C212" s="20" t="s">
        <v>155</v>
      </c>
      <c r="D212" s="21" t="s">
        <v>53</v>
      </c>
      <c r="E212" s="13">
        <v>8.571428571428571</v>
      </c>
      <c r="F212" s="21" t="s">
        <v>39</v>
      </c>
      <c r="G212" s="13">
        <v>22.857142857142858</v>
      </c>
      <c r="H212" s="15">
        <v>0.7316539481961652</v>
      </c>
      <c r="I212" s="15">
        <v>0.31521907774831376</v>
      </c>
      <c r="J212" s="15">
        <v>0.3049028170220053</v>
      </c>
    </row>
    <row r="213" ht="14.25" customHeight="1">
      <c r="A213" s="11">
        <v>214.0</v>
      </c>
      <c r="B213" s="11"/>
      <c r="C213" s="20" t="s">
        <v>124</v>
      </c>
      <c r="D213" s="21" t="s">
        <v>160</v>
      </c>
      <c r="E213" s="13">
        <v>8.0</v>
      </c>
      <c r="F213" s="21" t="s">
        <v>125</v>
      </c>
      <c r="G213" s="13">
        <v>34.34782608695652</v>
      </c>
      <c r="H213" s="15">
        <v>0.7314402642159679</v>
      </c>
      <c r="I213" s="15">
        <v>0.3470804547974097</v>
      </c>
      <c r="J213" s="15">
        <v>0.46894425892627795</v>
      </c>
    </row>
    <row r="214" ht="14.25" customHeight="1">
      <c r="A214" s="11">
        <v>229.0</v>
      </c>
      <c r="B214" s="11"/>
      <c r="C214" s="20" t="s">
        <v>206</v>
      </c>
      <c r="D214" s="21" t="s">
        <v>93</v>
      </c>
      <c r="E214" s="13">
        <v>10.0</v>
      </c>
      <c r="F214" s="21" t="s">
        <v>65</v>
      </c>
      <c r="G214" s="13">
        <v>16.5625</v>
      </c>
      <c r="H214" s="15">
        <v>0.7310323220719546</v>
      </c>
      <c r="I214" s="15">
        <v>0.2735863782005981</v>
      </c>
      <c r="J214" s="15">
        <v>0.3250817228893198</v>
      </c>
    </row>
    <row r="215" ht="14.25" customHeight="1">
      <c r="A215" s="11">
        <v>3.0</v>
      </c>
      <c r="B215" s="11"/>
      <c r="C215" s="11" t="s">
        <v>131</v>
      </c>
      <c r="D215" s="48" t="s">
        <v>132</v>
      </c>
      <c r="E215" s="13">
        <v>8.333333333333334</v>
      </c>
      <c r="F215" s="48" t="s">
        <v>144</v>
      </c>
      <c r="G215" s="13">
        <v>23.043478260869566</v>
      </c>
      <c r="H215" s="15">
        <v>0.7310323220719546</v>
      </c>
      <c r="I215" s="15">
        <v>0.36340530236456803</v>
      </c>
      <c r="J215" s="15">
        <v>0.30709715948555266</v>
      </c>
    </row>
    <row r="216" ht="14.25" customHeight="1">
      <c r="A216" s="32">
        <v>6.0</v>
      </c>
      <c r="B216" s="32"/>
      <c r="C216" s="32" t="s">
        <v>137</v>
      </c>
      <c r="D216" s="36" t="s">
        <v>190</v>
      </c>
      <c r="E216" s="13">
        <v>7.5</v>
      </c>
      <c r="F216" s="36" t="s">
        <v>98</v>
      </c>
      <c r="G216" s="13">
        <v>24.09090909090909</v>
      </c>
      <c r="H216" s="15">
        <v>0.7302863707229015</v>
      </c>
      <c r="I216" s="15">
        <v>0.3146298832104665</v>
      </c>
      <c r="J216" s="15">
        <v>0.31882494831993935</v>
      </c>
    </row>
    <row r="217" ht="14.25" customHeight="1">
      <c r="A217" s="11">
        <v>134.0</v>
      </c>
      <c r="B217" s="11"/>
      <c r="C217" s="11" t="s">
        <v>79</v>
      </c>
      <c r="D217" s="48" t="s">
        <v>74</v>
      </c>
      <c r="E217" s="13">
        <v>8.0</v>
      </c>
      <c r="F217" s="48" t="s">
        <v>76</v>
      </c>
      <c r="G217" s="13">
        <v>26.96969696969697</v>
      </c>
      <c r="H217" s="15">
        <v>0.7298545041523969</v>
      </c>
      <c r="I217" s="15">
        <v>0.5270507240019959</v>
      </c>
      <c r="J217" s="15">
        <v>0.3853474660551303</v>
      </c>
    </row>
    <row r="218" ht="14.25" customHeight="1">
      <c r="A218" s="11">
        <v>160.0</v>
      </c>
      <c r="B218" s="11"/>
      <c r="C218" s="47" t="s">
        <v>134</v>
      </c>
      <c r="D218" s="21" t="s">
        <v>74</v>
      </c>
      <c r="E218" s="13">
        <v>8.0</v>
      </c>
      <c r="F218" s="21" t="s">
        <v>76</v>
      </c>
      <c r="G218" s="13">
        <v>26.96969696969697</v>
      </c>
      <c r="H218" s="15">
        <v>0.7298545041523969</v>
      </c>
      <c r="I218" s="15">
        <v>0.3835490818519523</v>
      </c>
      <c r="J218" s="15">
        <v>0.2804277844021363</v>
      </c>
    </row>
    <row r="219" ht="14.25" customHeight="1">
      <c r="A219" s="11">
        <v>217.0</v>
      </c>
      <c r="B219" s="11"/>
      <c r="C219" s="20" t="s">
        <v>165</v>
      </c>
      <c r="D219" s="21" t="s">
        <v>166</v>
      </c>
      <c r="E219" s="13">
        <v>8.571428571428571</v>
      </c>
      <c r="F219" s="21" t="s">
        <v>120</v>
      </c>
      <c r="G219" s="13">
        <v>20.689655172413794</v>
      </c>
      <c r="H219" s="15">
        <v>0.729803696320573</v>
      </c>
      <c r="I219" s="15">
        <v>0.29683189403223537</v>
      </c>
      <c r="J219" s="15">
        <v>0.28943909969030046</v>
      </c>
    </row>
    <row r="220" ht="14.25" customHeight="1">
      <c r="A220" s="11">
        <v>248.0</v>
      </c>
      <c r="B220" s="11"/>
      <c r="C220" s="20" t="s">
        <v>59</v>
      </c>
      <c r="D220" s="21" t="s">
        <v>96</v>
      </c>
      <c r="E220" s="13">
        <v>10.0</v>
      </c>
      <c r="F220" s="21" t="s">
        <v>28</v>
      </c>
      <c r="G220" s="13">
        <v>23.333333333333336</v>
      </c>
      <c r="H220" s="15">
        <v>0.7297710516750049</v>
      </c>
      <c r="I220" s="15">
        <v>0.48553662580129137</v>
      </c>
      <c r="J220" s="15">
        <v>0.5797694267253067</v>
      </c>
    </row>
    <row r="221" ht="14.25" customHeight="1">
      <c r="A221" s="11">
        <v>71.0</v>
      </c>
      <c r="B221" s="11"/>
      <c r="C221" s="11" t="s">
        <v>223</v>
      </c>
      <c r="D221" s="48" t="s">
        <v>146</v>
      </c>
      <c r="E221" s="13">
        <v>9.0</v>
      </c>
      <c r="F221" s="48" t="s">
        <v>235</v>
      </c>
      <c r="G221" s="13">
        <v>20.416666666666668</v>
      </c>
      <c r="H221" s="15">
        <v>0.7296210627629353</v>
      </c>
      <c r="I221" s="15">
        <v>0.2527935211429202</v>
      </c>
      <c r="J221" s="15">
        <v>0.2931362397748007</v>
      </c>
    </row>
    <row r="222" ht="14.25" customHeight="1">
      <c r="A222" s="11">
        <v>130.0</v>
      </c>
      <c r="B222" s="11"/>
      <c r="C222" s="11" t="s">
        <v>104</v>
      </c>
      <c r="D222" s="12" t="s">
        <v>50</v>
      </c>
      <c r="E222" s="13">
        <v>9.09090909090909</v>
      </c>
      <c r="F222" s="12" t="s">
        <v>51</v>
      </c>
      <c r="G222" s="13">
        <v>18.71794871794872</v>
      </c>
      <c r="H222" s="15">
        <v>0.7275512157763737</v>
      </c>
      <c r="I222" s="15">
        <v>0.42731969061278074</v>
      </c>
      <c r="J222" s="15">
        <v>0.5567365111983659</v>
      </c>
    </row>
    <row r="223" ht="14.25" customHeight="1">
      <c r="A223" s="11">
        <v>92.0</v>
      </c>
      <c r="B223" s="11"/>
      <c r="C223" s="11" t="s">
        <v>298</v>
      </c>
      <c r="D223" s="48" t="s">
        <v>58</v>
      </c>
      <c r="E223" s="13">
        <v>8.0</v>
      </c>
      <c r="F223" s="48" t="s">
        <v>144</v>
      </c>
      <c r="G223" s="13">
        <v>21.73913043478261</v>
      </c>
      <c r="H223" s="15">
        <v>0.7264249755042741</v>
      </c>
      <c r="I223" s="15">
        <v>0.04787508578944983</v>
      </c>
      <c r="J223" s="15">
        <v>0.03692812587460846</v>
      </c>
    </row>
    <row r="224" ht="14.25" customHeight="1">
      <c r="A224" s="11">
        <v>59.0</v>
      </c>
      <c r="B224" s="11"/>
      <c r="C224" s="11" t="s">
        <v>138</v>
      </c>
      <c r="D224" s="12" t="s">
        <v>163</v>
      </c>
      <c r="E224" s="13">
        <v>7.2727272727272725</v>
      </c>
      <c r="F224" s="48" t="s">
        <v>28</v>
      </c>
      <c r="G224" s="13">
        <v>25.238095238095237</v>
      </c>
      <c r="H224" s="15">
        <v>0.7251070347603277</v>
      </c>
      <c r="I224" s="15">
        <v>0.33997909936259674</v>
      </c>
      <c r="J224" s="15">
        <v>0.42735671891725363</v>
      </c>
    </row>
    <row r="225" ht="14.25" customHeight="1">
      <c r="A225" s="11">
        <v>217.0</v>
      </c>
      <c r="B225" s="11"/>
      <c r="C225" s="20" t="s">
        <v>165</v>
      </c>
      <c r="D225" s="21" t="s">
        <v>115</v>
      </c>
      <c r="E225" s="13">
        <v>8.88888888888889</v>
      </c>
      <c r="F225" s="21" t="s">
        <v>120</v>
      </c>
      <c r="G225" s="13">
        <v>20.689655172413794</v>
      </c>
      <c r="H225" s="15">
        <v>0.724221461928427</v>
      </c>
      <c r="I225" s="15">
        <v>0.29456144073649765</v>
      </c>
      <c r="J225" s="15">
        <v>0.3269164434332685</v>
      </c>
    </row>
    <row r="226" ht="14.25" customHeight="1">
      <c r="A226" s="32">
        <v>82.0</v>
      </c>
      <c r="B226" s="32"/>
      <c r="C226" s="32" t="s">
        <v>261</v>
      </c>
      <c r="D226" s="36" t="s">
        <v>70</v>
      </c>
      <c r="E226" s="13">
        <v>6.666666666666667</v>
      </c>
      <c r="F226" s="36" t="s">
        <v>269</v>
      </c>
      <c r="G226" s="13">
        <v>18.92857142857143</v>
      </c>
      <c r="H226" s="15">
        <v>0.72292974707362</v>
      </c>
      <c r="I226" s="15">
        <v>0.2064605076292954</v>
      </c>
      <c r="J226" s="15">
        <v>0.20451189160223235</v>
      </c>
    </row>
    <row r="227" ht="14.25" customHeight="1">
      <c r="A227" s="11">
        <v>230.0</v>
      </c>
      <c r="B227" s="11"/>
      <c r="C227" s="20" t="s">
        <v>177</v>
      </c>
      <c r="D227" s="21" t="s">
        <v>74</v>
      </c>
      <c r="E227" s="13">
        <v>8.0</v>
      </c>
      <c r="F227" s="21" t="s">
        <v>51</v>
      </c>
      <c r="G227" s="13">
        <v>18.461538461538463</v>
      </c>
      <c r="H227" s="15">
        <v>0.7228184757565392</v>
      </c>
      <c r="I227" s="15">
        <v>0.3300591229341114</v>
      </c>
      <c r="J227" s="15">
        <v>0.28899934078010736</v>
      </c>
    </row>
    <row r="228" ht="14.25" customHeight="1">
      <c r="A228" s="32">
        <v>121.0</v>
      </c>
      <c r="B228" s="32"/>
      <c r="C228" s="32" t="s">
        <v>240</v>
      </c>
      <c r="D228" s="36" t="s">
        <v>246</v>
      </c>
      <c r="E228" s="13">
        <v>6.25</v>
      </c>
      <c r="F228" s="36" t="s">
        <v>76</v>
      </c>
      <c r="G228" s="13">
        <v>27.87878787878788</v>
      </c>
      <c r="H228" s="15">
        <v>0.7217904469509436</v>
      </c>
      <c r="I228" s="15">
        <v>0.25008042931367025</v>
      </c>
      <c r="J228" s="15">
        <v>0.2579808681015976</v>
      </c>
    </row>
    <row r="229" ht="14.25" customHeight="1">
      <c r="A229" s="32">
        <v>82.0</v>
      </c>
      <c r="B229" s="32"/>
      <c r="C229" s="32" t="s">
        <v>261</v>
      </c>
      <c r="D229" s="36" t="s">
        <v>70</v>
      </c>
      <c r="E229" s="13">
        <v>6.666666666666667</v>
      </c>
      <c r="F229" s="36" t="s">
        <v>105</v>
      </c>
      <c r="G229" s="13">
        <v>19.599999999999998</v>
      </c>
      <c r="H229" s="15">
        <v>0.7205890031852122</v>
      </c>
      <c r="I229" s="15">
        <v>0.20579201781629888</v>
      </c>
      <c r="J229" s="15">
        <v>0.19661957359362958</v>
      </c>
    </row>
    <row r="230" ht="14.25" customHeight="1">
      <c r="A230" s="32">
        <v>124.0</v>
      </c>
      <c r="B230" s="32"/>
      <c r="C230" s="32" t="s">
        <v>209</v>
      </c>
      <c r="D230" s="36" t="s">
        <v>42</v>
      </c>
      <c r="E230" s="13">
        <v>8.333333333333334</v>
      </c>
      <c r="F230" s="36" t="s">
        <v>233</v>
      </c>
      <c r="G230" s="13">
        <v>18.14814814814815</v>
      </c>
      <c r="H230" s="15">
        <v>0.7202574692522998</v>
      </c>
      <c r="I230" s="15">
        <v>0.2674065361480019</v>
      </c>
      <c r="J230" s="15">
        <v>0.2522842354830805</v>
      </c>
    </row>
    <row r="231" ht="14.25" customHeight="1">
      <c r="A231" s="11">
        <v>93.0</v>
      </c>
      <c r="B231" s="11"/>
      <c r="C231" s="11" t="s">
        <v>219</v>
      </c>
      <c r="D231" s="12" t="s">
        <v>300</v>
      </c>
      <c r="E231" s="13">
        <v>5.454545454545455</v>
      </c>
      <c r="F231" s="48" t="s">
        <v>144</v>
      </c>
      <c r="G231" s="13">
        <v>26.08695652173913</v>
      </c>
      <c r="H231" s="15">
        <v>0.7201213918917759</v>
      </c>
      <c r="I231" s="15">
        <v>0.11390315447247652</v>
      </c>
      <c r="J231" s="15">
        <v>0.13892092516738935</v>
      </c>
    </row>
    <row r="232" ht="14.25" customHeight="1">
      <c r="A232" s="11">
        <v>124.0</v>
      </c>
      <c r="B232" s="11"/>
      <c r="C232" s="11" t="s">
        <v>209</v>
      </c>
      <c r="D232" s="12" t="s">
        <v>18</v>
      </c>
      <c r="E232" s="13">
        <v>9.375</v>
      </c>
      <c r="F232" s="48" t="s">
        <v>233</v>
      </c>
      <c r="G232" s="13">
        <v>18.14814814814815</v>
      </c>
      <c r="H232" s="15">
        <v>0.7198927819260961</v>
      </c>
      <c r="I232" s="15">
        <v>0.26727114043349665</v>
      </c>
      <c r="J232" s="15">
        <v>0.39314722592798207</v>
      </c>
    </row>
    <row r="233" ht="14.25" customHeight="1">
      <c r="A233" s="11">
        <v>114.0</v>
      </c>
      <c r="B233" s="11"/>
      <c r="C233" s="11" t="s">
        <v>196</v>
      </c>
      <c r="D233" s="48" t="s">
        <v>132</v>
      </c>
      <c r="E233" s="13">
        <v>8.333333333333334</v>
      </c>
      <c r="F233" s="12" t="s">
        <v>207</v>
      </c>
      <c r="G233" s="13">
        <v>21.153846153846153</v>
      </c>
      <c r="H233" s="15">
        <v>0.7179781734635267</v>
      </c>
      <c r="I233" s="15">
        <v>0.30024650632489264</v>
      </c>
      <c r="J233" s="15">
        <v>0.2607855369221924</v>
      </c>
    </row>
    <row r="234" ht="14.25" customHeight="1">
      <c r="A234" s="32">
        <v>114.0</v>
      </c>
      <c r="B234" s="32"/>
      <c r="C234" s="32" t="s">
        <v>196</v>
      </c>
      <c r="D234" s="36" t="s">
        <v>132</v>
      </c>
      <c r="E234" s="13">
        <v>8.333333333333334</v>
      </c>
      <c r="F234" s="36" t="s">
        <v>208</v>
      </c>
      <c r="G234" s="13">
        <v>21.153846153846153</v>
      </c>
      <c r="H234" s="15">
        <v>0.7179781734635267</v>
      </c>
      <c r="I234" s="15">
        <v>0.30024650632489264</v>
      </c>
      <c r="J234" s="15">
        <v>0.2607855369221924</v>
      </c>
    </row>
    <row r="235" ht="14.25" customHeight="1">
      <c r="A235" s="11">
        <v>127.0</v>
      </c>
      <c r="B235" s="11"/>
      <c r="C235" s="11" t="s">
        <v>195</v>
      </c>
      <c r="D235" s="12" t="s">
        <v>184</v>
      </c>
      <c r="E235" s="13">
        <v>8.0</v>
      </c>
      <c r="F235" s="12" t="s">
        <v>125</v>
      </c>
      <c r="G235" s="13">
        <v>29.130434782608695</v>
      </c>
      <c r="H235" s="15">
        <v>0.7179781734635267</v>
      </c>
      <c r="I235" s="15">
        <v>0.2885295694927017</v>
      </c>
      <c r="J235" s="15">
        <v>0.20241459029026457</v>
      </c>
    </row>
    <row r="236" ht="14.25" customHeight="1">
      <c r="A236" s="32">
        <v>139.0</v>
      </c>
      <c r="B236" s="32"/>
      <c r="C236" s="32" t="s">
        <v>133</v>
      </c>
      <c r="D236" s="36" t="s">
        <v>74</v>
      </c>
      <c r="E236" s="13">
        <v>8.0</v>
      </c>
      <c r="F236" s="36" t="s">
        <v>140</v>
      </c>
      <c r="G236" s="13">
        <v>20.74074074074074</v>
      </c>
      <c r="H236" s="15">
        <v>0.7161132950908942</v>
      </c>
      <c r="I236" s="15">
        <v>0.35711256985609063</v>
      </c>
      <c r="J236" s="15">
        <v>0.281457610612504</v>
      </c>
    </row>
    <row r="237" ht="14.25" customHeight="1">
      <c r="A237" s="11">
        <v>89.0</v>
      </c>
      <c r="B237" s="11"/>
      <c r="C237" s="11" t="s">
        <v>110</v>
      </c>
      <c r="D237" s="48" t="s">
        <v>111</v>
      </c>
      <c r="E237" s="13">
        <v>8.75</v>
      </c>
      <c r="F237" s="48" t="s">
        <v>112</v>
      </c>
      <c r="G237" s="13">
        <v>26.774193548387096</v>
      </c>
      <c r="H237" s="15">
        <v>0.715125280059036</v>
      </c>
      <c r="I237" s="15">
        <v>0.4335994832848764</v>
      </c>
      <c r="J237" s="15">
        <v>0.422589186426942</v>
      </c>
    </row>
    <row r="238" ht="14.25" customHeight="1">
      <c r="A238" s="11">
        <v>71.0</v>
      </c>
      <c r="B238" s="11"/>
      <c r="C238" s="11" t="s">
        <v>223</v>
      </c>
      <c r="D238" s="48" t="s">
        <v>146</v>
      </c>
      <c r="E238" s="13">
        <v>9.0</v>
      </c>
      <c r="F238" s="48" t="s">
        <v>144</v>
      </c>
      <c r="G238" s="13">
        <v>24.34782608695652</v>
      </c>
      <c r="H238" s="15">
        <v>0.7137957763365548</v>
      </c>
      <c r="I238" s="15">
        <v>0.24731049703219793</v>
      </c>
      <c r="J238" s="15">
        <v>0.2736320241368262</v>
      </c>
    </row>
    <row r="239" ht="14.25" customHeight="1">
      <c r="A239" s="11">
        <v>232.0</v>
      </c>
      <c r="B239" s="11"/>
      <c r="C239" s="20" t="s">
        <v>114</v>
      </c>
      <c r="D239" s="21" t="s">
        <v>115</v>
      </c>
      <c r="E239" s="13">
        <v>8.88888888888889</v>
      </c>
      <c r="F239" s="21" t="s">
        <v>85</v>
      </c>
      <c r="G239" s="13">
        <v>23.88888888888889</v>
      </c>
      <c r="H239" s="15">
        <v>0.7132855056631114</v>
      </c>
      <c r="I239" s="15">
        <v>0.43114086117365</v>
      </c>
      <c r="J239" s="15">
        <v>0.463122949997894</v>
      </c>
    </row>
    <row r="240" ht="14.25" customHeight="1">
      <c r="A240" s="11">
        <v>192.0</v>
      </c>
      <c r="B240" s="11"/>
      <c r="C240" s="20" t="s">
        <v>247</v>
      </c>
      <c r="D240" s="21" t="s">
        <v>146</v>
      </c>
      <c r="E240" s="13">
        <v>9.0</v>
      </c>
      <c r="F240" s="21" t="s">
        <v>39</v>
      </c>
      <c r="G240" s="13">
        <v>22.857142857142858</v>
      </c>
      <c r="H240" s="15">
        <v>0.7129270707356427</v>
      </c>
      <c r="I240" s="15">
        <v>0.24835195757880082</v>
      </c>
      <c r="J240" s="15">
        <v>0.28948554962788303</v>
      </c>
    </row>
    <row r="241" ht="14.25" customHeight="1">
      <c r="A241" s="11">
        <v>230.0</v>
      </c>
      <c r="B241" s="11"/>
      <c r="C241" s="20" t="s">
        <v>177</v>
      </c>
      <c r="D241" s="21" t="s">
        <v>74</v>
      </c>
      <c r="E241" s="13">
        <v>8.0</v>
      </c>
      <c r="F241" s="21" t="s">
        <v>76</v>
      </c>
      <c r="G241" s="13">
        <v>25.757575757575758</v>
      </c>
      <c r="H241" s="15">
        <v>0.712579841332222</v>
      </c>
      <c r="I241" s="15">
        <v>0.32538387622767356</v>
      </c>
      <c r="J241" s="15">
        <v>0.23790092013810663</v>
      </c>
    </row>
    <row r="242" ht="14.25" customHeight="1">
      <c r="A242" s="11">
        <v>57.0</v>
      </c>
      <c r="B242" s="11"/>
      <c r="C242" s="11" t="s">
        <v>260</v>
      </c>
      <c r="D242" s="48" t="s">
        <v>198</v>
      </c>
      <c r="E242" s="13">
        <v>8.333333333333334</v>
      </c>
      <c r="F242" s="12" t="s">
        <v>125</v>
      </c>
      <c r="G242" s="13">
        <v>30.434782608695652</v>
      </c>
      <c r="H242" s="15">
        <v>0.7122343480758185</v>
      </c>
      <c r="I242" s="15">
        <v>0.2092176240756013</v>
      </c>
      <c r="J242" s="15">
        <v>0.16392308690459484</v>
      </c>
    </row>
    <row r="243" ht="14.25" customHeight="1">
      <c r="A243" s="11">
        <v>64.0</v>
      </c>
      <c r="B243" s="11"/>
      <c r="C243" s="11" t="s">
        <v>266</v>
      </c>
      <c r="D243" s="48" t="s">
        <v>18</v>
      </c>
      <c r="E243" s="13">
        <v>10.0</v>
      </c>
      <c r="F243" s="48" t="s">
        <v>193</v>
      </c>
      <c r="G243" s="13">
        <v>17.1875</v>
      </c>
      <c r="H243" s="15">
        <v>0.7119950220179974</v>
      </c>
      <c r="I243" s="15">
        <v>0.1233432927296407</v>
      </c>
      <c r="J243" s="15">
        <v>0.18365564566437925</v>
      </c>
    </row>
    <row r="244" ht="14.25" customHeight="1">
      <c r="A244" s="11">
        <v>181.0</v>
      </c>
      <c r="B244" s="11"/>
      <c r="C244" s="20" t="s">
        <v>161</v>
      </c>
      <c r="D244" s="21" t="s">
        <v>94</v>
      </c>
      <c r="E244" s="13">
        <v>5.454545454545455</v>
      </c>
      <c r="F244" s="21" t="s">
        <v>95</v>
      </c>
      <c r="G244" s="13">
        <v>26.756756756756758</v>
      </c>
      <c r="H244" s="15">
        <v>0.7104205084797001</v>
      </c>
      <c r="I244" s="15">
        <v>0.3451325733452969</v>
      </c>
      <c r="J244" s="15">
        <v>0.43652972488520475</v>
      </c>
    </row>
    <row r="245" ht="14.25" customHeight="1">
      <c r="A245" s="32">
        <v>124.0</v>
      </c>
      <c r="B245" s="32"/>
      <c r="C245" s="32" t="s">
        <v>209</v>
      </c>
      <c r="D245" s="36" t="s">
        <v>42</v>
      </c>
      <c r="E245" s="13">
        <v>8.333333333333334</v>
      </c>
      <c r="F245" s="36" t="s">
        <v>222</v>
      </c>
      <c r="G245" s="13">
        <v>20.0</v>
      </c>
      <c r="H245" s="15">
        <v>0.71014568429847</v>
      </c>
      <c r="I245" s="15">
        <v>0.26365238224580906</v>
      </c>
      <c r="J245" s="15">
        <v>0.22606501698204756</v>
      </c>
    </row>
    <row r="246" ht="14.25" customHeight="1">
      <c r="A246" s="11">
        <v>124.0</v>
      </c>
      <c r="B246" s="11"/>
      <c r="C246" s="11" t="s">
        <v>209</v>
      </c>
      <c r="D246" s="48" t="s">
        <v>86</v>
      </c>
      <c r="E246" s="13">
        <v>8.88888888888889</v>
      </c>
      <c r="F246" s="48" t="s">
        <v>233</v>
      </c>
      <c r="G246" s="13">
        <v>18.14814814814815</v>
      </c>
      <c r="H246" s="15">
        <v>0.7100006382028208</v>
      </c>
      <c r="I246" s="15">
        <v>0.2635985316775399</v>
      </c>
      <c r="J246" s="15">
        <v>0.30050232611239547</v>
      </c>
    </row>
    <row r="247" ht="14.25" customHeight="1">
      <c r="A247" s="11">
        <v>3.0</v>
      </c>
      <c r="B247" s="11"/>
      <c r="C247" s="11" t="s">
        <v>131</v>
      </c>
      <c r="D247" s="48" t="s">
        <v>132</v>
      </c>
      <c r="E247" s="13">
        <v>8.333333333333334</v>
      </c>
      <c r="F247" s="48" t="s">
        <v>152</v>
      </c>
      <c r="G247" s="13">
        <v>28.076923076923077</v>
      </c>
      <c r="H247" s="15">
        <v>0.7090034462952326</v>
      </c>
      <c r="I247" s="15">
        <v>0.3524544729406357</v>
      </c>
      <c r="J247" s="15">
        <v>0.28103910760381184</v>
      </c>
    </row>
    <row r="248" ht="14.25" customHeight="1">
      <c r="A248" s="32">
        <v>59.0</v>
      </c>
      <c r="B248" s="32"/>
      <c r="C248" s="32" t="s">
        <v>138</v>
      </c>
      <c r="D248" s="36" t="s">
        <v>60</v>
      </c>
      <c r="E248" s="13">
        <v>8.0</v>
      </c>
      <c r="F248" s="36" t="s">
        <v>28</v>
      </c>
      <c r="G248" s="13">
        <v>25.238095238095237</v>
      </c>
      <c r="H248" s="15">
        <v>0.7085197783640071</v>
      </c>
      <c r="I248" s="15">
        <v>0.33220187445623306</v>
      </c>
      <c r="J248" s="15">
        <v>0.2454908990159249</v>
      </c>
    </row>
    <row r="249" ht="14.25" customHeight="1">
      <c r="A249" s="11">
        <v>181.0</v>
      </c>
      <c r="B249" s="11"/>
      <c r="C249" s="20" t="s">
        <v>161</v>
      </c>
      <c r="D249" s="21" t="s">
        <v>99</v>
      </c>
      <c r="E249" s="13">
        <v>6.521739130434782</v>
      </c>
      <c r="F249" s="21" t="s">
        <v>95</v>
      </c>
      <c r="G249" s="13">
        <v>26.756756756756758</v>
      </c>
      <c r="H249" s="15">
        <v>0.7079598733686868</v>
      </c>
      <c r="I249" s="15">
        <v>0.3439371611664661</v>
      </c>
      <c r="J249" s="15">
        <v>0.5889886337250715</v>
      </c>
    </row>
    <row r="250" ht="14.25" customHeight="1">
      <c r="A250" s="11">
        <v>229.0</v>
      </c>
      <c r="B250" s="11"/>
      <c r="C250" s="20" t="s">
        <v>206</v>
      </c>
      <c r="D250" s="21" t="s">
        <v>163</v>
      </c>
      <c r="E250" s="13">
        <v>8.181818181818182</v>
      </c>
      <c r="F250" s="21" t="s">
        <v>65</v>
      </c>
      <c r="G250" s="13">
        <v>16.5625</v>
      </c>
      <c r="H250" s="15">
        <v>0.7069323554102417</v>
      </c>
      <c r="I250" s="15">
        <v>0.2645670470511278</v>
      </c>
      <c r="J250" s="15">
        <v>0.36054102411933</v>
      </c>
    </row>
    <row r="251" ht="14.25" customHeight="1">
      <c r="A251" s="11">
        <v>68.0</v>
      </c>
      <c r="B251" s="11"/>
      <c r="C251" s="11" t="s">
        <v>121</v>
      </c>
      <c r="D251" s="12" t="s">
        <v>141</v>
      </c>
      <c r="E251" s="13">
        <v>6.666666666666667</v>
      </c>
      <c r="F251" s="12" t="s">
        <v>125</v>
      </c>
      <c r="G251" s="13">
        <v>34.34782608695652</v>
      </c>
      <c r="H251" s="15">
        <v>0.7065413530012757</v>
      </c>
      <c r="I251" s="15">
        <v>0.3232917429932578</v>
      </c>
      <c r="J251" s="15">
        <v>0.3335050437028347</v>
      </c>
    </row>
    <row r="252" ht="14.25" customHeight="1">
      <c r="A252" s="11">
        <v>6.0</v>
      </c>
      <c r="B252" s="11"/>
      <c r="C252" s="11" t="s">
        <v>137</v>
      </c>
      <c r="D252" s="12" t="s">
        <v>45</v>
      </c>
      <c r="E252" s="13">
        <v>10.0</v>
      </c>
      <c r="F252" s="48" t="s">
        <v>84</v>
      </c>
      <c r="G252" s="13">
        <v>18.235294117647058</v>
      </c>
      <c r="H252" s="15">
        <v>0.7062080394723214</v>
      </c>
      <c r="I252" s="15">
        <v>0.30425619577361374</v>
      </c>
      <c r="J252" s="15">
        <v>0.35044266425005544</v>
      </c>
    </row>
    <row r="253" ht="14.25" customHeight="1">
      <c r="A253" s="11">
        <v>131.0</v>
      </c>
      <c r="B253" s="11"/>
      <c r="C253" s="11" t="s">
        <v>73</v>
      </c>
      <c r="D253" s="12" t="s">
        <v>74</v>
      </c>
      <c r="E253" s="13">
        <v>8.0</v>
      </c>
      <c r="F253" s="48" t="s">
        <v>75</v>
      </c>
      <c r="G253" s="13">
        <v>26.129032258064516</v>
      </c>
      <c r="H253" s="15">
        <v>0.7059205247488721</v>
      </c>
      <c r="I253" s="15">
        <v>0.547207782743085</v>
      </c>
      <c r="J253" s="15">
        <v>0.39549914228603655</v>
      </c>
    </row>
    <row r="254" ht="14.25" customHeight="1">
      <c r="A254" s="11">
        <v>169.0</v>
      </c>
      <c r="B254" s="11"/>
      <c r="C254" s="47" t="s">
        <v>169</v>
      </c>
      <c r="D254" s="21" t="s">
        <v>151</v>
      </c>
      <c r="E254" s="13">
        <v>8.333333333333334</v>
      </c>
      <c r="F254" s="21" t="s">
        <v>144</v>
      </c>
      <c r="G254" s="13">
        <v>22.608695652173914</v>
      </c>
      <c r="H254" s="15">
        <v>0.7058676982484793</v>
      </c>
      <c r="I254" s="15">
        <v>0.33516737600828506</v>
      </c>
      <c r="J254" s="15">
        <v>0.4165981887409383</v>
      </c>
    </row>
    <row r="255" ht="14.25" customHeight="1">
      <c r="A255" s="11">
        <v>112.0</v>
      </c>
      <c r="B255" s="11"/>
      <c r="C255" s="11" t="s">
        <v>102</v>
      </c>
      <c r="D255" s="48" t="s">
        <v>103</v>
      </c>
      <c r="E255" s="13">
        <v>8.571428571428571</v>
      </c>
      <c r="F255" s="48" t="s">
        <v>61</v>
      </c>
      <c r="G255" s="13">
        <v>32.608695652173914</v>
      </c>
      <c r="H255" s="15">
        <v>0.7054496952688611</v>
      </c>
      <c r="I255" s="15">
        <v>0.4788748982291487</v>
      </c>
      <c r="J255" s="15">
        <v>0.6215219882575219</v>
      </c>
    </row>
    <row r="256" ht="14.25" customHeight="1">
      <c r="A256" s="11">
        <v>76.0</v>
      </c>
      <c r="B256" s="11"/>
      <c r="C256" s="11" t="s">
        <v>116</v>
      </c>
      <c r="D256" s="48" t="s">
        <v>117</v>
      </c>
      <c r="E256" s="13">
        <v>10.0</v>
      </c>
      <c r="F256" s="12" t="s">
        <v>126</v>
      </c>
      <c r="G256" s="13">
        <v>17.142857142857142</v>
      </c>
      <c r="H256" s="15">
        <v>0.7049240248550989</v>
      </c>
      <c r="I256" s="15">
        <v>0.40529130312412043</v>
      </c>
      <c r="J256" s="15">
        <v>0.43719165085388995</v>
      </c>
    </row>
    <row r="257" ht="14.25" customHeight="1">
      <c r="A257" s="11">
        <v>55.0</v>
      </c>
      <c r="B257" s="11"/>
      <c r="C257" s="11" t="s">
        <v>217</v>
      </c>
      <c r="D257" s="48" t="s">
        <v>74</v>
      </c>
      <c r="E257" s="13">
        <v>8.0</v>
      </c>
      <c r="F257" s="48" t="s">
        <v>76</v>
      </c>
      <c r="G257" s="13">
        <v>25.15151515151515</v>
      </c>
      <c r="H257" s="15">
        <v>0.7039425099221346</v>
      </c>
      <c r="I257" s="15">
        <v>0.2880807816721628</v>
      </c>
      <c r="J257" s="15">
        <v>0.2106271639162547</v>
      </c>
    </row>
    <row r="258" ht="14.25" customHeight="1">
      <c r="A258" s="11">
        <v>135.0</v>
      </c>
      <c r="B258" s="11"/>
      <c r="C258" s="11" t="s">
        <v>191</v>
      </c>
      <c r="D258" s="12" t="s">
        <v>99</v>
      </c>
      <c r="E258" s="13">
        <v>6.9565217391304355</v>
      </c>
      <c r="F258" s="48" t="s">
        <v>109</v>
      </c>
      <c r="G258" s="13">
        <v>32.5</v>
      </c>
      <c r="H258" s="15">
        <v>0.7031234526332468</v>
      </c>
      <c r="I258" s="15">
        <v>0.2882972509175806</v>
      </c>
      <c r="J258" s="15">
        <v>0.47067195631285025</v>
      </c>
    </row>
    <row r="259" ht="14.25" customHeight="1">
      <c r="A259" s="11">
        <v>215.0</v>
      </c>
      <c r="B259" s="11"/>
      <c r="C259" s="20" t="s">
        <v>290</v>
      </c>
      <c r="D259" s="21" t="s">
        <v>158</v>
      </c>
      <c r="E259" s="13">
        <v>7.777777777777778</v>
      </c>
      <c r="F259" s="21" t="s">
        <v>168</v>
      </c>
      <c r="G259" s="13">
        <v>21.11111111111111</v>
      </c>
      <c r="H259" s="15">
        <v>0.702023102942115</v>
      </c>
      <c r="I259" s="15">
        <v>0.19024499914626594</v>
      </c>
      <c r="J259" s="15">
        <v>0.21197252755554988</v>
      </c>
    </row>
    <row r="260" ht="14.25" customHeight="1">
      <c r="A260" s="11">
        <v>214.0</v>
      </c>
      <c r="B260" s="11"/>
      <c r="C260" s="20" t="s">
        <v>124</v>
      </c>
      <c r="D260" s="21" t="s">
        <v>160</v>
      </c>
      <c r="E260" s="13">
        <v>8.0</v>
      </c>
      <c r="F260" s="21" t="s">
        <v>113</v>
      </c>
      <c r="G260" s="13">
        <v>32.27272727272727</v>
      </c>
      <c r="H260" s="15">
        <v>0.7010180591297426</v>
      </c>
      <c r="I260" s="15">
        <v>0.3326446173218978</v>
      </c>
      <c r="J260" s="15">
        <v>0.44748234792905345</v>
      </c>
    </row>
    <row r="261" ht="14.25" customHeight="1">
      <c r="A261" s="11">
        <v>85.0</v>
      </c>
      <c r="B261" s="11"/>
      <c r="C261" s="11" t="s">
        <v>287</v>
      </c>
      <c r="D261" s="48" t="s">
        <v>158</v>
      </c>
      <c r="E261" s="13">
        <v>7.777777777777778</v>
      </c>
      <c r="F261" s="48" t="s">
        <v>288</v>
      </c>
      <c r="G261" s="13">
        <v>19.130434782608695</v>
      </c>
      <c r="H261" s="15">
        <v>0.700941403245748</v>
      </c>
      <c r="I261" s="15">
        <v>0.19138172703218773</v>
      </c>
      <c r="J261" s="15">
        <v>0.2158882173615924</v>
      </c>
    </row>
    <row r="262" ht="14.25" customHeight="1">
      <c r="A262" s="11">
        <v>93.0</v>
      </c>
      <c r="B262" s="11"/>
      <c r="C262" s="11" t="s">
        <v>219</v>
      </c>
      <c r="D262" s="48" t="s">
        <v>53</v>
      </c>
      <c r="E262" s="13">
        <v>10.0</v>
      </c>
      <c r="F262" s="12" t="s">
        <v>306</v>
      </c>
      <c r="G262" s="13">
        <v>17.647058823529413</v>
      </c>
      <c r="H262" s="15">
        <v>0.700941403245748</v>
      </c>
      <c r="I262" s="15">
        <v>0.11086941428071566</v>
      </c>
      <c r="J262" s="15">
        <v>0.09992732736376463</v>
      </c>
    </row>
    <row r="263" ht="14.25" customHeight="1">
      <c r="A263" s="32">
        <v>124.0</v>
      </c>
      <c r="B263" s="32"/>
      <c r="C263" s="32" t="s">
        <v>209</v>
      </c>
      <c r="D263" s="36" t="s">
        <v>86</v>
      </c>
      <c r="E263" s="13">
        <v>8.88888888888889</v>
      </c>
      <c r="F263" s="36" t="s">
        <v>222</v>
      </c>
      <c r="G263" s="13">
        <v>20.0</v>
      </c>
      <c r="H263" s="15">
        <v>0.7000287191269385</v>
      </c>
      <c r="I263" s="15">
        <v>0.2598963051090351</v>
      </c>
      <c r="J263" s="15">
        <v>0.2748120930544233</v>
      </c>
    </row>
    <row r="264" ht="14.25" customHeight="1">
      <c r="A264" s="11">
        <v>217.0</v>
      </c>
      <c r="B264" s="11"/>
      <c r="C264" s="20" t="s">
        <v>165</v>
      </c>
      <c r="D264" s="21" t="s">
        <v>166</v>
      </c>
      <c r="E264" s="13">
        <v>8.571428571428571</v>
      </c>
      <c r="F264" s="21" t="s">
        <v>125</v>
      </c>
      <c r="G264" s="13">
        <v>28.695652173913043</v>
      </c>
      <c r="H264" s="15">
        <v>0.7000287191269385</v>
      </c>
      <c r="I264" s="15">
        <v>0.28472156502223966</v>
      </c>
      <c r="J264" s="15">
        <v>0.24730101647645958</v>
      </c>
    </row>
    <row r="265" ht="14.25" customHeight="1">
      <c r="A265" s="11">
        <v>142.0</v>
      </c>
      <c r="B265" s="11"/>
      <c r="C265" s="11" t="s">
        <v>216</v>
      </c>
      <c r="D265" s="48" t="s">
        <v>25</v>
      </c>
      <c r="E265" s="13">
        <v>8.75</v>
      </c>
      <c r="F265" s="48" t="s">
        <v>29</v>
      </c>
      <c r="G265" s="13">
        <v>24.473684210526315</v>
      </c>
      <c r="H265" s="15">
        <v>0.6998224035598513</v>
      </c>
      <c r="I265" s="15">
        <v>0.2881516956899129</v>
      </c>
      <c r="J265" s="15">
        <v>0.2854320617081204</v>
      </c>
    </row>
    <row r="266" ht="14.25" customHeight="1">
      <c r="A266" s="11">
        <v>117.0</v>
      </c>
      <c r="B266" s="11"/>
      <c r="C266" s="11" t="s">
        <v>265</v>
      </c>
      <c r="D266" s="48" t="s">
        <v>74</v>
      </c>
      <c r="E266" s="13">
        <v>8.0</v>
      </c>
      <c r="F266" s="48" t="s">
        <v>76</v>
      </c>
      <c r="G266" s="13">
        <v>24.848484848484848</v>
      </c>
      <c r="H266" s="15">
        <v>0.6996238442170907</v>
      </c>
      <c r="I266" s="15">
        <v>0.2197850677364657</v>
      </c>
      <c r="J266" s="15">
        <v>0.16069348749947163</v>
      </c>
    </row>
    <row r="267" ht="14.25" customHeight="1">
      <c r="A267" s="11">
        <v>82.0</v>
      </c>
      <c r="B267" s="11"/>
      <c r="C267" s="11" t="s">
        <v>261</v>
      </c>
      <c r="D267" s="48" t="s">
        <v>262</v>
      </c>
      <c r="E267" s="13">
        <v>7.142857142857142</v>
      </c>
      <c r="F267" s="48" t="s">
        <v>220</v>
      </c>
      <c r="G267" s="13">
        <v>27.777777777777775</v>
      </c>
      <c r="H267" s="15">
        <v>0.6985733579645125</v>
      </c>
      <c r="I267" s="15">
        <v>0.19950460011568344</v>
      </c>
      <c r="J267" s="15">
        <v>0.1814577689030626</v>
      </c>
    </row>
    <row r="268" ht="14.25" customHeight="1">
      <c r="A268" s="11">
        <v>112.0</v>
      </c>
      <c r="B268" s="11"/>
      <c r="C268" s="11" t="s">
        <v>102</v>
      </c>
      <c r="D268" s="48" t="s">
        <v>103</v>
      </c>
      <c r="E268" s="13">
        <v>8.571428571428571</v>
      </c>
      <c r="F268" s="48" t="s">
        <v>85</v>
      </c>
      <c r="G268" s="13">
        <v>24.72222222222222</v>
      </c>
      <c r="H268" s="15">
        <v>0.6984775317151346</v>
      </c>
      <c r="I268" s="15">
        <v>0.474142038984018</v>
      </c>
      <c r="J268" s="15">
        <v>0.645042738560357</v>
      </c>
    </row>
    <row r="269" ht="14.25" customHeight="1">
      <c r="A269" s="11">
        <v>93.0</v>
      </c>
      <c r="B269" s="11"/>
      <c r="C269" s="11" t="s">
        <v>219</v>
      </c>
      <c r="D269" s="48" t="s">
        <v>53</v>
      </c>
      <c r="E269" s="13">
        <v>10.0</v>
      </c>
      <c r="F269" s="48" t="s">
        <v>143</v>
      </c>
      <c r="G269" s="13">
        <v>16.666666666666668</v>
      </c>
      <c r="H269" s="15">
        <v>0.6979056653882023</v>
      </c>
      <c r="I269" s="15">
        <v>0.11038924507310802</v>
      </c>
      <c r="J269" s="15">
        <v>0.10651620261798327</v>
      </c>
    </row>
    <row r="270" ht="14.25" customHeight="1">
      <c r="A270" s="11">
        <v>217.0</v>
      </c>
      <c r="B270" s="11"/>
      <c r="C270" s="20" t="s">
        <v>165</v>
      </c>
      <c r="D270" s="21" t="s">
        <v>115</v>
      </c>
      <c r="E270" s="13">
        <v>8.88888888888889</v>
      </c>
      <c r="F270" s="21" t="s">
        <v>125</v>
      </c>
      <c r="G270" s="13">
        <v>28.695652173913043</v>
      </c>
      <c r="H270" s="15">
        <v>0.6974645113645688</v>
      </c>
      <c r="I270" s="15">
        <v>0.28367862888662704</v>
      </c>
      <c r="J270" s="15">
        <v>0.2874610106051154</v>
      </c>
    </row>
    <row r="271" ht="14.25" customHeight="1">
      <c r="A271" s="11">
        <v>3.0</v>
      </c>
      <c r="B271" s="11"/>
      <c r="C271" s="11" t="s">
        <v>131</v>
      </c>
      <c r="D271" s="48" t="s">
        <v>146</v>
      </c>
      <c r="E271" s="13">
        <v>9.0</v>
      </c>
      <c r="F271" s="48" t="s">
        <v>144</v>
      </c>
      <c r="G271" s="13">
        <v>23.043478260869566</v>
      </c>
      <c r="H271" s="15">
        <v>0.6970661878286667</v>
      </c>
      <c r="I271" s="15">
        <v>0.34652031258757343</v>
      </c>
      <c r="J271" s="15">
        <v>0.3834008490368234</v>
      </c>
    </row>
    <row r="272" ht="14.25" customHeight="1">
      <c r="A272" s="11">
        <v>99.0</v>
      </c>
      <c r="B272" s="11"/>
      <c r="C272" s="11" t="s">
        <v>241</v>
      </c>
      <c r="D272" s="12" t="s">
        <v>154</v>
      </c>
      <c r="E272" s="13">
        <v>8.333333333333334</v>
      </c>
      <c r="F272" s="48" t="s">
        <v>107</v>
      </c>
      <c r="G272" s="13">
        <v>17.8125</v>
      </c>
      <c r="H272" s="15">
        <v>0.6964388282596209</v>
      </c>
      <c r="I272" s="15">
        <v>0.25725210792200126</v>
      </c>
      <c r="J272" s="15">
        <v>0.3475761813701706</v>
      </c>
    </row>
    <row r="273" ht="14.25" customHeight="1">
      <c r="A273" s="11">
        <v>85.0</v>
      </c>
      <c r="B273" s="11"/>
      <c r="C273" s="11" t="s">
        <v>287</v>
      </c>
      <c r="D273" s="48" t="s">
        <v>25</v>
      </c>
      <c r="E273" s="13">
        <v>8.75</v>
      </c>
      <c r="F273" s="48" t="s">
        <v>288</v>
      </c>
      <c r="G273" s="13">
        <v>19.130434782608695</v>
      </c>
      <c r="H273" s="15">
        <v>0.6957309624547978</v>
      </c>
      <c r="I273" s="15">
        <v>0.1899590929110565</v>
      </c>
      <c r="J273" s="15">
        <v>0.1943164484072153</v>
      </c>
    </row>
    <row r="274" ht="14.25" customHeight="1">
      <c r="A274" s="11">
        <v>131.0</v>
      </c>
      <c r="B274" s="11"/>
      <c r="C274" s="11" t="s">
        <v>73</v>
      </c>
      <c r="D274" s="12" t="s">
        <v>74</v>
      </c>
      <c r="E274" s="13">
        <v>8.0</v>
      </c>
      <c r="F274" s="12" t="s">
        <v>76</v>
      </c>
      <c r="G274" s="13">
        <v>24.545454545454543</v>
      </c>
      <c r="H274" s="15">
        <v>0.6953051785120469</v>
      </c>
      <c r="I274" s="15">
        <v>0.5389790942807828</v>
      </c>
      <c r="J274" s="15">
        <v>0.39406876564124077</v>
      </c>
    </row>
    <row r="275" ht="14.25" customHeight="1">
      <c r="A275" s="32">
        <v>82.0</v>
      </c>
      <c r="B275" s="32"/>
      <c r="C275" s="32" t="s">
        <v>261</v>
      </c>
      <c r="D275" s="36" t="s">
        <v>70</v>
      </c>
      <c r="E275" s="13">
        <v>6.666666666666667</v>
      </c>
      <c r="F275" s="36" t="s">
        <v>220</v>
      </c>
      <c r="G275" s="13">
        <v>27.777777777777775</v>
      </c>
      <c r="H275" s="15">
        <v>0.694729356418041</v>
      </c>
      <c r="I275" s="15">
        <v>0.19840679702509975</v>
      </c>
      <c r="J275" s="15">
        <v>0.16449727171535547</v>
      </c>
    </row>
    <row r="276" ht="14.25" customHeight="1">
      <c r="A276" s="11">
        <v>125.0</v>
      </c>
      <c r="B276" s="11"/>
      <c r="C276" s="11" t="s">
        <v>249</v>
      </c>
      <c r="D276" s="48" t="s">
        <v>70</v>
      </c>
      <c r="E276" s="13">
        <v>6.666666666666667</v>
      </c>
      <c r="F276" s="48" t="s">
        <v>92</v>
      </c>
      <c r="G276" s="13">
        <v>21.2</v>
      </c>
      <c r="H276" s="15">
        <v>0.694402770752784</v>
      </c>
      <c r="I276" s="15">
        <v>0.2450588594470023</v>
      </c>
      <c r="J276" s="15">
        <v>0.2198836497452221</v>
      </c>
    </row>
    <row r="277" ht="14.25" customHeight="1">
      <c r="A277" s="11">
        <v>123.0</v>
      </c>
      <c r="B277" s="11"/>
      <c r="C277" s="11" t="s">
        <v>230</v>
      </c>
      <c r="D277" s="48" t="s">
        <v>178</v>
      </c>
      <c r="E277" s="13">
        <v>7.5</v>
      </c>
      <c r="F277" s="12" t="s">
        <v>239</v>
      </c>
      <c r="G277" s="13">
        <v>16.666666666666668</v>
      </c>
      <c r="H277" s="15">
        <v>0.6940455676814091</v>
      </c>
      <c r="I277" s="15">
        <v>0.25919967312750586</v>
      </c>
      <c r="J277" s="15">
        <v>0.20118306544024284</v>
      </c>
    </row>
    <row r="278" ht="14.25" customHeight="1">
      <c r="A278" s="11">
        <v>64.0</v>
      </c>
      <c r="B278" s="11"/>
      <c r="C278" s="11" t="s">
        <v>266</v>
      </c>
      <c r="D278" s="48" t="s">
        <v>38</v>
      </c>
      <c r="E278" s="13">
        <v>6.666666666666667</v>
      </c>
      <c r="F278" s="48" t="s">
        <v>48</v>
      </c>
      <c r="G278" s="13">
        <v>18.571428571428573</v>
      </c>
      <c r="H278" s="15">
        <v>0.6937347546193038</v>
      </c>
      <c r="I278" s="15">
        <v>0.12017995388958118</v>
      </c>
      <c r="J278" s="15">
        <v>0.11869925572351545</v>
      </c>
    </row>
    <row r="279" ht="14.25" customHeight="1">
      <c r="A279" s="11">
        <v>107.0</v>
      </c>
      <c r="B279" s="11"/>
      <c r="C279" s="11" t="s">
        <v>256</v>
      </c>
      <c r="D279" s="12" t="s">
        <v>115</v>
      </c>
      <c r="E279" s="13">
        <v>8.88888888888889</v>
      </c>
      <c r="F279" s="12" t="s">
        <v>125</v>
      </c>
      <c r="G279" s="13">
        <v>28.26086956521739</v>
      </c>
      <c r="H279" s="15">
        <v>0.6933617789447772</v>
      </c>
      <c r="I279" s="15">
        <v>0.2306562707822729</v>
      </c>
      <c r="J279" s="15">
        <v>0.23373168772603656</v>
      </c>
    </row>
    <row r="280" ht="14.25" customHeight="1">
      <c r="A280" s="32">
        <v>59.0</v>
      </c>
      <c r="B280" s="32"/>
      <c r="C280" s="32" t="s">
        <v>138</v>
      </c>
      <c r="D280" s="36" t="s">
        <v>60</v>
      </c>
      <c r="E280" s="13">
        <v>8.0</v>
      </c>
      <c r="F280" s="36" t="s">
        <v>98</v>
      </c>
      <c r="G280" s="13">
        <v>24.09090909090909</v>
      </c>
      <c r="H280" s="15">
        <v>0.6932203054130602</v>
      </c>
      <c r="I280" s="15">
        <v>0.3250284493131373</v>
      </c>
      <c r="J280" s="15">
        <v>0.23423303616985983</v>
      </c>
    </row>
    <row r="281" ht="14.25" customHeight="1">
      <c r="A281" s="11">
        <v>26.0</v>
      </c>
      <c r="B281" s="11"/>
      <c r="C281" s="11" t="s">
        <v>268</v>
      </c>
      <c r="D281" s="48" t="s">
        <v>262</v>
      </c>
      <c r="E281" s="13">
        <v>5.714285714285714</v>
      </c>
      <c r="F281" s="12" t="s">
        <v>71</v>
      </c>
      <c r="G281" s="13">
        <v>22.307692307692307</v>
      </c>
      <c r="H281" s="15">
        <v>0.6926377673412846</v>
      </c>
      <c r="I281" s="15">
        <v>0.2151993058907828</v>
      </c>
      <c r="J281" s="15">
        <v>0.2138750024699164</v>
      </c>
    </row>
    <row r="282" ht="14.25" customHeight="1">
      <c r="A282" s="11">
        <v>126.0</v>
      </c>
      <c r="B282" s="11"/>
      <c r="C282" s="11" t="s">
        <v>252</v>
      </c>
      <c r="D282" s="48" t="s">
        <v>149</v>
      </c>
      <c r="E282" s="13">
        <v>6.25</v>
      </c>
      <c r="F282" s="48" t="s">
        <v>28</v>
      </c>
      <c r="G282" s="13">
        <v>23.095238095238095</v>
      </c>
      <c r="H282" s="15">
        <v>0.692083878682875</v>
      </c>
      <c r="I282" s="15">
        <v>0.23859332928042573</v>
      </c>
      <c r="J282" s="15">
        <v>0.2587412104196616</v>
      </c>
    </row>
    <row r="283" ht="14.25" customHeight="1">
      <c r="A283" s="11">
        <v>123.0</v>
      </c>
      <c r="B283" s="11"/>
      <c r="C283" s="11" t="s">
        <v>230</v>
      </c>
      <c r="D283" s="12" t="s">
        <v>151</v>
      </c>
      <c r="E283" s="13">
        <v>9.166666666666666</v>
      </c>
      <c r="F283" s="48" t="s">
        <v>180</v>
      </c>
      <c r="G283" s="13">
        <v>20.625</v>
      </c>
      <c r="H283" s="15">
        <v>0.6910539919586445</v>
      </c>
      <c r="I283" s="15">
        <v>0.25808243315712864</v>
      </c>
      <c r="J283" s="15">
        <v>0.30617389143323753</v>
      </c>
    </row>
    <row r="284" ht="14.25" customHeight="1">
      <c r="A284" s="11">
        <v>130.0</v>
      </c>
      <c r="B284" s="11"/>
      <c r="C284" s="11" t="s">
        <v>104</v>
      </c>
      <c r="D284" s="48" t="s">
        <v>60</v>
      </c>
      <c r="E284" s="13">
        <v>8.0</v>
      </c>
      <c r="F284" s="12" t="s">
        <v>51</v>
      </c>
      <c r="G284" s="13">
        <v>18.71794871794872</v>
      </c>
      <c r="H284" s="15">
        <v>0.6903636283303142</v>
      </c>
      <c r="I284" s="15">
        <v>0.405477945292998</v>
      </c>
      <c r="J284" s="15">
        <v>0.333843508291235</v>
      </c>
    </row>
    <row r="285" ht="14.25" customHeight="1">
      <c r="A285" s="11">
        <v>34.0</v>
      </c>
      <c r="B285" s="11"/>
      <c r="C285" s="11" t="s">
        <v>228</v>
      </c>
      <c r="D285" s="48" t="s">
        <v>111</v>
      </c>
      <c r="E285" s="13">
        <v>8.75</v>
      </c>
      <c r="F285" s="48" t="s">
        <v>85</v>
      </c>
      <c r="G285" s="13">
        <v>22.77777777777778</v>
      </c>
      <c r="H285" s="15">
        <v>0.6885226586547666</v>
      </c>
      <c r="I285" s="15">
        <v>0.27479094107455404</v>
      </c>
      <c r="J285" s="15">
        <v>0.2737749073428498</v>
      </c>
    </row>
    <row r="286" ht="14.25" customHeight="1">
      <c r="A286" s="11">
        <v>59.0</v>
      </c>
      <c r="B286" s="11"/>
      <c r="C286" s="11" t="s">
        <v>138</v>
      </c>
      <c r="D286" s="12" t="s">
        <v>163</v>
      </c>
      <c r="E286" s="13">
        <v>7.2727272727272725</v>
      </c>
      <c r="F286" s="12" t="s">
        <v>71</v>
      </c>
      <c r="G286" s="13">
        <v>21.923076923076923</v>
      </c>
      <c r="H286" s="15">
        <v>0.6878408180341935</v>
      </c>
      <c r="I286" s="15">
        <v>0.32250618268707415</v>
      </c>
      <c r="J286" s="15">
        <v>0.39509414141723953</v>
      </c>
    </row>
    <row r="287" ht="14.25" customHeight="1">
      <c r="A287" s="11">
        <v>160.0</v>
      </c>
      <c r="B287" s="11"/>
      <c r="C287" s="47" t="s">
        <v>134</v>
      </c>
      <c r="D287" s="21" t="s">
        <v>60</v>
      </c>
      <c r="E287" s="13">
        <v>8.0</v>
      </c>
      <c r="F287" s="21" t="s">
        <v>76</v>
      </c>
      <c r="G287" s="13">
        <v>26.96969696969697</v>
      </c>
      <c r="H287" s="15">
        <v>0.6870778470106661</v>
      </c>
      <c r="I287" s="15">
        <v>0.36106933078093495</v>
      </c>
      <c r="J287" s="15">
        <v>0.2557947211809715</v>
      </c>
    </row>
    <row r="288" ht="14.25" customHeight="1">
      <c r="A288" s="11">
        <v>106.0</v>
      </c>
      <c r="B288" s="11"/>
      <c r="C288" s="11" t="s">
        <v>250</v>
      </c>
      <c r="D288" s="48" t="s">
        <v>106</v>
      </c>
      <c r="E288" s="13">
        <v>9.230769230769232</v>
      </c>
      <c r="F288" s="48" t="s">
        <v>61</v>
      </c>
      <c r="G288" s="13">
        <v>27.391304347826086</v>
      </c>
      <c r="H288" s="15">
        <v>0.6870065659807864</v>
      </c>
      <c r="I288" s="15">
        <v>0.22746409346475036</v>
      </c>
      <c r="J288" s="15">
        <v>0.283641016494168</v>
      </c>
    </row>
    <row r="289" ht="14.25" customHeight="1">
      <c r="A289" s="11">
        <v>99.0</v>
      </c>
      <c r="B289" s="11"/>
      <c r="C289" s="11" t="s">
        <v>241</v>
      </c>
      <c r="D289" s="48" t="s">
        <v>166</v>
      </c>
      <c r="E289" s="13">
        <v>8.571428571428571</v>
      </c>
      <c r="F289" s="48" t="s">
        <v>180</v>
      </c>
      <c r="G289" s="13">
        <v>19.375</v>
      </c>
      <c r="H289" s="15">
        <v>0.6870065659807864</v>
      </c>
      <c r="I289" s="15">
        <v>0.25376799811185896</v>
      </c>
      <c r="J289" s="15">
        <v>0.2300829849547521</v>
      </c>
    </row>
    <row r="290" ht="14.25" customHeight="1">
      <c r="A290" s="11">
        <v>232.0</v>
      </c>
      <c r="B290" s="11"/>
      <c r="C290" s="20" t="s">
        <v>114</v>
      </c>
      <c r="D290" s="21" t="s">
        <v>115</v>
      </c>
      <c r="E290" s="13">
        <v>8.88888888888889</v>
      </c>
      <c r="F290" s="21" t="s">
        <v>120</v>
      </c>
      <c r="G290" s="13">
        <v>18.620689655172413</v>
      </c>
      <c r="H290" s="15">
        <v>0.6867617311390256</v>
      </c>
      <c r="I290" s="15">
        <v>0.41510873532909215</v>
      </c>
      <c r="J290" s="15">
        <v>0.46070480593984325</v>
      </c>
    </row>
    <row r="291" ht="14.25" customHeight="1">
      <c r="A291" s="11">
        <v>143.0</v>
      </c>
      <c r="B291" s="11"/>
      <c r="C291" s="11" t="s">
        <v>57</v>
      </c>
      <c r="D291" s="48" t="s">
        <v>58</v>
      </c>
      <c r="E291" s="13">
        <v>6.0</v>
      </c>
      <c r="F291" s="48" t="s">
        <v>29</v>
      </c>
      <c r="G291" s="13">
        <v>25.263157894736842</v>
      </c>
      <c r="H291" s="15">
        <v>0.6864571804822012</v>
      </c>
      <c r="I291" s="15">
        <v>0.6549174148304545</v>
      </c>
      <c r="J291" s="15">
        <v>0.5070118421395517</v>
      </c>
    </row>
    <row r="292" ht="14.25" customHeight="1">
      <c r="A292" s="11">
        <v>126.0</v>
      </c>
      <c r="B292" s="11"/>
      <c r="C292" s="11" t="s">
        <v>252</v>
      </c>
      <c r="D292" s="48" t="s">
        <v>149</v>
      </c>
      <c r="E292" s="13">
        <v>6.25</v>
      </c>
      <c r="F292" s="48" t="s">
        <v>98</v>
      </c>
      <c r="G292" s="13">
        <v>22.272727272727273</v>
      </c>
      <c r="H292" s="15">
        <v>0.6855533527264642</v>
      </c>
      <c r="I292" s="15">
        <v>0.236341954876419</v>
      </c>
      <c r="J292" s="15">
        <v>0.24475676733575524</v>
      </c>
    </row>
    <row r="293" ht="14.25" customHeight="1">
      <c r="A293" s="11">
        <v>45.0</v>
      </c>
      <c r="B293" s="11"/>
      <c r="C293" s="11" t="s">
        <v>187</v>
      </c>
      <c r="D293" s="48" t="s">
        <v>146</v>
      </c>
      <c r="E293" s="13">
        <v>9.0</v>
      </c>
      <c r="F293" s="48" t="s">
        <v>152</v>
      </c>
      <c r="G293" s="13">
        <v>28.846153846153847</v>
      </c>
      <c r="H293" s="15">
        <v>0.6853428019424573</v>
      </c>
      <c r="I293" s="15">
        <v>0.2742316290925806</v>
      </c>
      <c r="J293" s="15">
        <v>0.2958163121566418</v>
      </c>
    </row>
    <row r="294" ht="14.25" customHeight="1">
      <c r="A294" s="11">
        <v>99.0</v>
      </c>
      <c r="B294" s="11"/>
      <c r="C294" s="11" t="s">
        <v>241</v>
      </c>
      <c r="D294" s="48" t="s">
        <v>166</v>
      </c>
      <c r="E294" s="13">
        <v>8.571428571428571</v>
      </c>
      <c r="F294" s="48" t="s">
        <v>107</v>
      </c>
      <c r="G294" s="13">
        <v>17.8125</v>
      </c>
      <c r="H294" s="15">
        <v>0.6853428019424573</v>
      </c>
      <c r="I294" s="15">
        <v>0.25315343328781753</v>
      </c>
      <c r="J294" s="15">
        <v>0.2527000241535707</v>
      </c>
    </row>
    <row r="295" ht="14.25" customHeight="1">
      <c r="A295" s="32">
        <v>89.0</v>
      </c>
      <c r="B295" s="32"/>
      <c r="C295" s="32" t="s">
        <v>110</v>
      </c>
      <c r="D295" s="36" t="s">
        <v>119</v>
      </c>
      <c r="E295" s="13">
        <v>7.5</v>
      </c>
      <c r="F295" s="36" t="s">
        <v>112</v>
      </c>
      <c r="G295" s="13">
        <v>26.774193548387096</v>
      </c>
      <c r="H295" s="15">
        <v>0.6850043610526093</v>
      </c>
      <c r="I295" s="15">
        <v>0.4153363687209862</v>
      </c>
      <c r="J295" s="15">
        <v>0.410732640296609</v>
      </c>
    </row>
    <row r="296" ht="14.25" customHeight="1">
      <c r="A296" s="11">
        <v>230.0</v>
      </c>
      <c r="B296" s="11"/>
      <c r="C296" s="20" t="s">
        <v>177</v>
      </c>
      <c r="D296" s="21" t="s">
        <v>83</v>
      </c>
      <c r="E296" s="13">
        <v>8.0</v>
      </c>
      <c r="F296" s="21" t="s">
        <v>51</v>
      </c>
      <c r="G296" s="13">
        <v>18.461538461538463</v>
      </c>
      <c r="H296" s="15">
        <v>0.6848407193036716</v>
      </c>
      <c r="I296" s="15">
        <v>0.312717417642587</v>
      </c>
      <c r="J296" s="15">
        <v>0.25747067385906325</v>
      </c>
    </row>
    <row r="297" ht="14.25" customHeight="1">
      <c r="A297" s="11">
        <v>233.0</v>
      </c>
      <c r="B297" s="11"/>
      <c r="C297" s="20" t="s">
        <v>171</v>
      </c>
      <c r="D297" s="21" t="s">
        <v>172</v>
      </c>
      <c r="E297" s="13">
        <v>6.666666666666667</v>
      </c>
      <c r="F297" s="21" t="s">
        <v>29</v>
      </c>
      <c r="G297" s="13">
        <v>26.31578947368421</v>
      </c>
      <c r="H297" s="15">
        <v>0.6828323887485289</v>
      </c>
      <c r="I297" s="15">
        <v>0.3333370835094577</v>
      </c>
      <c r="J297" s="15">
        <v>0.4782452044331071</v>
      </c>
    </row>
    <row r="298" ht="14.25" customHeight="1">
      <c r="A298" s="32">
        <v>76.0</v>
      </c>
      <c r="B298" s="32"/>
      <c r="C298" s="32" t="s">
        <v>116</v>
      </c>
      <c r="D298" s="36" t="s">
        <v>117</v>
      </c>
      <c r="E298" s="13">
        <v>10.0</v>
      </c>
      <c r="F298" s="36" t="s">
        <v>128</v>
      </c>
      <c r="G298" s="13">
        <v>14.285714285714285</v>
      </c>
      <c r="H298" s="15">
        <v>0.6820792647903504</v>
      </c>
      <c r="I298" s="15">
        <v>0.39215686274509803</v>
      </c>
      <c r="J298" s="15">
        <v>0.4768627450980392</v>
      </c>
    </row>
    <row r="299" ht="14.25" customHeight="1">
      <c r="A299" s="32">
        <v>141.0</v>
      </c>
      <c r="B299" s="32"/>
      <c r="C299" s="32" t="s">
        <v>238</v>
      </c>
      <c r="D299" s="36" t="s">
        <v>178</v>
      </c>
      <c r="E299" s="13">
        <v>5.0</v>
      </c>
      <c r="F299" s="36" t="s">
        <v>61</v>
      </c>
      <c r="G299" s="13">
        <v>32.17391304347826</v>
      </c>
      <c r="H299" s="15">
        <v>0.6816847712884474</v>
      </c>
      <c r="I299" s="15">
        <v>0.26057358218997867</v>
      </c>
      <c r="J299" s="15">
        <v>0.1598338709025182</v>
      </c>
    </row>
    <row r="300" ht="14.25" customHeight="1">
      <c r="A300" s="11">
        <v>85.0</v>
      </c>
      <c r="B300" s="11"/>
      <c r="C300" s="11" t="s">
        <v>287</v>
      </c>
      <c r="D300" s="48" t="s">
        <v>25</v>
      </c>
      <c r="E300" s="13">
        <v>8.75</v>
      </c>
      <c r="F300" s="12" t="s">
        <v>43</v>
      </c>
      <c r="G300" s="13">
        <v>33.0</v>
      </c>
      <c r="H300" s="15">
        <v>0.6811587799525766</v>
      </c>
      <c r="I300" s="15">
        <v>0.18598037309084126</v>
      </c>
      <c r="J300" s="15">
        <v>0.17092893824534994</v>
      </c>
    </row>
    <row r="301" ht="14.25" customHeight="1">
      <c r="A301" s="11">
        <v>141.0</v>
      </c>
      <c r="B301" s="11"/>
      <c r="C301" s="11" t="s">
        <v>238</v>
      </c>
      <c r="D301" s="48" t="s">
        <v>136</v>
      </c>
      <c r="E301" s="13">
        <v>6.666666666666667</v>
      </c>
      <c r="F301" s="48" t="s">
        <v>61</v>
      </c>
      <c r="G301" s="13">
        <v>32.17391304347826</v>
      </c>
      <c r="H301" s="15">
        <v>0.6811261964184961</v>
      </c>
      <c r="I301" s="15">
        <v>0.2603600672914291</v>
      </c>
      <c r="J301" s="15">
        <v>0.20655632867425336</v>
      </c>
    </row>
    <row r="302" ht="14.25" customHeight="1">
      <c r="A302" s="11">
        <v>78.0</v>
      </c>
      <c r="B302" s="11"/>
      <c r="C302" s="11" t="s">
        <v>244</v>
      </c>
      <c r="D302" s="12" t="s">
        <v>45</v>
      </c>
      <c r="E302" s="13">
        <v>9.09090909090909</v>
      </c>
      <c r="F302" s="48" t="s">
        <v>100</v>
      </c>
      <c r="G302" s="13">
        <v>22.0</v>
      </c>
      <c r="H302" s="15">
        <v>0.6810535816854025</v>
      </c>
      <c r="I302" s="15">
        <v>0.23201208775856932</v>
      </c>
      <c r="J302" s="15">
        <v>0.274289845972353</v>
      </c>
    </row>
    <row r="303" ht="14.25" customHeight="1">
      <c r="A303" s="11">
        <v>103.0</v>
      </c>
      <c r="B303" s="11"/>
      <c r="C303" s="11" t="s">
        <v>118</v>
      </c>
      <c r="D303" s="12" t="s">
        <v>129</v>
      </c>
      <c r="E303" s="13">
        <v>6.363636363636364</v>
      </c>
      <c r="F303" s="48" t="s">
        <v>145</v>
      </c>
      <c r="G303" s="13">
        <v>20.476190476190478</v>
      </c>
      <c r="H303" s="15">
        <v>0.6807496755802327</v>
      </c>
      <c r="I303" s="15">
        <v>0.32067687175145004</v>
      </c>
      <c r="J303" s="15">
        <v>0.39285309900535853</v>
      </c>
    </row>
    <row r="304" ht="14.25" customHeight="1">
      <c r="A304" s="11">
        <v>34.0</v>
      </c>
      <c r="B304" s="11"/>
      <c r="C304" s="11" t="s">
        <v>228</v>
      </c>
      <c r="D304" s="48" t="s">
        <v>111</v>
      </c>
      <c r="E304" s="13">
        <v>8.75</v>
      </c>
      <c r="F304" s="48" t="s">
        <v>127</v>
      </c>
      <c r="G304" s="13">
        <v>23.4375</v>
      </c>
      <c r="H304" s="15">
        <v>0.6801898485443938</v>
      </c>
      <c r="I304" s="15">
        <v>0.27146529782484796</v>
      </c>
      <c r="J304" s="15">
        <v>0.2657599254637833</v>
      </c>
    </row>
    <row r="305" ht="14.25" customHeight="1">
      <c r="A305" s="11">
        <v>142.0</v>
      </c>
      <c r="B305" s="11"/>
      <c r="C305" s="11" t="s">
        <v>216</v>
      </c>
      <c r="D305" s="48" t="s">
        <v>60</v>
      </c>
      <c r="E305" s="13">
        <v>8.0</v>
      </c>
      <c r="F305" s="48" t="s">
        <v>29</v>
      </c>
      <c r="G305" s="13">
        <v>24.473684210526315</v>
      </c>
      <c r="H305" s="15">
        <v>0.6800971164587026</v>
      </c>
      <c r="I305" s="15">
        <v>0.28002981377065206</v>
      </c>
      <c r="J305" s="15">
        <v>0.2031630648896538</v>
      </c>
    </row>
    <row r="306" ht="14.25" customHeight="1">
      <c r="A306" s="11">
        <v>106.0</v>
      </c>
      <c r="B306" s="11"/>
      <c r="C306" s="11" t="s">
        <v>250</v>
      </c>
      <c r="D306" s="48" t="s">
        <v>198</v>
      </c>
      <c r="E306" s="13">
        <v>8.333333333333334</v>
      </c>
      <c r="F306" s="48" t="s">
        <v>61</v>
      </c>
      <c r="G306" s="13">
        <v>27.391304347826086</v>
      </c>
      <c r="H306" s="15">
        <v>0.6800689259046525</v>
      </c>
      <c r="I306" s="15">
        <v>0.22516707901271288</v>
      </c>
      <c r="J306" s="15">
        <v>0.17641956706150702</v>
      </c>
    </row>
    <row r="307" ht="14.25" customHeight="1">
      <c r="A307" s="32">
        <v>123.0</v>
      </c>
      <c r="B307" s="32"/>
      <c r="C307" s="32" t="s">
        <v>230</v>
      </c>
      <c r="D307" s="36" t="s">
        <v>25</v>
      </c>
      <c r="E307" s="13">
        <v>8.75</v>
      </c>
      <c r="F307" s="36" t="s">
        <v>231</v>
      </c>
      <c r="G307" s="13">
        <v>17.83783783783784</v>
      </c>
      <c r="H307" s="15">
        <v>0.6797738302884032</v>
      </c>
      <c r="I307" s="15">
        <v>0.2538697209752477</v>
      </c>
      <c r="J307" s="15">
        <v>0.27224035838950833</v>
      </c>
    </row>
    <row r="308" ht="14.25" customHeight="1">
      <c r="A308" s="11">
        <v>3.0</v>
      </c>
      <c r="B308" s="11"/>
      <c r="C308" s="11" t="s">
        <v>131</v>
      </c>
      <c r="D308" s="48" t="s">
        <v>146</v>
      </c>
      <c r="E308" s="13">
        <v>9.0</v>
      </c>
      <c r="F308" s="48" t="s">
        <v>152</v>
      </c>
      <c r="G308" s="13">
        <v>28.076923076923077</v>
      </c>
      <c r="H308" s="15">
        <v>0.6788157276382434</v>
      </c>
      <c r="I308" s="15">
        <v>0.33744778076709886</v>
      </c>
      <c r="J308" s="15">
        <v>0.3640081867371543</v>
      </c>
    </row>
    <row r="309" ht="14.25" customHeight="1">
      <c r="A309" s="11">
        <v>169.0</v>
      </c>
      <c r="B309" s="11"/>
      <c r="C309" s="47" t="s">
        <v>169</v>
      </c>
      <c r="D309" s="21" t="s">
        <v>60</v>
      </c>
      <c r="E309" s="13">
        <v>8.0</v>
      </c>
      <c r="F309" s="21" t="s">
        <v>144</v>
      </c>
      <c r="G309" s="13">
        <v>22.608695652173914</v>
      </c>
      <c r="H309" s="15">
        <v>0.6788157276382434</v>
      </c>
      <c r="I309" s="15">
        <v>0.322322280492816</v>
      </c>
      <c r="J309" s="15">
        <v>0.2343142839060819</v>
      </c>
    </row>
    <row r="310" ht="14.25" customHeight="1">
      <c r="A310" s="32">
        <v>57.0</v>
      </c>
      <c r="B310" s="32"/>
      <c r="C310" s="32" t="s">
        <v>260</v>
      </c>
      <c r="D310" s="36" t="s">
        <v>149</v>
      </c>
      <c r="E310" s="13">
        <v>7.5</v>
      </c>
      <c r="F310" s="36" t="s">
        <v>150</v>
      </c>
      <c r="G310" s="13">
        <v>23.333333333333336</v>
      </c>
      <c r="H310" s="15">
        <v>0.6788157276382434</v>
      </c>
      <c r="I310" s="15">
        <v>0.1994009613623766</v>
      </c>
      <c r="J310" s="15">
        <v>0.19051337565593926</v>
      </c>
    </row>
    <row r="311" ht="14.25" customHeight="1">
      <c r="A311" s="11">
        <v>121.0</v>
      </c>
      <c r="B311" s="11"/>
      <c r="C311" s="11" t="s">
        <v>240</v>
      </c>
      <c r="D311" s="48" t="s">
        <v>74</v>
      </c>
      <c r="E311" s="13">
        <v>8.0</v>
      </c>
      <c r="F311" s="12" t="s">
        <v>36</v>
      </c>
      <c r="G311" s="13">
        <v>25.357142857142854</v>
      </c>
      <c r="H311" s="15">
        <v>0.6775919012062033</v>
      </c>
      <c r="I311" s="15">
        <v>0.23476685548961024</v>
      </c>
      <c r="J311" s="15">
        <v>0.1667016036644473</v>
      </c>
    </row>
    <row r="312" ht="14.25" customHeight="1">
      <c r="A312" s="11">
        <v>67.0</v>
      </c>
      <c r="B312" s="11"/>
      <c r="C312" s="11" t="s">
        <v>264</v>
      </c>
      <c r="D312" s="48" t="s">
        <v>149</v>
      </c>
      <c r="E312" s="13">
        <v>6.25</v>
      </c>
      <c r="F312" s="12" t="s">
        <v>122</v>
      </c>
      <c r="G312" s="13">
        <v>20.0</v>
      </c>
      <c r="H312" s="15">
        <v>0.6772570233267894</v>
      </c>
      <c r="I312" s="15">
        <v>0.22104788292372146</v>
      </c>
      <c r="J312" s="15">
        <v>0.24076488125082132</v>
      </c>
    </row>
    <row r="313" ht="14.25" customHeight="1">
      <c r="A313" s="11">
        <v>126.0</v>
      </c>
      <c r="B313" s="11"/>
      <c r="C313" s="11" t="s">
        <v>252</v>
      </c>
      <c r="D313" s="48" t="s">
        <v>108</v>
      </c>
      <c r="E313" s="13">
        <v>7.0</v>
      </c>
      <c r="F313" s="48" t="s">
        <v>28</v>
      </c>
      <c r="G313" s="13">
        <v>23.095238095238095</v>
      </c>
      <c r="H313" s="15">
        <v>0.6755062251741349</v>
      </c>
      <c r="I313" s="15">
        <v>0.2328782452217779</v>
      </c>
      <c r="J313" s="15">
        <v>0.2777040908766218</v>
      </c>
    </row>
    <row r="314" ht="14.25" customHeight="1">
      <c r="A314" s="32">
        <v>78.0</v>
      </c>
      <c r="B314" s="32"/>
      <c r="C314" s="32" t="s">
        <v>244</v>
      </c>
      <c r="D314" s="36" t="s">
        <v>108</v>
      </c>
      <c r="E314" s="13">
        <v>7.0</v>
      </c>
      <c r="F314" s="36" t="s">
        <v>28</v>
      </c>
      <c r="G314" s="13">
        <v>23.095238095238095</v>
      </c>
      <c r="H314" s="15">
        <v>0.6755062251741349</v>
      </c>
      <c r="I314" s="15">
        <v>0.23012228965702317</v>
      </c>
      <c r="J314" s="15">
        <v>0.2744176519313363</v>
      </c>
    </row>
    <row r="315" ht="14.25" customHeight="1">
      <c r="A315" s="11">
        <v>215.0</v>
      </c>
      <c r="B315" s="11"/>
      <c r="C315" s="20" t="s">
        <v>290</v>
      </c>
      <c r="D315" s="21" t="s">
        <v>158</v>
      </c>
      <c r="E315" s="13">
        <v>7.777777777777778</v>
      </c>
      <c r="F315" s="21" t="s">
        <v>159</v>
      </c>
      <c r="G315" s="13">
        <v>22.5</v>
      </c>
      <c r="H315" s="15">
        <v>0.6752875793656954</v>
      </c>
      <c r="I315" s="15">
        <v>0.18299979647607642</v>
      </c>
      <c r="J315" s="15">
        <v>0.19237212250120636</v>
      </c>
    </row>
    <row r="316" ht="14.25" customHeight="1">
      <c r="A316" s="32">
        <v>139.0</v>
      </c>
      <c r="B316" s="32"/>
      <c r="C316" s="32" t="s">
        <v>133</v>
      </c>
      <c r="D316" s="36" t="s">
        <v>117</v>
      </c>
      <c r="E316" s="13">
        <v>10.0</v>
      </c>
      <c r="F316" s="36" t="s">
        <v>128</v>
      </c>
      <c r="G316" s="13">
        <v>14.0</v>
      </c>
      <c r="H316" s="15">
        <v>0.6748994830557151</v>
      </c>
      <c r="I316" s="15">
        <v>0.33655999747635207</v>
      </c>
      <c r="J316" s="15">
        <v>0.4092569569312441</v>
      </c>
    </row>
    <row r="317" ht="14.25" customHeight="1">
      <c r="A317" s="11">
        <v>233.0</v>
      </c>
      <c r="B317" s="11"/>
      <c r="C317" s="20" t="s">
        <v>171</v>
      </c>
      <c r="D317" s="21" t="s">
        <v>94</v>
      </c>
      <c r="E317" s="13">
        <v>4.545454545454545</v>
      </c>
      <c r="F317" s="21" t="s">
        <v>29</v>
      </c>
      <c r="G317" s="13">
        <v>26.31578947368421</v>
      </c>
      <c r="H317" s="15">
        <v>0.674275154209225</v>
      </c>
      <c r="I317" s="15">
        <v>0.32915971340921124</v>
      </c>
      <c r="J317" s="15">
        <v>0.4184517665740373</v>
      </c>
    </row>
    <row r="318" ht="14.25" customHeight="1">
      <c r="A318" s="11">
        <v>99.0</v>
      </c>
      <c r="B318" s="11"/>
      <c r="C318" s="11" t="s">
        <v>241</v>
      </c>
      <c r="D318" s="12" t="s">
        <v>154</v>
      </c>
      <c r="E318" s="13">
        <v>8.333333333333334</v>
      </c>
      <c r="F318" s="48" t="s">
        <v>180</v>
      </c>
      <c r="G318" s="13">
        <v>19.375</v>
      </c>
      <c r="H318" s="15">
        <v>0.6737949012503865</v>
      </c>
      <c r="I318" s="15">
        <v>0.2488878443020155</v>
      </c>
      <c r="J318" s="15">
        <v>0.29806204869138336</v>
      </c>
    </row>
    <row r="319" ht="14.25" customHeight="1">
      <c r="A319" s="32">
        <v>123.0</v>
      </c>
      <c r="B319" s="32"/>
      <c r="C319" s="32" t="s">
        <v>230</v>
      </c>
      <c r="D319" s="36" t="s">
        <v>25</v>
      </c>
      <c r="E319" s="13">
        <v>8.75</v>
      </c>
      <c r="F319" s="36" t="s">
        <v>180</v>
      </c>
      <c r="G319" s="13">
        <v>20.625</v>
      </c>
      <c r="H319" s="15">
        <v>0.6731045376220562</v>
      </c>
      <c r="I319" s="15">
        <v>0.2513789933348656</v>
      </c>
      <c r="J319" s="15">
        <v>0.23974655364329137</v>
      </c>
    </row>
    <row r="320" ht="14.25" customHeight="1">
      <c r="A320" s="11">
        <v>85.0</v>
      </c>
      <c r="B320" s="11"/>
      <c r="C320" s="11" t="s">
        <v>287</v>
      </c>
      <c r="D320" s="12" t="s">
        <v>158</v>
      </c>
      <c r="E320" s="13">
        <v>7.777777777777778</v>
      </c>
      <c r="F320" s="12" t="s">
        <v>43</v>
      </c>
      <c r="G320" s="13">
        <v>33.0</v>
      </c>
      <c r="H320" s="15">
        <v>0.6731045376220562</v>
      </c>
      <c r="I320" s="15">
        <v>0.1837812808414563</v>
      </c>
      <c r="J320" s="15">
        <v>0.1843117835078028</v>
      </c>
    </row>
    <row r="321" ht="14.25" customHeight="1">
      <c r="A321" s="11">
        <v>234.0</v>
      </c>
      <c r="B321" s="11"/>
      <c r="C321" s="20" t="s">
        <v>276</v>
      </c>
      <c r="D321" s="21" t="s">
        <v>139</v>
      </c>
      <c r="E321" s="13">
        <v>8.0</v>
      </c>
      <c r="F321" s="21" t="s">
        <v>71</v>
      </c>
      <c r="G321" s="13">
        <v>18.846153846153847</v>
      </c>
      <c r="H321" s="15">
        <v>0.6726321835605671</v>
      </c>
      <c r="I321" s="15">
        <v>0.2034107671059569</v>
      </c>
      <c r="J321" s="15">
        <v>0.15877035010864962</v>
      </c>
    </row>
    <row r="322" ht="14.25" customHeight="1">
      <c r="A322" s="11">
        <v>230.0</v>
      </c>
      <c r="B322" s="11"/>
      <c r="C322" s="20" t="s">
        <v>177</v>
      </c>
      <c r="D322" s="21" t="s">
        <v>83</v>
      </c>
      <c r="E322" s="13">
        <v>8.0</v>
      </c>
      <c r="F322" s="21" t="s">
        <v>76</v>
      </c>
      <c r="G322" s="13">
        <v>25.757575757575758</v>
      </c>
      <c r="H322" s="15">
        <v>0.6725365169152022</v>
      </c>
      <c r="I322" s="15">
        <v>0.3070989748592984</v>
      </c>
      <c r="J322" s="15">
        <v>0.2175601469091714</v>
      </c>
    </row>
    <row r="323" ht="14.25" customHeight="1">
      <c r="A323" s="11">
        <v>135.0</v>
      </c>
      <c r="B323" s="11"/>
      <c r="C323" s="11" t="s">
        <v>191</v>
      </c>
      <c r="D323" s="12" t="s">
        <v>99</v>
      </c>
      <c r="E323" s="13">
        <v>6.9565217391304355</v>
      </c>
      <c r="F323" s="48" t="s">
        <v>105</v>
      </c>
      <c r="G323" s="13">
        <v>20.400000000000002</v>
      </c>
      <c r="H323" s="15">
        <v>0.6714612777180025</v>
      </c>
      <c r="I323" s="15">
        <v>0.2753150101006216</v>
      </c>
      <c r="J323" s="15">
        <v>0.4536182578634974</v>
      </c>
    </row>
    <row r="324" ht="14.25" customHeight="1">
      <c r="A324" s="11">
        <v>59.0</v>
      </c>
      <c r="B324" s="11"/>
      <c r="C324" s="11" t="s">
        <v>138</v>
      </c>
      <c r="D324" s="48" t="s">
        <v>93</v>
      </c>
      <c r="E324" s="13">
        <v>10.0</v>
      </c>
      <c r="F324" s="12" t="s">
        <v>65</v>
      </c>
      <c r="G324" s="13">
        <v>14.0625</v>
      </c>
      <c r="H324" s="15">
        <v>0.6713562141477133</v>
      </c>
      <c r="I324" s="15">
        <v>0.3147770882030755</v>
      </c>
      <c r="J324" s="15">
        <v>0.3740254863277964</v>
      </c>
    </row>
    <row r="325" ht="14.25" customHeight="1">
      <c r="A325" s="11">
        <v>78.0</v>
      </c>
      <c r="B325" s="11"/>
      <c r="C325" s="11" t="s">
        <v>244</v>
      </c>
      <c r="D325" s="12" t="s">
        <v>45</v>
      </c>
      <c r="E325" s="13">
        <v>9.09090909090909</v>
      </c>
      <c r="F325" s="48" t="s">
        <v>257</v>
      </c>
      <c r="G325" s="13">
        <v>16.785714285714285</v>
      </c>
      <c r="H325" s="15">
        <v>0.6712663404912008</v>
      </c>
      <c r="I325" s="15">
        <v>0.22867790330682036</v>
      </c>
      <c r="J325" s="15">
        <v>0.2842364953811671</v>
      </c>
    </row>
    <row r="326" ht="14.25" customHeight="1">
      <c r="A326" s="11">
        <v>232.0</v>
      </c>
      <c r="B326" s="11"/>
      <c r="C326" s="20" t="s">
        <v>114</v>
      </c>
      <c r="D326" s="21" t="s">
        <v>115</v>
      </c>
      <c r="E326" s="13">
        <v>8.88888888888889</v>
      </c>
      <c r="F326" s="21" t="s">
        <v>77</v>
      </c>
      <c r="G326" s="13">
        <v>20.0</v>
      </c>
      <c r="H326" s="15">
        <v>0.6701129618992917</v>
      </c>
      <c r="I326" s="15">
        <v>0.4050454932605081</v>
      </c>
      <c r="J326" s="15">
        <v>0.4239033490123088</v>
      </c>
    </row>
    <row r="327" ht="14.25" customHeight="1">
      <c r="A327" s="11">
        <v>91.0</v>
      </c>
      <c r="B327" s="11"/>
      <c r="C327" s="11" t="s">
        <v>167</v>
      </c>
      <c r="D327" s="48" t="s">
        <v>86</v>
      </c>
      <c r="E327" s="13">
        <v>7.777777777777778</v>
      </c>
      <c r="F327" s="12" t="s">
        <v>168</v>
      </c>
      <c r="G327" s="13">
        <v>20.74074074074074</v>
      </c>
      <c r="H327" s="15">
        <v>0.6701129618992917</v>
      </c>
      <c r="I327" s="15">
        <v>0.3396409509946628</v>
      </c>
      <c r="J327" s="15">
        <v>0.37170305676855897</v>
      </c>
    </row>
    <row r="328" ht="14.25" customHeight="1">
      <c r="A328" s="11">
        <v>134.0</v>
      </c>
      <c r="B328" s="11"/>
      <c r="C328" s="11" t="s">
        <v>79</v>
      </c>
      <c r="D328" s="48" t="s">
        <v>74</v>
      </c>
      <c r="E328" s="13">
        <v>8.0</v>
      </c>
      <c r="F328" s="48" t="s">
        <v>101</v>
      </c>
      <c r="G328" s="13">
        <v>18.421052631578945</v>
      </c>
      <c r="H328" s="15">
        <v>0.6701129618992917</v>
      </c>
      <c r="I328" s="15">
        <v>0.4839094911694855</v>
      </c>
      <c r="J328" s="15">
        <v>0.3712083274316951</v>
      </c>
    </row>
    <row r="329" ht="14.25" customHeight="1">
      <c r="A329" s="11">
        <v>26.0</v>
      </c>
      <c r="B329" s="11"/>
      <c r="C329" s="11" t="s">
        <v>268</v>
      </c>
      <c r="D329" s="12" t="s">
        <v>99</v>
      </c>
      <c r="E329" s="13">
        <v>5.6521739130434785</v>
      </c>
      <c r="F329" s="12" t="s">
        <v>71</v>
      </c>
      <c r="G329" s="13">
        <v>22.307692307692307</v>
      </c>
      <c r="H329" s="15">
        <v>0.6701129618992917</v>
      </c>
      <c r="I329" s="15">
        <v>0.20820095447970044</v>
      </c>
      <c r="J329" s="15">
        <v>0.34523503724633964</v>
      </c>
    </row>
    <row r="330" ht="14.25" customHeight="1">
      <c r="A330" s="11">
        <v>123.0</v>
      </c>
      <c r="B330" s="11"/>
      <c r="C330" s="11" t="s">
        <v>230</v>
      </c>
      <c r="D330" s="12" t="s">
        <v>151</v>
      </c>
      <c r="E330" s="13">
        <v>9.166666666666666</v>
      </c>
      <c r="F330" s="12" t="s">
        <v>239</v>
      </c>
      <c r="G330" s="13">
        <v>16.666666666666668</v>
      </c>
      <c r="H330" s="15">
        <v>0.6701129618992917</v>
      </c>
      <c r="I330" s="15">
        <v>0.25026175336448836</v>
      </c>
      <c r="J330" s="15">
        <v>0.31847263125825126</v>
      </c>
    </row>
    <row r="331" ht="14.25" customHeight="1">
      <c r="A331" s="32">
        <v>68.0</v>
      </c>
      <c r="B331" s="32"/>
      <c r="C331" s="32" t="s">
        <v>121</v>
      </c>
      <c r="D331" s="36" t="s">
        <v>141</v>
      </c>
      <c r="E331" s="13">
        <v>6.666666666666667</v>
      </c>
      <c r="F331" s="36" t="s">
        <v>150</v>
      </c>
      <c r="G331" s="13">
        <v>26.666666666666668</v>
      </c>
      <c r="H331" s="15">
        <v>0.6701129618992917</v>
      </c>
      <c r="I331" s="15">
        <v>0.30662322387010427</v>
      </c>
      <c r="J331" s="15">
        <v>0.3107115335217056</v>
      </c>
    </row>
    <row r="332" ht="14.25" customHeight="1">
      <c r="A332" s="11">
        <v>126.0</v>
      </c>
      <c r="B332" s="11"/>
      <c r="C332" s="11" t="s">
        <v>252</v>
      </c>
      <c r="D332" s="48" t="s">
        <v>108</v>
      </c>
      <c r="E332" s="13">
        <v>7.0</v>
      </c>
      <c r="F332" s="48" t="s">
        <v>98</v>
      </c>
      <c r="G332" s="13">
        <v>22.272727272727273</v>
      </c>
      <c r="H332" s="15">
        <v>0.6701129618992917</v>
      </c>
      <c r="I332" s="15">
        <v>0.2310189378746979</v>
      </c>
      <c r="J332" s="15">
        <v>0.2633615891771556</v>
      </c>
    </row>
    <row r="333" ht="14.25" customHeight="1">
      <c r="A333" s="11">
        <v>125.0</v>
      </c>
      <c r="B333" s="11"/>
      <c r="C333" s="11" t="s">
        <v>249</v>
      </c>
      <c r="D333" s="48" t="s">
        <v>70</v>
      </c>
      <c r="E333" s="13">
        <v>6.666666666666667</v>
      </c>
      <c r="F333" s="48" t="s">
        <v>109</v>
      </c>
      <c r="G333" s="13">
        <v>27.916666666666664</v>
      </c>
      <c r="H333" s="15">
        <v>0.6701129618992917</v>
      </c>
      <c r="I333" s="15">
        <v>0.23648684172972034</v>
      </c>
      <c r="J333" s="15">
        <v>0.19196293163233424</v>
      </c>
    </row>
    <row r="334" ht="14.25" customHeight="1">
      <c r="A334" s="11">
        <v>82.0</v>
      </c>
      <c r="B334" s="11"/>
      <c r="C334" s="11" t="s">
        <v>261</v>
      </c>
      <c r="D334" s="12" t="s">
        <v>94</v>
      </c>
      <c r="E334" s="13">
        <v>5.454545454545455</v>
      </c>
      <c r="F334" s="48" t="s">
        <v>269</v>
      </c>
      <c r="G334" s="13">
        <v>18.92857142857143</v>
      </c>
      <c r="H334" s="15">
        <v>0.6685436107004643</v>
      </c>
      <c r="I334" s="15">
        <v>0.19092844608520962</v>
      </c>
      <c r="J334" s="15">
        <v>0.2511047591634133</v>
      </c>
    </row>
    <row r="335" ht="14.25" customHeight="1">
      <c r="A335" s="32">
        <v>59.0</v>
      </c>
      <c r="B335" s="32"/>
      <c r="C335" s="32" t="s">
        <v>138</v>
      </c>
      <c r="D335" s="36" t="s">
        <v>93</v>
      </c>
      <c r="E335" s="13">
        <v>10.0</v>
      </c>
      <c r="F335" s="36" t="s">
        <v>194</v>
      </c>
      <c r="G335" s="13">
        <v>14.571428571428571</v>
      </c>
      <c r="H335" s="15">
        <v>0.668159279794629</v>
      </c>
      <c r="I335" s="15">
        <v>0.31327814968782275</v>
      </c>
      <c r="J335" s="15">
        <v>0.3617512649418455</v>
      </c>
    </row>
    <row r="336" ht="14.25" customHeight="1">
      <c r="A336" s="11">
        <v>131.0</v>
      </c>
      <c r="B336" s="11"/>
      <c r="C336" s="11" t="s">
        <v>73</v>
      </c>
      <c r="D336" s="48" t="s">
        <v>86</v>
      </c>
      <c r="E336" s="13">
        <v>7.777777777777778</v>
      </c>
      <c r="F336" s="48" t="s">
        <v>75</v>
      </c>
      <c r="G336" s="13">
        <v>26.129032258064516</v>
      </c>
      <c r="H336" s="15">
        <v>0.6675256531660897</v>
      </c>
      <c r="I336" s="15">
        <v>0.5174452644270265</v>
      </c>
      <c r="J336" s="15">
        <v>0.5439461994649714</v>
      </c>
    </row>
    <row r="337" ht="14.25" customHeight="1">
      <c r="A337" s="32">
        <v>91.0</v>
      </c>
      <c r="B337" s="32"/>
      <c r="C337" s="32" t="s">
        <v>167</v>
      </c>
      <c r="D337" s="36" t="s">
        <v>86</v>
      </c>
      <c r="E337" s="13">
        <v>7.777777777777778</v>
      </c>
      <c r="F337" s="36" t="s">
        <v>75</v>
      </c>
      <c r="G337" s="13">
        <v>26.129032258064516</v>
      </c>
      <c r="H337" s="15">
        <v>0.6675256531660897</v>
      </c>
      <c r="I337" s="15">
        <v>0.33832959597151735</v>
      </c>
      <c r="J337" s="15">
        <v>0.3556571304194044</v>
      </c>
    </row>
    <row r="338" ht="14.25" customHeight="1">
      <c r="A338" s="11">
        <v>224.0</v>
      </c>
      <c r="B338" s="11"/>
      <c r="C338" s="20" t="s">
        <v>263</v>
      </c>
      <c r="D338" s="21" t="s">
        <v>74</v>
      </c>
      <c r="E338" s="13">
        <v>8.0</v>
      </c>
      <c r="F338" s="21" t="s">
        <v>112</v>
      </c>
      <c r="G338" s="13">
        <v>23.225806451612904</v>
      </c>
      <c r="H338" s="15">
        <v>0.6664591289554568</v>
      </c>
      <c r="I338" s="15">
        <v>0.22118384338301472</v>
      </c>
      <c r="J338" s="15">
        <v>0.15986252956234442</v>
      </c>
    </row>
    <row r="339" ht="14.25" customHeight="1">
      <c r="A339" s="11">
        <v>62.0</v>
      </c>
      <c r="B339" s="11"/>
      <c r="C339" s="11" t="s">
        <v>153</v>
      </c>
      <c r="D339" s="48" t="s">
        <v>154</v>
      </c>
      <c r="E339" s="13">
        <v>6.666666666666667</v>
      </c>
      <c r="F339" s="12" t="s">
        <v>122</v>
      </c>
      <c r="G339" s="13">
        <v>20.370370370370374</v>
      </c>
      <c r="H339" s="15">
        <v>0.6662837449741528</v>
      </c>
      <c r="I339" s="15">
        <v>0.35191909905768787</v>
      </c>
      <c r="J339" s="15">
        <v>0.45850031191515905</v>
      </c>
    </row>
    <row r="340" ht="14.25" customHeight="1">
      <c r="A340" s="32">
        <v>57.0</v>
      </c>
      <c r="B340" s="32"/>
      <c r="C340" s="32" t="s">
        <v>260</v>
      </c>
      <c r="D340" s="36" t="s">
        <v>198</v>
      </c>
      <c r="E340" s="13">
        <v>8.333333333333334</v>
      </c>
      <c r="F340" s="36" t="s">
        <v>150</v>
      </c>
      <c r="G340" s="13">
        <v>23.333333333333336</v>
      </c>
      <c r="H340" s="15">
        <v>0.6659507695893581</v>
      </c>
      <c r="I340" s="15">
        <v>0.19562190189397036</v>
      </c>
      <c r="J340" s="15">
        <v>0.15254145033932795</v>
      </c>
    </row>
    <row r="341" ht="14.25" customHeight="1">
      <c r="A341" s="32">
        <v>76.0</v>
      </c>
      <c r="B341" s="32"/>
      <c r="C341" s="32" t="s">
        <v>116</v>
      </c>
      <c r="D341" s="36" t="s">
        <v>136</v>
      </c>
      <c r="E341" s="13">
        <v>6.666666666666667</v>
      </c>
      <c r="F341" s="36" t="s">
        <v>61</v>
      </c>
      <c r="G341" s="13">
        <v>30.869565217391305</v>
      </c>
      <c r="H341" s="15">
        <v>0.6658771024688283</v>
      </c>
      <c r="I341" s="15">
        <v>0.38284153903759915</v>
      </c>
      <c r="J341" s="15">
        <v>0.3037268487071503</v>
      </c>
    </row>
    <row r="342" ht="14.25" customHeight="1">
      <c r="A342" s="32">
        <v>106.0</v>
      </c>
      <c r="B342" s="32"/>
      <c r="C342" s="32" t="s">
        <v>250</v>
      </c>
      <c r="D342" s="36" t="s">
        <v>106</v>
      </c>
      <c r="E342" s="13">
        <v>9.230769230769232</v>
      </c>
      <c r="F342" s="36" t="s">
        <v>189</v>
      </c>
      <c r="G342" s="13">
        <v>20.58823529411765</v>
      </c>
      <c r="H342" s="15">
        <v>0.6654431851613175</v>
      </c>
      <c r="I342" s="15">
        <v>0.22032457673664843</v>
      </c>
      <c r="J342" s="15">
        <v>0.2718936162817412</v>
      </c>
    </row>
    <row r="343" ht="14.25" customHeight="1">
      <c r="A343" s="11">
        <v>131.0</v>
      </c>
      <c r="B343" s="11"/>
      <c r="C343" s="11" t="s">
        <v>73</v>
      </c>
      <c r="D343" s="12" t="s">
        <v>74</v>
      </c>
      <c r="E343" s="13">
        <v>8.0</v>
      </c>
      <c r="F343" s="48" t="s">
        <v>88</v>
      </c>
      <c r="G343" s="13">
        <v>16.969696969696972</v>
      </c>
      <c r="H343" s="15">
        <v>0.6643460689397452</v>
      </c>
      <c r="I343" s="15">
        <v>0.5149805489618375</v>
      </c>
      <c r="J343" s="15">
        <v>0.4288445284292107</v>
      </c>
    </row>
    <row r="344" ht="14.25" customHeight="1">
      <c r="A344" s="11">
        <v>214.0</v>
      </c>
      <c r="B344" s="11"/>
      <c r="C344" s="20" t="s">
        <v>124</v>
      </c>
      <c r="D344" s="21" t="s">
        <v>160</v>
      </c>
      <c r="E344" s="13">
        <v>8.0</v>
      </c>
      <c r="F344" s="21" t="s">
        <v>85</v>
      </c>
      <c r="G344" s="13">
        <v>21.944444444444443</v>
      </c>
      <c r="H344" s="15">
        <v>0.6640025093591764</v>
      </c>
      <c r="I344" s="15">
        <v>0.3150801291777903</v>
      </c>
      <c r="J344" s="15">
        <v>0.44869085239457823</v>
      </c>
    </row>
    <row r="345" ht="14.25" customHeight="1">
      <c r="A345" s="11">
        <v>169.0</v>
      </c>
      <c r="B345" s="11"/>
      <c r="C345" s="47" t="s">
        <v>169</v>
      </c>
      <c r="D345" s="21" t="s">
        <v>151</v>
      </c>
      <c r="E345" s="13">
        <v>8.333333333333334</v>
      </c>
      <c r="F345" s="21" t="s">
        <v>37</v>
      </c>
      <c r="G345" s="13">
        <v>18.0</v>
      </c>
      <c r="H345" s="15">
        <v>0.6637309336907269</v>
      </c>
      <c r="I345" s="15">
        <v>0.3151595631485312</v>
      </c>
      <c r="J345" s="15">
        <v>0.4106078879878006</v>
      </c>
    </row>
    <row r="346" ht="14.25" customHeight="1">
      <c r="A346" s="11">
        <v>103.0</v>
      </c>
      <c r="B346" s="11"/>
      <c r="C346" s="11" t="s">
        <v>118</v>
      </c>
      <c r="D346" s="12" t="s">
        <v>129</v>
      </c>
      <c r="E346" s="13">
        <v>6.363636363636364</v>
      </c>
      <c r="F346" s="48" t="s">
        <v>36</v>
      </c>
      <c r="G346" s="13">
        <v>27.857142857142858</v>
      </c>
      <c r="H346" s="15">
        <v>0.6635108637525005</v>
      </c>
      <c r="I346" s="15">
        <v>0.31255628286550274</v>
      </c>
      <c r="J346" s="15">
        <v>0.372364349965172</v>
      </c>
    </row>
    <row r="347" ht="14.25" customHeight="1">
      <c r="A347" s="32">
        <v>89.0</v>
      </c>
      <c r="B347" s="32"/>
      <c r="C347" s="32" t="s">
        <v>110</v>
      </c>
      <c r="D347" s="70" t="s">
        <v>58</v>
      </c>
      <c r="E347" s="13">
        <v>6.0</v>
      </c>
      <c r="F347" s="36" t="s">
        <v>112</v>
      </c>
      <c r="G347" s="13">
        <v>26.774193548387096</v>
      </c>
      <c r="H347" s="15">
        <v>0.6635108637525005</v>
      </c>
      <c r="I347" s="15">
        <v>0.4023042894711201</v>
      </c>
      <c r="J347" s="15">
        <v>0.29804324504011726</v>
      </c>
    </row>
    <row r="348" ht="14.25" customHeight="1">
      <c r="A348" s="32">
        <v>127.0</v>
      </c>
      <c r="B348" s="32"/>
      <c r="C348" s="32" t="s">
        <v>195</v>
      </c>
      <c r="D348" s="36" t="s">
        <v>178</v>
      </c>
      <c r="E348" s="13">
        <v>7.5</v>
      </c>
      <c r="F348" s="36" t="s">
        <v>156</v>
      </c>
      <c r="G348" s="13">
        <v>18.18181818181818</v>
      </c>
      <c r="H348" s="15">
        <v>0.6635108637525005</v>
      </c>
      <c r="I348" s="15">
        <v>0.26664111939325535</v>
      </c>
      <c r="J348" s="15">
        <v>0.18222543477294104</v>
      </c>
    </row>
    <row r="349" ht="14.25" customHeight="1">
      <c r="A349" s="11">
        <v>6.0</v>
      </c>
      <c r="B349" s="11"/>
      <c r="C349" s="11" t="s">
        <v>137</v>
      </c>
      <c r="D349" s="12" t="s">
        <v>151</v>
      </c>
      <c r="E349" s="13">
        <v>9.166666666666666</v>
      </c>
      <c r="F349" s="48" t="s">
        <v>84</v>
      </c>
      <c r="G349" s="13">
        <v>18.235294117647058</v>
      </c>
      <c r="H349" s="15">
        <v>0.6627490831971016</v>
      </c>
      <c r="I349" s="15">
        <v>0.2855327375721606</v>
      </c>
      <c r="J349" s="15">
        <v>0.34194708451066014</v>
      </c>
    </row>
    <row r="350" ht="14.25" customHeight="1">
      <c r="A350" s="32">
        <v>106.0</v>
      </c>
      <c r="B350" s="32"/>
      <c r="C350" s="32" t="s">
        <v>250</v>
      </c>
      <c r="D350" s="36" t="s">
        <v>198</v>
      </c>
      <c r="E350" s="13">
        <v>8.333333333333334</v>
      </c>
      <c r="F350" s="70" t="s">
        <v>236</v>
      </c>
      <c r="G350" s="13">
        <v>18.75</v>
      </c>
      <c r="H350" s="15">
        <v>0.6627490831971016</v>
      </c>
      <c r="I350" s="15">
        <v>0.21943257440168226</v>
      </c>
      <c r="J350" s="15">
        <v>0.18066615292405172</v>
      </c>
    </row>
    <row r="351" ht="14.25" customHeight="1">
      <c r="A351" s="11">
        <v>192.0</v>
      </c>
      <c r="B351" s="11"/>
      <c r="C351" s="20" t="s">
        <v>247</v>
      </c>
      <c r="D351" s="21" t="s">
        <v>146</v>
      </c>
      <c r="E351" s="13">
        <v>9.0</v>
      </c>
      <c r="F351" s="21" t="s">
        <v>152</v>
      </c>
      <c r="G351" s="13">
        <v>26.153846153846153</v>
      </c>
      <c r="H351" s="15">
        <v>0.6624980418777087</v>
      </c>
      <c r="I351" s="15">
        <v>0.2307847356990894</v>
      </c>
      <c r="J351" s="15">
        <v>0.2489497277992758</v>
      </c>
    </row>
    <row r="352" ht="14.25" customHeight="1">
      <c r="A352" s="11">
        <v>114.0</v>
      </c>
      <c r="B352" s="11"/>
      <c r="C352" s="11" t="s">
        <v>196</v>
      </c>
      <c r="D352" s="12" t="s">
        <v>135</v>
      </c>
      <c r="E352" s="13">
        <v>5.454545454545455</v>
      </c>
      <c r="F352" s="48" t="s">
        <v>39</v>
      </c>
      <c r="G352" s="13">
        <v>22.448979591836732</v>
      </c>
      <c r="H352" s="15">
        <v>0.6624265775605094</v>
      </c>
      <c r="I352" s="15">
        <v>0.2770157547406309</v>
      </c>
      <c r="J352" s="15">
        <v>0.3639480174586055</v>
      </c>
    </row>
    <row r="353" ht="14.25" customHeight="1">
      <c r="A353" s="11">
        <v>230.0</v>
      </c>
      <c r="B353" s="11"/>
      <c r="C353" s="20" t="s">
        <v>177</v>
      </c>
      <c r="D353" s="21" t="s">
        <v>74</v>
      </c>
      <c r="E353" s="13">
        <v>8.0</v>
      </c>
      <c r="F353" s="21" t="s">
        <v>75</v>
      </c>
      <c r="G353" s="13">
        <v>22.903225806451612</v>
      </c>
      <c r="H353" s="15">
        <v>0.6620745294228552</v>
      </c>
      <c r="I353" s="15">
        <v>0.30232173889800457</v>
      </c>
      <c r="J353" s="15">
        <v>0.21850564301041983</v>
      </c>
    </row>
    <row r="354" ht="14.25" customHeight="1">
      <c r="A354" s="11">
        <v>117.0</v>
      </c>
      <c r="B354" s="11"/>
      <c r="C354" s="11" t="s">
        <v>265</v>
      </c>
      <c r="D354" s="48" t="s">
        <v>83</v>
      </c>
      <c r="E354" s="13">
        <v>8.0</v>
      </c>
      <c r="F354" s="48" t="s">
        <v>76</v>
      </c>
      <c r="G354" s="13">
        <v>24.848484848484848</v>
      </c>
      <c r="H354" s="15">
        <v>0.6616305193436043</v>
      </c>
      <c r="I354" s="15">
        <v>0.2078495604637009</v>
      </c>
      <c r="J354" s="15">
        <v>0.14724823138926965</v>
      </c>
    </row>
    <row r="355" ht="14.25" customHeight="1">
      <c r="A355" s="11">
        <v>68.0</v>
      </c>
      <c r="B355" s="11"/>
      <c r="C355" s="11" t="s">
        <v>121</v>
      </c>
      <c r="D355" s="12" t="s">
        <v>141</v>
      </c>
      <c r="E355" s="13">
        <v>6.666666666666667</v>
      </c>
      <c r="F355" s="12" t="s">
        <v>77</v>
      </c>
      <c r="G355" s="13">
        <v>21.904761904761905</v>
      </c>
      <c r="H355" s="15">
        <v>0.6614101961603398</v>
      </c>
      <c r="I355" s="15">
        <v>0.3026411040795834</v>
      </c>
      <c r="J355" s="15">
        <v>0.32646188775552487</v>
      </c>
    </row>
    <row r="356" ht="14.25" customHeight="1">
      <c r="A356" s="11">
        <v>89.0</v>
      </c>
      <c r="B356" s="11"/>
      <c r="C356" s="11" t="s">
        <v>110</v>
      </c>
      <c r="D356" s="48" t="s">
        <v>111</v>
      </c>
      <c r="E356" s="13">
        <v>8.75</v>
      </c>
      <c r="F356" s="48" t="s">
        <v>127</v>
      </c>
      <c r="G356" s="13">
        <v>21.875</v>
      </c>
      <c r="H356" s="15">
        <v>0.6612956860848271</v>
      </c>
      <c r="I356" s="15">
        <v>0.4009611683161694</v>
      </c>
      <c r="J356" s="15">
        <v>0.3925341878295246</v>
      </c>
    </row>
    <row r="357" ht="14.25" customHeight="1">
      <c r="A357" s="32">
        <v>76.0</v>
      </c>
      <c r="B357" s="32"/>
      <c r="C357" s="32" t="s">
        <v>116</v>
      </c>
      <c r="D357" s="36" t="s">
        <v>136</v>
      </c>
      <c r="E357" s="13">
        <v>6.666666666666667</v>
      </c>
      <c r="F357" s="36" t="s">
        <v>85</v>
      </c>
      <c r="G357" s="13">
        <v>23.61111111111111</v>
      </c>
      <c r="H357" s="15">
        <v>0.6609957787441992</v>
      </c>
      <c r="I357" s="15">
        <v>0.3800350549576556</v>
      </c>
      <c r="J357" s="15">
        <v>0.32638705706497845</v>
      </c>
    </row>
    <row r="358" ht="14.25" customHeight="1">
      <c r="A358" s="32">
        <v>68.0</v>
      </c>
      <c r="B358" s="32"/>
      <c r="C358" s="32" t="s">
        <v>121</v>
      </c>
      <c r="D358" s="36" t="s">
        <v>141</v>
      </c>
      <c r="E358" s="13">
        <v>6.666666666666667</v>
      </c>
      <c r="F358" s="36" t="s">
        <v>156</v>
      </c>
      <c r="G358" s="13">
        <v>21.363636363636363</v>
      </c>
      <c r="H358" s="15">
        <v>0.6601112759007947</v>
      </c>
      <c r="I358" s="15">
        <v>0.3020467578421922</v>
      </c>
      <c r="J358" s="15">
        <v>0.3289886825523942</v>
      </c>
    </row>
    <row r="359" ht="14.25" customHeight="1">
      <c r="A359" s="32">
        <v>106.0</v>
      </c>
      <c r="B359" s="32"/>
      <c r="C359" s="32" t="s">
        <v>250</v>
      </c>
      <c r="D359" s="36" t="s">
        <v>106</v>
      </c>
      <c r="E359" s="13">
        <v>9.230769230769232</v>
      </c>
      <c r="F359" s="70" t="s">
        <v>236</v>
      </c>
      <c r="G359" s="13">
        <v>18.75</v>
      </c>
      <c r="H359" s="15">
        <v>0.658850559178295</v>
      </c>
      <c r="I359" s="15">
        <v>0.21814179455226057</v>
      </c>
      <c r="J359" s="15">
        <v>0.2684182843443054</v>
      </c>
    </row>
    <row r="360" ht="14.25" customHeight="1">
      <c r="A360" s="32">
        <v>26.0</v>
      </c>
      <c r="B360" s="32"/>
      <c r="C360" s="32" t="s">
        <v>268</v>
      </c>
      <c r="D360" s="36" t="s">
        <v>70</v>
      </c>
      <c r="E360" s="13">
        <v>6.666666666666667</v>
      </c>
      <c r="F360" s="36" t="s">
        <v>109</v>
      </c>
      <c r="G360" s="13">
        <v>27.083333333333336</v>
      </c>
      <c r="H360" s="15">
        <v>0.658850559178295</v>
      </c>
      <c r="I360" s="15">
        <v>0.2047017787741592</v>
      </c>
      <c r="J360" s="15">
        <v>0.16616211403741177</v>
      </c>
    </row>
    <row r="361" ht="14.25" customHeight="1">
      <c r="A361" s="11">
        <v>45.0</v>
      </c>
      <c r="B361" s="11"/>
      <c r="C361" s="11" t="s">
        <v>187</v>
      </c>
      <c r="D361" s="48" t="s">
        <v>119</v>
      </c>
      <c r="E361" s="13">
        <v>8.75</v>
      </c>
      <c r="F361" s="48" t="s">
        <v>205</v>
      </c>
      <c r="G361" s="13">
        <v>18.71794871794872</v>
      </c>
      <c r="H361" s="15">
        <v>0.6587324220868161</v>
      </c>
      <c r="I361" s="15">
        <v>0.26358380759667827</v>
      </c>
      <c r="J361" s="15">
        <v>0.27088688614285567</v>
      </c>
    </row>
    <row r="362" ht="14.25" customHeight="1">
      <c r="A362" s="11">
        <v>131.0</v>
      </c>
      <c r="B362" s="11"/>
      <c r="C362" s="11" t="s">
        <v>73</v>
      </c>
      <c r="D362" s="48" t="s">
        <v>86</v>
      </c>
      <c r="E362" s="13">
        <v>7.777777777777778</v>
      </c>
      <c r="F362" s="12" t="s">
        <v>76</v>
      </c>
      <c r="G362" s="13">
        <v>24.545454545454543</v>
      </c>
      <c r="H362" s="15">
        <v>0.6586253111238751</v>
      </c>
      <c r="I362" s="15">
        <v>0.5105459942346663</v>
      </c>
      <c r="J362" s="15">
        <v>0.5414162171418786</v>
      </c>
    </row>
    <row r="363" ht="14.25" customHeight="1">
      <c r="A363" s="11">
        <v>91.0</v>
      </c>
      <c r="B363" s="11"/>
      <c r="C363" s="11" t="s">
        <v>167</v>
      </c>
      <c r="D363" s="48" t="s">
        <v>86</v>
      </c>
      <c r="E363" s="13">
        <v>7.777777777777778</v>
      </c>
      <c r="F363" s="48" t="s">
        <v>76</v>
      </c>
      <c r="G363" s="13">
        <v>24.545454545454543</v>
      </c>
      <c r="H363" s="15">
        <v>0.6586253111238751</v>
      </c>
      <c r="I363" s="15">
        <v>0.3338185346918971</v>
      </c>
      <c r="J363" s="15">
        <v>0.35400291120815136</v>
      </c>
    </row>
    <row r="364" ht="14.25" customHeight="1">
      <c r="A364" s="32">
        <v>93.0</v>
      </c>
      <c r="B364" s="32"/>
      <c r="C364" s="32" t="s">
        <v>219</v>
      </c>
      <c r="D364" s="36" t="s">
        <v>58</v>
      </c>
      <c r="E364" s="13">
        <v>8.0</v>
      </c>
      <c r="F364" s="36" t="s">
        <v>143</v>
      </c>
      <c r="G364" s="13">
        <v>16.666666666666668</v>
      </c>
      <c r="H364" s="15">
        <v>0.6586253111238751</v>
      </c>
      <c r="I364" s="15">
        <v>0.10417618667784283</v>
      </c>
      <c r="J364" s="15">
        <v>0.08637152931835695</v>
      </c>
    </row>
    <row r="365" ht="14.25" customHeight="1">
      <c r="A365" s="11">
        <v>70.0</v>
      </c>
      <c r="B365" s="11"/>
      <c r="C365" s="11" t="s">
        <v>323</v>
      </c>
      <c r="D365" s="48" t="s">
        <v>119</v>
      </c>
      <c r="E365" s="13">
        <v>7.5</v>
      </c>
      <c r="F365" s="48" t="s">
        <v>208</v>
      </c>
      <c r="G365" s="13">
        <v>20.0</v>
      </c>
      <c r="H365" s="15">
        <v>0.6584385200543562</v>
      </c>
      <c r="I365" s="15">
        <v>0.1276002998920305</v>
      </c>
      <c r="J365" s="15">
        <v>0.13143885436812133</v>
      </c>
    </row>
    <row r="366" ht="14.25" customHeight="1">
      <c r="A366" s="11">
        <v>78.0</v>
      </c>
      <c r="B366" s="11"/>
      <c r="C366" s="11" t="s">
        <v>244</v>
      </c>
      <c r="D366" s="48" t="s">
        <v>198</v>
      </c>
      <c r="E366" s="13">
        <v>6.666666666666667</v>
      </c>
      <c r="F366" s="48" t="s">
        <v>28</v>
      </c>
      <c r="G366" s="13">
        <v>23.095238095238095</v>
      </c>
      <c r="H366" s="15">
        <v>0.6581466590082328</v>
      </c>
      <c r="I366" s="15">
        <v>0.22420846834098687</v>
      </c>
      <c r="J366" s="15">
        <v>0.19474106964474291</v>
      </c>
    </row>
    <row r="367" ht="14.25" customHeight="1">
      <c r="A367" s="11">
        <v>47.0</v>
      </c>
      <c r="B367" s="11"/>
      <c r="C367" s="11" t="s">
        <v>299</v>
      </c>
      <c r="D367" s="48" t="s">
        <v>178</v>
      </c>
      <c r="E367" s="13">
        <v>5.0</v>
      </c>
      <c r="F367" s="48" t="s">
        <v>39</v>
      </c>
      <c r="G367" s="13">
        <v>20.408163265306122</v>
      </c>
      <c r="H367" s="15">
        <v>0.6578398307289749</v>
      </c>
      <c r="I367" s="15">
        <v>0.18085219107296518</v>
      </c>
      <c r="J367" s="15">
        <v>0.13485431304157708</v>
      </c>
    </row>
    <row r="368" ht="14.25" customHeight="1">
      <c r="A368" s="11">
        <v>130.0</v>
      </c>
      <c r="B368" s="11"/>
      <c r="C368" s="11" t="s">
        <v>104</v>
      </c>
      <c r="D368" s="12" t="s">
        <v>50</v>
      </c>
      <c r="E368" s="13">
        <v>9.09090909090909</v>
      </c>
      <c r="F368" s="12" t="s">
        <v>65</v>
      </c>
      <c r="G368" s="13">
        <v>14.6875</v>
      </c>
      <c r="H368" s="15">
        <v>0.6575168535929139</v>
      </c>
      <c r="I368" s="15">
        <v>0.3861857314748469</v>
      </c>
      <c r="J368" s="15">
        <v>0.5069565420451627</v>
      </c>
    </row>
    <row r="369" ht="14.25" customHeight="1">
      <c r="A369" s="11">
        <v>112.0</v>
      </c>
      <c r="B369" s="11"/>
      <c r="C369" s="11" t="s">
        <v>102</v>
      </c>
      <c r="D369" s="48" t="s">
        <v>106</v>
      </c>
      <c r="E369" s="13">
        <v>7.6923076923076925</v>
      </c>
      <c r="F369" s="48" t="s">
        <v>61</v>
      </c>
      <c r="G369" s="13">
        <v>32.608695652173914</v>
      </c>
      <c r="H369" s="15">
        <v>0.6569734920581289</v>
      </c>
      <c r="I369" s="15">
        <v>0.4459681764107664</v>
      </c>
      <c r="J369" s="15">
        <v>0.5561091641077096</v>
      </c>
    </row>
    <row r="370" ht="14.25" customHeight="1">
      <c r="A370" s="32">
        <v>121.0</v>
      </c>
      <c r="B370" s="32"/>
      <c r="C370" s="32" t="s">
        <v>240</v>
      </c>
      <c r="D370" s="70" t="s">
        <v>139</v>
      </c>
      <c r="E370" s="13">
        <v>6.0</v>
      </c>
      <c r="F370" s="36" t="s">
        <v>76</v>
      </c>
      <c r="G370" s="13">
        <v>27.87878787878788</v>
      </c>
      <c r="H370" s="15">
        <v>0.656437187166653</v>
      </c>
      <c r="I370" s="15">
        <v>0.2274373320921106</v>
      </c>
      <c r="J370" s="15">
        <v>0.16628835824861146</v>
      </c>
    </row>
    <row r="371" ht="14.25" customHeight="1">
      <c r="A371" s="11">
        <v>62.0</v>
      </c>
      <c r="B371" s="11"/>
      <c r="C371" s="11" t="s">
        <v>153</v>
      </c>
      <c r="D371" s="12" t="s">
        <v>106</v>
      </c>
      <c r="E371" s="13">
        <v>7.6923076923076925</v>
      </c>
      <c r="F371" s="12" t="s">
        <v>122</v>
      </c>
      <c r="G371" s="13">
        <v>20.370370370370374</v>
      </c>
      <c r="H371" s="15">
        <v>0.6555452888145243</v>
      </c>
      <c r="I371" s="15">
        <v>0.34624723951515396</v>
      </c>
      <c r="J371" s="15">
        <v>0.45678503748867105</v>
      </c>
    </row>
    <row r="372" ht="14.25" customHeight="1">
      <c r="A372" s="11">
        <v>31.0</v>
      </c>
      <c r="B372" s="11"/>
      <c r="C372" s="11" t="s">
        <v>185</v>
      </c>
      <c r="D372" s="48" t="s">
        <v>111</v>
      </c>
      <c r="E372" s="13">
        <v>8.75</v>
      </c>
      <c r="F372" s="48" t="s">
        <v>85</v>
      </c>
      <c r="G372" s="13">
        <v>20.277777777777775</v>
      </c>
      <c r="H372" s="15">
        <v>0.6553852044949116</v>
      </c>
      <c r="I372" s="15">
        <v>0.322097900207057</v>
      </c>
      <c r="J372" s="15">
        <v>0.320906949987804</v>
      </c>
    </row>
    <row r="373" ht="14.25" customHeight="1">
      <c r="A373" s="11">
        <v>76.0</v>
      </c>
      <c r="B373" s="11"/>
      <c r="C373" s="11" t="s">
        <v>116</v>
      </c>
      <c r="D373" s="12" t="s">
        <v>103</v>
      </c>
      <c r="E373" s="13">
        <v>7.857142857142858</v>
      </c>
      <c r="F373" s="48" t="s">
        <v>61</v>
      </c>
      <c r="G373" s="13">
        <v>30.869565217391305</v>
      </c>
      <c r="H373" s="15">
        <v>0.6553357824901989</v>
      </c>
      <c r="I373" s="15">
        <v>0.37678087837042273</v>
      </c>
      <c r="J373" s="15">
        <v>0.4890162368672397</v>
      </c>
    </row>
    <row r="374" ht="14.25" customHeight="1">
      <c r="A374" s="11">
        <v>57.0</v>
      </c>
      <c r="B374" s="11"/>
      <c r="C374" s="11" t="s">
        <v>260</v>
      </c>
      <c r="D374" s="12" t="s">
        <v>115</v>
      </c>
      <c r="E374" s="13">
        <v>10.0</v>
      </c>
      <c r="F374" s="48" t="s">
        <v>273</v>
      </c>
      <c r="G374" s="13">
        <v>14.736842105263158</v>
      </c>
      <c r="H374" s="15">
        <v>0.6551550832854681</v>
      </c>
      <c r="I374" s="15">
        <v>0.19245068746873606</v>
      </c>
      <c r="J374" s="15">
        <v>0.20349568344520266</v>
      </c>
    </row>
    <row r="375" ht="14.25" customHeight="1">
      <c r="A375" s="11">
        <v>38.0</v>
      </c>
      <c r="B375" s="11"/>
      <c r="C375" s="11" t="s">
        <v>201</v>
      </c>
      <c r="D375" s="12" t="s">
        <v>45</v>
      </c>
      <c r="E375" s="13">
        <v>7.2727272727272725</v>
      </c>
      <c r="F375" s="12" t="s">
        <v>46</v>
      </c>
      <c r="G375" s="13">
        <v>22.75</v>
      </c>
      <c r="H375" s="15">
        <v>0.6547960941987364</v>
      </c>
      <c r="I375" s="15">
        <v>0.30602620087336246</v>
      </c>
      <c r="J375" s="15">
        <v>0.3771566151304143</v>
      </c>
    </row>
    <row r="376" ht="14.25" customHeight="1">
      <c r="A376" s="11">
        <v>85.0</v>
      </c>
      <c r="B376" s="11"/>
      <c r="C376" s="11" t="s">
        <v>287</v>
      </c>
      <c r="D376" s="48" t="s">
        <v>25</v>
      </c>
      <c r="E376" s="13">
        <v>8.75</v>
      </c>
      <c r="F376" s="48" t="s">
        <v>239</v>
      </c>
      <c r="G376" s="13">
        <v>16.666666666666668</v>
      </c>
      <c r="H376" s="15">
        <v>0.6541578913778799</v>
      </c>
      <c r="I376" s="15">
        <v>0.17860817812147461</v>
      </c>
      <c r="J376" s="15">
        <v>0.18440451899636018</v>
      </c>
    </row>
    <row r="377" ht="14.25" customHeight="1">
      <c r="A377" s="11">
        <v>112.0</v>
      </c>
      <c r="B377" s="11"/>
      <c r="C377" s="11" t="s">
        <v>102</v>
      </c>
      <c r="D377" s="48" t="s">
        <v>106</v>
      </c>
      <c r="E377" s="13">
        <v>7.6923076923076925</v>
      </c>
      <c r="F377" s="48" t="s">
        <v>85</v>
      </c>
      <c r="G377" s="13">
        <v>24.72222222222222</v>
      </c>
      <c r="H377" s="15">
        <v>0.6539656616125618</v>
      </c>
      <c r="I377" s="15">
        <v>0.4439263943982835</v>
      </c>
      <c r="J377" s="15">
        <v>0.5803705069148958</v>
      </c>
    </row>
    <row r="378" ht="14.25" customHeight="1">
      <c r="A378" s="11">
        <v>141.0</v>
      </c>
      <c r="B378" s="11"/>
      <c r="C378" s="11" t="s">
        <v>238</v>
      </c>
      <c r="D378" s="12" t="s">
        <v>106</v>
      </c>
      <c r="E378" s="13">
        <v>7.6923076923076925</v>
      </c>
      <c r="F378" s="48" t="s">
        <v>61</v>
      </c>
      <c r="G378" s="13">
        <v>32.17391304347826</v>
      </c>
      <c r="H378" s="15">
        <v>0.6532193578177967</v>
      </c>
      <c r="I378" s="15">
        <v>0.2496926954972236</v>
      </c>
      <c r="J378" s="15">
        <v>0.31135942769348157</v>
      </c>
    </row>
    <row r="379" ht="14.25" customHeight="1">
      <c r="A379" s="11">
        <v>178.0</v>
      </c>
      <c r="B379" s="11"/>
      <c r="C379" s="20" t="s">
        <v>281</v>
      </c>
      <c r="D379" s="21" t="s">
        <v>151</v>
      </c>
      <c r="E379" s="13">
        <v>7.5</v>
      </c>
      <c r="F379" s="21" t="s">
        <v>19</v>
      </c>
      <c r="G379" s="13">
        <v>28.51851851851852</v>
      </c>
      <c r="H379" s="15">
        <v>0.6525298229573276</v>
      </c>
      <c r="I379" s="15">
        <v>0.19434173730780904</v>
      </c>
      <c r="J379" s="15">
        <v>0.23664151380957418</v>
      </c>
    </row>
    <row r="380" ht="14.25" customHeight="1">
      <c r="A380" s="11">
        <v>76.0</v>
      </c>
      <c r="B380" s="11"/>
      <c r="C380" s="11" t="s">
        <v>116</v>
      </c>
      <c r="D380" s="12" t="s">
        <v>103</v>
      </c>
      <c r="E380" s="13">
        <v>7.857142857142858</v>
      </c>
      <c r="F380" s="48" t="s">
        <v>85</v>
      </c>
      <c r="G380" s="13">
        <v>23.61111111111111</v>
      </c>
      <c r="H380" s="15">
        <v>0.6523851057643897</v>
      </c>
      <c r="I380" s="15">
        <v>0.3750844067321535</v>
      </c>
      <c r="J380" s="15">
        <v>0.5102805763189253</v>
      </c>
    </row>
    <row r="381" ht="14.25" customHeight="1">
      <c r="A381" s="11">
        <v>234.0</v>
      </c>
      <c r="B381" s="11"/>
      <c r="C381" s="20" t="s">
        <v>276</v>
      </c>
      <c r="D381" s="21" t="s">
        <v>139</v>
      </c>
      <c r="E381" s="13">
        <v>8.0</v>
      </c>
      <c r="F381" s="21" t="s">
        <v>189</v>
      </c>
      <c r="G381" s="13">
        <v>21.176470588235293</v>
      </c>
      <c r="H381" s="15">
        <v>0.6515384021877975</v>
      </c>
      <c r="I381" s="15">
        <v>0.1970317945336252</v>
      </c>
      <c r="J381" s="15">
        <v>0.13983078714497835</v>
      </c>
    </row>
    <row r="382" ht="14.25" customHeight="1">
      <c r="A382" s="11">
        <v>85.0</v>
      </c>
      <c r="B382" s="11"/>
      <c r="C382" s="11" t="s">
        <v>287</v>
      </c>
      <c r="D382" s="48" t="s">
        <v>158</v>
      </c>
      <c r="E382" s="13">
        <v>7.777777777777778</v>
      </c>
      <c r="F382" s="48" t="s">
        <v>239</v>
      </c>
      <c r="G382" s="13">
        <v>16.666666666666668</v>
      </c>
      <c r="H382" s="15">
        <v>0.6509668772735976</v>
      </c>
      <c r="I382" s="15">
        <v>0.17773691871600397</v>
      </c>
      <c r="J382" s="15">
        <v>0.20262008733624454</v>
      </c>
    </row>
    <row r="383" ht="14.25" customHeight="1">
      <c r="A383" s="11">
        <v>142.0</v>
      </c>
      <c r="B383" s="11"/>
      <c r="C383" s="11" t="s">
        <v>216</v>
      </c>
      <c r="D383" s="48" t="s">
        <v>25</v>
      </c>
      <c r="E383" s="13">
        <v>8.75</v>
      </c>
      <c r="F383" s="48" t="s">
        <v>128</v>
      </c>
      <c r="G383" s="13">
        <v>14.857142857142858</v>
      </c>
      <c r="H383" s="15">
        <v>0.6505055258368339</v>
      </c>
      <c r="I383" s="15">
        <v>0.2678454838999895</v>
      </c>
      <c r="J383" s="15">
        <v>0.3030617600791271</v>
      </c>
    </row>
    <row r="384" ht="14.25" customHeight="1">
      <c r="A384" s="11">
        <v>31.0</v>
      </c>
      <c r="B384" s="11"/>
      <c r="C384" s="11" t="s">
        <v>185</v>
      </c>
      <c r="D384" s="48" t="s">
        <v>111</v>
      </c>
      <c r="E384" s="13">
        <v>8.75</v>
      </c>
      <c r="F384" s="48" t="s">
        <v>127</v>
      </c>
      <c r="G384" s="13">
        <v>20.9375</v>
      </c>
      <c r="H384" s="15">
        <v>0.6499591886090873</v>
      </c>
      <c r="I384" s="15">
        <v>0.3194312115004344</v>
      </c>
      <c r="J384" s="15">
        <v>0.3127177419705947</v>
      </c>
    </row>
    <row r="385" ht="14.25" customHeight="1">
      <c r="A385" s="32">
        <v>117.0</v>
      </c>
      <c r="B385" s="32"/>
      <c r="C385" s="32" t="s">
        <v>265</v>
      </c>
      <c r="D385" s="36" t="s">
        <v>74</v>
      </c>
      <c r="E385" s="13">
        <v>8.0</v>
      </c>
      <c r="F385" s="36" t="s">
        <v>75</v>
      </c>
      <c r="G385" s="13">
        <v>21.93548387096774</v>
      </c>
      <c r="H385" s="15">
        <v>0.6489207308250501</v>
      </c>
      <c r="I385" s="15">
        <v>0.2038568124269433</v>
      </c>
      <c r="J385" s="15">
        <v>0.1473392685678873</v>
      </c>
    </row>
    <row r="386" ht="14.25" customHeight="1">
      <c r="A386" s="11">
        <v>181.0</v>
      </c>
      <c r="B386" s="11"/>
      <c r="C386" s="20" t="s">
        <v>161</v>
      </c>
      <c r="D386" s="21" t="s">
        <v>99</v>
      </c>
      <c r="E386" s="13">
        <v>6.521739130434782</v>
      </c>
      <c r="F386" s="21" t="s">
        <v>109</v>
      </c>
      <c r="G386" s="13">
        <v>29.583333333333332</v>
      </c>
      <c r="H386" s="15">
        <v>0.6486561429222206</v>
      </c>
      <c r="I386" s="15">
        <v>0.3151265499106544</v>
      </c>
      <c r="J386" s="15">
        <v>0.5144732711133944</v>
      </c>
    </row>
    <row r="387" ht="14.25" customHeight="1">
      <c r="A387" s="11">
        <v>114.0</v>
      </c>
      <c r="B387" s="11"/>
      <c r="C387" s="11" t="s">
        <v>196</v>
      </c>
      <c r="D387" s="12" t="s">
        <v>135</v>
      </c>
      <c r="E387" s="13">
        <v>5.454545454545455</v>
      </c>
      <c r="F387" s="12" t="s">
        <v>207</v>
      </c>
      <c r="G387" s="13">
        <v>21.153846153846153</v>
      </c>
      <c r="H387" s="15">
        <v>0.6482317223270698</v>
      </c>
      <c r="I387" s="15">
        <v>0.27107970285333166</v>
      </c>
      <c r="J387" s="15">
        <v>0.33932800451287637</v>
      </c>
    </row>
    <row r="388" ht="14.25" customHeight="1">
      <c r="A388" s="11">
        <v>122.0</v>
      </c>
      <c r="B388" s="11"/>
      <c r="C388" s="11" t="s">
        <v>293</v>
      </c>
      <c r="D388" s="48" t="s">
        <v>18</v>
      </c>
      <c r="E388" s="13">
        <v>8.125</v>
      </c>
      <c r="F388" s="48" t="s">
        <v>37</v>
      </c>
      <c r="G388" s="13">
        <v>18.0</v>
      </c>
      <c r="H388" s="15">
        <v>0.6477079692522028</v>
      </c>
      <c r="I388" s="15">
        <v>0.18945002021698962</v>
      </c>
      <c r="J388" s="15">
        <v>0.27905792668663376</v>
      </c>
    </row>
    <row r="389" ht="14.25" customHeight="1">
      <c r="A389" s="32">
        <v>47.0</v>
      </c>
      <c r="B389" s="32"/>
      <c r="C389" s="32" t="s">
        <v>299</v>
      </c>
      <c r="D389" s="36" t="s">
        <v>184</v>
      </c>
      <c r="E389" s="13">
        <v>6.0</v>
      </c>
      <c r="F389" s="36" t="s">
        <v>39</v>
      </c>
      <c r="G389" s="13">
        <v>20.408163265306122</v>
      </c>
      <c r="H389" s="15">
        <v>0.6472519653312988</v>
      </c>
      <c r="I389" s="15">
        <v>0.1779413933886209</v>
      </c>
      <c r="J389" s="15">
        <v>0.14673321054815505</v>
      </c>
    </row>
    <row r="390" ht="14.25" customHeight="1">
      <c r="A390" s="32">
        <v>106.0</v>
      </c>
      <c r="B390" s="32"/>
      <c r="C390" s="32" t="s">
        <v>250</v>
      </c>
      <c r="D390" s="36" t="s">
        <v>198</v>
      </c>
      <c r="E390" s="13">
        <v>8.333333333333334</v>
      </c>
      <c r="F390" s="36" t="s">
        <v>189</v>
      </c>
      <c r="G390" s="13">
        <v>20.58823529411765</v>
      </c>
      <c r="H390" s="15">
        <v>0.6471915929812072</v>
      </c>
      <c r="I390" s="15">
        <v>0.21428157500258174</v>
      </c>
      <c r="J390" s="15">
        <v>0.17066618135998982</v>
      </c>
    </row>
    <row r="391" ht="14.25" customHeight="1">
      <c r="A391" s="32">
        <v>110.0</v>
      </c>
      <c r="B391" s="32"/>
      <c r="C391" s="32" t="s">
        <v>213</v>
      </c>
      <c r="D391" s="36" t="s">
        <v>119</v>
      </c>
      <c r="E391" s="13">
        <v>7.5</v>
      </c>
      <c r="F391" s="36" t="s">
        <v>144</v>
      </c>
      <c r="G391" s="13">
        <v>20.434782608695652</v>
      </c>
      <c r="H391" s="15">
        <v>0.6470891892481405</v>
      </c>
      <c r="I391" s="15">
        <v>0.29172206399033346</v>
      </c>
      <c r="J391" s="15">
        <v>0.2931379535059351</v>
      </c>
    </row>
    <row r="392" ht="14.25" customHeight="1">
      <c r="A392" s="11">
        <v>125.0</v>
      </c>
      <c r="B392" s="11"/>
      <c r="C392" s="11" t="s">
        <v>249</v>
      </c>
      <c r="D392" s="48" t="s">
        <v>198</v>
      </c>
      <c r="E392" s="13">
        <v>6.666666666666667</v>
      </c>
      <c r="F392" s="48" t="s">
        <v>92</v>
      </c>
      <c r="G392" s="13">
        <v>21.2</v>
      </c>
      <c r="H392" s="15">
        <v>0.6470891892481405</v>
      </c>
      <c r="I392" s="15">
        <v>0.22836161570284022</v>
      </c>
      <c r="J392" s="15">
        <v>0.1965710595956778</v>
      </c>
    </row>
    <row r="393" ht="14.25" customHeight="1">
      <c r="A393" s="11">
        <v>181.0</v>
      </c>
      <c r="B393" s="11"/>
      <c r="C393" s="20" t="s">
        <v>161</v>
      </c>
      <c r="D393" s="21" t="s">
        <v>99</v>
      </c>
      <c r="E393" s="13">
        <v>6.521739130434782</v>
      </c>
      <c r="F393" s="21" t="s">
        <v>33</v>
      </c>
      <c r="G393" s="13">
        <v>23.714285714285715</v>
      </c>
      <c r="H393" s="15">
        <v>0.6467456932616334</v>
      </c>
      <c r="I393" s="15">
        <v>0.3141984257929877</v>
      </c>
      <c r="J393" s="15">
        <v>0.5343864679742586</v>
      </c>
    </row>
    <row r="394" ht="14.25" customHeight="1">
      <c r="A394" s="11">
        <v>139.0</v>
      </c>
      <c r="B394" s="11"/>
      <c r="C394" s="11" t="s">
        <v>133</v>
      </c>
      <c r="D394" s="48" t="s">
        <v>74</v>
      </c>
      <c r="E394" s="13">
        <v>8.0</v>
      </c>
      <c r="F394" s="12" t="s">
        <v>126</v>
      </c>
      <c r="G394" s="13">
        <v>16.666666666666668</v>
      </c>
      <c r="H394" s="15">
        <v>0.6461803561171741</v>
      </c>
      <c r="I394" s="15">
        <v>0.3222382954560818</v>
      </c>
      <c r="J394" s="15">
        <v>0.2539715158261267</v>
      </c>
    </row>
    <row r="395" ht="14.25" customHeight="1">
      <c r="A395" s="11">
        <v>82.0</v>
      </c>
      <c r="B395" s="11"/>
      <c r="C395" s="11" t="s">
        <v>261</v>
      </c>
      <c r="D395" s="12" t="s">
        <v>94</v>
      </c>
      <c r="E395" s="13">
        <v>5.454545454545455</v>
      </c>
      <c r="F395" s="48" t="s">
        <v>220</v>
      </c>
      <c r="G395" s="13">
        <v>27.777777777777775</v>
      </c>
      <c r="H395" s="15">
        <v>0.6461803561171741</v>
      </c>
      <c r="I395" s="15">
        <v>0.18454175510700718</v>
      </c>
      <c r="J395" s="15">
        <v>0.22100273217663405</v>
      </c>
    </row>
    <row r="396" ht="14.25" customHeight="1">
      <c r="A396" s="11">
        <v>121.0</v>
      </c>
      <c r="B396" s="11"/>
      <c r="C396" s="11" t="s">
        <v>240</v>
      </c>
      <c r="D396" s="12" t="s">
        <v>172</v>
      </c>
      <c r="E396" s="13">
        <v>6.0</v>
      </c>
      <c r="F396" s="48" t="s">
        <v>76</v>
      </c>
      <c r="G396" s="13">
        <v>27.87878787878788</v>
      </c>
      <c r="H396" s="15">
        <v>0.6451398080396906</v>
      </c>
      <c r="I396" s="15">
        <v>0.22352310264487313</v>
      </c>
      <c r="J396" s="15">
        <v>0.3146725235623396</v>
      </c>
    </row>
    <row r="397" ht="14.25" customHeight="1">
      <c r="A397" s="32">
        <v>6.0</v>
      </c>
      <c r="B397" s="32"/>
      <c r="C397" s="32" t="s">
        <v>137</v>
      </c>
      <c r="D397" s="36" t="s">
        <v>190</v>
      </c>
      <c r="E397" s="13">
        <v>7.5</v>
      </c>
      <c r="F397" s="36" t="s">
        <v>84</v>
      </c>
      <c r="G397" s="13">
        <v>18.235294117647058</v>
      </c>
      <c r="H397" s="15">
        <v>0.6447150945386769</v>
      </c>
      <c r="I397" s="15">
        <v>0.27776313927087726</v>
      </c>
      <c r="J397" s="15">
        <v>0.27768857198516694</v>
      </c>
    </row>
    <row r="398" ht="14.25" customHeight="1">
      <c r="A398" s="11">
        <v>143.0</v>
      </c>
      <c r="B398" s="11"/>
      <c r="C398" s="11" t="s">
        <v>57</v>
      </c>
      <c r="D398" s="48" t="s">
        <v>54</v>
      </c>
      <c r="E398" s="13">
        <v>6.363636363636364</v>
      </c>
      <c r="F398" s="48" t="s">
        <v>29</v>
      </c>
      <c r="G398" s="13">
        <v>25.263157894736842</v>
      </c>
      <c r="H398" s="15">
        <v>0.6442398745672726</v>
      </c>
      <c r="I398" s="15">
        <v>0.6146398132013339</v>
      </c>
      <c r="J398" s="15">
        <v>0.7514639803139785</v>
      </c>
    </row>
    <row r="399" ht="14.25" customHeight="1">
      <c r="A399" s="11">
        <v>64.0</v>
      </c>
      <c r="B399" s="11"/>
      <c r="C399" s="11" t="s">
        <v>266</v>
      </c>
      <c r="D399" s="48" t="s">
        <v>38</v>
      </c>
      <c r="E399" s="13">
        <v>6.666666666666667</v>
      </c>
      <c r="F399" s="48" t="s">
        <v>193</v>
      </c>
      <c r="G399" s="13">
        <v>17.1875</v>
      </c>
      <c r="H399" s="15">
        <v>0.6442398745672726</v>
      </c>
      <c r="I399" s="15">
        <v>0.11160565029182115</v>
      </c>
      <c r="J399" s="15">
        <v>0.10729404739165849</v>
      </c>
    </row>
    <row r="400" ht="14.25" customHeight="1">
      <c r="A400" s="11">
        <v>211.0</v>
      </c>
      <c r="B400" s="11"/>
      <c r="C400" s="20" t="s">
        <v>280</v>
      </c>
      <c r="D400" s="21" t="s">
        <v>74</v>
      </c>
      <c r="E400" s="13">
        <v>8.0</v>
      </c>
      <c r="F400" s="21" t="s">
        <v>127</v>
      </c>
      <c r="G400" s="13">
        <v>21.25</v>
      </c>
      <c r="H400" s="15">
        <v>0.644004664682436</v>
      </c>
      <c r="I400" s="15">
        <v>0.19443013967599254</v>
      </c>
      <c r="J400" s="15">
        <v>0.14134225806011286</v>
      </c>
    </row>
    <row r="401" ht="14.25" customHeight="1">
      <c r="A401" s="11">
        <v>212.0</v>
      </c>
      <c r="B401" s="11"/>
      <c r="C401" s="20" t="s">
        <v>175</v>
      </c>
      <c r="D401" s="21" t="s">
        <v>141</v>
      </c>
      <c r="E401" s="13">
        <v>8.88888888888889</v>
      </c>
      <c r="F401" s="21" t="s">
        <v>237</v>
      </c>
      <c r="G401" s="13">
        <v>15.0</v>
      </c>
      <c r="H401" s="15">
        <v>0.6437045693121274</v>
      </c>
      <c r="I401" s="15">
        <v>0.2700955955972289</v>
      </c>
      <c r="J401" s="15">
        <v>0.3014130089601481</v>
      </c>
    </row>
    <row r="402" ht="14.25" customHeight="1">
      <c r="A402" s="11">
        <v>154.0</v>
      </c>
      <c r="B402" s="11"/>
      <c r="C402" s="47" t="s">
        <v>179</v>
      </c>
      <c r="D402" s="21" t="s">
        <v>132</v>
      </c>
      <c r="E402" s="13">
        <v>6.666666666666667</v>
      </c>
      <c r="F402" s="21" t="s">
        <v>39</v>
      </c>
      <c r="G402" s="13">
        <v>20.612244897959183</v>
      </c>
      <c r="H402" s="15">
        <v>0.6428519804786014</v>
      </c>
      <c r="I402" s="15">
        <v>0.3260257072459167</v>
      </c>
      <c r="J402" s="15">
        <v>0.2928744435502262</v>
      </c>
    </row>
    <row r="403" ht="14.25" customHeight="1">
      <c r="A403" s="11">
        <v>181.0</v>
      </c>
      <c r="B403" s="11"/>
      <c r="C403" s="20" t="s">
        <v>161</v>
      </c>
      <c r="D403" s="21" t="s">
        <v>94</v>
      </c>
      <c r="E403" s="13">
        <v>5.454545454545455</v>
      </c>
      <c r="F403" s="21" t="s">
        <v>109</v>
      </c>
      <c r="G403" s="13">
        <v>29.583333333333332</v>
      </c>
      <c r="H403" s="15">
        <v>0.6426260087237902</v>
      </c>
      <c r="I403" s="15">
        <v>0.312197023371541</v>
      </c>
      <c r="J403" s="15">
        <v>0.3672680998314098</v>
      </c>
    </row>
    <row r="404" ht="14.25" customHeight="1">
      <c r="A404" s="11">
        <v>24.0</v>
      </c>
      <c r="B404" s="11"/>
      <c r="C404" s="11" t="s">
        <v>289</v>
      </c>
      <c r="D404" s="48" t="s">
        <v>119</v>
      </c>
      <c r="E404" s="13">
        <v>7.5</v>
      </c>
      <c r="F404" s="48" t="s">
        <v>112</v>
      </c>
      <c r="G404" s="13">
        <v>23.548387096774192</v>
      </c>
      <c r="H404" s="15">
        <v>0.6424575063288447</v>
      </c>
      <c r="I404" s="15">
        <v>0.19114029329395643</v>
      </c>
      <c r="J404" s="15">
        <v>0.1890216298020234</v>
      </c>
    </row>
    <row r="405" ht="14.25" customHeight="1">
      <c r="A405" s="11">
        <v>127.0</v>
      </c>
      <c r="B405" s="11"/>
      <c r="C405" s="11" t="s">
        <v>195</v>
      </c>
      <c r="D405" s="48" t="s">
        <v>106</v>
      </c>
      <c r="E405" s="13">
        <v>7.6923076923076925</v>
      </c>
      <c r="F405" s="48" t="s">
        <v>180</v>
      </c>
      <c r="G405" s="13">
        <v>22.5</v>
      </c>
      <c r="H405" s="15">
        <v>0.6419569550968004</v>
      </c>
      <c r="I405" s="15">
        <v>0.25797937978170976</v>
      </c>
      <c r="J405" s="15">
        <v>0.3174374844552086</v>
      </c>
    </row>
    <row r="406" ht="14.25" customHeight="1">
      <c r="A406" s="11">
        <v>63.0</v>
      </c>
      <c r="B406" s="11"/>
      <c r="C406" s="11" t="s">
        <v>90</v>
      </c>
      <c r="D406" s="48" t="s">
        <v>54</v>
      </c>
      <c r="E406" s="13">
        <v>7.2727272727272725</v>
      </c>
      <c r="F406" s="48" t="s">
        <v>37</v>
      </c>
      <c r="G406" s="13">
        <v>18.333333333333332</v>
      </c>
      <c r="H406" s="15">
        <v>0.6419569550968004</v>
      </c>
      <c r="I406" s="15">
        <v>0.051877930725334066</v>
      </c>
      <c r="J406" s="15">
        <v>0.0653914990215918</v>
      </c>
    </row>
    <row r="407" ht="14.25" customHeight="1">
      <c r="A407" s="11">
        <v>114.0</v>
      </c>
      <c r="B407" s="11"/>
      <c r="C407" s="11" t="s">
        <v>196</v>
      </c>
      <c r="D407" s="48" t="s">
        <v>132</v>
      </c>
      <c r="E407" s="13">
        <v>8.333333333333334</v>
      </c>
      <c r="F407" s="48" t="s">
        <v>144</v>
      </c>
      <c r="G407" s="13">
        <v>17.82608695652174</v>
      </c>
      <c r="H407" s="15">
        <v>0.6415181601855927</v>
      </c>
      <c r="I407" s="15">
        <v>0.26827220305393</v>
      </c>
      <c r="J407" s="15">
        <v>0.22670453895618753</v>
      </c>
    </row>
    <row r="408" ht="14.25" customHeight="1">
      <c r="A408" s="11">
        <v>181.0</v>
      </c>
      <c r="B408" s="11"/>
      <c r="C408" s="20" t="s">
        <v>161</v>
      </c>
      <c r="D408" s="21" t="s">
        <v>94</v>
      </c>
      <c r="E408" s="13">
        <v>5.454545454545455</v>
      </c>
      <c r="F408" s="21" t="s">
        <v>33</v>
      </c>
      <c r="G408" s="13">
        <v>23.714285714285715</v>
      </c>
      <c r="H408" s="15">
        <v>0.6410519405924346</v>
      </c>
      <c r="I408" s="15">
        <v>0.31143231827320683</v>
      </c>
      <c r="J408" s="15">
        <v>0.38983998428551997</v>
      </c>
    </row>
    <row r="409" ht="14.25" customHeight="1">
      <c r="A409" s="11">
        <v>169.0</v>
      </c>
      <c r="B409" s="11"/>
      <c r="C409" s="47" t="s">
        <v>169</v>
      </c>
      <c r="D409" s="21" t="s">
        <v>60</v>
      </c>
      <c r="E409" s="13">
        <v>8.0</v>
      </c>
      <c r="F409" s="21" t="s">
        <v>37</v>
      </c>
      <c r="G409" s="13">
        <v>18.0</v>
      </c>
      <c r="H409" s="15">
        <v>0.6408899906284954</v>
      </c>
      <c r="I409" s="15">
        <v>0.3043139911373469</v>
      </c>
      <c r="J409" s="15">
        <v>0.23436234837457545</v>
      </c>
    </row>
    <row r="410" ht="14.25" customHeight="1">
      <c r="A410" s="32">
        <v>34.0</v>
      </c>
      <c r="B410" s="32"/>
      <c r="C410" s="32" t="s">
        <v>228</v>
      </c>
      <c r="D410" s="36" t="s">
        <v>178</v>
      </c>
      <c r="E410" s="13">
        <v>5.0</v>
      </c>
      <c r="F410" s="36" t="s">
        <v>85</v>
      </c>
      <c r="G410" s="13">
        <v>22.77777777777778</v>
      </c>
      <c r="H410" s="15">
        <v>0.6406574470905315</v>
      </c>
      <c r="I410" s="15">
        <v>0.25568782752391656</v>
      </c>
      <c r="J410" s="15">
        <v>0.17422039558181351</v>
      </c>
    </row>
    <row r="411" ht="14.25" customHeight="1">
      <c r="A411" s="32">
        <v>68.0</v>
      </c>
      <c r="B411" s="32"/>
      <c r="C411" s="32" t="s">
        <v>121</v>
      </c>
      <c r="D411" s="36" t="s">
        <v>141</v>
      </c>
      <c r="E411" s="13">
        <v>6.666666666666667</v>
      </c>
      <c r="F411" s="36" t="s">
        <v>61</v>
      </c>
      <c r="G411" s="13">
        <v>28.695652173913043</v>
      </c>
      <c r="H411" s="15">
        <v>0.6404619458860487</v>
      </c>
      <c r="I411" s="15">
        <v>0.29305582458381646</v>
      </c>
      <c r="J411" s="15">
        <v>0.30231392450760547</v>
      </c>
    </row>
    <row r="412" ht="14.25" customHeight="1">
      <c r="A412" s="11">
        <v>215.0</v>
      </c>
      <c r="B412" s="11"/>
      <c r="C412" s="20" t="s">
        <v>290</v>
      </c>
      <c r="D412" s="21" t="s">
        <v>97</v>
      </c>
      <c r="E412" s="13">
        <v>6.666666666666667</v>
      </c>
      <c r="F412" s="21" t="s">
        <v>168</v>
      </c>
      <c r="G412" s="13">
        <v>21.11111111111111</v>
      </c>
      <c r="H412" s="15">
        <v>0.6404035202387319</v>
      </c>
      <c r="I412" s="15">
        <v>0.17354637853154667</v>
      </c>
      <c r="J412" s="15">
        <v>0.22173693813537904</v>
      </c>
    </row>
    <row r="413" ht="14.25" customHeight="1">
      <c r="A413" s="11">
        <v>122.0</v>
      </c>
      <c r="B413" s="11"/>
      <c r="C413" s="11" t="s">
        <v>293</v>
      </c>
      <c r="D413" s="48" t="s">
        <v>18</v>
      </c>
      <c r="E413" s="13">
        <v>8.125</v>
      </c>
      <c r="F413" s="48" t="s">
        <v>36</v>
      </c>
      <c r="G413" s="13">
        <v>23.214285714285715</v>
      </c>
      <c r="H413" s="15">
        <v>0.6400262574874868</v>
      </c>
      <c r="I413" s="15">
        <v>0.18720317361603342</v>
      </c>
      <c r="J413" s="15">
        <v>0.2655789023032794</v>
      </c>
    </row>
    <row r="414" ht="14.25" customHeight="1">
      <c r="A414" s="11">
        <v>22.0</v>
      </c>
      <c r="B414" s="11"/>
      <c r="C414" s="11" t="s">
        <v>303</v>
      </c>
      <c r="D414" s="12" t="s">
        <v>296</v>
      </c>
      <c r="E414" s="13">
        <v>7.0</v>
      </c>
      <c r="F414" s="12" t="s">
        <v>87</v>
      </c>
      <c r="G414" s="13">
        <v>21.5</v>
      </c>
      <c r="H414" s="15">
        <v>0.6400262574874868</v>
      </c>
      <c r="I414" s="15">
        <v>0.1762562069185293</v>
      </c>
      <c r="J414" s="15">
        <v>0.19740695174875283</v>
      </c>
    </row>
    <row r="415" ht="14.25" customHeight="1">
      <c r="A415" s="11">
        <v>70.0</v>
      </c>
      <c r="B415" s="11"/>
      <c r="C415" s="11" t="s">
        <v>323</v>
      </c>
      <c r="D415" s="48" t="s">
        <v>119</v>
      </c>
      <c r="E415" s="13">
        <v>7.5</v>
      </c>
      <c r="F415" s="48" t="s">
        <v>144</v>
      </c>
      <c r="G415" s="13">
        <v>20.0</v>
      </c>
      <c r="H415" s="15">
        <v>0.6398185242004086</v>
      </c>
      <c r="I415" s="15">
        <v>0.12399188850267873</v>
      </c>
      <c r="J415" s="15">
        <v>0.1245936901372524</v>
      </c>
    </row>
    <row r="416" ht="14.25" customHeight="1">
      <c r="A416" s="32">
        <v>99.0</v>
      </c>
      <c r="B416" s="32"/>
      <c r="C416" s="32" t="s">
        <v>241</v>
      </c>
      <c r="D416" s="36" t="s">
        <v>136</v>
      </c>
      <c r="E416" s="13">
        <v>6.666666666666667</v>
      </c>
      <c r="F416" s="36" t="s">
        <v>107</v>
      </c>
      <c r="G416" s="13">
        <v>17.8125</v>
      </c>
      <c r="H416" s="15">
        <v>0.6390005743825388</v>
      </c>
      <c r="I416" s="15">
        <v>0.23603543922740322</v>
      </c>
      <c r="J416" s="15">
        <v>0.22078391853886334</v>
      </c>
    </row>
    <row r="417" ht="14.25" customHeight="1">
      <c r="A417" s="11">
        <v>67.0</v>
      </c>
      <c r="B417" s="11"/>
      <c r="C417" s="11" t="s">
        <v>264</v>
      </c>
      <c r="D417" s="12" t="s">
        <v>198</v>
      </c>
      <c r="E417" s="13">
        <v>6.666666666666667</v>
      </c>
      <c r="F417" s="12" t="s">
        <v>122</v>
      </c>
      <c r="G417" s="13">
        <v>20.0</v>
      </c>
      <c r="H417" s="15">
        <v>0.6382028208564682</v>
      </c>
      <c r="I417" s="15">
        <v>0.20830109923894988</v>
      </c>
      <c r="J417" s="15">
        <v>0.18253403087757658</v>
      </c>
    </row>
    <row r="418" ht="14.25" customHeight="1">
      <c r="A418" s="11">
        <v>154.0</v>
      </c>
      <c r="B418" s="11"/>
      <c r="C418" s="47" t="s">
        <v>179</v>
      </c>
      <c r="D418" s="21" t="s">
        <v>146</v>
      </c>
      <c r="E418" s="13">
        <v>8.0</v>
      </c>
      <c r="F418" s="21" t="s">
        <v>39</v>
      </c>
      <c r="G418" s="13">
        <v>20.612244897959183</v>
      </c>
      <c r="H418" s="15">
        <v>0.6378821159213645</v>
      </c>
      <c r="I418" s="15">
        <v>0.3235052147275872</v>
      </c>
      <c r="J418" s="15">
        <v>0.3770861554944146</v>
      </c>
    </row>
    <row r="419" ht="14.25" customHeight="1">
      <c r="A419" s="11">
        <v>20.0</v>
      </c>
      <c r="B419" s="11"/>
      <c r="C419" s="11" t="s">
        <v>315</v>
      </c>
      <c r="D419" s="48" t="s">
        <v>246</v>
      </c>
      <c r="E419" s="13">
        <v>6.25</v>
      </c>
      <c r="F419" s="48" t="s">
        <v>29</v>
      </c>
      <c r="G419" s="13">
        <v>21.315789473684212</v>
      </c>
      <c r="H419" s="15">
        <v>0.6376619710082847</v>
      </c>
      <c r="I419" s="15">
        <v>0.1584948670421739</v>
      </c>
      <c r="J419" s="15">
        <v>0.1682108837436941</v>
      </c>
    </row>
    <row r="420" ht="14.25" customHeight="1">
      <c r="A420" s="11">
        <v>192.0</v>
      </c>
      <c r="B420" s="11"/>
      <c r="C420" s="20" t="s">
        <v>247</v>
      </c>
      <c r="D420" s="21" t="s">
        <v>129</v>
      </c>
      <c r="E420" s="13">
        <v>4.545454545454545</v>
      </c>
      <c r="F420" s="21" t="s">
        <v>39</v>
      </c>
      <c r="G420" s="13">
        <v>22.857142857142858</v>
      </c>
      <c r="H420" s="15">
        <v>0.6372711379063127</v>
      </c>
      <c r="I420" s="15">
        <v>0.22199680879587352</v>
      </c>
      <c r="J420" s="15">
        <v>0.2916631890451275</v>
      </c>
    </row>
    <row r="421" ht="14.25" customHeight="1">
      <c r="A421" s="32">
        <v>130.0</v>
      </c>
      <c r="B421" s="32"/>
      <c r="C421" s="32" t="s">
        <v>104</v>
      </c>
      <c r="D421" s="36" t="s">
        <v>60</v>
      </c>
      <c r="E421" s="13">
        <v>8.0</v>
      </c>
      <c r="F421" s="36" t="s">
        <v>89</v>
      </c>
      <c r="G421" s="13">
        <v>16.666666666666668</v>
      </c>
      <c r="H421" s="15">
        <v>0.6369390528943761</v>
      </c>
      <c r="I421" s="15">
        <v>0.3740995728136903</v>
      </c>
      <c r="J421" s="15">
        <v>0.3014790888102768</v>
      </c>
    </row>
    <row r="422" ht="14.25" customHeight="1">
      <c r="A422" s="32">
        <v>130.0</v>
      </c>
      <c r="B422" s="32"/>
      <c r="C422" s="32" t="s">
        <v>104</v>
      </c>
      <c r="D422" s="36" t="s">
        <v>83</v>
      </c>
      <c r="E422" s="13">
        <v>8.0</v>
      </c>
      <c r="F422" s="36" t="s">
        <v>89</v>
      </c>
      <c r="G422" s="13">
        <v>16.666666666666668</v>
      </c>
      <c r="H422" s="15">
        <v>0.6369390528943761</v>
      </c>
      <c r="I422" s="15">
        <v>0.3740995728136903</v>
      </c>
      <c r="J422" s="15">
        <v>0.3014790888102768</v>
      </c>
    </row>
    <row r="423" ht="14.25" customHeight="1">
      <c r="A423" s="11">
        <v>212.0</v>
      </c>
      <c r="B423" s="11"/>
      <c r="C423" s="20" t="s">
        <v>175</v>
      </c>
      <c r="D423" s="21" t="s">
        <v>178</v>
      </c>
      <c r="E423" s="13">
        <v>7.5</v>
      </c>
      <c r="F423" s="21" t="s">
        <v>237</v>
      </c>
      <c r="G423" s="13">
        <v>15.0</v>
      </c>
      <c r="H423" s="15">
        <v>0.6368154234198236</v>
      </c>
      <c r="I423" s="15">
        <v>0.2672049403935127</v>
      </c>
      <c r="J423" s="15">
        <v>0.20089214443348827</v>
      </c>
    </row>
    <row r="424" ht="14.25" customHeight="1">
      <c r="A424" s="32">
        <v>99.0</v>
      </c>
      <c r="B424" s="32"/>
      <c r="C424" s="32" t="s">
        <v>241</v>
      </c>
      <c r="D424" s="36" t="s">
        <v>136</v>
      </c>
      <c r="E424" s="13">
        <v>6.666666666666667</v>
      </c>
      <c r="F424" s="36" t="s">
        <v>180</v>
      </c>
      <c r="G424" s="13">
        <v>19.375</v>
      </c>
      <c r="H424" s="15">
        <v>0.6368154234198236</v>
      </c>
      <c r="I424" s="15">
        <v>0.23522828335315218</v>
      </c>
      <c r="J424" s="15">
        <v>0.19815857315725785</v>
      </c>
    </row>
    <row r="425" ht="14.25" customHeight="1">
      <c r="A425" s="11">
        <v>62.0</v>
      </c>
      <c r="B425" s="11"/>
      <c r="C425" s="11" t="s">
        <v>153</v>
      </c>
      <c r="D425" s="48" t="s">
        <v>154</v>
      </c>
      <c r="E425" s="13">
        <v>6.666666666666667</v>
      </c>
      <c r="F425" s="48" t="s">
        <v>76</v>
      </c>
      <c r="G425" s="13">
        <v>23.93939393939394</v>
      </c>
      <c r="H425" s="15">
        <v>0.6367186282498253</v>
      </c>
      <c r="I425" s="15">
        <v>0.3363033357741872</v>
      </c>
      <c r="J425" s="15">
        <v>0.42681137914953154</v>
      </c>
    </row>
    <row r="426" ht="14.25" customHeight="1">
      <c r="A426" s="11">
        <v>160.0</v>
      </c>
      <c r="B426" s="11"/>
      <c r="C426" s="47" t="s">
        <v>134</v>
      </c>
      <c r="D426" s="21" t="s">
        <v>74</v>
      </c>
      <c r="E426" s="13">
        <v>8.0</v>
      </c>
      <c r="F426" s="21" t="s">
        <v>88</v>
      </c>
      <c r="G426" s="13">
        <v>15.757575757575758</v>
      </c>
      <c r="H426" s="15">
        <v>0.6366649827339225</v>
      </c>
      <c r="I426" s="15">
        <v>0.33457664258504943</v>
      </c>
      <c r="J426" s="15">
        <v>0.27861511041933884</v>
      </c>
    </row>
    <row r="427" ht="14.25" customHeight="1">
      <c r="A427" s="11">
        <v>112.0</v>
      </c>
      <c r="B427" s="11"/>
      <c r="C427" s="11" t="s">
        <v>102</v>
      </c>
      <c r="D427" s="48" t="s">
        <v>103</v>
      </c>
      <c r="E427" s="13">
        <v>8.571428571428571</v>
      </c>
      <c r="F427" s="48" t="s">
        <v>113</v>
      </c>
      <c r="G427" s="13">
        <v>25.454545454545457</v>
      </c>
      <c r="H427" s="15">
        <v>0.6364779483676669</v>
      </c>
      <c r="I427" s="15">
        <v>0.43205534681463137</v>
      </c>
      <c r="J427" s="15">
        <v>0.55859293574379</v>
      </c>
    </row>
    <row r="428" ht="14.25" customHeight="1">
      <c r="A428" s="11">
        <v>141.0</v>
      </c>
      <c r="B428" s="11"/>
      <c r="C428" s="11" t="s">
        <v>238</v>
      </c>
      <c r="D428" s="48" t="s">
        <v>136</v>
      </c>
      <c r="E428" s="13">
        <v>6.666666666666667</v>
      </c>
      <c r="F428" s="48" t="s">
        <v>128</v>
      </c>
      <c r="G428" s="13">
        <v>14.857142857142858</v>
      </c>
      <c r="H428" s="15">
        <v>0.6362391198692174</v>
      </c>
      <c r="I428" s="15">
        <v>0.2432020100439801</v>
      </c>
      <c r="J428" s="15">
        <v>0.25976603883616467</v>
      </c>
    </row>
    <row r="429" ht="14.25" customHeight="1">
      <c r="A429" s="11">
        <v>192.0</v>
      </c>
      <c r="B429" s="11"/>
      <c r="C429" s="20" t="s">
        <v>247</v>
      </c>
      <c r="D429" s="21" t="s">
        <v>146</v>
      </c>
      <c r="E429" s="13">
        <v>9.0</v>
      </c>
      <c r="F429" s="21" t="s">
        <v>144</v>
      </c>
      <c r="G429" s="13">
        <v>18.260869565217394</v>
      </c>
      <c r="H429" s="15">
        <v>0.635724363299744</v>
      </c>
      <c r="I429" s="15">
        <v>0.22145798159005833</v>
      </c>
      <c r="J429" s="15">
        <v>0.24502799715716977</v>
      </c>
    </row>
    <row r="430" ht="14.25" customHeight="1">
      <c r="A430" s="11">
        <v>122.0</v>
      </c>
      <c r="B430" s="11"/>
      <c r="C430" s="11" t="s">
        <v>293</v>
      </c>
      <c r="D430" s="48" t="s">
        <v>54</v>
      </c>
      <c r="E430" s="13">
        <v>7.2727272727272725</v>
      </c>
      <c r="F430" s="48" t="s">
        <v>37</v>
      </c>
      <c r="G430" s="13">
        <v>18.0</v>
      </c>
      <c r="H430" s="15">
        <v>0.6351995134642024</v>
      </c>
      <c r="I430" s="15">
        <v>0.18579138497639516</v>
      </c>
      <c r="J430" s="15">
        <v>0.23418777501414878</v>
      </c>
    </row>
    <row r="431" ht="14.25" customHeight="1">
      <c r="A431" s="11">
        <v>34.0</v>
      </c>
      <c r="B431" s="11"/>
      <c r="C431" s="11" t="s">
        <v>228</v>
      </c>
      <c r="D431" s="48" t="s">
        <v>111</v>
      </c>
      <c r="E431" s="13">
        <v>8.75</v>
      </c>
      <c r="F431" s="48" t="s">
        <v>113</v>
      </c>
      <c r="G431" s="13">
        <v>23.636363636363637</v>
      </c>
      <c r="H431" s="15">
        <v>0.6350567506128095</v>
      </c>
      <c r="I431" s="15">
        <v>0.2534525769676123</v>
      </c>
      <c r="J431" s="15">
        <v>0.23681906585579843</v>
      </c>
    </row>
    <row r="432" ht="14.25" customHeight="1">
      <c r="A432" s="32">
        <v>6.0</v>
      </c>
      <c r="B432" s="32"/>
      <c r="C432" s="32" t="s">
        <v>137</v>
      </c>
      <c r="D432" s="36" t="s">
        <v>108</v>
      </c>
      <c r="E432" s="13">
        <v>8.0</v>
      </c>
      <c r="F432" s="36" t="s">
        <v>84</v>
      </c>
      <c r="G432" s="13">
        <v>18.235294117647058</v>
      </c>
      <c r="H432" s="15">
        <v>0.6348438586414341</v>
      </c>
      <c r="I432" s="15">
        <v>0.2735103065164906</v>
      </c>
      <c r="J432" s="15">
        <v>0.3018717574087739</v>
      </c>
    </row>
    <row r="433" ht="14.25" customHeight="1">
      <c r="A433" s="11">
        <v>57.0</v>
      </c>
      <c r="B433" s="11"/>
      <c r="C433" s="11" t="s">
        <v>260</v>
      </c>
      <c r="D433" s="12" t="s">
        <v>115</v>
      </c>
      <c r="E433" s="13">
        <v>10.0</v>
      </c>
      <c r="F433" s="48" t="s">
        <v>237</v>
      </c>
      <c r="G433" s="13">
        <v>13.181818181818182</v>
      </c>
      <c r="H433" s="15">
        <v>0.6343926547618026</v>
      </c>
      <c r="I433" s="15">
        <v>0.18635175952809935</v>
      </c>
      <c r="J433" s="15">
        <v>0.20297393786461645</v>
      </c>
    </row>
    <row r="434" ht="14.25" customHeight="1">
      <c r="A434" s="11">
        <v>233.0</v>
      </c>
      <c r="B434" s="11"/>
      <c r="C434" s="20" t="s">
        <v>171</v>
      </c>
      <c r="D434" s="21" t="s">
        <v>172</v>
      </c>
      <c r="E434" s="13">
        <v>6.666666666666667</v>
      </c>
      <c r="F434" s="21" t="s">
        <v>39</v>
      </c>
      <c r="G434" s="13">
        <v>20.408163265306122</v>
      </c>
      <c r="H434" s="15">
        <v>0.6340586466950625</v>
      </c>
      <c r="I434" s="15">
        <v>0.30952729183021066</v>
      </c>
      <c r="J434" s="15">
        <v>0.4614913915389536</v>
      </c>
    </row>
    <row r="435" ht="14.25" customHeight="1">
      <c r="A435" s="11">
        <v>178.0</v>
      </c>
      <c r="B435" s="11"/>
      <c r="C435" s="20" t="s">
        <v>281</v>
      </c>
      <c r="D435" s="21" t="s">
        <v>158</v>
      </c>
      <c r="E435" s="13">
        <v>6.666666666666667</v>
      </c>
      <c r="F435" s="21" t="s">
        <v>19</v>
      </c>
      <c r="G435" s="13">
        <v>28.51851851851852</v>
      </c>
      <c r="H435" s="15">
        <v>0.6339481353840917</v>
      </c>
      <c r="I435" s="15">
        <v>0.1888075880351715</v>
      </c>
      <c r="J435" s="15">
        <v>0.1961686939990744</v>
      </c>
    </row>
    <row r="436" ht="14.25" customHeight="1">
      <c r="A436" s="11">
        <v>91.0</v>
      </c>
      <c r="B436" s="11"/>
      <c r="C436" s="11" t="s">
        <v>167</v>
      </c>
      <c r="D436" s="48" t="s">
        <v>97</v>
      </c>
      <c r="E436" s="13">
        <v>6.666666666666667</v>
      </c>
      <c r="F436" s="12" t="s">
        <v>168</v>
      </c>
      <c r="G436" s="13">
        <v>20.74074074074074</v>
      </c>
      <c r="H436" s="15">
        <v>0.6338014220919408</v>
      </c>
      <c r="I436" s="15">
        <v>0.3212367615318978</v>
      </c>
      <c r="J436" s="15">
        <v>0.41043815792249433</v>
      </c>
    </row>
    <row r="437" ht="14.25" customHeight="1">
      <c r="A437" s="11">
        <v>55.0</v>
      </c>
      <c r="B437" s="11"/>
      <c r="C437" s="11" t="s">
        <v>217</v>
      </c>
      <c r="D437" s="48" t="s">
        <v>18</v>
      </c>
      <c r="E437" s="13">
        <v>6.875</v>
      </c>
      <c r="F437" s="48" t="s">
        <v>76</v>
      </c>
      <c r="G437" s="13">
        <v>25.15151515151515</v>
      </c>
      <c r="H437" s="15">
        <v>0.6338014220919408</v>
      </c>
      <c r="I437" s="15">
        <v>0.2593763077632165</v>
      </c>
      <c r="J437" s="15">
        <v>0.37486254577713396</v>
      </c>
    </row>
    <row r="438" ht="14.25" customHeight="1">
      <c r="A438" s="11">
        <v>203.0</v>
      </c>
      <c r="B438" s="11"/>
      <c r="C438" s="20" t="s">
        <v>295</v>
      </c>
      <c r="D438" s="21" t="s">
        <v>139</v>
      </c>
      <c r="E438" s="13">
        <v>8.0</v>
      </c>
      <c r="F438" s="21" t="s">
        <v>36</v>
      </c>
      <c r="G438" s="13">
        <v>21.78571428571429</v>
      </c>
      <c r="H438" s="15">
        <v>0.6327182653647329</v>
      </c>
      <c r="I438" s="15">
        <v>0.18486706909838171</v>
      </c>
      <c r="J438" s="15">
        <v>0.13126911300650052</v>
      </c>
    </row>
    <row r="439" ht="14.25" customHeight="1">
      <c r="A439" s="11">
        <v>121.0</v>
      </c>
      <c r="B439" s="11"/>
      <c r="C439" s="11" t="s">
        <v>240</v>
      </c>
      <c r="D439" s="48" t="s">
        <v>74</v>
      </c>
      <c r="E439" s="13">
        <v>8.0</v>
      </c>
      <c r="F439" s="48" t="s">
        <v>267</v>
      </c>
      <c r="G439" s="13">
        <v>16.206896551724135</v>
      </c>
      <c r="H439" s="15">
        <v>0.6325478591526766</v>
      </c>
      <c r="I439" s="15">
        <v>0.21916034057610023</v>
      </c>
      <c r="J439" s="15">
        <v>0.17603193107945228</v>
      </c>
    </row>
    <row r="440" ht="14.25" customHeight="1">
      <c r="A440" s="11">
        <v>89.0</v>
      </c>
      <c r="B440" s="11"/>
      <c r="C440" s="11" t="s">
        <v>110</v>
      </c>
      <c r="D440" s="12" t="s">
        <v>135</v>
      </c>
      <c r="E440" s="13">
        <v>5.454545454545455</v>
      </c>
      <c r="F440" s="48" t="s">
        <v>112</v>
      </c>
      <c r="G440" s="13">
        <v>26.774193548387096</v>
      </c>
      <c r="H440" s="15">
        <v>0.6323034670502319</v>
      </c>
      <c r="I440" s="15">
        <v>0.38338241457438493</v>
      </c>
      <c r="J440" s="15">
        <v>0.46385425517200496</v>
      </c>
    </row>
    <row r="441" ht="14.25" customHeight="1">
      <c r="A441" s="32">
        <v>131.0</v>
      </c>
      <c r="B441" s="32"/>
      <c r="C441" s="32" t="s">
        <v>73</v>
      </c>
      <c r="D441" s="36" t="s">
        <v>97</v>
      </c>
      <c r="E441" s="13">
        <v>6.666666666666667</v>
      </c>
      <c r="F441" s="36" t="s">
        <v>75</v>
      </c>
      <c r="G441" s="13">
        <v>26.129032258064516</v>
      </c>
      <c r="H441" s="15">
        <v>0.6322340174959401</v>
      </c>
      <c r="I441" s="15">
        <v>0.4900882787220006</v>
      </c>
      <c r="J441" s="15">
        <v>0.6108899795184912</v>
      </c>
    </row>
    <row r="442" ht="14.25" customHeight="1">
      <c r="A442" s="32">
        <v>91.0</v>
      </c>
      <c r="B442" s="32"/>
      <c r="C442" s="32" t="s">
        <v>167</v>
      </c>
      <c r="D442" s="36" t="s">
        <v>97</v>
      </c>
      <c r="E442" s="13">
        <v>6.666666666666667</v>
      </c>
      <c r="F442" s="36" t="s">
        <v>75</v>
      </c>
      <c r="G442" s="13">
        <v>26.129032258064516</v>
      </c>
      <c r="H442" s="15">
        <v>0.6322340174959401</v>
      </c>
      <c r="I442" s="15">
        <v>0.3204423360874619</v>
      </c>
      <c r="J442" s="15">
        <v>0.3994280635313212</v>
      </c>
    </row>
    <row r="443" ht="14.25" customHeight="1">
      <c r="A443" s="11">
        <v>45.0</v>
      </c>
      <c r="B443" s="11"/>
      <c r="C443" s="11" t="s">
        <v>187</v>
      </c>
      <c r="D443" s="48" t="s">
        <v>146</v>
      </c>
      <c r="E443" s="13">
        <v>9.0</v>
      </c>
      <c r="F443" s="48" t="s">
        <v>205</v>
      </c>
      <c r="G443" s="13">
        <v>18.71794871794872</v>
      </c>
      <c r="H443" s="15">
        <v>0.6321246987530733</v>
      </c>
      <c r="I443" s="15">
        <v>0.2529370490758677</v>
      </c>
      <c r="J443" s="15">
        <v>0.2855157385403351</v>
      </c>
    </row>
    <row r="444" ht="14.25" customHeight="1">
      <c r="A444" s="11">
        <v>139.0</v>
      </c>
      <c r="B444" s="11"/>
      <c r="C444" s="11" t="s">
        <v>133</v>
      </c>
      <c r="D444" s="48" t="s">
        <v>74</v>
      </c>
      <c r="E444" s="13">
        <v>8.0</v>
      </c>
      <c r="F444" s="48" t="s">
        <v>128</v>
      </c>
      <c r="G444" s="13">
        <v>14.0</v>
      </c>
      <c r="H444" s="15">
        <v>0.6318207926479035</v>
      </c>
      <c r="I444" s="15">
        <v>0.3150774444459466</v>
      </c>
      <c r="J444" s="15">
        <v>0.2915151312091193</v>
      </c>
    </row>
    <row r="445" ht="14.25" customHeight="1">
      <c r="A445" s="11">
        <v>142.0</v>
      </c>
      <c r="B445" s="11"/>
      <c r="C445" s="11" t="s">
        <v>216</v>
      </c>
      <c r="D445" s="48" t="s">
        <v>60</v>
      </c>
      <c r="E445" s="13">
        <v>8.0</v>
      </c>
      <c r="F445" s="48" t="s">
        <v>128</v>
      </c>
      <c r="G445" s="13">
        <v>14.857142857142858</v>
      </c>
      <c r="H445" s="15">
        <v>0.6318207926479035</v>
      </c>
      <c r="I445" s="15">
        <v>0.2601520497879685</v>
      </c>
      <c r="J445" s="15">
        <v>0.2259606375301212</v>
      </c>
    </row>
    <row r="446" ht="14.25" customHeight="1">
      <c r="A446" s="11">
        <v>142.0</v>
      </c>
      <c r="B446" s="11"/>
      <c r="C446" s="11" t="s">
        <v>216</v>
      </c>
      <c r="D446" s="48" t="s">
        <v>25</v>
      </c>
      <c r="E446" s="13">
        <v>8.75</v>
      </c>
      <c r="F446" s="48" t="s">
        <v>176</v>
      </c>
      <c r="G446" s="13">
        <v>19.473684210526315</v>
      </c>
      <c r="H446" s="15">
        <v>0.6311896030448586</v>
      </c>
      <c r="I446" s="15">
        <v>0.2598921576303382</v>
      </c>
      <c r="J446" s="15">
        <v>0.24706723878644932</v>
      </c>
    </row>
    <row r="447" ht="14.25" customHeight="1">
      <c r="A447" s="11">
        <v>106.0</v>
      </c>
      <c r="B447" s="11"/>
      <c r="C447" s="11" t="s">
        <v>250</v>
      </c>
      <c r="D447" s="48" t="s">
        <v>106</v>
      </c>
      <c r="E447" s="13">
        <v>9.230769230769232</v>
      </c>
      <c r="F447" s="48" t="s">
        <v>273</v>
      </c>
      <c r="G447" s="13">
        <v>15.789473684210527</v>
      </c>
      <c r="H447" s="15">
        <v>0.6310118031566769</v>
      </c>
      <c r="I447" s="15">
        <v>0.2089245356275172</v>
      </c>
      <c r="J447" s="15">
        <v>0.2637091916365106</v>
      </c>
    </row>
    <row r="448" ht="14.25" customHeight="1">
      <c r="A448" s="11">
        <v>62.0</v>
      </c>
      <c r="B448" s="11"/>
      <c r="C448" s="11" t="s">
        <v>153</v>
      </c>
      <c r="D448" s="12" t="s">
        <v>106</v>
      </c>
      <c r="E448" s="13">
        <v>7.6923076923076925</v>
      </c>
      <c r="F448" s="48" t="s">
        <v>76</v>
      </c>
      <c r="G448" s="13">
        <v>23.93939393939394</v>
      </c>
      <c r="H448" s="15">
        <v>0.6307636468710247</v>
      </c>
      <c r="I448" s="15">
        <v>0.33315802163806923</v>
      </c>
      <c r="J448" s="15">
        <v>0.4310351511281882</v>
      </c>
    </row>
    <row r="449" ht="14.25" customHeight="1">
      <c r="A449" s="11">
        <v>139.0</v>
      </c>
      <c r="B449" s="11"/>
      <c r="C449" s="11" t="s">
        <v>133</v>
      </c>
      <c r="D449" s="12" t="s">
        <v>136</v>
      </c>
      <c r="E449" s="13">
        <v>5.0</v>
      </c>
      <c r="F449" s="48" t="s">
        <v>76</v>
      </c>
      <c r="G449" s="13">
        <v>27.27272727272727</v>
      </c>
      <c r="H449" s="15">
        <v>0.6304198596265111</v>
      </c>
      <c r="I449" s="15">
        <v>0.3143788248352017</v>
      </c>
      <c r="J449" s="15">
        <v>0.2653555986058208</v>
      </c>
    </row>
    <row r="450" ht="14.25" customHeight="1">
      <c r="A450" s="32">
        <v>121.0</v>
      </c>
      <c r="B450" s="32"/>
      <c r="C450" s="32" t="s">
        <v>240</v>
      </c>
      <c r="D450" s="36" t="s">
        <v>74</v>
      </c>
      <c r="E450" s="13">
        <v>8.0</v>
      </c>
      <c r="F450" s="36" t="s">
        <v>193</v>
      </c>
      <c r="G450" s="13">
        <v>15.625</v>
      </c>
      <c r="H450" s="15">
        <v>0.6304198596265111</v>
      </c>
      <c r="I450" s="15">
        <v>0.21842304758845982</v>
      </c>
      <c r="J450" s="15">
        <v>0.18029303742665984</v>
      </c>
    </row>
    <row r="451" ht="14.25" customHeight="1">
      <c r="A451" s="11">
        <v>230.0</v>
      </c>
      <c r="B451" s="11"/>
      <c r="C451" s="20" t="s">
        <v>177</v>
      </c>
      <c r="D451" s="21" t="s">
        <v>83</v>
      </c>
      <c r="E451" s="13">
        <v>8.0</v>
      </c>
      <c r="F451" s="21" t="s">
        <v>75</v>
      </c>
      <c r="G451" s="13">
        <v>22.903225806451612</v>
      </c>
      <c r="H451" s="15">
        <v>0.6296116290372465</v>
      </c>
      <c r="I451" s="15">
        <v>0.2874982710585074</v>
      </c>
      <c r="J451" s="15">
        <v>0.20169109477335287</v>
      </c>
    </row>
    <row r="452" ht="14.25" customHeight="1">
      <c r="A452" s="11">
        <v>76.0</v>
      </c>
      <c r="B452" s="11"/>
      <c r="C452" s="11" t="s">
        <v>116</v>
      </c>
      <c r="D452" s="12" t="s">
        <v>103</v>
      </c>
      <c r="E452" s="13">
        <v>7.857142857142858</v>
      </c>
      <c r="F452" s="12" t="s">
        <v>126</v>
      </c>
      <c r="G452" s="13">
        <v>17.142857142857142</v>
      </c>
      <c r="H452" s="15">
        <v>0.6290856377013758</v>
      </c>
      <c r="I452" s="15">
        <v>0.3616885350631481</v>
      </c>
      <c r="J452" s="15">
        <v>0.48440970793911975</v>
      </c>
    </row>
    <row r="453" ht="14.25" customHeight="1">
      <c r="A453" s="32">
        <v>70.0</v>
      </c>
      <c r="B453" s="32"/>
      <c r="C453" s="32" t="s">
        <v>323</v>
      </c>
      <c r="D453" s="36" t="s">
        <v>146</v>
      </c>
      <c r="E453" s="13">
        <v>8.0</v>
      </c>
      <c r="F453" s="36" t="s">
        <v>208</v>
      </c>
      <c r="G453" s="13">
        <v>20.0</v>
      </c>
      <c r="H453" s="15">
        <v>0.6285695707303328</v>
      </c>
      <c r="I453" s="15">
        <v>0.12181192819881516</v>
      </c>
      <c r="J453" s="15">
        <v>0.13724711798176994</v>
      </c>
    </row>
    <row r="454" ht="14.25" customHeight="1">
      <c r="A454" s="11">
        <v>131.0</v>
      </c>
      <c r="B454" s="11"/>
      <c r="C454" s="11" t="s">
        <v>73</v>
      </c>
      <c r="D454" s="48" t="s">
        <v>86</v>
      </c>
      <c r="E454" s="13">
        <v>7.777777777777778</v>
      </c>
      <c r="F454" s="48" t="s">
        <v>88</v>
      </c>
      <c r="G454" s="13">
        <v>16.969696969696972</v>
      </c>
      <c r="H454" s="15">
        <v>0.6282309017805858</v>
      </c>
      <c r="I454" s="15">
        <v>0.4869851870879356</v>
      </c>
      <c r="J454" s="15">
        <v>0.5551631132802466</v>
      </c>
    </row>
    <row r="455" ht="14.25" customHeight="1">
      <c r="A455" s="11">
        <v>211.0</v>
      </c>
      <c r="B455" s="11"/>
      <c r="C455" s="20" t="s">
        <v>280</v>
      </c>
      <c r="D455" s="21" t="s">
        <v>74</v>
      </c>
      <c r="E455" s="13">
        <v>8.0</v>
      </c>
      <c r="F455" s="21" t="s">
        <v>101</v>
      </c>
      <c r="G455" s="13">
        <v>16.31578947368421</v>
      </c>
      <c r="H455" s="15">
        <v>0.6275661071755271</v>
      </c>
      <c r="I455" s="15">
        <v>0.1894672081827615</v>
      </c>
      <c r="J455" s="15">
        <v>0.1453408266134679</v>
      </c>
    </row>
    <row r="456" ht="14.25" customHeight="1">
      <c r="A456" s="11">
        <v>221.0</v>
      </c>
      <c r="B456" s="11"/>
      <c r="C456" s="20" t="s">
        <v>214</v>
      </c>
      <c r="D456" s="21" t="s">
        <v>97</v>
      </c>
      <c r="E456" s="13">
        <v>6.666666666666667</v>
      </c>
      <c r="F456" s="21" t="s">
        <v>168</v>
      </c>
      <c r="G456" s="13">
        <v>20.370370370370374</v>
      </c>
      <c r="H456" s="15">
        <v>0.6271993239451498</v>
      </c>
      <c r="I456" s="15">
        <v>0.2893492888798344</v>
      </c>
      <c r="J456" s="15">
        <v>0.36969613489342323</v>
      </c>
    </row>
    <row r="457" ht="14.25" customHeight="1">
      <c r="A457" s="11">
        <v>127.0</v>
      </c>
      <c r="B457" s="11"/>
      <c r="C457" s="11" t="s">
        <v>195</v>
      </c>
      <c r="D457" s="48" t="s">
        <v>106</v>
      </c>
      <c r="E457" s="13">
        <v>7.6923076923076925</v>
      </c>
      <c r="F457" s="12" t="s">
        <v>125</v>
      </c>
      <c r="G457" s="13">
        <v>29.130434782608695</v>
      </c>
      <c r="H457" s="15">
        <v>0.6269404181354717</v>
      </c>
      <c r="I457" s="15">
        <v>0.25194477440669905</v>
      </c>
      <c r="J457" s="15">
        <v>0.31416770367840174</v>
      </c>
    </row>
    <row r="458" ht="14.25" customHeight="1">
      <c r="A458" s="11">
        <v>31.0</v>
      </c>
      <c r="B458" s="11"/>
      <c r="C458" s="11" t="s">
        <v>185</v>
      </c>
      <c r="D458" s="48" t="s">
        <v>111</v>
      </c>
      <c r="E458" s="13">
        <v>8.75</v>
      </c>
      <c r="F458" s="48" t="s">
        <v>61</v>
      </c>
      <c r="G458" s="13">
        <v>22.173913043478258</v>
      </c>
      <c r="H458" s="15">
        <v>0.6265991332045324</v>
      </c>
      <c r="I458" s="15">
        <v>0.3079505971336112</v>
      </c>
      <c r="J458" s="15">
        <v>0.2891410012654934</v>
      </c>
    </row>
    <row r="459" ht="14.25" customHeight="1">
      <c r="A459" s="11">
        <v>215.0</v>
      </c>
      <c r="B459" s="11"/>
      <c r="C459" s="20" t="s">
        <v>290</v>
      </c>
      <c r="D459" s="21" t="s">
        <v>158</v>
      </c>
      <c r="E459" s="13">
        <v>7.777777777777778</v>
      </c>
      <c r="F459" s="21" t="s">
        <v>222</v>
      </c>
      <c r="G459" s="13">
        <v>16.842105263157894</v>
      </c>
      <c r="H459" s="15">
        <v>0.6265991332045324</v>
      </c>
      <c r="I459" s="15">
        <v>0.169805453783444</v>
      </c>
      <c r="J459" s="15">
        <v>0.183170786274786</v>
      </c>
    </row>
    <row r="460" ht="14.25" customHeight="1">
      <c r="A460" s="11">
        <v>106.0</v>
      </c>
      <c r="B460" s="11"/>
      <c r="C460" s="11" t="s">
        <v>250</v>
      </c>
      <c r="D460" s="48" t="s">
        <v>198</v>
      </c>
      <c r="E460" s="13">
        <v>8.333333333333334</v>
      </c>
      <c r="F460" s="48" t="s">
        <v>273</v>
      </c>
      <c r="G460" s="13">
        <v>15.789473684210527</v>
      </c>
      <c r="H460" s="15">
        <v>0.6265991332045324</v>
      </c>
      <c r="I460" s="15">
        <v>0.20746352488886324</v>
      </c>
      <c r="J460" s="15">
        <v>0.1778866736482971</v>
      </c>
    </row>
    <row r="461" ht="14.25" customHeight="1">
      <c r="A461" s="32">
        <v>34.0</v>
      </c>
      <c r="B461" s="32"/>
      <c r="C461" s="32" t="s">
        <v>228</v>
      </c>
      <c r="D461" s="36" t="s">
        <v>178</v>
      </c>
      <c r="E461" s="13">
        <v>5.0</v>
      </c>
      <c r="F461" s="36" t="s">
        <v>127</v>
      </c>
      <c r="G461" s="13">
        <v>23.4375</v>
      </c>
      <c r="H461" s="15">
        <v>0.6260769672601953</v>
      </c>
      <c r="I461" s="15">
        <v>0.24986872524233783</v>
      </c>
      <c r="J461" s="15">
        <v>0.1651306358123276</v>
      </c>
    </row>
    <row r="462" ht="14.25" customHeight="1">
      <c r="A462" s="11">
        <v>124.0</v>
      </c>
      <c r="B462" s="11"/>
      <c r="C462" s="11" t="s">
        <v>209</v>
      </c>
      <c r="D462" s="12" t="s">
        <v>18</v>
      </c>
      <c r="E462" s="13">
        <v>9.375</v>
      </c>
      <c r="F462" s="48" t="s">
        <v>254</v>
      </c>
      <c r="G462" s="13">
        <v>14.615384615384615</v>
      </c>
      <c r="H462" s="15">
        <v>0.6254387644393389</v>
      </c>
      <c r="I462" s="15">
        <v>0.2322036503766194</v>
      </c>
      <c r="J462" s="15">
        <v>0.33437325654233196</v>
      </c>
    </row>
    <row r="463" ht="14.25" customHeight="1">
      <c r="A463" s="32">
        <v>89.0</v>
      </c>
      <c r="B463" s="32"/>
      <c r="C463" s="32" t="s">
        <v>110</v>
      </c>
      <c r="D463" s="36" t="s">
        <v>119</v>
      </c>
      <c r="E463" s="13">
        <v>7.5</v>
      </c>
      <c r="F463" s="36" t="s">
        <v>127</v>
      </c>
      <c r="G463" s="13">
        <v>21.875</v>
      </c>
      <c r="H463" s="15">
        <v>0.6250633510153055</v>
      </c>
      <c r="I463" s="15">
        <v>0.37899253959834234</v>
      </c>
      <c r="J463" s="15">
        <v>0.3766602778161987</v>
      </c>
    </row>
    <row r="464" ht="14.25" customHeight="1">
      <c r="A464" s="11">
        <v>203.0</v>
      </c>
      <c r="B464" s="11"/>
      <c r="C464" s="20" t="s">
        <v>295</v>
      </c>
      <c r="D464" s="21" t="s">
        <v>18</v>
      </c>
      <c r="E464" s="13">
        <v>8.125</v>
      </c>
      <c r="F464" s="21" t="s">
        <v>36</v>
      </c>
      <c r="G464" s="13">
        <v>21.78571428571429</v>
      </c>
      <c r="H464" s="15">
        <v>0.6236153278083204</v>
      </c>
      <c r="I464" s="15">
        <v>0.18220738076890144</v>
      </c>
      <c r="J464" s="15">
        <v>0.2584915375174815</v>
      </c>
    </row>
    <row r="465" ht="14.25" customHeight="1">
      <c r="A465" s="11">
        <v>91.0</v>
      </c>
      <c r="B465" s="11"/>
      <c r="C465" s="11" t="s">
        <v>167</v>
      </c>
      <c r="D465" s="48" t="s">
        <v>97</v>
      </c>
      <c r="E465" s="13">
        <v>6.666666666666667</v>
      </c>
      <c r="F465" s="48" t="s">
        <v>76</v>
      </c>
      <c r="G465" s="13">
        <v>24.545454545454543</v>
      </c>
      <c r="H465" s="15">
        <v>0.6232661590917423</v>
      </c>
      <c r="I465" s="15">
        <v>0.3158970547245192</v>
      </c>
      <c r="J465" s="15">
        <v>0.3970853769416948</v>
      </c>
    </row>
    <row r="466" ht="14.25" customHeight="1">
      <c r="A466" s="32">
        <v>141.0</v>
      </c>
      <c r="B466" s="32"/>
      <c r="C466" s="32" t="s">
        <v>238</v>
      </c>
      <c r="D466" s="36" t="s">
        <v>178</v>
      </c>
      <c r="E466" s="13">
        <v>5.0</v>
      </c>
      <c r="F466" s="36" t="s">
        <v>128</v>
      </c>
      <c r="G466" s="13">
        <v>14.857142857142858</v>
      </c>
      <c r="H466" s="15">
        <v>0.6230590251073317</v>
      </c>
      <c r="I466" s="15">
        <v>0.2381639269733892</v>
      </c>
      <c r="J466" s="15">
        <v>0.21465870322586475</v>
      </c>
    </row>
    <row r="467" ht="14.25" customHeight="1">
      <c r="A467" s="32">
        <v>92.0</v>
      </c>
      <c r="B467" s="32"/>
      <c r="C467" s="32" t="s">
        <v>298</v>
      </c>
      <c r="D467" s="36" t="s">
        <v>147</v>
      </c>
      <c r="E467" s="13">
        <v>5.714285714285714</v>
      </c>
      <c r="F467" s="36" t="s">
        <v>144</v>
      </c>
      <c r="G467" s="13">
        <v>21.73913043478261</v>
      </c>
      <c r="H467" s="15">
        <v>0.6222477503350565</v>
      </c>
      <c r="I467" s="15">
        <v>0.041009278912668264</v>
      </c>
      <c r="J467" s="15">
        <v>0.03869013348450358</v>
      </c>
    </row>
    <row r="468" ht="14.25" customHeight="1">
      <c r="A468" s="11">
        <v>182.0</v>
      </c>
      <c r="B468" s="11"/>
      <c r="C468" s="20" t="s">
        <v>234</v>
      </c>
      <c r="D468" s="21" t="s">
        <v>146</v>
      </c>
      <c r="E468" s="13">
        <v>8.0</v>
      </c>
      <c r="F468" s="21" t="s">
        <v>235</v>
      </c>
      <c r="G468" s="13">
        <v>16.666666666666668</v>
      </c>
      <c r="H468" s="15">
        <v>0.6209540959684555</v>
      </c>
      <c r="I468" s="15">
        <v>0.2718524221356565</v>
      </c>
      <c r="J468" s="15">
        <v>0.3152367055857593</v>
      </c>
    </row>
    <row r="469" ht="14.25" customHeight="1">
      <c r="A469" s="11">
        <v>128.0</v>
      </c>
      <c r="B469" s="11"/>
      <c r="C469" s="11" t="s">
        <v>218</v>
      </c>
      <c r="D469" s="48" t="s">
        <v>139</v>
      </c>
      <c r="E469" s="13">
        <v>8.0</v>
      </c>
      <c r="F469" s="48" t="s">
        <v>85</v>
      </c>
      <c r="G469" s="13">
        <v>18.61111111111111</v>
      </c>
      <c r="H469" s="15">
        <v>0.6208399499949319</v>
      </c>
      <c r="I469" s="15">
        <v>0.28787678766127023</v>
      </c>
      <c r="J469" s="15">
        <v>0.21406435088251002</v>
      </c>
    </row>
    <row r="470" ht="14.25" customHeight="1">
      <c r="A470" s="32">
        <v>85.0</v>
      </c>
      <c r="B470" s="32"/>
      <c r="C470" s="32" t="s">
        <v>287</v>
      </c>
      <c r="D470" s="36" t="s">
        <v>25</v>
      </c>
      <c r="E470" s="13">
        <v>8.75</v>
      </c>
      <c r="F470" s="36" t="s">
        <v>225</v>
      </c>
      <c r="G470" s="13">
        <v>16.296296296296294</v>
      </c>
      <c r="H470" s="15">
        <v>0.6207972893785645</v>
      </c>
      <c r="I470" s="15">
        <v>0.16949955706428185</v>
      </c>
      <c r="J470" s="15">
        <v>0.1706106578396865</v>
      </c>
    </row>
    <row r="471" ht="14.25" customHeight="1">
      <c r="A471" s="11">
        <v>15.0</v>
      </c>
      <c r="B471" s="11"/>
      <c r="C471" s="11" t="s">
        <v>292</v>
      </c>
      <c r="D471" s="48" t="s">
        <v>111</v>
      </c>
      <c r="E471" s="13">
        <v>7.5</v>
      </c>
      <c r="F471" s="48" t="s">
        <v>144</v>
      </c>
      <c r="G471" s="13">
        <v>20.0</v>
      </c>
      <c r="H471" s="15">
        <v>0.6205972257983587</v>
      </c>
      <c r="I471" s="15">
        <v>0.18989518314240475</v>
      </c>
      <c r="J471" s="15">
        <v>0.1881029139981394</v>
      </c>
    </row>
    <row r="472" ht="14.25" customHeight="1">
      <c r="A472" s="11">
        <v>203.0</v>
      </c>
      <c r="B472" s="11"/>
      <c r="C472" s="20" t="s">
        <v>295</v>
      </c>
      <c r="D472" s="21" t="s">
        <v>139</v>
      </c>
      <c r="E472" s="13">
        <v>8.0</v>
      </c>
      <c r="F472" s="21" t="s">
        <v>92</v>
      </c>
      <c r="G472" s="13">
        <v>16.400000000000002</v>
      </c>
      <c r="H472" s="15">
        <v>0.6203331418724871</v>
      </c>
      <c r="I472" s="15">
        <v>0.18124839455432828</v>
      </c>
      <c r="J472" s="15">
        <v>0.14008350494368424</v>
      </c>
    </row>
    <row r="473" ht="14.25" customHeight="1">
      <c r="A473" s="11">
        <v>34.0</v>
      </c>
      <c r="B473" s="11"/>
      <c r="C473" s="11" t="s">
        <v>228</v>
      </c>
      <c r="D473" s="12" t="s">
        <v>96</v>
      </c>
      <c r="E473" s="13">
        <v>8.181818181818182</v>
      </c>
      <c r="F473" s="48" t="s">
        <v>85</v>
      </c>
      <c r="G473" s="13">
        <v>22.77777777777778</v>
      </c>
      <c r="H473" s="15">
        <v>0.6201045319068071</v>
      </c>
      <c r="I473" s="15">
        <v>0.24748511286497468</v>
      </c>
      <c r="J473" s="15">
        <v>0.2902558605854398</v>
      </c>
    </row>
    <row r="474" ht="14.25" customHeight="1">
      <c r="A474" s="32">
        <v>36.0</v>
      </c>
      <c r="B474" s="32"/>
      <c r="C474" s="32" t="s">
        <v>192</v>
      </c>
      <c r="D474" s="36" t="s">
        <v>42</v>
      </c>
      <c r="E474" s="13">
        <v>6.666666666666667</v>
      </c>
      <c r="F474" s="36" t="s">
        <v>48</v>
      </c>
      <c r="G474" s="13">
        <v>17.142857142857142</v>
      </c>
      <c r="H474" s="15">
        <v>0.619558693505605</v>
      </c>
      <c r="I474" s="15">
        <v>0.3158651223602144</v>
      </c>
      <c r="J474" s="15">
        <v>0.2957109602276111</v>
      </c>
    </row>
    <row r="475" ht="14.25" customHeight="1">
      <c r="A475" s="32">
        <v>76.0</v>
      </c>
      <c r="B475" s="32"/>
      <c r="C475" s="32" t="s">
        <v>116</v>
      </c>
      <c r="D475" s="70" t="s">
        <v>103</v>
      </c>
      <c r="E475" s="13">
        <v>7.857142857142858</v>
      </c>
      <c r="F475" s="36" t="s">
        <v>128</v>
      </c>
      <c r="G475" s="13">
        <v>14.285714285714285</v>
      </c>
      <c r="H475" s="15">
        <v>0.6191396197140022</v>
      </c>
      <c r="I475" s="15">
        <v>0.355970139251873</v>
      </c>
      <c r="J475" s="15">
        <v>0.5307356063444486</v>
      </c>
    </row>
    <row r="476" ht="14.25" customHeight="1">
      <c r="A476" s="11">
        <v>130.0</v>
      </c>
      <c r="B476" s="11"/>
      <c r="C476" s="11" t="s">
        <v>104</v>
      </c>
      <c r="D476" s="48" t="s">
        <v>60</v>
      </c>
      <c r="E476" s="13">
        <v>8.0</v>
      </c>
      <c r="F476" s="12" t="s">
        <v>65</v>
      </c>
      <c r="G476" s="13">
        <v>14.6875</v>
      </c>
      <c r="H476" s="15">
        <v>0.6191396197140022</v>
      </c>
      <c r="I476" s="15">
        <v>0.3636452596123801</v>
      </c>
      <c r="J476" s="15">
        <v>0.30729993635402864</v>
      </c>
    </row>
    <row r="477" ht="14.25" customHeight="1">
      <c r="A477" s="32">
        <v>76.0</v>
      </c>
      <c r="B477" s="32"/>
      <c r="C477" s="32" t="s">
        <v>116</v>
      </c>
      <c r="D477" s="36" t="s">
        <v>136</v>
      </c>
      <c r="E477" s="13">
        <v>6.666666666666667</v>
      </c>
      <c r="F477" s="36" t="s">
        <v>128</v>
      </c>
      <c r="G477" s="13">
        <v>14.285714285714285</v>
      </c>
      <c r="H477" s="15">
        <v>0.6185658109839615</v>
      </c>
      <c r="I477" s="15">
        <v>0.3556402318012225</v>
      </c>
      <c r="J477" s="15">
        <v>0.3798622151563328</v>
      </c>
    </row>
    <row r="478" ht="14.25" customHeight="1">
      <c r="A478" s="32">
        <v>117.0</v>
      </c>
      <c r="B478" s="32"/>
      <c r="C478" s="32" t="s">
        <v>265</v>
      </c>
      <c r="D478" s="36" t="s">
        <v>83</v>
      </c>
      <c r="E478" s="13">
        <v>8.0</v>
      </c>
      <c r="F478" s="36" t="s">
        <v>75</v>
      </c>
      <c r="G478" s="13">
        <v>21.93548387096774</v>
      </c>
      <c r="H478" s="15">
        <v>0.6185658109839615</v>
      </c>
      <c r="I478" s="15">
        <v>0.19432089084772036</v>
      </c>
      <c r="J478" s="15">
        <v>0.13632357881009308</v>
      </c>
    </row>
    <row r="479" ht="14.25" customHeight="1">
      <c r="A479" s="11">
        <v>31.0</v>
      </c>
      <c r="B479" s="11"/>
      <c r="C479" s="11" t="s">
        <v>185</v>
      </c>
      <c r="D479" s="48" t="s">
        <v>60</v>
      </c>
      <c r="E479" s="13">
        <v>8.0</v>
      </c>
      <c r="F479" s="48" t="s">
        <v>85</v>
      </c>
      <c r="G479" s="13">
        <v>20.277777777777775</v>
      </c>
      <c r="H479" s="15">
        <v>0.6171936596729944</v>
      </c>
      <c r="I479" s="15">
        <v>0.30332815028222676</v>
      </c>
      <c r="J479" s="15">
        <v>0.21800430231150225</v>
      </c>
    </row>
    <row r="480" ht="14.25" customHeight="1">
      <c r="A480" s="11">
        <v>126.0</v>
      </c>
      <c r="B480" s="11"/>
      <c r="C480" s="11" t="s">
        <v>252</v>
      </c>
      <c r="D480" s="48" t="s">
        <v>149</v>
      </c>
      <c r="E480" s="13">
        <v>6.25</v>
      </c>
      <c r="F480" s="48" t="s">
        <v>271</v>
      </c>
      <c r="G480" s="13">
        <v>17.272727272727273</v>
      </c>
      <c r="H480" s="15">
        <v>0.6169293934945859</v>
      </c>
      <c r="I480" s="15">
        <v>0.21268410153543613</v>
      </c>
      <c r="J480" s="15">
        <v>0.22671572797439737</v>
      </c>
    </row>
    <row r="481" ht="14.25" customHeight="1">
      <c r="A481" s="11">
        <v>232.0</v>
      </c>
      <c r="B481" s="11"/>
      <c r="C481" s="20" t="s">
        <v>114</v>
      </c>
      <c r="D481" s="21" t="s">
        <v>139</v>
      </c>
      <c r="E481" s="13">
        <v>6.0</v>
      </c>
      <c r="F481" s="21" t="s">
        <v>85</v>
      </c>
      <c r="G481" s="13">
        <v>23.88888888888889</v>
      </c>
      <c r="H481" s="15">
        <v>0.6166165489745582</v>
      </c>
      <c r="I481" s="15">
        <v>0.3727099286724843</v>
      </c>
      <c r="J481" s="15">
        <v>0.277146030414302</v>
      </c>
    </row>
    <row r="482" ht="14.25" customHeight="1">
      <c r="A482" s="32">
        <v>15.0</v>
      </c>
      <c r="B482" s="32"/>
      <c r="C482" s="32" t="s">
        <v>292</v>
      </c>
      <c r="D482" s="36" t="s">
        <v>184</v>
      </c>
      <c r="E482" s="13">
        <v>6.0</v>
      </c>
      <c r="F482" s="36" t="s">
        <v>144</v>
      </c>
      <c r="G482" s="13">
        <v>20.0</v>
      </c>
      <c r="H482" s="15">
        <v>0.6166165489745582</v>
      </c>
      <c r="I482" s="15">
        <v>0.1886771445771922</v>
      </c>
      <c r="J482" s="15">
        <v>0.14553484823506407</v>
      </c>
    </row>
    <row r="483" ht="14.25" customHeight="1">
      <c r="A483" s="11">
        <v>134.0</v>
      </c>
      <c r="B483" s="11"/>
      <c r="C483" s="11" t="s">
        <v>79</v>
      </c>
      <c r="D483" s="48" t="s">
        <v>74</v>
      </c>
      <c r="E483" s="13">
        <v>8.0</v>
      </c>
      <c r="F483" s="48" t="s">
        <v>107</v>
      </c>
      <c r="G483" s="13">
        <v>15.0</v>
      </c>
      <c r="H483" s="15">
        <v>0.6164105294125888</v>
      </c>
      <c r="I483" s="15">
        <v>0.4451292880444048</v>
      </c>
      <c r="J483" s="15">
        <v>0.36742327458181856</v>
      </c>
    </row>
    <row r="484" ht="14.25" customHeight="1">
      <c r="A484" s="11">
        <v>128.0</v>
      </c>
      <c r="B484" s="11"/>
      <c r="C484" s="11" t="s">
        <v>218</v>
      </c>
      <c r="D484" s="48" t="s">
        <v>139</v>
      </c>
      <c r="E484" s="13">
        <v>8.0</v>
      </c>
      <c r="F484" s="48" t="s">
        <v>176</v>
      </c>
      <c r="G484" s="13">
        <v>17.89473684210526</v>
      </c>
      <c r="H484" s="15">
        <v>0.6160044618701563</v>
      </c>
      <c r="I484" s="15">
        <v>0.28563462397939704</v>
      </c>
      <c r="J484" s="15">
        <v>0.20731736583362737</v>
      </c>
    </row>
    <row r="485" ht="14.25" customHeight="1">
      <c r="A485" s="11">
        <v>233.0</v>
      </c>
      <c r="B485" s="11"/>
      <c r="C485" s="20" t="s">
        <v>171</v>
      </c>
      <c r="D485" s="21" t="s">
        <v>94</v>
      </c>
      <c r="E485" s="13">
        <v>4.545454545454545</v>
      </c>
      <c r="F485" s="21" t="s">
        <v>39</v>
      </c>
      <c r="G485" s="13">
        <v>20.408163265306122</v>
      </c>
      <c r="H485" s="15">
        <v>0.6154098629687371</v>
      </c>
      <c r="I485" s="15">
        <v>0.30042354795285153</v>
      </c>
      <c r="J485" s="15">
        <v>0.4023574678596512</v>
      </c>
    </row>
    <row r="486" ht="14.25" customHeight="1">
      <c r="A486" s="11">
        <v>123.0</v>
      </c>
      <c r="B486" s="11"/>
      <c r="C486" s="11" t="s">
        <v>230</v>
      </c>
      <c r="D486" s="12" t="s">
        <v>151</v>
      </c>
      <c r="E486" s="13">
        <v>9.166666666666666</v>
      </c>
      <c r="F486" s="48" t="s">
        <v>237</v>
      </c>
      <c r="G486" s="13">
        <v>14.090909090909092</v>
      </c>
      <c r="H486" s="15">
        <v>0.6154098629687371</v>
      </c>
      <c r="I486" s="15">
        <v>0.22983222247759133</v>
      </c>
      <c r="J486" s="15">
        <v>0.2876958643719497</v>
      </c>
    </row>
    <row r="487" ht="14.25" customHeight="1">
      <c r="A487" s="11">
        <v>125.0</v>
      </c>
      <c r="B487" s="11"/>
      <c r="C487" s="11" t="s">
        <v>249</v>
      </c>
      <c r="D487" s="48" t="s">
        <v>198</v>
      </c>
      <c r="E487" s="13">
        <v>6.666666666666667</v>
      </c>
      <c r="F487" s="48" t="s">
        <v>109</v>
      </c>
      <c r="G487" s="13">
        <v>27.916666666666664</v>
      </c>
      <c r="H487" s="15">
        <v>0.6154098629687371</v>
      </c>
      <c r="I487" s="15">
        <v>0.21718179342525334</v>
      </c>
      <c r="J487" s="15">
        <v>0.17117142829960708</v>
      </c>
    </row>
    <row r="488" ht="14.25" customHeight="1">
      <c r="A488" s="32">
        <v>70.0</v>
      </c>
      <c r="B488" s="32"/>
      <c r="C488" s="32" t="s">
        <v>323</v>
      </c>
      <c r="D488" s="36" t="s">
        <v>146</v>
      </c>
      <c r="E488" s="13">
        <v>8.0</v>
      </c>
      <c r="F488" s="36" t="s">
        <v>144</v>
      </c>
      <c r="G488" s="13">
        <v>20.0</v>
      </c>
      <c r="H488" s="15">
        <v>0.6134182452892267</v>
      </c>
      <c r="I488" s="15">
        <v>0.1188757183460148</v>
      </c>
      <c r="J488" s="15">
        <v>0.13152779126679914</v>
      </c>
    </row>
    <row r="489" ht="14.25" customHeight="1">
      <c r="A489" s="32">
        <v>139.0</v>
      </c>
      <c r="B489" s="32"/>
      <c r="C489" s="32" t="s">
        <v>133</v>
      </c>
      <c r="D489" s="70" t="s">
        <v>136</v>
      </c>
      <c r="E489" s="13">
        <v>5.0</v>
      </c>
      <c r="F489" s="36" t="s">
        <v>140</v>
      </c>
      <c r="G489" s="13">
        <v>20.74074074074074</v>
      </c>
      <c r="H489" s="15">
        <v>0.6126747080222095</v>
      </c>
      <c r="I489" s="15">
        <v>0.3055296430990997</v>
      </c>
      <c r="J489" s="15">
        <v>0.27317944559448915</v>
      </c>
    </row>
    <row r="490" ht="14.25" customHeight="1">
      <c r="A490" s="11">
        <v>34.0</v>
      </c>
      <c r="B490" s="11"/>
      <c r="C490" s="11" t="s">
        <v>228</v>
      </c>
      <c r="D490" s="12" t="s">
        <v>96</v>
      </c>
      <c r="E490" s="13">
        <v>8.181818181818182</v>
      </c>
      <c r="F490" s="48" t="s">
        <v>127</v>
      </c>
      <c r="G490" s="13">
        <v>23.4375</v>
      </c>
      <c r="H490" s="15">
        <v>0.6122859550348856</v>
      </c>
      <c r="I490" s="15">
        <v>0.24436470125688506</v>
      </c>
      <c r="J490" s="15">
        <v>0.28306601990081887</v>
      </c>
    </row>
    <row r="491" ht="14.25" customHeight="1">
      <c r="A491" s="11">
        <v>123.0</v>
      </c>
      <c r="B491" s="11"/>
      <c r="C491" s="11" t="s">
        <v>230</v>
      </c>
      <c r="D491" s="48" t="s">
        <v>178</v>
      </c>
      <c r="E491" s="13">
        <v>7.5</v>
      </c>
      <c r="F491" s="48" t="s">
        <v>237</v>
      </c>
      <c r="G491" s="13">
        <v>14.090909090909092</v>
      </c>
      <c r="H491" s="15">
        <v>0.6118422695602228</v>
      </c>
      <c r="I491" s="15">
        <v>0.22849986176757633</v>
      </c>
      <c r="J491" s="15">
        <v>0.17179258424504235</v>
      </c>
    </row>
    <row r="492" ht="14.25" customHeight="1">
      <c r="A492" s="11">
        <v>126.0</v>
      </c>
      <c r="B492" s="11"/>
      <c r="C492" s="11" t="s">
        <v>252</v>
      </c>
      <c r="D492" s="48" t="s">
        <v>108</v>
      </c>
      <c r="E492" s="13">
        <v>7.0</v>
      </c>
      <c r="F492" s="48" t="s">
        <v>271</v>
      </c>
      <c r="G492" s="13">
        <v>17.272727272727273</v>
      </c>
      <c r="H492" s="15">
        <v>0.6114394767560356</v>
      </c>
      <c r="I492" s="15">
        <v>0.2107914732681575</v>
      </c>
      <c r="J492" s="15">
        <v>0.24524677087396496</v>
      </c>
    </row>
    <row r="493" ht="14.25" customHeight="1">
      <c r="A493" s="11">
        <v>237.0</v>
      </c>
      <c r="B493" s="11"/>
      <c r="C493" s="20" t="s">
        <v>274</v>
      </c>
      <c r="D493" s="21" t="s">
        <v>115</v>
      </c>
      <c r="E493" s="13">
        <v>7.777777777777778</v>
      </c>
      <c r="F493" s="21" t="s">
        <v>125</v>
      </c>
      <c r="G493" s="13">
        <v>25.217391304347828</v>
      </c>
      <c r="H493" s="15">
        <v>0.6113071305489456</v>
      </c>
      <c r="I493" s="15">
        <v>0.205278158149033</v>
      </c>
      <c r="J493" s="15">
        <v>0.20801520025768677</v>
      </c>
    </row>
    <row r="494" ht="14.25" customHeight="1">
      <c r="A494" s="11">
        <v>31.0</v>
      </c>
      <c r="B494" s="11"/>
      <c r="C494" s="11" t="s">
        <v>185</v>
      </c>
      <c r="D494" s="48" t="s">
        <v>60</v>
      </c>
      <c r="E494" s="13">
        <v>8.0</v>
      </c>
      <c r="F494" s="48" t="s">
        <v>127</v>
      </c>
      <c r="G494" s="13">
        <v>20.9375</v>
      </c>
      <c r="H494" s="15">
        <v>0.6109674138517655</v>
      </c>
      <c r="I494" s="15">
        <v>0.3002681777783672</v>
      </c>
      <c r="J494" s="15">
        <v>0.2116868476958037</v>
      </c>
    </row>
    <row r="495" ht="14.25" customHeight="1">
      <c r="A495" s="11">
        <v>232.0</v>
      </c>
      <c r="B495" s="11"/>
      <c r="C495" s="20" t="s">
        <v>114</v>
      </c>
      <c r="D495" s="21" t="s">
        <v>139</v>
      </c>
      <c r="E495" s="13">
        <v>6.0</v>
      </c>
      <c r="F495" s="21" t="s">
        <v>120</v>
      </c>
      <c r="G495" s="13">
        <v>18.620689655172413</v>
      </c>
      <c r="H495" s="15">
        <v>0.6107358640094809</v>
      </c>
      <c r="I495" s="15">
        <v>0.3691553862627415</v>
      </c>
      <c r="J495" s="15">
        <v>0.2965095570731104</v>
      </c>
    </row>
    <row r="496" ht="14.25" customHeight="1">
      <c r="A496" s="11">
        <v>215.0</v>
      </c>
      <c r="B496" s="11"/>
      <c r="C496" s="20" t="s">
        <v>290</v>
      </c>
      <c r="D496" s="21" t="s">
        <v>97</v>
      </c>
      <c r="E496" s="13">
        <v>6.666666666666667</v>
      </c>
      <c r="F496" s="21" t="s">
        <v>159</v>
      </c>
      <c r="G496" s="13">
        <v>22.5</v>
      </c>
      <c r="H496" s="15">
        <v>0.6102814474439977</v>
      </c>
      <c r="I496" s="15">
        <v>0.16538343675783346</v>
      </c>
      <c r="J496" s="15">
        <v>0.20110625909752547</v>
      </c>
    </row>
    <row r="497" ht="14.25" customHeight="1">
      <c r="A497" s="32">
        <v>85.0</v>
      </c>
      <c r="B497" s="32"/>
      <c r="C497" s="32" t="s">
        <v>287</v>
      </c>
      <c r="D497" s="36" t="s">
        <v>158</v>
      </c>
      <c r="E497" s="13">
        <v>7.777777777777778</v>
      </c>
      <c r="F497" s="36" t="s">
        <v>225</v>
      </c>
      <c r="G497" s="13">
        <v>16.296296296296294</v>
      </c>
      <c r="H497" s="15">
        <v>0.6098382510406252</v>
      </c>
      <c r="I497" s="15">
        <v>0.16650735304549394</v>
      </c>
      <c r="J497" s="15">
        <v>0.18552384893177568</v>
      </c>
    </row>
    <row r="498" ht="14.25" customHeight="1">
      <c r="A498" s="11">
        <v>59.0</v>
      </c>
      <c r="B498" s="11"/>
      <c r="C498" s="11" t="s">
        <v>138</v>
      </c>
      <c r="D498" s="12" t="s">
        <v>163</v>
      </c>
      <c r="E498" s="13">
        <v>7.2727272727272725</v>
      </c>
      <c r="F498" s="12" t="s">
        <v>65</v>
      </c>
      <c r="G498" s="13">
        <v>14.0625</v>
      </c>
      <c r="H498" s="15">
        <v>0.6097291565413334</v>
      </c>
      <c r="I498" s="15">
        <v>0.28588216574751113</v>
      </c>
      <c r="J498" s="15">
        <v>0.3895883858738496</v>
      </c>
    </row>
    <row r="499" ht="14.25" customHeight="1">
      <c r="A499" s="11">
        <v>160.0</v>
      </c>
      <c r="B499" s="11"/>
      <c r="C499" s="47" t="s">
        <v>134</v>
      </c>
      <c r="D499" s="21" t="s">
        <v>60</v>
      </c>
      <c r="E499" s="13">
        <v>8.0</v>
      </c>
      <c r="F499" s="21" t="s">
        <v>88</v>
      </c>
      <c r="G499" s="13">
        <v>15.757575757575758</v>
      </c>
      <c r="H499" s="15">
        <v>0.6095488166547492</v>
      </c>
      <c r="I499" s="15">
        <v>0.32032670572250965</v>
      </c>
      <c r="J499" s="15">
        <v>0.2524648999175928</v>
      </c>
    </row>
    <row r="500" ht="14.25" customHeight="1">
      <c r="A500" s="11">
        <v>55.0</v>
      </c>
      <c r="B500" s="11"/>
      <c r="C500" s="11" t="s">
        <v>217</v>
      </c>
      <c r="D500" s="48" t="s">
        <v>74</v>
      </c>
      <c r="E500" s="13">
        <v>8.0</v>
      </c>
      <c r="F500" s="48" t="s">
        <v>88</v>
      </c>
      <c r="G500" s="13">
        <v>14.545454545454545</v>
      </c>
      <c r="H500" s="15">
        <v>0.6089838965280998</v>
      </c>
      <c r="I500" s="15">
        <v>0.24922000655562074</v>
      </c>
      <c r="J500" s="15">
        <v>0.2075352873073077</v>
      </c>
    </row>
    <row r="501" ht="14.25" customHeight="1">
      <c r="A501" s="11">
        <v>221.0</v>
      </c>
      <c r="B501" s="11"/>
      <c r="C501" s="20" t="s">
        <v>214</v>
      </c>
      <c r="D501" s="21" t="s">
        <v>224</v>
      </c>
      <c r="E501" s="13">
        <v>4.0</v>
      </c>
      <c r="F501" s="21" t="s">
        <v>168</v>
      </c>
      <c r="G501" s="13">
        <v>20.370370370370374</v>
      </c>
      <c r="H501" s="15">
        <v>0.6086740336228107</v>
      </c>
      <c r="I501" s="15">
        <v>0.28080291553978587</v>
      </c>
      <c r="J501" s="15">
        <v>0.34247866968349455</v>
      </c>
    </row>
    <row r="502" ht="14.25" customHeight="1">
      <c r="A502" s="11">
        <v>101.0</v>
      </c>
      <c r="B502" s="11"/>
      <c r="C502" s="11" t="s">
        <v>275</v>
      </c>
      <c r="D502" s="48" t="s">
        <v>262</v>
      </c>
      <c r="E502" s="13">
        <v>5.714285714285714</v>
      </c>
      <c r="F502" s="48" t="s">
        <v>92</v>
      </c>
      <c r="G502" s="13">
        <v>18.8</v>
      </c>
      <c r="H502" s="15">
        <v>0.6086740336228107</v>
      </c>
      <c r="I502" s="15">
        <v>0.205158048496415</v>
      </c>
      <c r="J502" s="15">
        <v>0.2018675909070039</v>
      </c>
    </row>
    <row r="503" ht="14.25" customHeight="1">
      <c r="A503" s="11">
        <v>142.0</v>
      </c>
      <c r="B503" s="11"/>
      <c r="C503" s="11" t="s">
        <v>216</v>
      </c>
      <c r="D503" s="48" t="s">
        <v>60</v>
      </c>
      <c r="E503" s="13">
        <v>8.0</v>
      </c>
      <c r="F503" s="48" t="s">
        <v>176</v>
      </c>
      <c r="G503" s="13">
        <v>19.473684210526315</v>
      </c>
      <c r="H503" s="15">
        <v>0.6085719756024178</v>
      </c>
      <c r="I503" s="15">
        <v>0.25057935531525105</v>
      </c>
      <c r="J503" s="15">
        <v>0.17579105542116075</v>
      </c>
    </row>
    <row r="504" ht="14.25" customHeight="1">
      <c r="A504" s="11">
        <v>73.0</v>
      </c>
      <c r="B504" s="11"/>
      <c r="C504" s="11" t="s">
        <v>148</v>
      </c>
      <c r="D504" s="48" t="s">
        <v>111</v>
      </c>
      <c r="E504" s="13">
        <v>7.5</v>
      </c>
      <c r="F504" s="48" t="s">
        <v>76</v>
      </c>
      <c r="G504" s="13">
        <v>21.81818181818182</v>
      </c>
      <c r="H504" s="15">
        <v>0.6081697469338109</v>
      </c>
      <c r="I504" s="15">
        <v>0.36187838932942273</v>
      </c>
      <c r="J504" s="15">
        <v>0.35584963307590084</v>
      </c>
    </row>
    <row r="505" ht="14.25" customHeight="1">
      <c r="A505" s="11">
        <v>47.0</v>
      </c>
      <c r="B505" s="11"/>
      <c r="C505" s="11" t="s">
        <v>299</v>
      </c>
      <c r="D505" s="12" t="s">
        <v>160</v>
      </c>
      <c r="E505" s="13">
        <v>6.0</v>
      </c>
      <c r="F505" s="48" t="s">
        <v>39</v>
      </c>
      <c r="G505" s="13">
        <v>20.408163265306122</v>
      </c>
      <c r="H505" s="15">
        <v>0.607950349478207</v>
      </c>
      <c r="I505" s="15">
        <v>0.16713666097850938</v>
      </c>
      <c r="J505" s="15">
        <v>0.24919330956592023</v>
      </c>
    </row>
    <row r="506" ht="14.25" customHeight="1">
      <c r="A506" s="32">
        <v>110.0</v>
      </c>
      <c r="B506" s="32"/>
      <c r="C506" s="32" t="s">
        <v>213</v>
      </c>
      <c r="D506" s="36" t="s">
        <v>119</v>
      </c>
      <c r="E506" s="13">
        <v>7.5</v>
      </c>
      <c r="F506" s="36" t="s">
        <v>37</v>
      </c>
      <c r="G506" s="13">
        <v>16.333333333333332</v>
      </c>
      <c r="H506" s="15">
        <v>0.6077768724202878</v>
      </c>
      <c r="I506" s="15">
        <v>0.2739992053862696</v>
      </c>
      <c r="J506" s="15">
        <v>0.2911965538869362</v>
      </c>
    </row>
    <row r="507" ht="14.25" customHeight="1">
      <c r="A507" s="11">
        <v>141.0</v>
      </c>
      <c r="B507" s="11"/>
      <c r="C507" s="11" t="s">
        <v>238</v>
      </c>
      <c r="D507" s="12" t="s">
        <v>106</v>
      </c>
      <c r="E507" s="13">
        <v>7.6923076923076925</v>
      </c>
      <c r="F507" s="48" t="s">
        <v>128</v>
      </c>
      <c r="G507" s="13">
        <v>14.857142857142858</v>
      </c>
      <c r="H507" s="15">
        <v>0.6073930295047766</v>
      </c>
      <c r="I507" s="15">
        <v>0.23217560984402955</v>
      </c>
      <c r="J507" s="15">
        <v>0.3283732903291387</v>
      </c>
    </row>
    <row r="508" ht="14.25" customHeight="1">
      <c r="A508" s="11">
        <v>234.0</v>
      </c>
      <c r="B508" s="11"/>
      <c r="C508" s="20" t="s">
        <v>276</v>
      </c>
      <c r="D508" s="21" t="s">
        <v>139</v>
      </c>
      <c r="E508" s="13">
        <v>8.0</v>
      </c>
      <c r="F508" s="21" t="s">
        <v>113</v>
      </c>
      <c r="G508" s="13">
        <v>22.272727272727273</v>
      </c>
      <c r="H508" s="15">
        <v>0.6073389139461963</v>
      </c>
      <c r="I508" s="15">
        <v>0.1836654227948795</v>
      </c>
      <c r="J508" s="15">
        <v>0.12567865683794263</v>
      </c>
    </row>
    <row r="509" ht="14.25" customHeight="1">
      <c r="A509" s="32">
        <v>92.0</v>
      </c>
      <c r="B509" s="32"/>
      <c r="C509" s="32" t="s">
        <v>298</v>
      </c>
      <c r="D509" s="36" t="s">
        <v>58</v>
      </c>
      <c r="E509" s="13">
        <v>8.0</v>
      </c>
      <c r="F509" s="36" t="s">
        <v>313</v>
      </c>
      <c r="G509" s="13">
        <v>13.913043478260871</v>
      </c>
      <c r="H509" s="15">
        <v>0.6068947579465283</v>
      </c>
      <c r="I509" s="15">
        <v>0.039997438939496484</v>
      </c>
      <c r="J509" s="15">
        <v>0.033390608092910216</v>
      </c>
    </row>
    <row r="510" ht="14.25" customHeight="1">
      <c r="A510" s="11">
        <v>63.0</v>
      </c>
      <c r="B510" s="11"/>
      <c r="C510" s="11" t="s">
        <v>90</v>
      </c>
      <c r="D510" s="48" t="s">
        <v>54</v>
      </c>
      <c r="E510" s="13">
        <v>7.2727272727272725</v>
      </c>
      <c r="F510" s="48" t="s">
        <v>233</v>
      </c>
      <c r="G510" s="13">
        <v>15.925925925925927</v>
      </c>
      <c r="H510" s="15">
        <v>0.6067421184198817</v>
      </c>
      <c r="I510" s="15">
        <v>0.04903214356916302</v>
      </c>
      <c r="J510" s="15">
        <v>0.06188946121618799</v>
      </c>
    </row>
    <row r="511" ht="14.25" customHeight="1">
      <c r="A511" s="11">
        <v>124.0</v>
      </c>
      <c r="B511" s="11"/>
      <c r="C511" s="11" t="s">
        <v>209</v>
      </c>
      <c r="D511" s="48" t="s">
        <v>86</v>
      </c>
      <c r="E511" s="13">
        <v>8.88888888888889</v>
      </c>
      <c r="F511" s="48" t="s">
        <v>254</v>
      </c>
      <c r="G511" s="13">
        <v>14.615384615384615</v>
      </c>
      <c r="H511" s="15">
        <v>0.6066512207242383</v>
      </c>
      <c r="I511" s="15">
        <v>0.2252284891293511</v>
      </c>
      <c r="J511" s="15">
        <v>0.24473020087886435</v>
      </c>
    </row>
    <row r="512" ht="14.25" customHeight="1">
      <c r="A512" s="11">
        <v>28.0</v>
      </c>
      <c r="B512" s="11"/>
      <c r="C512" s="11" t="s">
        <v>215</v>
      </c>
      <c r="D512" s="48" t="s">
        <v>136</v>
      </c>
      <c r="E512" s="13">
        <v>6.666666666666667</v>
      </c>
      <c r="F512" s="48" t="s">
        <v>85</v>
      </c>
      <c r="G512" s="13">
        <v>20.277777777777775</v>
      </c>
      <c r="H512" s="15">
        <v>0.6062926798136448</v>
      </c>
      <c r="I512" s="15">
        <v>0.28826668949967177</v>
      </c>
      <c r="J512" s="15">
        <v>0.24757325727792437</v>
      </c>
    </row>
    <row r="513" ht="14.25" customHeight="1">
      <c r="A513" s="11">
        <v>110.0</v>
      </c>
      <c r="B513" s="11"/>
      <c r="C513" s="11" t="s">
        <v>213</v>
      </c>
      <c r="D513" s="48" t="s">
        <v>139</v>
      </c>
      <c r="E513" s="13">
        <v>6.0</v>
      </c>
      <c r="F513" s="48" t="s">
        <v>144</v>
      </c>
      <c r="G513" s="13">
        <v>20.434782608695652</v>
      </c>
      <c r="H513" s="15">
        <v>0.6058555545938801</v>
      </c>
      <c r="I513" s="15">
        <v>0.27313303297725083</v>
      </c>
      <c r="J513" s="15">
        <v>0.20687263712734302</v>
      </c>
    </row>
    <row r="514" ht="14.25" customHeight="1">
      <c r="A514" s="11">
        <v>57.0</v>
      </c>
      <c r="B514" s="11"/>
      <c r="C514" s="11" t="s">
        <v>260</v>
      </c>
      <c r="D514" s="48" t="s">
        <v>198</v>
      </c>
      <c r="E514" s="13">
        <v>8.333333333333334</v>
      </c>
      <c r="F514" s="48" t="s">
        <v>273</v>
      </c>
      <c r="G514" s="13">
        <v>14.736842105263158</v>
      </c>
      <c r="H514" s="15">
        <v>0.605712495431048</v>
      </c>
      <c r="I514" s="15">
        <v>0.17792701167719757</v>
      </c>
      <c r="J514" s="15">
        <v>0.1525610069355253</v>
      </c>
    </row>
    <row r="515" ht="14.25" customHeight="1">
      <c r="A515" s="11">
        <v>22.0</v>
      </c>
      <c r="B515" s="11"/>
      <c r="C515" s="11" t="s">
        <v>303</v>
      </c>
      <c r="D515" s="48" t="s">
        <v>25</v>
      </c>
      <c r="E515" s="13">
        <v>7.5</v>
      </c>
      <c r="F515" s="12" t="s">
        <v>87</v>
      </c>
      <c r="G515" s="13">
        <v>21.5</v>
      </c>
      <c r="H515" s="15">
        <v>0.6055989810953226</v>
      </c>
      <c r="I515" s="15">
        <v>0.16677531284515248</v>
      </c>
      <c r="J515" s="15">
        <v>0.159738765399083</v>
      </c>
    </row>
    <row r="516" ht="14.25" customHeight="1">
      <c r="A516" s="11">
        <v>89.0</v>
      </c>
      <c r="B516" s="11"/>
      <c r="C516" s="11" t="s">
        <v>110</v>
      </c>
      <c r="D516" s="48" t="s">
        <v>111</v>
      </c>
      <c r="E516" s="13">
        <v>8.75</v>
      </c>
      <c r="F516" s="48" t="s">
        <v>143</v>
      </c>
      <c r="G516" s="13">
        <v>14.333333333333334</v>
      </c>
      <c r="H516" s="15">
        <v>0.6049348014713969</v>
      </c>
      <c r="I516" s="15">
        <v>0.3667880644876424</v>
      </c>
      <c r="J516" s="15">
        <v>0.38253050112404635</v>
      </c>
    </row>
    <row r="517" ht="14.25" customHeight="1">
      <c r="A517" s="11">
        <v>2.0</v>
      </c>
      <c r="B517" s="11"/>
      <c r="C517" s="11" t="s">
        <v>305</v>
      </c>
      <c r="D517" s="48" t="s">
        <v>132</v>
      </c>
      <c r="E517" s="13">
        <v>6.666666666666667</v>
      </c>
      <c r="F517" s="48" t="s">
        <v>39</v>
      </c>
      <c r="G517" s="13">
        <v>18.571428571428573</v>
      </c>
      <c r="H517" s="15">
        <v>0.604813401752057</v>
      </c>
      <c r="I517" s="15">
        <v>0.17196858058323308</v>
      </c>
      <c r="J517" s="15">
        <v>0.1544823037787227</v>
      </c>
    </row>
    <row r="518" ht="14.25" customHeight="1">
      <c r="A518" s="11">
        <v>141.0</v>
      </c>
      <c r="B518" s="11"/>
      <c r="C518" s="11" t="s">
        <v>238</v>
      </c>
      <c r="D518" s="12" t="s">
        <v>106</v>
      </c>
      <c r="E518" s="13">
        <v>7.6923076923076925</v>
      </c>
      <c r="F518" s="48" t="s">
        <v>107</v>
      </c>
      <c r="G518" s="13">
        <v>16.25</v>
      </c>
      <c r="H518" s="15">
        <v>0.603989886130142</v>
      </c>
      <c r="I518" s="15">
        <v>0.23087476039398455</v>
      </c>
      <c r="J518" s="15">
        <v>0.3137343287787012</v>
      </c>
    </row>
    <row r="519" ht="14.25" customHeight="1">
      <c r="A519" s="32">
        <v>78.0</v>
      </c>
      <c r="B519" s="32"/>
      <c r="C519" s="32" t="s">
        <v>244</v>
      </c>
      <c r="D519" s="36" t="s">
        <v>108</v>
      </c>
      <c r="E519" s="13">
        <v>7.0</v>
      </c>
      <c r="F519" s="36" t="s">
        <v>257</v>
      </c>
      <c r="G519" s="13">
        <v>16.785714285714285</v>
      </c>
      <c r="H519" s="15">
        <v>0.6038380535795814</v>
      </c>
      <c r="I519" s="15">
        <v>0.205707349974388</v>
      </c>
      <c r="J519" s="15">
        <v>0.24635013548447915</v>
      </c>
    </row>
    <row r="520" ht="14.25" customHeight="1">
      <c r="A520" s="11">
        <v>122.0</v>
      </c>
      <c r="B520" s="11"/>
      <c r="C520" s="11" t="s">
        <v>293</v>
      </c>
      <c r="D520" s="48" t="s">
        <v>54</v>
      </c>
      <c r="E520" s="13">
        <v>7.2727272727272725</v>
      </c>
      <c r="F520" s="48" t="s">
        <v>36</v>
      </c>
      <c r="G520" s="13">
        <v>23.214285714285715</v>
      </c>
      <c r="H520" s="15">
        <v>0.6035178849403557</v>
      </c>
      <c r="I520" s="15">
        <v>0.17652473171708835</v>
      </c>
      <c r="J520" s="15">
        <v>0.20685937276523159</v>
      </c>
    </row>
    <row r="521" ht="14.25" customHeight="1">
      <c r="A521" s="11">
        <v>141.0</v>
      </c>
      <c r="B521" s="11"/>
      <c r="C521" s="11" t="s">
        <v>238</v>
      </c>
      <c r="D521" s="48" t="s">
        <v>136</v>
      </c>
      <c r="E521" s="13">
        <v>6.666666666666667</v>
      </c>
      <c r="F521" s="48" t="s">
        <v>107</v>
      </c>
      <c r="G521" s="13">
        <v>16.25</v>
      </c>
      <c r="H521" s="15">
        <v>0.6031016657093624</v>
      </c>
      <c r="I521" s="15">
        <v>0.23053523868752282</v>
      </c>
      <c r="J521" s="15">
        <v>0.21563911557232904</v>
      </c>
    </row>
    <row r="522" ht="14.25" customHeight="1">
      <c r="A522" s="11">
        <v>40.0</v>
      </c>
      <c r="B522" s="11"/>
      <c r="C522" s="11" t="s">
        <v>248</v>
      </c>
      <c r="D522" s="48" t="s">
        <v>42</v>
      </c>
      <c r="E522" s="13">
        <v>6.666666666666667</v>
      </c>
      <c r="F522" s="48" t="s">
        <v>29</v>
      </c>
      <c r="G522" s="13">
        <v>20.789473684210527</v>
      </c>
      <c r="H522" s="15">
        <v>0.6031016657093624</v>
      </c>
      <c r="I522" s="15">
        <v>0.24643422066597268</v>
      </c>
      <c r="J522" s="15">
        <v>0.20976480863087596</v>
      </c>
    </row>
    <row r="523" ht="14.25" customHeight="1">
      <c r="A523" s="11">
        <v>28.0</v>
      </c>
      <c r="B523" s="11"/>
      <c r="C523" s="11" t="s">
        <v>215</v>
      </c>
      <c r="D523" s="48" t="s">
        <v>166</v>
      </c>
      <c r="E523" s="13">
        <v>7.142857142857142</v>
      </c>
      <c r="F523" s="48" t="s">
        <v>85</v>
      </c>
      <c r="G523" s="13">
        <v>20.277777777777775</v>
      </c>
      <c r="H523" s="15">
        <v>0.6028979839580253</v>
      </c>
      <c r="I523" s="15">
        <v>0.28665265428410813</v>
      </c>
      <c r="J523" s="15">
        <v>0.266531005926985</v>
      </c>
    </row>
    <row r="524" ht="14.25" customHeight="1">
      <c r="A524" s="11">
        <v>211.0</v>
      </c>
      <c r="B524" s="11"/>
      <c r="C524" s="20" t="s">
        <v>280</v>
      </c>
      <c r="D524" s="21" t="s">
        <v>297</v>
      </c>
      <c r="E524" s="13">
        <v>6.666666666666667</v>
      </c>
      <c r="F524" s="21" t="s">
        <v>127</v>
      </c>
      <c r="G524" s="13">
        <v>21.25</v>
      </c>
      <c r="H524" s="15">
        <v>0.6026308603497141</v>
      </c>
      <c r="I524" s="15">
        <v>0.18193905848280736</v>
      </c>
      <c r="J524" s="15">
        <v>0.15266415839389957</v>
      </c>
    </row>
    <row r="525" ht="14.25" customHeight="1">
      <c r="A525" s="11">
        <v>224.0</v>
      </c>
      <c r="B525" s="11"/>
      <c r="C525" s="20" t="s">
        <v>263</v>
      </c>
      <c r="D525" s="21" t="s">
        <v>74</v>
      </c>
      <c r="E525" s="13">
        <v>8.0</v>
      </c>
      <c r="F525" s="21" t="s">
        <v>107</v>
      </c>
      <c r="G525" s="13">
        <v>14.375</v>
      </c>
      <c r="H525" s="15">
        <v>0.6024011991986663</v>
      </c>
      <c r="I525" s="15">
        <v>0.1999243565109952</v>
      </c>
      <c r="J525" s="15">
        <v>0.16502365427503604</v>
      </c>
    </row>
    <row r="526" ht="14.25" customHeight="1">
      <c r="A526" s="11">
        <v>211.0</v>
      </c>
      <c r="B526" s="11"/>
      <c r="C526" s="20" t="s">
        <v>280</v>
      </c>
      <c r="D526" s="21" t="s">
        <v>74</v>
      </c>
      <c r="E526" s="13">
        <v>8.0</v>
      </c>
      <c r="F526" s="21" t="s">
        <v>88</v>
      </c>
      <c r="G526" s="13">
        <v>14.242424242424242</v>
      </c>
      <c r="H526" s="15">
        <v>0.6020636249766441</v>
      </c>
      <c r="I526" s="15">
        <v>0.1817678056039644</v>
      </c>
      <c r="J526" s="15">
        <v>0.15136519046202077</v>
      </c>
    </row>
    <row r="527" ht="14.25" customHeight="1">
      <c r="A527" s="11">
        <v>107.0</v>
      </c>
      <c r="B527" s="11"/>
      <c r="C527" s="11" t="s">
        <v>256</v>
      </c>
      <c r="D527" s="12" t="s">
        <v>115</v>
      </c>
      <c r="E527" s="13">
        <v>8.88888888888889</v>
      </c>
      <c r="F527" s="48" t="s">
        <v>222</v>
      </c>
      <c r="G527" s="13">
        <v>14.210526315789474</v>
      </c>
      <c r="H527" s="15">
        <v>0.6013067202757036</v>
      </c>
      <c r="I527" s="15">
        <v>0.20003289755341347</v>
      </c>
      <c r="J527" s="15">
        <v>0.21151304645647892</v>
      </c>
    </row>
    <row r="528" ht="14.25" customHeight="1">
      <c r="A528" s="11">
        <v>55.0</v>
      </c>
      <c r="B528" s="11"/>
      <c r="C528" s="11" t="s">
        <v>217</v>
      </c>
      <c r="D528" s="48" t="s">
        <v>74</v>
      </c>
      <c r="E528" s="13">
        <v>8.0</v>
      </c>
      <c r="F528" s="48" t="s">
        <v>36</v>
      </c>
      <c r="G528" s="13">
        <v>19.285714285714285</v>
      </c>
      <c r="H528" s="15">
        <v>0.6013067202757036</v>
      </c>
      <c r="I528" s="15">
        <v>0.24607820604684072</v>
      </c>
      <c r="J528" s="15">
        <v>0.17473348820610707</v>
      </c>
    </row>
    <row r="529" ht="14.25" customHeight="1">
      <c r="A529" s="32">
        <v>26.0</v>
      </c>
      <c r="B529" s="32"/>
      <c r="C529" s="32" t="s">
        <v>268</v>
      </c>
      <c r="D529" s="36" t="s">
        <v>262</v>
      </c>
      <c r="E529" s="13">
        <v>5.714285714285714</v>
      </c>
      <c r="F529" s="36" t="s">
        <v>109</v>
      </c>
      <c r="G529" s="13">
        <v>27.083333333333336</v>
      </c>
      <c r="H529" s="15">
        <v>0.6009743229731741</v>
      </c>
      <c r="I529" s="15">
        <v>0.1867199036206837</v>
      </c>
      <c r="J529" s="15">
        <v>0.1665866270563665</v>
      </c>
    </row>
    <row r="530" ht="14.25" customHeight="1">
      <c r="A530" s="32">
        <v>78.0</v>
      </c>
      <c r="B530" s="32"/>
      <c r="C530" s="32" t="s">
        <v>244</v>
      </c>
      <c r="D530" s="36" t="s">
        <v>108</v>
      </c>
      <c r="E530" s="13">
        <v>7.0</v>
      </c>
      <c r="F530" s="36" t="s">
        <v>100</v>
      </c>
      <c r="G530" s="13">
        <v>22.0</v>
      </c>
      <c r="H530" s="15">
        <v>0.6008925020987055</v>
      </c>
      <c r="I530" s="15">
        <v>0.20470389948670803</v>
      </c>
      <c r="J530" s="15">
        <v>0.23113994593470577</v>
      </c>
    </row>
    <row r="531" ht="14.25" customHeight="1">
      <c r="A531" s="11">
        <v>20.0</v>
      </c>
      <c r="B531" s="11"/>
      <c r="C531" s="11" t="s">
        <v>315</v>
      </c>
      <c r="D531" s="48" t="s">
        <v>246</v>
      </c>
      <c r="E531" s="13">
        <v>6.25</v>
      </c>
      <c r="F531" s="48" t="s">
        <v>324</v>
      </c>
      <c r="G531" s="13">
        <v>17.2</v>
      </c>
      <c r="H531" s="15">
        <v>0.6008925020987055</v>
      </c>
      <c r="I531" s="15">
        <v>0.14935558580697628</v>
      </c>
      <c r="J531" s="15">
        <v>0.15952791219166768</v>
      </c>
    </row>
    <row r="532" ht="14.25" customHeight="1">
      <c r="A532" s="11">
        <v>203.0</v>
      </c>
      <c r="B532" s="11"/>
      <c r="C532" s="20" t="s">
        <v>295</v>
      </c>
      <c r="D532" s="21" t="s">
        <v>18</v>
      </c>
      <c r="E532" s="13">
        <v>8.125</v>
      </c>
      <c r="F532" s="21" t="s">
        <v>92</v>
      </c>
      <c r="G532" s="13">
        <v>16.400000000000002</v>
      </c>
      <c r="H532" s="15">
        <v>0.600197484333555</v>
      </c>
      <c r="I532" s="15">
        <v>0.17536517575481203</v>
      </c>
      <c r="J532" s="15">
        <v>0.2510412801704865</v>
      </c>
    </row>
    <row r="533" ht="14.25" customHeight="1">
      <c r="A533" s="11">
        <v>15.0</v>
      </c>
      <c r="B533" s="11"/>
      <c r="C533" s="11" t="s">
        <v>292</v>
      </c>
      <c r="D533" s="12" t="s">
        <v>135</v>
      </c>
      <c r="E533" s="13">
        <v>5.454545454545455</v>
      </c>
      <c r="F533" s="12" t="s">
        <v>144</v>
      </c>
      <c r="G533" s="13">
        <v>20.0</v>
      </c>
      <c r="H533" s="15">
        <v>0.6001011599098134</v>
      </c>
      <c r="I533" s="15">
        <v>0.18362363692239522</v>
      </c>
      <c r="J533" s="15">
        <v>0.22395486448115842</v>
      </c>
    </row>
    <row r="534" ht="14.25" customHeight="1">
      <c r="A534" s="11">
        <v>107.0</v>
      </c>
      <c r="B534" s="11"/>
      <c r="C534" s="11" t="s">
        <v>256</v>
      </c>
      <c r="D534" s="12" t="s">
        <v>115</v>
      </c>
      <c r="E534" s="13">
        <v>8.88888888888889</v>
      </c>
      <c r="F534" s="48" t="s">
        <v>271</v>
      </c>
      <c r="G534" s="13">
        <v>13.636363636363635</v>
      </c>
      <c r="H534" s="15">
        <v>0.6001011599098134</v>
      </c>
      <c r="I534" s="15">
        <v>0.19963185142332196</v>
      </c>
      <c r="J534" s="15">
        <v>0.21743858555027926</v>
      </c>
    </row>
    <row r="535" ht="14.25" customHeight="1">
      <c r="A535" s="11">
        <v>92.0</v>
      </c>
      <c r="B535" s="11"/>
      <c r="C535" s="11" t="s">
        <v>298</v>
      </c>
      <c r="D535" s="12" t="s">
        <v>300</v>
      </c>
      <c r="E535" s="13">
        <v>4.545454545454545</v>
      </c>
      <c r="F535" s="48" t="s">
        <v>144</v>
      </c>
      <c r="G535" s="13">
        <v>21.73913043478261</v>
      </c>
      <c r="H535" s="15">
        <v>0.6001011599098134</v>
      </c>
      <c r="I535" s="15">
        <v>0.03954970641405436</v>
      </c>
      <c r="J535" s="15">
        <v>0.048236432349787965</v>
      </c>
    </row>
    <row r="536" ht="14.25" customHeight="1">
      <c r="A536" s="32">
        <v>121.0</v>
      </c>
      <c r="B536" s="32"/>
      <c r="C536" s="32" t="s">
        <v>240</v>
      </c>
      <c r="D536" s="36" t="s">
        <v>246</v>
      </c>
      <c r="E536" s="13">
        <v>6.25</v>
      </c>
      <c r="F536" s="36" t="s">
        <v>267</v>
      </c>
      <c r="G536" s="13">
        <v>16.206896551724135</v>
      </c>
      <c r="H536" s="15">
        <v>0.5993556926304223</v>
      </c>
      <c r="I536" s="15">
        <v>0.20766017277975313</v>
      </c>
      <c r="J536" s="15">
        <v>0.2304698298533387</v>
      </c>
    </row>
    <row r="537" ht="14.25" customHeight="1">
      <c r="A537" s="32">
        <v>123.0</v>
      </c>
      <c r="B537" s="32"/>
      <c r="C537" s="32" t="s">
        <v>230</v>
      </c>
      <c r="D537" s="36" t="s">
        <v>25</v>
      </c>
      <c r="E537" s="13">
        <v>8.75</v>
      </c>
      <c r="F537" s="36" t="s">
        <v>237</v>
      </c>
      <c r="G537" s="13">
        <v>14.090909090909092</v>
      </c>
      <c r="H537" s="15">
        <v>0.5989989332895709</v>
      </c>
      <c r="I537" s="15">
        <v>0.22370336321152226</v>
      </c>
      <c r="J537" s="15">
        <v>0.2266860747210092</v>
      </c>
    </row>
    <row r="538" ht="14.25" customHeight="1">
      <c r="A538" s="11">
        <v>233.0</v>
      </c>
      <c r="B538" s="11"/>
      <c r="C538" s="20" t="s">
        <v>171</v>
      </c>
      <c r="D538" s="21" t="s">
        <v>172</v>
      </c>
      <c r="E538" s="13">
        <v>6.666666666666667</v>
      </c>
      <c r="F538" s="21" t="s">
        <v>95</v>
      </c>
      <c r="G538" s="13">
        <v>21.08108108108108</v>
      </c>
      <c r="H538" s="15">
        <v>0.5986522235076166</v>
      </c>
      <c r="I538" s="15">
        <v>0.29224300063770353</v>
      </c>
      <c r="J538" s="15">
        <v>0.41773330634199946</v>
      </c>
    </row>
    <row r="539" ht="14.25" customHeight="1">
      <c r="A539" s="11">
        <v>92.0</v>
      </c>
      <c r="B539" s="11"/>
      <c r="C539" s="11" t="s">
        <v>298</v>
      </c>
      <c r="D539" s="48" t="s">
        <v>58</v>
      </c>
      <c r="E539" s="13">
        <v>8.0</v>
      </c>
      <c r="F539" s="12" t="s">
        <v>270</v>
      </c>
      <c r="G539" s="13">
        <v>14.615384615384615</v>
      </c>
      <c r="H539" s="15">
        <v>0.5986522235076166</v>
      </c>
      <c r="I539" s="15">
        <v>0.0394542141651673</v>
      </c>
      <c r="J539" s="15">
        <v>0.03142360732623509</v>
      </c>
    </row>
    <row r="540" ht="14.25" customHeight="1">
      <c r="A540" s="32">
        <v>121.0</v>
      </c>
      <c r="B540" s="32"/>
      <c r="C540" s="32" t="s">
        <v>240</v>
      </c>
      <c r="D540" s="36" t="s">
        <v>246</v>
      </c>
      <c r="E540" s="13">
        <v>6.25</v>
      </c>
      <c r="F540" s="36" t="s">
        <v>193</v>
      </c>
      <c r="G540" s="13">
        <v>15.625</v>
      </c>
      <c r="H540" s="15">
        <v>0.5983151445529389</v>
      </c>
      <c r="I540" s="15">
        <v>0.20729965164645495</v>
      </c>
      <c r="J540" s="15">
        <v>0.23632160287695864</v>
      </c>
    </row>
    <row r="541" ht="14.25" customHeight="1">
      <c r="A541" s="11">
        <v>125.0</v>
      </c>
      <c r="B541" s="11"/>
      <c r="C541" s="11" t="s">
        <v>249</v>
      </c>
      <c r="D541" s="48" t="s">
        <v>70</v>
      </c>
      <c r="E541" s="13">
        <v>6.666666666666667</v>
      </c>
      <c r="F541" s="48" t="s">
        <v>272</v>
      </c>
      <c r="G541" s="13">
        <v>16.666666666666668</v>
      </c>
      <c r="H541" s="15">
        <v>0.5983151445529389</v>
      </c>
      <c r="I541" s="15">
        <v>0.2111489658301074</v>
      </c>
      <c r="J541" s="15">
        <v>0.18339795889243612</v>
      </c>
    </row>
    <row r="542" ht="14.25" customHeight="1">
      <c r="A542" s="11">
        <v>211.0</v>
      </c>
      <c r="B542" s="11"/>
      <c r="C542" s="20" t="s">
        <v>280</v>
      </c>
      <c r="D542" s="21" t="s">
        <v>297</v>
      </c>
      <c r="E542" s="13">
        <v>6.666666666666667</v>
      </c>
      <c r="F542" s="21" t="s">
        <v>101</v>
      </c>
      <c r="G542" s="13">
        <v>16.31578947368421</v>
      </c>
      <c r="H542" s="15">
        <v>0.5978267240267733</v>
      </c>
      <c r="I542" s="15">
        <v>0.18048865144770848</v>
      </c>
      <c r="J542" s="15">
        <v>0.15908632851864296</v>
      </c>
    </row>
    <row r="543" ht="14.25" customHeight="1">
      <c r="A543" s="11">
        <v>198.0</v>
      </c>
      <c r="B543" s="11"/>
      <c r="C543" s="20" t="s">
        <v>352</v>
      </c>
      <c r="D543" s="21" t="s">
        <v>158</v>
      </c>
      <c r="E543" s="13">
        <v>6.666666666666667</v>
      </c>
      <c r="F543" s="21" t="s">
        <v>159</v>
      </c>
      <c r="G543" s="13">
        <v>20.5</v>
      </c>
      <c r="H543" s="15">
        <v>0.5976683173696384</v>
      </c>
      <c r="I543" s="15">
        <v>0.09791071913369694</v>
      </c>
      <c r="J543" s="15">
        <v>0.10292521203886199</v>
      </c>
    </row>
    <row r="544" ht="14.25" customHeight="1">
      <c r="A544" s="11">
        <v>92.0</v>
      </c>
      <c r="B544" s="11"/>
      <c r="C544" s="11" t="s">
        <v>298</v>
      </c>
      <c r="D544" s="48" t="s">
        <v>58</v>
      </c>
      <c r="E544" s="13">
        <v>8.0</v>
      </c>
      <c r="F544" s="48" t="s">
        <v>143</v>
      </c>
      <c r="G544" s="13">
        <v>14.0</v>
      </c>
      <c r="H544" s="15">
        <v>0.5973578403216543</v>
      </c>
      <c r="I544" s="15">
        <v>0.03936890775616153</v>
      </c>
      <c r="J544" s="15">
        <v>0.03264040352147211</v>
      </c>
    </row>
    <row r="545" ht="14.25" customHeight="1">
      <c r="A545" s="11">
        <v>38.0</v>
      </c>
      <c r="B545" s="11"/>
      <c r="C545" s="11" t="s">
        <v>201</v>
      </c>
      <c r="D545" s="12" t="s">
        <v>45</v>
      </c>
      <c r="E545" s="13">
        <v>7.2727272727272725</v>
      </c>
      <c r="F545" s="12" t="s">
        <v>39</v>
      </c>
      <c r="G545" s="13">
        <v>17.346938775510203</v>
      </c>
      <c r="H545" s="15">
        <v>0.5960573515546259</v>
      </c>
      <c r="I545" s="15">
        <v>0.27857399947095224</v>
      </c>
      <c r="J545" s="15">
        <v>0.3552810775310804</v>
      </c>
    </row>
    <row r="546" ht="14.25" customHeight="1">
      <c r="A546" s="32">
        <v>124.0</v>
      </c>
      <c r="B546" s="32"/>
      <c r="C546" s="32" t="s">
        <v>209</v>
      </c>
      <c r="D546" s="36" t="s">
        <v>42</v>
      </c>
      <c r="E546" s="13">
        <v>8.333333333333334</v>
      </c>
      <c r="F546" s="36" t="s">
        <v>254</v>
      </c>
      <c r="G546" s="13">
        <v>14.615384615384615</v>
      </c>
      <c r="H546" s="15">
        <v>0.5959218839747271</v>
      </c>
      <c r="I546" s="15">
        <v>0.22124505973384528</v>
      </c>
      <c r="J546" s="15">
        <v>0.19216713759739704</v>
      </c>
    </row>
    <row r="547" ht="14.25" customHeight="1">
      <c r="A547" s="11">
        <v>234.0</v>
      </c>
      <c r="B547" s="11"/>
      <c r="C547" s="20" t="s">
        <v>276</v>
      </c>
      <c r="D547" s="21" t="s">
        <v>54</v>
      </c>
      <c r="E547" s="13">
        <v>6.363636363636364</v>
      </c>
      <c r="F547" s="21" t="s">
        <v>71</v>
      </c>
      <c r="G547" s="13">
        <v>18.846153846153847</v>
      </c>
      <c r="H547" s="15">
        <v>0.5956559661327037</v>
      </c>
      <c r="I547" s="15">
        <v>0.1801323813572519</v>
      </c>
      <c r="J547" s="15">
        <v>0.22067560987766024</v>
      </c>
    </row>
    <row r="548" ht="14.25" customHeight="1">
      <c r="A548" s="32">
        <v>36.0</v>
      </c>
      <c r="B548" s="32"/>
      <c r="C548" s="32" t="s">
        <v>192</v>
      </c>
      <c r="D548" s="36" t="s">
        <v>42</v>
      </c>
      <c r="E548" s="13">
        <v>6.666666666666667</v>
      </c>
      <c r="F548" s="36" t="s">
        <v>205</v>
      </c>
      <c r="G548" s="13">
        <v>20.0</v>
      </c>
      <c r="H548" s="15">
        <v>0.5947507139045385</v>
      </c>
      <c r="I548" s="15">
        <v>0.30321744975979803</v>
      </c>
      <c r="J548" s="15">
        <v>0.2594234085130535</v>
      </c>
    </row>
    <row r="549" ht="14.25" customHeight="1">
      <c r="A549" s="11">
        <v>199.0</v>
      </c>
      <c r="B549" s="11"/>
      <c r="C549" s="20" t="s">
        <v>162</v>
      </c>
      <c r="D549" s="21" t="s">
        <v>18</v>
      </c>
      <c r="E549" s="13">
        <v>7.5</v>
      </c>
      <c r="F549" s="21" t="s">
        <v>75</v>
      </c>
      <c r="G549" s="13">
        <v>20.64516129032258</v>
      </c>
      <c r="H549" s="15">
        <v>0.5944658443222487</v>
      </c>
      <c r="I549" s="15">
        <v>0.3438363160942149</v>
      </c>
      <c r="J549" s="15">
        <v>0.4933086578629607</v>
      </c>
    </row>
    <row r="550" ht="14.25" customHeight="1">
      <c r="A550" s="32">
        <v>127.0</v>
      </c>
      <c r="B550" s="32"/>
      <c r="C550" s="32" t="s">
        <v>195</v>
      </c>
      <c r="D550" s="36" t="s">
        <v>106</v>
      </c>
      <c r="E550" s="13">
        <v>7.6923076923076925</v>
      </c>
      <c r="F550" s="36" t="s">
        <v>156</v>
      </c>
      <c r="G550" s="13">
        <v>18.18181818181818</v>
      </c>
      <c r="H550" s="15">
        <v>0.5941888332111945</v>
      </c>
      <c r="I550" s="15">
        <v>0.23878309199396003</v>
      </c>
      <c r="J550" s="15">
        <v>0.30508865782880457</v>
      </c>
    </row>
    <row r="551" ht="14.25" customHeight="1">
      <c r="A551" s="32">
        <v>89.0</v>
      </c>
      <c r="B551" s="32"/>
      <c r="C551" s="32" t="s">
        <v>110</v>
      </c>
      <c r="D551" s="70" t="s">
        <v>58</v>
      </c>
      <c r="E551" s="13">
        <v>6.0</v>
      </c>
      <c r="F551" s="36" t="s">
        <v>127</v>
      </c>
      <c r="G551" s="13">
        <v>21.875</v>
      </c>
      <c r="H551" s="15">
        <v>0.594019548643328</v>
      </c>
      <c r="I551" s="15">
        <v>0.36016985629650733</v>
      </c>
      <c r="J551" s="15">
        <v>0.26856439095920703</v>
      </c>
    </row>
    <row r="552" ht="14.25" customHeight="1">
      <c r="A552" s="11">
        <v>154.0</v>
      </c>
      <c r="B552" s="11"/>
      <c r="C552" s="47" t="s">
        <v>179</v>
      </c>
      <c r="D552" s="21" t="s">
        <v>146</v>
      </c>
      <c r="E552" s="13">
        <v>8.0</v>
      </c>
      <c r="F552" s="21" t="s">
        <v>152</v>
      </c>
      <c r="G552" s="13">
        <v>23.846153846153847</v>
      </c>
      <c r="H552" s="15">
        <v>0.5939637616834631</v>
      </c>
      <c r="I552" s="15">
        <v>0.30123179419487234</v>
      </c>
      <c r="J552" s="15">
        <v>0.3249416515444042</v>
      </c>
    </row>
    <row r="553" ht="14.25" customHeight="1">
      <c r="A553" s="11">
        <v>182.0</v>
      </c>
      <c r="B553" s="11"/>
      <c r="C553" s="20" t="s">
        <v>234</v>
      </c>
      <c r="D553" s="21" t="s">
        <v>146</v>
      </c>
      <c r="E553" s="13">
        <v>8.0</v>
      </c>
      <c r="F553" s="21" t="s">
        <v>152</v>
      </c>
      <c r="G553" s="13">
        <v>23.846153846153847</v>
      </c>
      <c r="H553" s="15">
        <v>0.5939637616834631</v>
      </c>
      <c r="I553" s="15">
        <v>0.26003610946896466</v>
      </c>
      <c r="J553" s="15">
        <v>0.2805034677626509</v>
      </c>
    </row>
    <row r="554" ht="14.25" customHeight="1">
      <c r="A554" s="32">
        <v>131.0</v>
      </c>
      <c r="B554" s="32"/>
      <c r="C554" s="32" t="s">
        <v>73</v>
      </c>
      <c r="D554" s="36" t="s">
        <v>97</v>
      </c>
      <c r="E554" s="13">
        <v>6.666666666666667</v>
      </c>
      <c r="F554" s="36" t="s">
        <v>88</v>
      </c>
      <c r="G554" s="13">
        <v>16.969696969696972</v>
      </c>
      <c r="H554" s="15">
        <v>0.5929110077634285</v>
      </c>
      <c r="I554" s="15">
        <v>0.4596062963852959</v>
      </c>
      <c r="J554" s="15">
        <v>0.610046441850004</v>
      </c>
    </row>
    <row r="555" ht="14.25" customHeight="1">
      <c r="A555" s="11">
        <v>107.0</v>
      </c>
      <c r="B555" s="11"/>
      <c r="C555" s="11" t="s">
        <v>256</v>
      </c>
      <c r="D555" s="12" t="s">
        <v>115</v>
      </c>
      <c r="E555" s="13">
        <v>8.88888888888889</v>
      </c>
      <c r="F555" s="48" t="s">
        <v>272</v>
      </c>
      <c r="G555" s="13">
        <v>13.888888888888888</v>
      </c>
      <c r="H555" s="15">
        <v>0.5926169050810062</v>
      </c>
      <c r="I555" s="15">
        <v>0.19714211177972046</v>
      </c>
      <c r="J555" s="15">
        <v>0.20632053141012055</v>
      </c>
    </row>
    <row r="556" ht="14.25" customHeight="1">
      <c r="A556" s="32">
        <v>59.0</v>
      </c>
      <c r="B556" s="32"/>
      <c r="C556" s="32" t="s">
        <v>138</v>
      </c>
      <c r="D556" s="36" t="s">
        <v>60</v>
      </c>
      <c r="E556" s="13">
        <v>8.0</v>
      </c>
      <c r="F556" s="36" t="s">
        <v>194</v>
      </c>
      <c r="G556" s="13">
        <v>14.571428571428571</v>
      </c>
      <c r="H556" s="15">
        <v>0.591614014933946</v>
      </c>
      <c r="I556" s="15">
        <v>0.2773885651709546</v>
      </c>
      <c r="J556" s="15">
        <v>0.22191085213676368</v>
      </c>
    </row>
    <row r="557" ht="14.25" customHeight="1">
      <c r="A557" s="11">
        <v>81.0</v>
      </c>
      <c r="B557" s="11"/>
      <c r="C557" s="11" t="s">
        <v>359</v>
      </c>
      <c r="D557" s="48" t="s">
        <v>262</v>
      </c>
      <c r="E557" s="13">
        <v>5.714285714285714</v>
      </c>
      <c r="F557" s="48" t="s">
        <v>92</v>
      </c>
      <c r="G557" s="13">
        <v>18.0</v>
      </c>
      <c r="H557" s="15">
        <v>0.5915282861968161</v>
      </c>
      <c r="I557" s="15">
        <v>0.05940527330764083</v>
      </c>
      <c r="J557" s="15">
        <v>0.05845249307874533</v>
      </c>
    </row>
    <row r="558" ht="14.25" customHeight="1">
      <c r="A558" s="11">
        <v>24.0</v>
      </c>
      <c r="B558" s="11"/>
      <c r="C558" s="11" t="s">
        <v>289</v>
      </c>
      <c r="D558" s="48" t="s">
        <v>119</v>
      </c>
      <c r="E558" s="13">
        <v>7.5</v>
      </c>
      <c r="F558" s="48" t="s">
        <v>127</v>
      </c>
      <c r="G558" s="13">
        <v>19.375</v>
      </c>
      <c r="H558" s="15">
        <v>0.5912761428523161</v>
      </c>
      <c r="I558" s="15">
        <v>0.17591310592402495</v>
      </c>
      <c r="J558" s="15">
        <v>0.17483056373372324</v>
      </c>
    </row>
    <row r="559" ht="14.25" customHeight="1">
      <c r="A559" s="32">
        <v>141.0</v>
      </c>
      <c r="B559" s="32"/>
      <c r="C559" s="32" t="s">
        <v>238</v>
      </c>
      <c r="D559" s="36" t="s">
        <v>178</v>
      </c>
      <c r="E559" s="13">
        <v>5.0</v>
      </c>
      <c r="F559" s="36" t="s">
        <v>107</v>
      </c>
      <c r="G559" s="13">
        <v>16.25</v>
      </c>
      <c r="H559" s="15">
        <v>0.5912761428523161</v>
      </c>
      <c r="I559" s="15">
        <v>0.22601493988972826</v>
      </c>
      <c r="J559" s="15">
        <v>0.1743351058731516</v>
      </c>
    </row>
    <row r="560" ht="14.25" customHeight="1">
      <c r="A560" s="11">
        <v>199.0</v>
      </c>
      <c r="B560" s="11"/>
      <c r="C560" s="20" t="s">
        <v>162</v>
      </c>
      <c r="D560" s="21" t="s">
        <v>18</v>
      </c>
      <c r="E560" s="13">
        <v>7.5</v>
      </c>
      <c r="F560" s="21" t="s">
        <v>36</v>
      </c>
      <c r="G560" s="13">
        <v>21.428571428571427</v>
      </c>
      <c r="H560" s="15">
        <v>0.5907934684499876</v>
      </c>
      <c r="I560" s="15">
        <v>0.3417122307438259</v>
      </c>
      <c r="J560" s="15">
        <v>0.48477575134857437</v>
      </c>
    </row>
    <row r="561" ht="14.25" customHeight="1">
      <c r="A561" s="11">
        <v>80.0</v>
      </c>
      <c r="B561" s="11"/>
      <c r="C561" s="11" t="s">
        <v>164</v>
      </c>
      <c r="D561" s="48" t="s">
        <v>18</v>
      </c>
      <c r="E561" s="13">
        <v>7.5</v>
      </c>
      <c r="F561" s="48" t="s">
        <v>36</v>
      </c>
      <c r="G561" s="13">
        <v>21.428571428571427</v>
      </c>
      <c r="H561" s="15">
        <v>0.5907934684499876</v>
      </c>
      <c r="I561" s="15">
        <v>0.3417122307438259</v>
      </c>
      <c r="J561" s="15">
        <v>0.48477575134857437</v>
      </c>
    </row>
    <row r="562" ht="14.25" customHeight="1">
      <c r="A562" s="11">
        <v>70.0</v>
      </c>
      <c r="B562" s="11"/>
      <c r="C562" s="11" t="s">
        <v>323</v>
      </c>
      <c r="D562" s="12" t="s">
        <v>129</v>
      </c>
      <c r="E562" s="13">
        <v>4.545454545454545</v>
      </c>
      <c r="F562" s="48" t="s">
        <v>208</v>
      </c>
      <c r="G562" s="13">
        <v>20.0</v>
      </c>
      <c r="H562" s="15">
        <v>0.5907934684499876</v>
      </c>
      <c r="I562" s="15">
        <v>0.11449121133169424</v>
      </c>
      <c r="J562" s="15">
        <v>0.14331605747873255</v>
      </c>
    </row>
    <row r="563" ht="14.25" customHeight="1">
      <c r="A563" s="11">
        <v>128.0</v>
      </c>
      <c r="B563" s="11"/>
      <c r="C563" s="11" t="s">
        <v>218</v>
      </c>
      <c r="D563" s="48" t="s">
        <v>139</v>
      </c>
      <c r="E563" s="13">
        <v>8.0</v>
      </c>
      <c r="F563" s="48" t="s">
        <v>229</v>
      </c>
      <c r="G563" s="13">
        <v>14.594594594594595</v>
      </c>
      <c r="H563" s="15">
        <v>0.5904867221008444</v>
      </c>
      <c r="I563" s="15">
        <v>0.2738023233144258</v>
      </c>
      <c r="J563" s="15">
        <v>0.2085770953810689</v>
      </c>
    </row>
    <row r="564" ht="14.25" customHeight="1">
      <c r="A564" s="32">
        <v>101.0</v>
      </c>
      <c r="B564" s="32"/>
      <c r="C564" s="32" t="s">
        <v>275</v>
      </c>
      <c r="D564" s="36" t="s">
        <v>139</v>
      </c>
      <c r="E564" s="13">
        <v>6.0</v>
      </c>
      <c r="F564" s="36" t="s">
        <v>92</v>
      </c>
      <c r="G564" s="13">
        <v>18.8</v>
      </c>
      <c r="H564" s="15">
        <v>0.5896994064713766</v>
      </c>
      <c r="I564" s="15">
        <v>0.198762511209954</v>
      </c>
      <c r="J564" s="15">
        <v>0.153619839172439</v>
      </c>
    </row>
    <row r="565" ht="14.25" customHeight="1">
      <c r="A565" s="11">
        <v>112.0</v>
      </c>
      <c r="B565" s="11"/>
      <c r="C565" s="11" t="s">
        <v>102</v>
      </c>
      <c r="D565" s="48" t="s">
        <v>106</v>
      </c>
      <c r="E565" s="13">
        <v>7.6923076923076925</v>
      </c>
      <c r="F565" s="48" t="s">
        <v>113</v>
      </c>
      <c r="G565" s="13">
        <v>25.454545454545457</v>
      </c>
      <c r="H565" s="15">
        <v>0.5894978687384745</v>
      </c>
      <c r="I565" s="15">
        <v>0.4001642268636156</v>
      </c>
      <c r="J565" s="15">
        <v>0.4970642095406975</v>
      </c>
    </row>
    <row r="566" ht="14.25" customHeight="1">
      <c r="A566" s="11">
        <v>2.0</v>
      </c>
      <c r="B566" s="11"/>
      <c r="C566" s="11" t="s">
        <v>305</v>
      </c>
      <c r="D566" s="48" t="s">
        <v>132</v>
      </c>
      <c r="E566" s="13">
        <v>6.666666666666667</v>
      </c>
      <c r="F566" s="48" t="s">
        <v>208</v>
      </c>
      <c r="G566" s="13">
        <v>17.69230769230769</v>
      </c>
      <c r="H566" s="15">
        <v>0.5887421022400919</v>
      </c>
      <c r="I566" s="15">
        <v>0.1673989752186786</v>
      </c>
      <c r="J566" s="15">
        <v>0.14539796704708083</v>
      </c>
    </row>
    <row r="567" ht="14.25" customHeight="1">
      <c r="A567" s="32">
        <v>121.0</v>
      </c>
      <c r="B567" s="32"/>
      <c r="C567" s="32" t="s">
        <v>240</v>
      </c>
      <c r="D567" s="70" t="s">
        <v>139</v>
      </c>
      <c r="E567" s="13">
        <v>6.0</v>
      </c>
      <c r="F567" s="70" t="s">
        <v>36</v>
      </c>
      <c r="G567" s="13">
        <v>25.357142857142854</v>
      </c>
      <c r="H567" s="15">
        <v>0.5878446295232624</v>
      </c>
      <c r="I567" s="15">
        <v>0.203671907742642</v>
      </c>
      <c r="J567" s="15">
        <v>0.14462192105988475</v>
      </c>
    </row>
    <row r="568" ht="14.25" customHeight="1">
      <c r="A568" s="11">
        <v>186.0</v>
      </c>
      <c r="B568" s="11"/>
      <c r="C568" s="20" t="s">
        <v>188</v>
      </c>
      <c r="D568" s="21" t="s">
        <v>154</v>
      </c>
      <c r="E568" s="13">
        <v>5.833333333333334</v>
      </c>
      <c r="F568" s="21" t="s">
        <v>76</v>
      </c>
      <c r="G568" s="13">
        <v>23.03030303030303</v>
      </c>
      <c r="H568" s="15">
        <v>0.5877402722306079</v>
      </c>
      <c r="I568" s="15">
        <v>0.31873421868520246</v>
      </c>
      <c r="J568" s="15">
        <v>0.40451395210222973</v>
      </c>
    </row>
    <row r="569" ht="14.25" customHeight="1">
      <c r="A569" s="11">
        <v>169.0</v>
      </c>
      <c r="B569" s="11"/>
      <c r="C569" s="47" t="s">
        <v>169</v>
      </c>
      <c r="D569" s="21" t="s">
        <v>151</v>
      </c>
      <c r="E569" s="13">
        <v>8.333333333333334</v>
      </c>
      <c r="F569" s="21" t="s">
        <v>225</v>
      </c>
      <c r="G569" s="13">
        <v>14.444444444444445</v>
      </c>
      <c r="H569" s="15">
        <v>0.5875867350644035</v>
      </c>
      <c r="I569" s="15">
        <v>0.27900398992260556</v>
      </c>
      <c r="J569" s="15">
        <v>0.35647814132720157</v>
      </c>
    </row>
    <row r="570" ht="14.25" customHeight="1">
      <c r="A570" s="32">
        <v>26.0</v>
      </c>
      <c r="B570" s="32"/>
      <c r="C570" s="32" t="s">
        <v>268</v>
      </c>
      <c r="D570" s="36" t="s">
        <v>70</v>
      </c>
      <c r="E570" s="13">
        <v>6.666666666666667</v>
      </c>
      <c r="F570" s="36" t="s">
        <v>272</v>
      </c>
      <c r="G570" s="13">
        <v>16.11111111111111</v>
      </c>
      <c r="H570" s="15">
        <v>0.5863488416618802</v>
      </c>
      <c r="I570" s="15">
        <v>0.18217583516973784</v>
      </c>
      <c r="J570" s="15">
        <v>0.15823272540457234</v>
      </c>
    </row>
    <row r="571" ht="14.25" customHeight="1">
      <c r="A571" s="32">
        <v>143.0</v>
      </c>
      <c r="B571" s="32"/>
      <c r="C571" s="32" t="s">
        <v>57</v>
      </c>
      <c r="D571" s="36" t="s">
        <v>58</v>
      </c>
      <c r="E571" s="13">
        <v>6.0</v>
      </c>
      <c r="F571" s="36" t="s">
        <v>67</v>
      </c>
      <c r="G571" s="13">
        <v>16.842105263157894</v>
      </c>
      <c r="H571" s="15">
        <v>0.5861046313987973</v>
      </c>
      <c r="I571" s="15">
        <v>0.5591756353196301</v>
      </c>
      <c r="J571" s="15">
        <v>0.44071324146673063</v>
      </c>
    </row>
    <row r="572" ht="14.25" customHeight="1">
      <c r="A572" s="11">
        <v>38.0</v>
      </c>
      <c r="B572" s="11"/>
      <c r="C572" s="11" t="s">
        <v>201</v>
      </c>
      <c r="D572" s="48" t="s">
        <v>158</v>
      </c>
      <c r="E572" s="13">
        <v>5.555555555555555</v>
      </c>
      <c r="F572" s="12" t="s">
        <v>46</v>
      </c>
      <c r="G572" s="13">
        <v>22.75</v>
      </c>
      <c r="H572" s="15">
        <v>0.5860254280702298</v>
      </c>
      <c r="I572" s="15">
        <v>0.2738854690130259</v>
      </c>
      <c r="J572" s="15">
        <v>0.3020258583782858</v>
      </c>
    </row>
    <row r="573" ht="14.25" customHeight="1">
      <c r="A573" s="11">
        <v>31.0</v>
      </c>
      <c r="B573" s="11"/>
      <c r="C573" s="11" t="s">
        <v>185</v>
      </c>
      <c r="D573" s="48" t="s">
        <v>60</v>
      </c>
      <c r="E573" s="13">
        <v>8.0</v>
      </c>
      <c r="F573" s="48" t="s">
        <v>61</v>
      </c>
      <c r="G573" s="13">
        <v>22.173913043478258</v>
      </c>
      <c r="H573" s="15">
        <v>0.5860254280702298</v>
      </c>
      <c r="I573" s="15">
        <v>0.2880101023867839</v>
      </c>
      <c r="J573" s="15">
        <v>0.1939842893201524</v>
      </c>
    </row>
    <row r="574" ht="14.25" customHeight="1">
      <c r="A574" s="11">
        <v>185.0</v>
      </c>
      <c r="B574" s="11"/>
      <c r="C574" s="20" t="s">
        <v>242</v>
      </c>
      <c r="D574" s="21" t="s">
        <v>117</v>
      </c>
      <c r="E574" s="13">
        <v>7.777777777777778</v>
      </c>
      <c r="F574" s="21" t="s">
        <v>140</v>
      </c>
      <c r="G574" s="13">
        <v>16.666666666666668</v>
      </c>
      <c r="H574" s="15">
        <v>0.5859862264227572</v>
      </c>
      <c r="I574" s="15">
        <v>0.25488844124181503</v>
      </c>
      <c r="J574" s="15">
        <v>0.2749506282298805</v>
      </c>
    </row>
    <row r="575" ht="14.25" customHeight="1">
      <c r="A575" s="32">
        <v>57.0</v>
      </c>
      <c r="B575" s="32"/>
      <c r="C575" s="32" t="s">
        <v>260</v>
      </c>
      <c r="D575" s="36" t="s">
        <v>149</v>
      </c>
      <c r="E575" s="13">
        <v>7.5</v>
      </c>
      <c r="F575" s="36" t="s">
        <v>273</v>
      </c>
      <c r="G575" s="13">
        <v>14.736842105263158</v>
      </c>
      <c r="H575" s="15">
        <v>0.5856449414918179</v>
      </c>
      <c r="I575" s="15">
        <v>0.17203220195969746</v>
      </c>
      <c r="J575" s="15">
        <v>0.1766349178266986</v>
      </c>
    </row>
    <row r="576" ht="14.25" customHeight="1">
      <c r="A576" s="11">
        <v>185.0</v>
      </c>
      <c r="B576" s="11"/>
      <c r="C576" s="20" t="s">
        <v>242</v>
      </c>
      <c r="D576" s="21" t="s">
        <v>117</v>
      </c>
      <c r="E576" s="13">
        <v>7.777777777777778</v>
      </c>
      <c r="F576" s="21" t="s">
        <v>61</v>
      </c>
      <c r="G576" s="13">
        <v>24.34782608695652</v>
      </c>
      <c r="H576" s="15">
        <v>0.5852885363424193</v>
      </c>
      <c r="I576" s="15">
        <v>0.2545849645916337</v>
      </c>
      <c r="J576" s="15">
        <v>0.2558206070976014</v>
      </c>
    </row>
    <row r="577" ht="14.25" customHeight="1">
      <c r="A577" s="11">
        <v>101.0</v>
      </c>
      <c r="B577" s="11"/>
      <c r="C577" s="11" t="s">
        <v>275</v>
      </c>
      <c r="D577" s="48" t="s">
        <v>262</v>
      </c>
      <c r="E577" s="13">
        <v>5.714285714285714</v>
      </c>
      <c r="F577" s="48" t="s">
        <v>105</v>
      </c>
      <c r="G577" s="13">
        <v>15.2</v>
      </c>
      <c r="H577" s="15">
        <v>0.5852199451627237</v>
      </c>
      <c r="I577" s="15">
        <v>0.19725267591284334</v>
      </c>
      <c r="J577" s="15">
        <v>0.20772124930115898</v>
      </c>
    </row>
    <row r="578" ht="14.25" customHeight="1">
      <c r="A578" s="11">
        <v>215.0</v>
      </c>
      <c r="B578" s="11"/>
      <c r="C578" s="20" t="s">
        <v>290</v>
      </c>
      <c r="D578" s="21" t="s">
        <v>97</v>
      </c>
      <c r="E578" s="13">
        <v>6.666666666666667</v>
      </c>
      <c r="F578" s="21" t="s">
        <v>222</v>
      </c>
      <c r="G578" s="13">
        <v>16.842105263157894</v>
      </c>
      <c r="H578" s="15">
        <v>0.5848258576575636</v>
      </c>
      <c r="I578" s="15">
        <v>0.15848509019788104</v>
      </c>
      <c r="J578" s="15">
        <v>0.19628671911915338</v>
      </c>
    </row>
    <row r="579" ht="14.25" customHeight="1">
      <c r="A579" s="11">
        <v>107.0</v>
      </c>
      <c r="B579" s="11"/>
      <c r="C579" s="11" t="s">
        <v>256</v>
      </c>
      <c r="D579" s="48" t="s">
        <v>141</v>
      </c>
      <c r="E579" s="13">
        <v>5.555555555555555</v>
      </c>
      <c r="F579" s="12" t="s">
        <v>125</v>
      </c>
      <c r="G579" s="13">
        <v>28.26086956521739</v>
      </c>
      <c r="H579" s="15">
        <v>0.5845486014039332</v>
      </c>
      <c r="I579" s="15">
        <v>0.1944580803055241</v>
      </c>
      <c r="J579" s="15">
        <v>0.20060132056022115</v>
      </c>
    </row>
    <row r="580" ht="14.25" customHeight="1">
      <c r="A580" s="11">
        <v>57.0</v>
      </c>
      <c r="B580" s="11"/>
      <c r="C580" s="11" t="s">
        <v>260</v>
      </c>
      <c r="D580" s="48" t="s">
        <v>198</v>
      </c>
      <c r="E580" s="13">
        <v>8.333333333333334</v>
      </c>
      <c r="F580" s="48" t="s">
        <v>237</v>
      </c>
      <c r="G580" s="13">
        <v>13.181818181818182</v>
      </c>
      <c r="H580" s="15">
        <v>0.5842856859910078</v>
      </c>
      <c r="I580" s="15">
        <v>0.1716329229763692</v>
      </c>
      <c r="J580" s="15">
        <v>0.15283998474340116</v>
      </c>
    </row>
    <row r="581" ht="14.25" customHeight="1">
      <c r="A581" s="11">
        <v>198.0</v>
      </c>
      <c r="B581" s="11"/>
      <c r="C581" s="20" t="s">
        <v>352</v>
      </c>
      <c r="D581" s="21" t="s">
        <v>158</v>
      </c>
      <c r="E581" s="13">
        <v>6.666666666666667</v>
      </c>
      <c r="F581" s="21" t="s">
        <v>288</v>
      </c>
      <c r="G581" s="13">
        <v>15.65217391304348</v>
      </c>
      <c r="H581" s="15">
        <v>0.5841178360381234</v>
      </c>
      <c r="I581" s="15">
        <v>0.09569086351609386</v>
      </c>
      <c r="J581" s="15">
        <v>0.1079441086807962</v>
      </c>
    </row>
    <row r="582" ht="14.25" customHeight="1">
      <c r="A582" s="11">
        <v>70.0</v>
      </c>
      <c r="B582" s="11"/>
      <c r="C582" s="11" t="s">
        <v>323</v>
      </c>
      <c r="D582" s="48" t="s">
        <v>119</v>
      </c>
      <c r="E582" s="13">
        <v>7.5</v>
      </c>
      <c r="F582" s="48" t="s">
        <v>145</v>
      </c>
      <c r="G582" s="13">
        <v>15.238095238095237</v>
      </c>
      <c r="H582" s="15">
        <v>0.5837986459637856</v>
      </c>
      <c r="I582" s="15">
        <v>0.11313566875672883</v>
      </c>
      <c r="J582" s="15">
        <v>0.11591093046545743</v>
      </c>
    </row>
    <row r="583" ht="14.25" customHeight="1">
      <c r="A583" s="11">
        <v>182.0</v>
      </c>
      <c r="B583" s="11"/>
      <c r="C583" s="20" t="s">
        <v>234</v>
      </c>
      <c r="D583" s="21" t="s">
        <v>119</v>
      </c>
      <c r="E583" s="13">
        <v>6.25</v>
      </c>
      <c r="F583" s="21" t="s">
        <v>235</v>
      </c>
      <c r="G583" s="13">
        <v>16.666666666666668</v>
      </c>
      <c r="H583" s="15">
        <v>0.5833572659391154</v>
      </c>
      <c r="I583" s="15">
        <v>0.2553926075141617</v>
      </c>
      <c r="J583" s="15">
        <v>0.2700499223801919</v>
      </c>
    </row>
    <row r="584" ht="14.25" customHeight="1">
      <c r="A584" s="11">
        <v>154.0</v>
      </c>
      <c r="B584" s="11"/>
      <c r="C584" s="47" t="s">
        <v>179</v>
      </c>
      <c r="D584" s="21" t="s">
        <v>132</v>
      </c>
      <c r="E584" s="13">
        <v>6.666666666666667</v>
      </c>
      <c r="F584" s="21" t="s">
        <v>152</v>
      </c>
      <c r="G584" s="13">
        <v>23.846153846153847</v>
      </c>
      <c r="H584" s="15">
        <v>0.5833572659391154</v>
      </c>
      <c r="I584" s="15">
        <v>0.29585265501282104</v>
      </c>
      <c r="J584" s="15">
        <v>0.23590611704628872</v>
      </c>
    </row>
    <row r="585" ht="14.25" customHeight="1">
      <c r="A585" s="11">
        <v>78.0</v>
      </c>
      <c r="B585" s="11"/>
      <c r="C585" s="11" t="s">
        <v>244</v>
      </c>
      <c r="D585" s="48" t="s">
        <v>198</v>
      </c>
      <c r="E585" s="13">
        <v>6.666666666666667</v>
      </c>
      <c r="F585" s="48" t="s">
        <v>100</v>
      </c>
      <c r="G585" s="13">
        <v>22.0</v>
      </c>
      <c r="H585" s="15">
        <v>0.5830853045097731</v>
      </c>
      <c r="I585" s="15">
        <v>0.19863758517482474</v>
      </c>
      <c r="J585" s="15">
        <v>0.16201075239624732</v>
      </c>
    </row>
    <row r="586" ht="14.25" customHeight="1">
      <c r="A586" s="11">
        <v>9.0</v>
      </c>
      <c r="B586" s="11"/>
      <c r="C586" s="11" t="s">
        <v>203</v>
      </c>
      <c r="D586" s="48" t="s">
        <v>74</v>
      </c>
      <c r="E586" s="13">
        <v>6.0</v>
      </c>
      <c r="F586" s="48" t="s">
        <v>76</v>
      </c>
      <c r="G586" s="13">
        <v>22.727272727272727</v>
      </c>
      <c r="H586" s="15">
        <v>0.583019870180909</v>
      </c>
      <c r="I586" s="15">
        <v>0.303549306838825</v>
      </c>
      <c r="J586" s="15">
        <v>0.22193680965836116</v>
      </c>
    </row>
    <row r="587" ht="14.25" customHeight="1">
      <c r="A587" s="11">
        <v>160.0</v>
      </c>
      <c r="B587" s="11"/>
      <c r="C587" s="47" t="s">
        <v>134</v>
      </c>
      <c r="D587" s="21" t="s">
        <v>74</v>
      </c>
      <c r="E587" s="13">
        <v>8.0</v>
      </c>
      <c r="F587" s="21" t="s">
        <v>65</v>
      </c>
      <c r="G587" s="13">
        <v>12.5</v>
      </c>
      <c r="H587" s="15">
        <v>0.5829554124838187</v>
      </c>
      <c r="I587" s="15">
        <v>0.3063514877920212</v>
      </c>
      <c r="J587" s="15">
        <v>0.2748796080769995</v>
      </c>
    </row>
    <row r="588" ht="14.25" customHeight="1">
      <c r="A588" s="11">
        <v>198.0</v>
      </c>
      <c r="B588" s="11"/>
      <c r="C588" s="20" t="s">
        <v>352</v>
      </c>
      <c r="D588" s="21" t="s">
        <v>296</v>
      </c>
      <c r="E588" s="13">
        <v>6.0</v>
      </c>
      <c r="F588" s="21" t="s">
        <v>159</v>
      </c>
      <c r="G588" s="13">
        <v>20.5</v>
      </c>
      <c r="H588" s="15">
        <v>0.5825880036104045</v>
      </c>
      <c r="I588" s="15">
        <v>0.09544024458783743</v>
      </c>
      <c r="J588" s="15">
        <v>0.10689307393837792</v>
      </c>
    </row>
    <row r="589" ht="14.25" customHeight="1">
      <c r="A589" s="11">
        <v>232.0</v>
      </c>
      <c r="B589" s="11"/>
      <c r="C589" s="20" t="s">
        <v>114</v>
      </c>
      <c r="D589" s="21" t="s">
        <v>139</v>
      </c>
      <c r="E589" s="13">
        <v>6.0</v>
      </c>
      <c r="F589" s="21" t="s">
        <v>77</v>
      </c>
      <c r="G589" s="13">
        <v>20.0</v>
      </c>
      <c r="H589" s="15">
        <v>0.5824724336830864</v>
      </c>
      <c r="I589" s="15">
        <v>0.3520717365966589</v>
      </c>
      <c r="J589" s="15">
        <v>0.26113801933684827</v>
      </c>
    </row>
    <row r="590" ht="14.25" customHeight="1">
      <c r="A590" s="32">
        <v>70.0</v>
      </c>
      <c r="B590" s="32"/>
      <c r="C590" s="32" t="s">
        <v>323</v>
      </c>
      <c r="D590" s="36" t="s">
        <v>146</v>
      </c>
      <c r="E590" s="13">
        <v>8.0</v>
      </c>
      <c r="F590" s="36" t="s">
        <v>145</v>
      </c>
      <c r="G590" s="13">
        <v>15.238095238095237</v>
      </c>
      <c r="H590" s="15">
        <v>0.5824724336830864</v>
      </c>
      <c r="I590" s="15">
        <v>0.11287865905941685</v>
      </c>
      <c r="J590" s="15">
        <v>0.12755879461457872</v>
      </c>
    </row>
    <row r="591" ht="14.25" customHeight="1">
      <c r="A591" s="11">
        <v>63.0</v>
      </c>
      <c r="B591" s="11"/>
      <c r="C591" s="11" t="s">
        <v>90</v>
      </c>
      <c r="D591" s="12" t="s">
        <v>94</v>
      </c>
      <c r="E591" s="13">
        <v>4.545454545454545</v>
      </c>
      <c r="F591" s="48" t="s">
        <v>37</v>
      </c>
      <c r="G591" s="13">
        <v>18.333333333333332</v>
      </c>
      <c r="H591" s="15">
        <v>0.582144464970427</v>
      </c>
      <c r="I591" s="15">
        <v>0.04704435396500777</v>
      </c>
      <c r="J591" s="15">
        <v>0.060822401540046825</v>
      </c>
    </row>
    <row r="592" ht="14.25" customHeight="1">
      <c r="A592" s="11">
        <v>203.0</v>
      </c>
      <c r="B592" s="11"/>
      <c r="C592" s="20" t="s">
        <v>295</v>
      </c>
      <c r="D592" s="21" t="s">
        <v>139</v>
      </c>
      <c r="E592" s="13">
        <v>8.0</v>
      </c>
      <c r="F592" s="21" t="s">
        <v>307</v>
      </c>
      <c r="G592" s="13">
        <v>14.230769230769232</v>
      </c>
      <c r="H592" s="15">
        <v>0.5819402037546478</v>
      </c>
      <c r="I592" s="15">
        <v>0.1700307794917553</v>
      </c>
      <c r="J592" s="15">
        <v>0.13271591653302414</v>
      </c>
    </row>
    <row r="593" ht="14.25" customHeight="1">
      <c r="A593" s="11">
        <v>75.0</v>
      </c>
      <c r="B593" s="11"/>
      <c r="C593" s="11" t="s">
        <v>279</v>
      </c>
      <c r="D593" s="48" t="s">
        <v>117</v>
      </c>
      <c r="E593" s="13">
        <v>7.777777777777778</v>
      </c>
      <c r="F593" s="48" t="s">
        <v>61</v>
      </c>
      <c r="G593" s="13">
        <v>23.91304347826087</v>
      </c>
      <c r="H593" s="15">
        <v>0.5816532038185533</v>
      </c>
      <c r="I593" s="15">
        <v>0.19678064895971686</v>
      </c>
      <c r="J593" s="15">
        <v>0.19773573495466773</v>
      </c>
    </row>
    <row r="594" ht="14.25" customHeight="1">
      <c r="A594" s="11">
        <v>78.0</v>
      </c>
      <c r="B594" s="11"/>
      <c r="C594" s="11" t="s">
        <v>244</v>
      </c>
      <c r="D594" s="48" t="s">
        <v>198</v>
      </c>
      <c r="E594" s="13">
        <v>6.666666666666667</v>
      </c>
      <c r="F594" s="48" t="s">
        <v>257</v>
      </c>
      <c r="G594" s="13">
        <v>16.785714285714285</v>
      </c>
      <c r="H594" s="15">
        <v>0.5813872038777826</v>
      </c>
      <c r="I594" s="15">
        <v>0.19805909930609578</v>
      </c>
      <c r="J594" s="15">
        <v>0.17507862508873598</v>
      </c>
    </row>
    <row r="595" ht="14.25" customHeight="1">
      <c r="A595" s="11">
        <v>117.0</v>
      </c>
      <c r="B595" s="11"/>
      <c r="C595" s="11" t="s">
        <v>265</v>
      </c>
      <c r="D595" s="48" t="s">
        <v>74</v>
      </c>
      <c r="E595" s="13">
        <v>8.0</v>
      </c>
      <c r="F595" s="48" t="s">
        <v>89</v>
      </c>
      <c r="G595" s="13">
        <v>13.055555555555557</v>
      </c>
      <c r="H595" s="15">
        <v>0.5810614055007146</v>
      </c>
      <c r="I595" s="15">
        <v>0.18253897636941174</v>
      </c>
      <c r="J595" s="15">
        <v>0.1559574836013693</v>
      </c>
    </row>
    <row r="596" ht="14.25" customHeight="1">
      <c r="A596" s="11">
        <v>122.0</v>
      </c>
      <c r="B596" s="11"/>
      <c r="C596" s="11" t="s">
        <v>293</v>
      </c>
      <c r="D596" s="48" t="s">
        <v>18</v>
      </c>
      <c r="E596" s="13">
        <v>8.125</v>
      </c>
      <c r="F596" s="48" t="s">
        <v>193</v>
      </c>
      <c r="G596" s="13">
        <v>14.0625</v>
      </c>
      <c r="H596" s="15">
        <v>0.5803656902163508</v>
      </c>
      <c r="I596" s="15">
        <v>0.16975287778483797</v>
      </c>
      <c r="J596" s="15">
        <v>0.25275857067717916</v>
      </c>
    </row>
    <row r="597" ht="14.25" customHeight="1">
      <c r="A597" s="32">
        <v>75.0</v>
      </c>
      <c r="B597" s="32"/>
      <c r="C597" s="32" t="s">
        <v>279</v>
      </c>
      <c r="D597" s="36" t="s">
        <v>117</v>
      </c>
      <c r="E597" s="13">
        <v>7.777777777777778</v>
      </c>
      <c r="F597" s="36" t="s">
        <v>140</v>
      </c>
      <c r="G597" s="13">
        <v>16.296296296296294</v>
      </c>
      <c r="H597" s="15">
        <v>0.5801843825967893</v>
      </c>
      <c r="I597" s="15">
        <v>0.19628372812901052</v>
      </c>
      <c r="J597" s="15">
        <v>0.21173315705271326</v>
      </c>
    </row>
    <row r="598" ht="14.25" customHeight="1">
      <c r="A598" s="32">
        <v>62.0</v>
      </c>
      <c r="B598" s="32"/>
      <c r="C598" s="32" t="s">
        <v>153</v>
      </c>
      <c r="D598" s="36" t="s">
        <v>136</v>
      </c>
      <c r="E598" s="13">
        <v>5.0</v>
      </c>
      <c r="F598" s="36" t="s">
        <v>76</v>
      </c>
      <c r="G598" s="13">
        <v>23.93939393939394</v>
      </c>
      <c r="H598" s="15">
        <v>0.5790523155087955</v>
      </c>
      <c r="I598" s="15">
        <v>0.30584502581408257</v>
      </c>
      <c r="J598" s="15">
        <v>0.25815253284966533</v>
      </c>
    </row>
    <row r="599" ht="14.25" customHeight="1">
      <c r="A599" s="11">
        <v>121.0</v>
      </c>
      <c r="B599" s="11"/>
      <c r="C599" s="11" t="s">
        <v>240</v>
      </c>
      <c r="D599" s="12" t="s">
        <v>172</v>
      </c>
      <c r="E599" s="13">
        <v>6.0</v>
      </c>
      <c r="F599" s="12" t="s">
        <v>36</v>
      </c>
      <c r="G599" s="13">
        <v>25.357142857142854</v>
      </c>
      <c r="H599" s="15">
        <v>0.5787012044758651</v>
      </c>
      <c r="I599" s="15">
        <v>0.20050396381804483</v>
      </c>
      <c r="J599" s="15">
        <v>0.27668178379150815</v>
      </c>
    </row>
    <row r="600" ht="14.25" customHeight="1">
      <c r="A600" s="11">
        <v>91.0</v>
      </c>
      <c r="B600" s="11"/>
      <c r="C600" s="11" t="s">
        <v>167</v>
      </c>
      <c r="D600" s="48" t="s">
        <v>86</v>
      </c>
      <c r="E600" s="13">
        <v>7.777777777777778</v>
      </c>
      <c r="F600" s="12" t="s">
        <v>212</v>
      </c>
      <c r="G600" s="13">
        <v>14.084507042253522</v>
      </c>
      <c r="H600" s="15">
        <v>0.5772981861757494</v>
      </c>
      <c r="I600" s="15">
        <v>0.2925985857735021</v>
      </c>
      <c r="J600" s="15">
        <v>0.33893895753971937</v>
      </c>
    </row>
    <row r="601" ht="14.25" customHeight="1">
      <c r="A601" s="11">
        <v>36.0</v>
      </c>
      <c r="B601" s="11"/>
      <c r="C601" s="11" t="s">
        <v>192</v>
      </c>
      <c r="D601" s="48" t="s">
        <v>54</v>
      </c>
      <c r="E601" s="13">
        <v>5.454545454545455</v>
      </c>
      <c r="F601" s="48" t="s">
        <v>48</v>
      </c>
      <c r="G601" s="13">
        <v>17.142857142857142</v>
      </c>
      <c r="H601" s="15">
        <v>0.5743825387708213</v>
      </c>
      <c r="I601" s="15">
        <v>0.29283329052144874</v>
      </c>
      <c r="J601" s="15">
        <v>0.38151994422223034</v>
      </c>
    </row>
    <row r="602" ht="14.25" customHeight="1">
      <c r="A602" s="11">
        <v>73.0</v>
      </c>
      <c r="B602" s="11"/>
      <c r="C602" s="11" t="s">
        <v>148</v>
      </c>
      <c r="D602" s="48" t="s">
        <v>119</v>
      </c>
      <c r="E602" s="13">
        <v>6.25</v>
      </c>
      <c r="F602" s="48" t="s">
        <v>76</v>
      </c>
      <c r="G602" s="13">
        <v>21.81818181818182</v>
      </c>
      <c r="H602" s="15">
        <v>0.5743825387708213</v>
      </c>
      <c r="I602" s="15">
        <v>0.341774034366677</v>
      </c>
      <c r="J602" s="15">
        <v>0.3413478413262198</v>
      </c>
    </row>
    <row r="603" ht="14.25" customHeight="1">
      <c r="A603" s="11">
        <v>101.0</v>
      </c>
      <c r="B603" s="11"/>
      <c r="C603" s="11" t="s">
        <v>275</v>
      </c>
      <c r="D603" s="12" t="s">
        <v>99</v>
      </c>
      <c r="E603" s="13">
        <v>5.217391304347826</v>
      </c>
      <c r="F603" s="48" t="s">
        <v>92</v>
      </c>
      <c r="G603" s="13">
        <v>18.8</v>
      </c>
      <c r="H603" s="15">
        <v>0.5743825387708213</v>
      </c>
      <c r="I603" s="15">
        <v>0.193599848581124</v>
      </c>
      <c r="J603" s="15">
        <v>0.318981613112594</v>
      </c>
    </row>
    <row r="604" ht="14.25" customHeight="1">
      <c r="A604" s="11">
        <v>110.0</v>
      </c>
      <c r="B604" s="11"/>
      <c r="C604" s="11" t="s">
        <v>213</v>
      </c>
      <c r="D604" s="12" t="s">
        <v>135</v>
      </c>
      <c r="E604" s="13">
        <v>4.545454545454545</v>
      </c>
      <c r="F604" s="48" t="s">
        <v>144</v>
      </c>
      <c r="G604" s="13">
        <v>20.434782608695652</v>
      </c>
      <c r="H604" s="15">
        <v>0.5743825387708213</v>
      </c>
      <c r="I604" s="15">
        <v>0.2589443039914196</v>
      </c>
      <c r="J604" s="15">
        <v>0.31581901698785836</v>
      </c>
    </row>
    <row r="605" ht="14.25" customHeight="1">
      <c r="A605" s="11">
        <v>34.0</v>
      </c>
      <c r="B605" s="11"/>
      <c r="C605" s="11" t="s">
        <v>228</v>
      </c>
      <c r="D605" s="12" t="s">
        <v>96</v>
      </c>
      <c r="E605" s="13">
        <v>8.181818181818182</v>
      </c>
      <c r="F605" s="48" t="s">
        <v>113</v>
      </c>
      <c r="G605" s="13">
        <v>23.636363636363637</v>
      </c>
      <c r="H605" s="15">
        <v>0.5743825387708213</v>
      </c>
      <c r="I605" s="15">
        <v>0.22923736260764935</v>
      </c>
      <c r="J605" s="15">
        <v>0.25703521872819823</v>
      </c>
    </row>
    <row r="606" ht="14.25" customHeight="1">
      <c r="A606" s="11">
        <v>18.0</v>
      </c>
      <c r="B606" s="11"/>
      <c r="C606" s="11" t="s">
        <v>253</v>
      </c>
      <c r="D606" s="48" t="s">
        <v>25</v>
      </c>
      <c r="E606" s="13">
        <v>7.5</v>
      </c>
      <c r="F606" s="48" t="s">
        <v>68</v>
      </c>
      <c r="G606" s="13">
        <v>22.59259259259259</v>
      </c>
      <c r="H606" s="15">
        <v>0.5743825387708213</v>
      </c>
      <c r="I606" s="15">
        <v>0.2348975444004308</v>
      </c>
      <c r="J606" s="15">
        <v>0.22255531778451526</v>
      </c>
    </row>
    <row r="607" ht="14.25" customHeight="1">
      <c r="A607" s="11">
        <v>40.0</v>
      </c>
      <c r="B607" s="11"/>
      <c r="C607" s="11" t="s">
        <v>248</v>
      </c>
      <c r="D607" s="48" t="s">
        <v>42</v>
      </c>
      <c r="E607" s="13">
        <v>6.666666666666667</v>
      </c>
      <c r="F607" s="48" t="s">
        <v>48</v>
      </c>
      <c r="G607" s="13">
        <v>15.142857142857144</v>
      </c>
      <c r="H607" s="15">
        <v>0.5743825387708213</v>
      </c>
      <c r="I607" s="15">
        <v>0.2346992577771168</v>
      </c>
      <c r="J607" s="15">
        <v>0.21972398333625165</v>
      </c>
    </row>
    <row r="608" ht="14.25" customHeight="1">
      <c r="A608" s="11">
        <v>178.0</v>
      </c>
      <c r="B608" s="11"/>
      <c r="C608" s="20" t="s">
        <v>281</v>
      </c>
      <c r="D608" s="21" t="s">
        <v>151</v>
      </c>
      <c r="E608" s="13">
        <v>7.5</v>
      </c>
      <c r="F608" s="21" t="s">
        <v>239</v>
      </c>
      <c r="G608" s="13">
        <v>15.0</v>
      </c>
      <c r="H608" s="15">
        <v>0.5743825387708213</v>
      </c>
      <c r="I608" s="15">
        <v>0.17106727774998762</v>
      </c>
      <c r="J608" s="15">
        <v>0.21769305670882144</v>
      </c>
    </row>
    <row r="609" ht="14.25" customHeight="1">
      <c r="A609" s="11">
        <v>40.0</v>
      </c>
      <c r="B609" s="11"/>
      <c r="C609" s="11" t="s">
        <v>248</v>
      </c>
      <c r="D609" s="48" t="s">
        <v>42</v>
      </c>
      <c r="E609" s="13">
        <v>6.666666666666667</v>
      </c>
      <c r="F609" s="48" t="s">
        <v>120</v>
      </c>
      <c r="G609" s="13">
        <v>16.206896551724135</v>
      </c>
      <c r="H609" s="15">
        <v>0.5743825387708213</v>
      </c>
      <c r="I609" s="15">
        <v>0.2346992577771168</v>
      </c>
      <c r="J609" s="15">
        <v>0.20925553612127956</v>
      </c>
    </row>
    <row r="610" ht="14.25" customHeight="1">
      <c r="A610" s="11">
        <v>99.0</v>
      </c>
      <c r="B610" s="11"/>
      <c r="C610" s="11" t="s">
        <v>241</v>
      </c>
      <c r="D610" s="48" t="s">
        <v>166</v>
      </c>
      <c r="E610" s="13">
        <v>8.571428571428571</v>
      </c>
      <c r="F610" s="48" t="s">
        <v>259</v>
      </c>
      <c r="G610" s="13">
        <v>12.631578947368421</v>
      </c>
      <c r="H610" s="15">
        <v>0.5743825387708213</v>
      </c>
      <c r="I610" s="15">
        <v>0.21216668694598043</v>
      </c>
      <c r="J610" s="15">
        <v>0.20016829499455255</v>
      </c>
    </row>
    <row r="611" ht="14.25" customHeight="1">
      <c r="A611" s="11">
        <v>237.0</v>
      </c>
      <c r="B611" s="11"/>
      <c r="C611" s="20" t="s">
        <v>274</v>
      </c>
      <c r="D611" s="21" t="s">
        <v>115</v>
      </c>
      <c r="E611" s="13">
        <v>7.777777777777778</v>
      </c>
      <c r="F611" s="21" t="s">
        <v>61</v>
      </c>
      <c r="G611" s="13">
        <v>21.304347826086957</v>
      </c>
      <c r="H611" s="15">
        <v>0.5743825387708213</v>
      </c>
      <c r="I611" s="15">
        <v>0.19287880631452764</v>
      </c>
      <c r="J611" s="15">
        <v>0.1954505237320547</v>
      </c>
    </row>
    <row r="612" ht="14.25" customHeight="1">
      <c r="A612" s="11">
        <v>178.0</v>
      </c>
      <c r="B612" s="11"/>
      <c r="C612" s="20" t="s">
        <v>281</v>
      </c>
      <c r="D612" s="21" t="s">
        <v>158</v>
      </c>
      <c r="E612" s="13">
        <v>6.666666666666667</v>
      </c>
      <c r="F612" s="21" t="s">
        <v>239</v>
      </c>
      <c r="G612" s="13">
        <v>15.0</v>
      </c>
      <c r="H612" s="15">
        <v>0.5743825387708213</v>
      </c>
      <c r="I612" s="15">
        <v>0.17106727774998762</v>
      </c>
      <c r="J612" s="15">
        <v>0.19501669663498586</v>
      </c>
    </row>
    <row r="613" ht="14.25" customHeight="1">
      <c r="A613" s="32">
        <v>67.0</v>
      </c>
      <c r="B613" s="32"/>
      <c r="C613" s="32" t="s">
        <v>264</v>
      </c>
      <c r="D613" s="36" t="s">
        <v>149</v>
      </c>
      <c r="E613" s="13">
        <v>6.25</v>
      </c>
      <c r="F613" s="36" t="s">
        <v>150</v>
      </c>
      <c r="G613" s="13">
        <v>20.0</v>
      </c>
      <c r="H613" s="15">
        <v>0.5743825387708213</v>
      </c>
      <c r="I613" s="15">
        <v>0.1874709893150549</v>
      </c>
      <c r="J613" s="15">
        <v>0.1791151395055839</v>
      </c>
    </row>
    <row r="614" ht="14.25" customHeight="1">
      <c r="A614" s="11">
        <v>125.0</v>
      </c>
      <c r="B614" s="11"/>
      <c r="C614" s="11" t="s">
        <v>249</v>
      </c>
      <c r="D614" s="48" t="s">
        <v>198</v>
      </c>
      <c r="E614" s="13">
        <v>6.666666666666667</v>
      </c>
      <c r="F614" s="48" t="s">
        <v>272</v>
      </c>
      <c r="G614" s="13">
        <v>16.666666666666668</v>
      </c>
      <c r="H614" s="15">
        <v>0.5743825387708213</v>
      </c>
      <c r="I614" s="15">
        <v>0.20270300719690312</v>
      </c>
      <c r="J614" s="15">
        <v>0.17152435907960625</v>
      </c>
    </row>
    <row r="615" ht="14.25" customHeight="1">
      <c r="A615" s="11">
        <v>15.0</v>
      </c>
      <c r="B615" s="11"/>
      <c r="C615" s="11" t="s">
        <v>292</v>
      </c>
      <c r="D615" s="48" t="s">
        <v>111</v>
      </c>
      <c r="E615" s="13">
        <v>7.5</v>
      </c>
      <c r="F615" s="48" t="s">
        <v>180</v>
      </c>
      <c r="G615" s="13">
        <v>16.25</v>
      </c>
      <c r="H615" s="15">
        <v>0.5743825387708213</v>
      </c>
      <c r="I615" s="15">
        <v>0.175754052482864</v>
      </c>
      <c r="J615" s="15">
        <v>0.1700021016743339</v>
      </c>
    </row>
    <row r="616" ht="14.25" customHeight="1">
      <c r="A616" s="11">
        <v>2.0</v>
      </c>
      <c r="B616" s="11"/>
      <c r="C616" s="11" t="s">
        <v>305</v>
      </c>
      <c r="D616" s="48" t="s">
        <v>132</v>
      </c>
      <c r="E616" s="13">
        <v>6.666666666666667</v>
      </c>
      <c r="F616" s="48" t="s">
        <v>144</v>
      </c>
      <c r="G616" s="13">
        <v>17.82608695652174</v>
      </c>
      <c r="H616" s="15">
        <v>0.5743825387708213</v>
      </c>
      <c r="I616" s="15">
        <v>0.1633160733840767</v>
      </c>
      <c r="J616" s="15">
        <v>0.13801092584023347</v>
      </c>
    </row>
    <row r="617" ht="14.25" customHeight="1">
      <c r="A617" s="11">
        <v>148.0</v>
      </c>
      <c r="B617" s="11"/>
      <c r="C617" s="11" t="s">
        <v>320</v>
      </c>
      <c r="D617" s="48" t="s">
        <v>83</v>
      </c>
      <c r="E617" s="13">
        <v>8.0</v>
      </c>
      <c r="F617" s="48" t="s">
        <v>89</v>
      </c>
      <c r="G617" s="13">
        <v>13.61111111111111</v>
      </c>
      <c r="H617" s="15">
        <v>0.5743825387708213</v>
      </c>
      <c r="I617" s="15">
        <v>0.15174334500520503</v>
      </c>
      <c r="J617" s="15">
        <v>0.12228681535537571</v>
      </c>
    </row>
    <row r="618" ht="14.25" customHeight="1">
      <c r="A618" s="11">
        <v>93.0</v>
      </c>
      <c r="B618" s="11"/>
      <c r="C618" s="11" t="s">
        <v>219</v>
      </c>
      <c r="D618" s="12" t="s">
        <v>300</v>
      </c>
      <c r="E618" s="13">
        <v>5.454545454545455</v>
      </c>
      <c r="F618" s="48" t="s">
        <v>143</v>
      </c>
      <c r="G618" s="13">
        <v>16.666666666666668</v>
      </c>
      <c r="H618" s="15">
        <v>0.5743825387708213</v>
      </c>
      <c r="I618" s="15">
        <v>0.090851325591142</v>
      </c>
      <c r="J618" s="15">
        <v>0.11745927704013394</v>
      </c>
    </row>
    <row r="619" ht="14.25" customHeight="1">
      <c r="A619" s="11">
        <v>199.0</v>
      </c>
      <c r="B619" s="11"/>
      <c r="C619" s="20" t="s">
        <v>162</v>
      </c>
      <c r="D619" s="21" t="s">
        <v>18</v>
      </c>
      <c r="E619" s="13">
        <v>7.5</v>
      </c>
      <c r="F619" s="21" t="s">
        <v>28</v>
      </c>
      <c r="G619" s="13">
        <v>16.428571428571427</v>
      </c>
      <c r="H619" s="15">
        <v>0.5706527820255564</v>
      </c>
      <c r="I619" s="15">
        <v>0.33006295015028647</v>
      </c>
      <c r="J619" s="15">
        <v>0.4921091424915862</v>
      </c>
    </row>
    <row r="620" ht="14.25" customHeight="1">
      <c r="A620" s="11">
        <v>73.0</v>
      </c>
      <c r="B620" s="11"/>
      <c r="C620" s="11" t="s">
        <v>148</v>
      </c>
      <c r="D620" s="48" t="s">
        <v>111</v>
      </c>
      <c r="E620" s="13">
        <v>7.5</v>
      </c>
      <c r="F620" s="48" t="s">
        <v>127</v>
      </c>
      <c r="G620" s="13">
        <v>19.0625</v>
      </c>
      <c r="H620" s="15">
        <v>0.5706037062789081</v>
      </c>
      <c r="I620" s="15">
        <v>0.33952552098268574</v>
      </c>
      <c r="J620" s="15">
        <v>0.33238973037220215</v>
      </c>
    </row>
    <row r="621" ht="14.25" customHeight="1">
      <c r="A621" s="11">
        <v>73.0</v>
      </c>
      <c r="B621" s="11"/>
      <c r="C621" s="11" t="s">
        <v>148</v>
      </c>
      <c r="D621" s="48" t="s">
        <v>111</v>
      </c>
      <c r="E621" s="13">
        <v>7.5</v>
      </c>
      <c r="F621" s="48" t="s">
        <v>75</v>
      </c>
      <c r="G621" s="13">
        <v>19.35483870967742</v>
      </c>
      <c r="H621" s="15">
        <v>0.5705786808981669</v>
      </c>
      <c r="I621" s="15">
        <v>0.3395106301655732</v>
      </c>
      <c r="J621" s="15">
        <v>0.33088951097920327</v>
      </c>
    </row>
    <row r="622" ht="14.25" customHeight="1">
      <c r="A622" s="11">
        <v>101.0</v>
      </c>
      <c r="B622" s="11"/>
      <c r="C622" s="11" t="s">
        <v>275</v>
      </c>
      <c r="D622" s="48" t="s">
        <v>262</v>
      </c>
      <c r="E622" s="13">
        <v>5.714285714285714</v>
      </c>
      <c r="F622" s="48" t="s">
        <v>29</v>
      </c>
      <c r="G622" s="13">
        <v>19.210526315789473</v>
      </c>
      <c r="H622" s="15">
        <v>0.5696744851743393</v>
      </c>
      <c r="I622" s="15">
        <v>0.19201296457636072</v>
      </c>
      <c r="J622" s="15">
        <v>0.18642347723057764</v>
      </c>
    </row>
    <row r="623" ht="14.25" customHeight="1">
      <c r="A623" s="11">
        <v>233.0</v>
      </c>
      <c r="B623" s="11"/>
      <c r="C623" s="20" t="s">
        <v>171</v>
      </c>
      <c r="D623" s="21" t="s">
        <v>94</v>
      </c>
      <c r="E623" s="13">
        <v>4.545454545454545</v>
      </c>
      <c r="F623" s="21" t="s">
        <v>95</v>
      </c>
      <c r="G623" s="13">
        <v>21.08108108108108</v>
      </c>
      <c r="H623" s="15">
        <v>0.5693440954482704</v>
      </c>
      <c r="I623" s="15">
        <v>0.2779357034277259</v>
      </c>
      <c r="J623" s="15">
        <v>0.35153794664201704</v>
      </c>
    </row>
    <row r="624" ht="14.25" customHeight="1">
      <c r="A624" s="11">
        <v>115.0</v>
      </c>
      <c r="B624" s="11"/>
      <c r="C624" s="11" t="s">
        <v>197</v>
      </c>
      <c r="D624" s="12" t="s">
        <v>198</v>
      </c>
      <c r="E624" s="13">
        <v>6.666666666666667</v>
      </c>
      <c r="F624" s="12" t="s">
        <v>51</v>
      </c>
      <c r="G624" s="13">
        <v>14.35897435897436</v>
      </c>
      <c r="H624" s="15">
        <v>0.5682063824399524</v>
      </c>
      <c r="I624" s="15">
        <v>0.3089433518085877</v>
      </c>
      <c r="J624" s="15">
        <v>0.29810397414103723</v>
      </c>
    </row>
    <row r="625" ht="14.25" customHeight="1">
      <c r="A625" s="11">
        <v>169.0</v>
      </c>
      <c r="B625" s="11"/>
      <c r="C625" s="47" t="s">
        <v>169</v>
      </c>
      <c r="D625" s="21" t="s">
        <v>60</v>
      </c>
      <c r="E625" s="13">
        <v>8.0</v>
      </c>
      <c r="F625" s="21" t="s">
        <v>225</v>
      </c>
      <c r="G625" s="13">
        <v>14.444444444444445</v>
      </c>
      <c r="H625" s="15">
        <v>0.5681392503059212</v>
      </c>
      <c r="I625" s="15">
        <v>0.26976973476029165</v>
      </c>
      <c r="J625" s="15">
        <v>0.20282042854236124</v>
      </c>
    </row>
    <row r="626" ht="14.25" customHeight="1">
      <c r="A626" s="11">
        <v>203.0</v>
      </c>
      <c r="B626" s="11"/>
      <c r="C626" s="20" t="s">
        <v>295</v>
      </c>
      <c r="D626" s="21" t="s">
        <v>18</v>
      </c>
      <c r="E626" s="13">
        <v>8.125</v>
      </c>
      <c r="F626" s="21" t="s">
        <v>307</v>
      </c>
      <c r="G626" s="13">
        <v>14.230769230769232</v>
      </c>
      <c r="H626" s="15">
        <v>0.5680005105622566</v>
      </c>
      <c r="I626" s="15">
        <v>0.16595789213307835</v>
      </c>
      <c r="J626" s="15">
        <v>0.2389793646716329</v>
      </c>
    </row>
    <row r="627" ht="14.25" customHeight="1">
      <c r="A627" s="32">
        <v>89.0</v>
      </c>
      <c r="B627" s="32"/>
      <c r="C627" s="32" t="s">
        <v>110</v>
      </c>
      <c r="D627" s="36" t="s">
        <v>119</v>
      </c>
      <c r="E627" s="13">
        <v>7.5</v>
      </c>
      <c r="F627" s="36" t="s">
        <v>143</v>
      </c>
      <c r="G627" s="13">
        <v>14.333333333333334</v>
      </c>
      <c r="H627" s="15">
        <v>0.5677036720409281</v>
      </c>
      <c r="I627" s="15">
        <v>0.34421384017574147</v>
      </c>
      <c r="J627" s="15">
        <v>0.36581815599815387</v>
      </c>
    </row>
    <row r="628" ht="14.25" customHeight="1">
      <c r="A628" s="11">
        <v>198.0</v>
      </c>
      <c r="B628" s="11"/>
      <c r="C628" s="20" t="s">
        <v>352</v>
      </c>
      <c r="D628" s="21" t="s">
        <v>158</v>
      </c>
      <c r="E628" s="13">
        <v>6.666666666666667</v>
      </c>
      <c r="F628" s="21" t="s">
        <v>143</v>
      </c>
      <c r="G628" s="13">
        <v>15.666666666666666</v>
      </c>
      <c r="H628" s="15">
        <v>0.567544651404502</v>
      </c>
      <c r="I628" s="15">
        <v>0.09297582512664915</v>
      </c>
      <c r="J628" s="15">
        <v>0.10599244064438003</v>
      </c>
    </row>
    <row r="629" ht="14.25" customHeight="1">
      <c r="A629" s="32">
        <v>49.0</v>
      </c>
      <c r="B629" s="32"/>
      <c r="C629" s="32" t="s">
        <v>294</v>
      </c>
      <c r="D629" s="36" t="s">
        <v>184</v>
      </c>
      <c r="E629" s="13">
        <v>6.0</v>
      </c>
      <c r="F629" s="36" t="s">
        <v>231</v>
      </c>
      <c r="G629" s="13">
        <v>14.594594594594595</v>
      </c>
      <c r="H629" s="15">
        <v>0.5673778736638602</v>
      </c>
      <c r="I629" s="15">
        <v>0.18696538040860017</v>
      </c>
      <c r="J629" s="15">
        <v>0.1652720922987796</v>
      </c>
    </row>
    <row r="630" ht="14.25" customHeight="1">
      <c r="A630" s="11">
        <v>110.0</v>
      </c>
      <c r="B630" s="11"/>
      <c r="C630" s="11" t="s">
        <v>213</v>
      </c>
      <c r="D630" s="48" t="s">
        <v>139</v>
      </c>
      <c r="E630" s="13">
        <v>6.0</v>
      </c>
      <c r="F630" s="48" t="s">
        <v>37</v>
      </c>
      <c r="G630" s="13">
        <v>16.333333333333332</v>
      </c>
      <c r="H630" s="15">
        <v>0.5672027570361861</v>
      </c>
      <c r="I630" s="15">
        <v>0.2557075001915268</v>
      </c>
      <c r="J630" s="15">
        <v>0.2072935468219311</v>
      </c>
    </row>
    <row r="631" ht="14.25" customHeight="1">
      <c r="A631" s="11">
        <v>160.0</v>
      </c>
      <c r="B631" s="11"/>
      <c r="C631" s="47" t="s">
        <v>134</v>
      </c>
      <c r="D631" s="21" t="s">
        <v>60</v>
      </c>
      <c r="E631" s="13">
        <v>8.0</v>
      </c>
      <c r="F631" s="21" t="s">
        <v>65</v>
      </c>
      <c r="G631" s="13">
        <v>12.5</v>
      </c>
      <c r="H631" s="15">
        <v>0.5669230252802913</v>
      </c>
      <c r="I631" s="15">
        <v>0.29792623679086566</v>
      </c>
      <c r="J631" s="15">
        <v>0.25176380327799935</v>
      </c>
    </row>
    <row r="632" ht="14.25" customHeight="1">
      <c r="A632" s="11">
        <v>234.0</v>
      </c>
      <c r="B632" s="11"/>
      <c r="C632" s="20" t="s">
        <v>276</v>
      </c>
      <c r="D632" s="21" t="s">
        <v>54</v>
      </c>
      <c r="E632" s="13">
        <v>6.363636363636364</v>
      </c>
      <c r="F632" s="21" t="s">
        <v>189</v>
      </c>
      <c r="G632" s="13">
        <v>21.176470588235293</v>
      </c>
      <c r="H632" s="15">
        <v>0.5664050035101155</v>
      </c>
      <c r="I632" s="15">
        <v>0.171286594772744</v>
      </c>
      <c r="J632" s="15">
        <v>0.19526671804092816</v>
      </c>
    </row>
    <row r="633" ht="14.25" customHeight="1">
      <c r="A633" s="32">
        <v>115.0</v>
      </c>
      <c r="B633" s="32"/>
      <c r="C633" s="32" t="s">
        <v>197</v>
      </c>
      <c r="D633" s="36" t="s">
        <v>198</v>
      </c>
      <c r="E633" s="13">
        <v>6.666666666666667</v>
      </c>
      <c r="F633" s="36" t="s">
        <v>189</v>
      </c>
      <c r="G633" s="13">
        <v>20.0</v>
      </c>
      <c r="H633" s="15">
        <v>0.5662926438585564</v>
      </c>
      <c r="I633" s="15">
        <v>0.30790282000519076</v>
      </c>
      <c r="J633" s="15">
        <v>0.24523153014730764</v>
      </c>
    </row>
    <row r="634" ht="14.25" customHeight="1">
      <c r="A634" s="32">
        <v>77.0</v>
      </c>
      <c r="B634" s="32"/>
      <c r="C634" s="32" t="s">
        <v>343</v>
      </c>
      <c r="D634" s="36" t="s">
        <v>108</v>
      </c>
      <c r="E634" s="13">
        <v>6.0</v>
      </c>
      <c r="F634" s="36" t="s">
        <v>28</v>
      </c>
      <c r="G634" s="13">
        <v>19.04761904761905</v>
      </c>
      <c r="H634" s="15">
        <v>0.5662926438585564</v>
      </c>
      <c r="I634" s="15">
        <v>0.11729631238292983</v>
      </c>
      <c r="J634" s="15">
        <v>0.1398742324018319</v>
      </c>
    </row>
    <row r="635" ht="14.25" customHeight="1">
      <c r="A635" s="32">
        <v>77.0</v>
      </c>
      <c r="B635" s="32"/>
      <c r="C635" s="32" t="s">
        <v>343</v>
      </c>
      <c r="D635" s="36" t="s">
        <v>139</v>
      </c>
      <c r="E635" s="13">
        <v>6.0</v>
      </c>
      <c r="F635" s="36" t="s">
        <v>28</v>
      </c>
      <c r="G635" s="13">
        <v>19.04761904761905</v>
      </c>
      <c r="H635" s="15">
        <v>0.5662926438585564</v>
      </c>
      <c r="I635" s="15">
        <v>0.11729631238292983</v>
      </c>
      <c r="J635" s="15">
        <v>0.09009692549726538</v>
      </c>
    </row>
    <row r="636" ht="14.25" customHeight="1">
      <c r="A636" s="32">
        <v>62.0</v>
      </c>
      <c r="B636" s="32"/>
      <c r="C636" s="32" t="s">
        <v>153</v>
      </c>
      <c r="D636" s="36" t="s">
        <v>154</v>
      </c>
      <c r="E636" s="13">
        <v>6.666666666666667</v>
      </c>
      <c r="F636" s="36" t="s">
        <v>156</v>
      </c>
      <c r="G636" s="13">
        <v>16.81818181818182</v>
      </c>
      <c r="H636" s="15">
        <v>0.5661770739312383</v>
      </c>
      <c r="I636" s="15">
        <v>0.299044554617986</v>
      </c>
      <c r="J636" s="15">
        <v>0.3743334189571025</v>
      </c>
    </row>
    <row r="637" ht="14.25" customHeight="1">
      <c r="A637" s="11">
        <v>70.0</v>
      </c>
      <c r="B637" s="11"/>
      <c r="C637" s="11" t="s">
        <v>323</v>
      </c>
      <c r="D637" s="12" t="s">
        <v>129</v>
      </c>
      <c r="E637" s="13">
        <v>4.545454545454545</v>
      </c>
      <c r="F637" s="48" t="s">
        <v>144</v>
      </c>
      <c r="G637" s="13">
        <v>20.0</v>
      </c>
      <c r="H637" s="15">
        <v>0.565809665057824</v>
      </c>
      <c r="I637" s="15">
        <v>0.10964954319080171</v>
      </c>
      <c r="J637" s="15">
        <v>0.1337330476473203</v>
      </c>
    </row>
    <row r="638" ht="14.25" customHeight="1">
      <c r="A638" s="11">
        <v>81.0</v>
      </c>
      <c r="B638" s="11"/>
      <c r="C638" s="11" t="s">
        <v>359</v>
      </c>
      <c r="D638" s="48" t="s">
        <v>70</v>
      </c>
      <c r="E638" s="13">
        <v>5.0</v>
      </c>
      <c r="F638" s="48" t="s">
        <v>92</v>
      </c>
      <c r="G638" s="13">
        <v>18.0</v>
      </c>
      <c r="H638" s="15">
        <v>0.565809665057824</v>
      </c>
      <c r="I638" s="15">
        <v>0.0568224353377434</v>
      </c>
      <c r="J638" s="15">
        <v>0.050984993962958476</v>
      </c>
    </row>
    <row r="639" ht="14.25" customHeight="1">
      <c r="A639" s="11">
        <v>2.0</v>
      </c>
      <c r="B639" s="11"/>
      <c r="C639" s="11" t="s">
        <v>305</v>
      </c>
      <c r="D639" s="48" t="s">
        <v>146</v>
      </c>
      <c r="E639" s="13">
        <v>7.0</v>
      </c>
      <c r="F639" s="48" t="s">
        <v>39</v>
      </c>
      <c r="G639" s="13">
        <v>18.571428571428573</v>
      </c>
      <c r="H639" s="15">
        <v>0.5657235055230201</v>
      </c>
      <c r="I639" s="15">
        <v>0.1608540220265278</v>
      </c>
      <c r="J639" s="15">
        <v>0.18749566313134539</v>
      </c>
    </row>
    <row r="640" ht="14.25" customHeight="1">
      <c r="A640" s="11">
        <v>205.0</v>
      </c>
      <c r="B640" s="11"/>
      <c r="C640" s="20" t="s">
        <v>183</v>
      </c>
      <c r="D640" s="21" t="s">
        <v>184</v>
      </c>
      <c r="E640" s="13">
        <v>6.0</v>
      </c>
      <c r="F640" s="21" t="s">
        <v>77</v>
      </c>
      <c r="G640" s="13">
        <v>18.095238095238095</v>
      </c>
      <c r="H640" s="15">
        <v>0.5656797730318694</v>
      </c>
      <c r="I640" s="15">
        <v>0.3222157628852506</v>
      </c>
      <c r="J640" s="15">
        <v>0.24304274686201763</v>
      </c>
    </row>
    <row r="641" ht="14.25" customHeight="1">
      <c r="A641" s="11">
        <v>139.0</v>
      </c>
      <c r="B641" s="11"/>
      <c r="C641" s="11" t="s">
        <v>133</v>
      </c>
      <c r="D641" s="12" t="s">
        <v>136</v>
      </c>
      <c r="E641" s="13">
        <v>5.0</v>
      </c>
      <c r="F641" s="48" t="s">
        <v>128</v>
      </c>
      <c r="G641" s="13">
        <v>14.0</v>
      </c>
      <c r="H641" s="15">
        <v>0.5655458843281934</v>
      </c>
      <c r="I641" s="15">
        <v>0.28202736286070745</v>
      </c>
      <c r="J641" s="15">
        <v>0.3012357129798691</v>
      </c>
    </row>
    <row r="642" ht="14.25" customHeight="1">
      <c r="A642" s="11">
        <v>67.0</v>
      </c>
      <c r="B642" s="11"/>
      <c r="C642" s="11" t="s">
        <v>264</v>
      </c>
      <c r="D642" s="48" t="s">
        <v>149</v>
      </c>
      <c r="E642" s="13">
        <v>6.25</v>
      </c>
      <c r="F642" s="48" t="s">
        <v>156</v>
      </c>
      <c r="G642" s="13">
        <v>16.363636363636363</v>
      </c>
      <c r="H642" s="15">
        <v>0.5651183042745177</v>
      </c>
      <c r="I642" s="15">
        <v>0.1844472636809411</v>
      </c>
      <c r="J642" s="15">
        <v>0.1910143970251856</v>
      </c>
    </row>
    <row r="643" ht="14.25" customHeight="1">
      <c r="A643" s="11">
        <v>186.0</v>
      </c>
      <c r="B643" s="11"/>
      <c r="C643" s="20" t="s">
        <v>188</v>
      </c>
      <c r="D643" s="21" t="s">
        <v>136</v>
      </c>
      <c r="E643" s="13">
        <v>5.0</v>
      </c>
      <c r="F643" s="21" t="s">
        <v>76</v>
      </c>
      <c r="G643" s="13">
        <v>23.03030303030303</v>
      </c>
      <c r="H643" s="15">
        <v>0.5650429852948731</v>
      </c>
      <c r="I643" s="15">
        <v>0.3064253769067089</v>
      </c>
      <c r="J643" s="15">
        <v>0.2586423858531751</v>
      </c>
    </row>
    <row r="644" ht="14.25" customHeight="1">
      <c r="A644" s="32">
        <v>18.0</v>
      </c>
      <c r="B644" s="32"/>
      <c r="C644" s="32" t="s">
        <v>253</v>
      </c>
      <c r="D644" s="36" t="s">
        <v>190</v>
      </c>
      <c r="E644" s="13">
        <v>6.25</v>
      </c>
      <c r="F644" s="36" t="s">
        <v>68</v>
      </c>
      <c r="G644" s="13">
        <v>22.59259259259259</v>
      </c>
      <c r="H644" s="15">
        <v>0.5650429852948731</v>
      </c>
      <c r="I644" s="15">
        <v>0.23107807213375717</v>
      </c>
      <c r="J644" s="15">
        <v>0.22559977214687854</v>
      </c>
    </row>
    <row r="645" ht="14.25" customHeight="1">
      <c r="A645" s="11">
        <v>89.0</v>
      </c>
      <c r="B645" s="11"/>
      <c r="C645" s="11" t="s">
        <v>110</v>
      </c>
      <c r="D645" s="12" t="s">
        <v>135</v>
      </c>
      <c r="E645" s="13">
        <v>5.454545454545455</v>
      </c>
      <c r="F645" s="48" t="s">
        <v>127</v>
      </c>
      <c r="G645" s="13">
        <v>21.875</v>
      </c>
      <c r="H645" s="15">
        <v>0.5648094964579743</v>
      </c>
      <c r="I645" s="15">
        <v>0.34245902451994353</v>
      </c>
      <c r="J645" s="15">
        <v>0.4164301738162514</v>
      </c>
    </row>
    <row r="646" ht="14.25" customHeight="1">
      <c r="A646" s="32">
        <v>101.0</v>
      </c>
      <c r="B646" s="32"/>
      <c r="C646" s="32" t="s">
        <v>275</v>
      </c>
      <c r="D646" s="36" t="s">
        <v>139</v>
      </c>
      <c r="E646" s="13">
        <v>6.0</v>
      </c>
      <c r="F646" s="36" t="s">
        <v>105</v>
      </c>
      <c r="G646" s="13">
        <v>15.2</v>
      </c>
      <c r="H646" s="15">
        <v>0.5648094964579743</v>
      </c>
      <c r="I646" s="15">
        <v>0.19037318443810525</v>
      </c>
      <c r="J646" s="15">
        <v>0.15783667655232003</v>
      </c>
    </row>
    <row r="647" ht="14.25" customHeight="1">
      <c r="A647" s="11">
        <v>224.0</v>
      </c>
      <c r="B647" s="11"/>
      <c r="C647" s="20" t="s">
        <v>263</v>
      </c>
      <c r="D647" s="21" t="s">
        <v>74</v>
      </c>
      <c r="E647" s="13">
        <v>8.0</v>
      </c>
      <c r="F647" s="21" t="s">
        <v>212</v>
      </c>
      <c r="G647" s="13">
        <v>12.394366197183098</v>
      </c>
      <c r="H647" s="15">
        <v>0.5643056521257193</v>
      </c>
      <c r="I647" s="15">
        <v>0.18728124135016114</v>
      </c>
      <c r="J647" s="15">
        <v>0.15933924795984902</v>
      </c>
    </row>
    <row r="648" ht="14.25" customHeight="1">
      <c r="A648" s="11">
        <v>81.0</v>
      </c>
      <c r="B648" s="11"/>
      <c r="C648" s="11" t="s">
        <v>359</v>
      </c>
      <c r="D648" s="48" t="s">
        <v>262</v>
      </c>
      <c r="E648" s="13">
        <v>5.714285714285714</v>
      </c>
      <c r="F648" s="48" t="s">
        <v>269</v>
      </c>
      <c r="G648" s="13">
        <v>13.928571428571429</v>
      </c>
      <c r="H648" s="15">
        <v>0.5641257077213424</v>
      </c>
      <c r="I648" s="15">
        <v>0.05665332094685725</v>
      </c>
      <c r="J648" s="15">
        <v>0.061824752294826785</v>
      </c>
    </row>
    <row r="649" ht="14.25" customHeight="1">
      <c r="A649" s="11">
        <v>99.0</v>
      </c>
      <c r="B649" s="11"/>
      <c r="C649" s="11" t="s">
        <v>241</v>
      </c>
      <c r="D649" s="12" t="s">
        <v>154</v>
      </c>
      <c r="E649" s="13">
        <v>8.333333333333334</v>
      </c>
      <c r="F649" s="48" t="s">
        <v>259</v>
      </c>
      <c r="G649" s="13">
        <v>12.631578947368421</v>
      </c>
      <c r="H649" s="15">
        <v>0.5639392198840791</v>
      </c>
      <c r="I649" s="15">
        <v>0.20830911081968986</v>
      </c>
      <c r="J649" s="15">
        <v>0.2579946913263122</v>
      </c>
    </row>
    <row r="650" ht="14.25" customHeight="1">
      <c r="A650" s="32">
        <v>57.0</v>
      </c>
      <c r="B650" s="32"/>
      <c r="C650" s="32" t="s">
        <v>260</v>
      </c>
      <c r="D650" s="36" t="s">
        <v>149</v>
      </c>
      <c r="E650" s="13">
        <v>7.5</v>
      </c>
      <c r="F650" s="36" t="s">
        <v>237</v>
      </c>
      <c r="G650" s="13">
        <v>13.181818181818182</v>
      </c>
      <c r="H650" s="15">
        <v>0.5637458250898802</v>
      </c>
      <c r="I650" s="15">
        <v>0.16559937389496518</v>
      </c>
      <c r="J650" s="15">
        <v>0.17652463128959403</v>
      </c>
    </row>
    <row r="651" ht="14.25" customHeight="1">
      <c r="A651" s="11">
        <v>81.0</v>
      </c>
      <c r="B651" s="11"/>
      <c r="C651" s="11" t="s">
        <v>359</v>
      </c>
      <c r="D651" s="48" t="s">
        <v>262</v>
      </c>
      <c r="E651" s="13">
        <v>5.714285714285714</v>
      </c>
      <c r="F651" s="48" t="s">
        <v>105</v>
      </c>
      <c r="G651" s="13">
        <v>14.4</v>
      </c>
      <c r="H651" s="15">
        <v>0.5635451323789191</v>
      </c>
      <c r="I651" s="15">
        <v>0.056595015642280734</v>
      </c>
      <c r="J651" s="15">
        <v>0.05959862039401484</v>
      </c>
    </row>
    <row r="652" ht="14.25" customHeight="1">
      <c r="A652" s="11">
        <v>139.0</v>
      </c>
      <c r="B652" s="11"/>
      <c r="C652" s="11" t="s">
        <v>133</v>
      </c>
      <c r="D652" s="12" t="s">
        <v>136</v>
      </c>
      <c r="E652" s="13">
        <v>5.0</v>
      </c>
      <c r="F652" s="12" t="s">
        <v>126</v>
      </c>
      <c r="G652" s="13">
        <v>16.666666666666668</v>
      </c>
      <c r="H652" s="15">
        <v>0.5631201360498249</v>
      </c>
      <c r="I652" s="15">
        <v>0.2808176866719667</v>
      </c>
      <c r="J652" s="15">
        <v>0.2546080359159164</v>
      </c>
    </row>
    <row r="653" ht="14.25" customHeight="1">
      <c r="A653" s="11">
        <v>117.0</v>
      </c>
      <c r="B653" s="11"/>
      <c r="C653" s="11" t="s">
        <v>265</v>
      </c>
      <c r="D653" s="48" t="s">
        <v>83</v>
      </c>
      <c r="E653" s="13">
        <v>8.0</v>
      </c>
      <c r="F653" s="48" t="s">
        <v>89</v>
      </c>
      <c r="G653" s="13">
        <v>13.055555555555557</v>
      </c>
      <c r="H653" s="15">
        <v>0.5630086271119932</v>
      </c>
      <c r="I653" s="15">
        <v>0.17686774152829995</v>
      </c>
      <c r="J653" s="15">
        <v>0.14253404556128405</v>
      </c>
    </row>
    <row r="654" ht="14.25" customHeight="1">
      <c r="A654" s="11">
        <v>84.0</v>
      </c>
      <c r="B654" s="11"/>
      <c r="C654" s="11" t="s">
        <v>376</v>
      </c>
      <c r="D654" s="48" t="s">
        <v>246</v>
      </c>
      <c r="E654" s="13">
        <v>6.25</v>
      </c>
      <c r="F654" s="12" t="s">
        <v>43</v>
      </c>
      <c r="G654" s="13">
        <v>24.0</v>
      </c>
      <c r="H654" s="15">
        <v>0.5628948879954049</v>
      </c>
      <c r="I654" s="15">
        <v>0.0544098494373617</v>
      </c>
      <c r="J654" s="15">
        <v>0.05168935696549362</v>
      </c>
    </row>
    <row r="655" ht="14.25" customHeight="1">
      <c r="A655" s="11">
        <v>127.0</v>
      </c>
      <c r="B655" s="11"/>
      <c r="C655" s="11" t="s">
        <v>195</v>
      </c>
      <c r="D655" s="12" t="s">
        <v>184</v>
      </c>
      <c r="E655" s="13">
        <v>8.0</v>
      </c>
      <c r="F655" s="48" t="s">
        <v>259</v>
      </c>
      <c r="G655" s="13">
        <v>12.631578947368421</v>
      </c>
      <c r="H655" s="15">
        <v>0.5626604461428454</v>
      </c>
      <c r="I655" s="15">
        <v>0.22611296874530093</v>
      </c>
      <c r="J655" s="15">
        <v>0.178210517588889</v>
      </c>
    </row>
    <row r="656" ht="14.25" customHeight="1">
      <c r="A656" s="32">
        <v>38.0</v>
      </c>
      <c r="B656" s="32"/>
      <c r="C656" s="32" t="s">
        <v>201</v>
      </c>
      <c r="D656" s="36" t="s">
        <v>108</v>
      </c>
      <c r="E656" s="13">
        <v>6.0</v>
      </c>
      <c r="F656" s="36" t="s">
        <v>28</v>
      </c>
      <c r="G656" s="13">
        <v>18.80952380952381</v>
      </c>
      <c r="H656" s="15">
        <v>0.5622476964024238</v>
      </c>
      <c r="I656" s="15">
        <v>0.26277268298367545</v>
      </c>
      <c r="J656" s="15">
        <v>0.3133527950010857</v>
      </c>
    </row>
    <row r="657" ht="14.25" customHeight="1">
      <c r="A657" s="11">
        <v>26.0</v>
      </c>
      <c r="B657" s="11"/>
      <c r="C657" s="11" t="s">
        <v>268</v>
      </c>
      <c r="D657" s="48" t="s">
        <v>262</v>
      </c>
      <c r="E657" s="13">
        <v>5.714285714285714</v>
      </c>
      <c r="F657" s="48" t="s">
        <v>272</v>
      </c>
      <c r="G657" s="13">
        <v>16.11111111111111</v>
      </c>
      <c r="H657" s="15">
        <v>0.5618959618410209</v>
      </c>
      <c r="I657" s="15">
        <v>0.17457844009167425</v>
      </c>
      <c r="J657" s="15">
        <v>0.167212664811094</v>
      </c>
    </row>
    <row r="658" ht="14.25" customHeight="1">
      <c r="A658" s="11">
        <v>28.0</v>
      </c>
      <c r="B658" s="11"/>
      <c r="C658" s="11" t="s">
        <v>215</v>
      </c>
      <c r="D658" s="48" t="s">
        <v>166</v>
      </c>
      <c r="E658" s="13">
        <v>7.142857142857142</v>
      </c>
      <c r="F658" s="48" t="s">
        <v>194</v>
      </c>
      <c r="G658" s="13">
        <v>14.0</v>
      </c>
      <c r="H658" s="15">
        <v>0.5617587467099242</v>
      </c>
      <c r="I658" s="15">
        <v>0.2670926758695629</v>
      </c>
      <c r="J658" s="15">
        <v>0.2726513573895051</v>
      </c>
    </row>
    <row r="659" ht="14.25" customHeight="1">
      <c r="A659" s="11">
        <v>122.0</v>
      </c>
      <c r="B659" s="11"/>
      <c r="C659" s="11" t="s">
        <v>293</v>
      </c>
      <c r="D659" s="48" t="s">
        <v>54</v>
      </c>
      <c r="E659" s="13">
        <v>7.2727272727272725</v>
      </c>
      <c r="F659" s="48" t="s">
        <v>193</v>
      </c>
      <c r="G659" s="13">
        <v>14.0625</v>
      </c>
      <c r="H659" s="15">
        <v>0.5611783424772393</v>
      </c>
      <c r="I659" s="15">
        <v>0.16414071367748287</v>
      </c>
      <c r="J659" s="15">
        <v>0.20971949735952017</v>
      </c>
    </row>
    <row r="660" ht="14.25" customHeight="1">
      <c r="A660" s="11">
        <v>182.0</v>
      </c>
      <c r="B660" s="11"/>
      <c r="C660" s="20" t="s">
        <v>234</v>
      </c>
      <c r="D660" s="21" t="s">
        <v>119</v>
      </c>
      <c r="E660" s="13">
        <v>6.25</v>
      </c>
      <c r="F660" s="21" t="s">
        <v>152</v>
      </c>
      <c r="G660" s="13">
        <v>23.846153846153847</v>
      </c>
      <c r="H660" s="15">
        <v>0.5611275571068793</v>
      </c>
      <c r="I660" s="15">
        <v>0.24566048684912506</v>
      </c>
      <c r="J660" s="15">
        <v>0.23679274244579074</v>
      </c>
    </row>
    <row r="661" ht="14.25" customHeight="1">
      <c r="A661" s="32">
        <v>127.0</v>
      </c>
      <c r="B661" s="32"/>
      <c r="C661" s="32" t="s">
        <v>195</v>
      </c>
      <c r="D661" s="36" t="s">
        <v>178</v>
      </c>
      <c r="E661" s="13">
        <v>7.5</v>
      </c>
      <c r="F661" s="36" t="s">
        <v>259</v>
      </c>
      <c r="G661" s="13">
        <v>12.631578947368421</v>
      </c>
      <c r="H661" s="15">
        <v>0.5610248053110348</v>
      </c>
      <c r="I661" s="15">
        <v>0.22545566360359945</v>
      </c>
      <c r="J661" s="15">
        <v>0.16104679970635258</v>
      </c>
    </row>
    <row r="662" ht="14.25" customHeight="1">
      <c r="A662" s="11">
        <v>28.0</v>
      </c>
      <c r="B662" s="11"/>
      <c r="C662" s="11" t="s">
        <v>215</v>
      </c>
      <c r="D662" s="48" t="s">
        <v>136</v>
      </c>
      <c r="E662" s="13">
        <v>6.666666666666667</v>
      </c>
      <c r="F662" s="48" t="s">
        <v>194</v>
      </c>
      <c r="G662" s="13">
        <v>14.0</v>
      </c>
      <c r="H662" s="15">
        <v>0.5605419956679101</v>
      </c>
      <c r="I662" s="15">
        <v>0.26651416188365346</v>
      </c>
      <c r="J662" s="15">
        <v>0.2556914575151461</v>
      </c>
    </row>
    <row r="663" ht="14.25" customHeight="1">
      <c r="A663" s="11">
        <v>211.0</v>
      </c>
      <c r="B663" s="11"/>
      <c r="C663" s="20" t="s">
        <v>280</v>
      </c>
      <c r="D663" s="21" t="s">
        <v>297</v>
      </c>
      <c r="E663" s="13">
        <v>6.666666666666667</v>
      </c>
      <c r="F663" s="21" t="s">
        <v>88</v>
      </c>
      <c r="G663" s="13">
        <v>14.242424242424242</v>
      </c>
      <c r="H663" s="15">
        <v>0.5602002538628997</v>
      </c>
      <c r="I663" s="15">
        <v>0.16912892029873625</v>
      </c>
      <c r="J663" s="15">
        <v>0.159564388254256</v>
      </c>
    </row>
    <row r="664" ht="14.25" customHeight="1">
      <c r="A664" s="11">
        <v>69.0</v>
      </c>
      <c r="B664" s="11"/>
      <c r="C664" s="11" t="s">
        <v>382</v>
      </c>
      <c r="D664" s="48" t="s">
        <v>132</v>
      </c>
      <c r="E664" s="13">
        <v>6.666666666666667</v>
      </c>
      <c r="F664" s="48" t="s">
        <v>208</v>
      </c>
      <c r="G664" s="13">
        <v>16.153846153846153</v>
      </c>
      <c r="H664" s="15">
        <v>0.5600229753015509</v>
      </c>
      <c r="I664" s="15">
        <v>0.05624129679451648</v>
      </c>
      <c r="J664" s="15">
        <v>0.04884958350152289</v>
      </c>
    </row>
    <row r="665" ht="14.25" customHeight="1">
      <c r="A665" s="32">
        <v>121.0</v>
      </c>
      <c r="B665" s="32"/>
      <c r="C665" s="32" t="s">
        <v>240</v>
      </c>
      <c r="D665" s="70" t="s">
        <v>139</v>
      </c>
      <c r="E665" s="13">
        <v>6.0</v>
      </c>
      <c r="F665" s="36" t="s">
        <v>267</v>
      </c>
      <c r="G665" s="13">
        <v>16.206896551724135</v>
      </c>
      <c r="H665" s="15">
        <v>0.5598412086753576</v>
      </c>
      <c r="I665" s="15">
        <v>0.1939694968317209</v>
      </c>
      <c r="J665" s="15">
        <v>0.15579837578296352</v>
      </c>
    </row>
    <row r="666" ht="14.25" customHeight="1">
      <c r="A666" s="11">
        <v>162.0</v>
      </c>
      <c r="B666" s="11"/>
      <c r="C666" s="47" t="s">
        <v>283</v>
      </c>
      <c r="D666" s="21" t="s">
        <v>246</v>
      </c>
      <c r="E666" s="13">
        <v>5.0</v>
      </c>
      <c r="F666" s="21" t="s">
        <v>29</v>
      </c>
      <c r="G666" s="13">
        <v>19.736842105263158</v>
      </c>
      <c r="H666" s="15">
        <v>0.5597795928698683</v>
      </c>
      <c r="I666" s="15">
        <v>0.19412382632994302</v>
      </c>
      <c r="J666" s="15">
        <v>0.20602396148247676</v>
      </c>
    </row>
    <row r="667" ht="14.25" customHeight="1">
      <c r="A667" s="11">
        <v>18.0</v>
      </c>
      <c r="B667" s="11"/>
      <c r="C667" s="11" t="s">
        <v>253</v>
      </c>
      <c r="D667" s="48" t="s">
        <v>25</v>
      </c>
      <c r="E667" s="13">
        <v>7.5</v>
      </c>
      <c r="F667" s="12" t="s">
        <v>43</v>
      </c>
      <c r="G667" s="13">
        <v>25.0</v>
      </c>
      <c r="H667" s="15">
        <v>0.5596547813664414</v>
      </c>
      <c r="I667" s="15">
        <v>0.22887453044144546</v>
      </c>
      <c r="J667" s="15">
        <v>0.21035166146618423</v>
      </c>
    </row>
    <row r="668" ht="14.25" customHeight="1">
      <c r="A668" s="11">
        <v>22.0</v>
      </c>
      <c r="B668" s="11"/>
      <c r="C668" s="11" t="s">
        <v>303</v>
      </c>
      <c r="D668" s="48" t="s">
        <v>296</v>
      </c>
      <c r="E668" s="13">
        <v>7.0</v>
      </c>
      <c r="F668" s="48" t="s">
        <v>257</v>
      </c>
      <c r="G668" s="13">
        <v>14.642857142857142</v>
      </c>
      <c r="H668" s="15">
        <v>0.5596547813664414</v>
      </c>
      <c r="I668" s="15">
        <v>0.15412278448497305</v>
      </c>
      <c r="J668" s="15">
        <v>0.1845737103892768</v>
      </c>
    </row>
    <row r="669" ht="14.25" customHeight="1">
      <c r="A669" s="32">
        <v>38.0</v>
      </c>
      <c r="B669" s="32"/>
      <c r="C669" s="32" t="s">
        <v>201</v>
      </c>
      <c r="D669" s="36" t="s">
        <v>108</v>
      </c>
      <c r="E669" s="13">
        <v>6.0</v>
      </c>
      <c r="F669" s="36" t="s">
        <v>98</v>
      </c>
      <c r="G669" s="13">
        <v>18.18181818181818</v>
      </c>
      <c r="H669" s="15">
        <v>0.5584274682494097</v>
      </c>
      <c r="I669" s="15">
        <v>0.26098725708010934</v>
      </c>
      <c r="J669" s="15">
        <v>0.2975254730713246</v>
      </c>
    </row>
    <row r="670" ht="14.25" customHeight="1">
      <c r="A670" s="11">
        <v>22.0</v>
      </c>
      <c r="B670" s="11"/>
      <c r="C670" s="11" t="s">
        <v>303</v>
      </c>
      <c r="D670" s="48" t="s">
        <v>25</v>
      </c>
      <c r="E670" s="13">
        <v>7.5</v>
      </c>
      <c r="F670" s="48" t="s">
        <v>239</v>
      </c>
      <c r="G670" s="13">
        <v>14.166666666666666</v>
      </c>
      <c r="H670" s="15">
        <v>0.5584274682494097</v>
      </c>
      <c r="I670" s="15">
        <v>0.15378479592250602</v>
      </c>
      <c r="J670" s="15">
        <v>0.15877554779017977</v>
      </c>
    </row>
    <row r="671" ht="14.25" customHeight="1">
      <c r="A671" s="32">
        <v>107.0</v>
      </c>
      <c r="B671" s="32"/>
      <c r="C671" s="32" t="s">
        <v>256</v>
      </c>
      <c r="D671" s="70" t="s">
        <v>106</v>
      </c>
      <c r="E671" s="13">
        <v>7.6923076923076925</v>
      </c>
      <c r="F671" s="70" t="s">
        <v>236</v>
      </c>
      <c r="G671" s="13">
        <v>16.25</v>
      </c>
      <c r="H671" s="15">
        <v>0.5574889346893267</v>
      </c>
      <c r="I671" s="15">
        <v>0.18545631239368274</v>
      </c>
      <c r="J671" s="15">
        <v>0.22819957677394104</v>
      </c>
    </row>
    <row r="672" ht="14.25" customHeight="1">
      <c r="A672" s="11">
        <v>114.0</v>
      </c>
      <c r="B672" s="11"/>
      <c r="C672" s="11" t="s">
        <v>196</v>
      </c>
      <c r="D672" s="12" t="s">
        <v>135</v>
      </c>
      <c r="E672" s="13">
        <v>5.454545454545455</v>
      </c>
      <c r="F672" s="48" t="s">
        <v>144</v>
      </c>
      <c r="G672" s="13">
        <v>17.82608695652174</v>
      </c>
      <c r="H672" s="15">
        <v>0.5572367913448267</v>
      </c>
      <c r="I672" s="15">
        <v>0.23302713923723012</v>
      </c>
      <c r="J672" s="15">
        <v>0.2842093875439463</v>
      </c>
    </row>
    <row r="673" ht="14.25" customHeight="1">
      <c r="A673" s="32">
        <v>131.0</v>
      </c>
      <c r="B673" s="32"/>
      <c r="C673" s="32" t="s">
        <v>73</v>
      </c>
      <c r="D673" s="36" t="s">
        <v>86</v>
      </c>
      <c r="E673" s="13">
        <v>7.777777777777778</v>
      </c>
      <c r="F673" s="36" t="s">
        <v>89</v>
      </c>
      <c r="G673" s="13">
        <v>13.055555555555557</v>
      </c>
      <c r="H673" s="15">
        <v>0.5569770072929177</v>
      </c>
      <c r="I673" s="15">
        <v>0.4317513693316416</v>
      </c>
      <c r="J673" s="15">
        <v>0.5016984251507756</v>
      </c>
    </row>
    <row r="674" ht="14.25" customHeight="1">
      <c r="A674" s="11">
        <v>143.0</v>
      </c>
      <c r="B674" s="11"/>
      <c r="C674" s="11" t="s">
        <v>57</v>
      </c>
      <c r="D674" s="12" t="s">
        <v>58</v>
      </c>
      <c r="E674" s="13">
        <v>6.0</v>
      </c>
      <c r="F674" s="12" t="s">
        <v>77</v>
      </c>
      <c r="G674" s="13">
        <v>17.619047619047617</v>
      </c>
      <c r="H674" s="15">
        <v>0.5569770072929177</v>
      </c>
      <c r="I674" s="15">
        <v>0.5313863007158666</v>
      </c>
      <c r="J674" s="15">
        <v>0.4008170953971108</v>
      </c>
    </row>
    <row r="675" ht="14.25" customHeight="1">
      <c r="A675" s="11">
        <v>22.0</v>
      </c>
      <c r="B675" s="11"/>
      <c r="C675" s="11" t="s">
        <v>303</v>
      </c>
      <c r="D675" s="48" t="s">
        <v>296</v>
      </c>
      <c r="E675" s="13">
        <v>7.0</v>
      </c>
      <c r="F675" s="48" t="s">
        <v>239</v>
      </c>
      <c r="G675" s="13">
        <v>14.166666666666666</v>
      </c>
      <c r="H675" s="15">
        <v>0.5564330844342332</v>
      </c>
      <c r="I675" s="15">
        <v>0.15323556450849704</v>
      </c>
      <c r="J675" s="15">
        <v>0.18178970384617793</v>
      </c>
    </row>
    <row r="676" ht="14.25" customHeight="1">
      <c r="A676" s="11">
        <v>227.0</v>
      </c>
      <c r="B676" s="11"/>
      <c r="C676" s="20" t="s">
        <v>211</v>
      </c>
      <c r="D676" s="21" t="s">
        <v>25</v>
      </c>
      <c r="E676" s="13">
        <v>7.5</v>
      </c>
      <c r="F676" s="21" t="s">
        <v>87</v>
      </c>
      <c r="G676" s="13">
        <v>17.5</v>
      </c>
      <c r="H676" s="15">
        <v>0.5556526733761206</v>
      </c>
      <c r="I676" s="15">
        <v>0.294706432931411</v>
      </c>
      <c r="J676" s="15">
        <v>0.2822722437063597</v>
      </c>
    </row>
    <row r="677" ht="14.25" customHeight="1">
      <c r="A677" s="11">
        <v>237.0</v>
      </c>
      <c r="B677" s="11"/>
      <c r="C677" s="20" t="s">
        <v>274</v>
      </c>
      <c r="D677" s="21" t="s">
        <v>106</v>
      </c>
      <c r="E677" s="13">
        <v>6.923076923076923</v>
      </c>
      <c r="F677" s="21" t="s">
        <v>125</v>
      </c>
      <c r="G677" s="13">
        <v>25.217391304347828</v>
      </c>
      <c r="H677" s="15">
        <v>0.5556118675691605</v>
      </c>
      <c r="I677" s="15">
        <v>0.18657557735000058</v>
      </c>
      <c r="J677" s="15">
        <v>0.23265424272662807</v>
      </c>
    </row>
    <row r="678" ht="14.25" customHeight="1">
      <c r="A678" s="11">
        <v>224.0</v>
      </c>
      <c r="B678" s="11"/>
      <c r="C678" s="20" t="s">
        <v>263</v>
      </c>
      <c r="D678" s="21" t="s">
        <v>136</v>
      </c>
      <c r="E678" s="13">
        <v>5.0</v>
      </c>
      <c r="F678" s="21" t="s">
        <v>112</v>
      </c>
      <c r="G678" s="13">
        <v>23.225806451612904</v>
      </c>
      <c r="H678" s="15">
        <v>0.5553946862494719</v>
      </c>
      <c r="I678" s="15">
        <v>0.18432387818244161</v>
      </c>
      <c r="J678" s="15">
        <v>0.1537453409311323</v>
      </c>
    </row>
    <row r="679" ht="14.25" customHeight="1">
      <c r="A679" s="11">
        <v>185.0</v>
      </c>
      <c r="B679" s="11"/>
      <c r="C679" s="20" t="s">
        <v>242</v>
      </c>
      <c r="D679" s="21" t="s">
        <v>115</v>
      </c>
      <c r="E679" s="13">
        <v>6.666666666666667</v>
      </c>
      <c r="F679" s="21" t="s">
        <v>140</v>
      </c>
      <c r="G679" s="13">
        <v>16.666666666666668</v>
      </c>
      <c r="H679" s="15">
        <v>0.5552364541451273</v>
      </c>
      <c r="I679" s="15">
        <v>0.24151310719645253</v>
      </c>
      <c r="J679" s="15">
        <v>0.2643119445157976</v>
      </c>
    </row>
    <row r="680" ht="14.25" customHeight="1">
      <c r="A680" s="11">
        <v>63.0</v>
      </c>
      <c r="B680" s="11"/>
      <c r="C680" s="11" t="s">
        <v>90</v>
      </c>
      <c r="D680" s="12" t="s">
        <v>94</v>
      </c>
      <c r="E680" s="13">
        <v>4.545454545454545</v>
      </c>
      <c r="F680" s="12" t="s">
        <v>233</v>
      </c>
      <c r="G680" s="13">
        <v>15.925925925925927</v>
      </c>
      <c r="H680" s="15">
        <v>0.5552364541451273</v>
      </c>
      <c r="I680" s="15">
        <v>0.04486985938173631</v>
      </c>
      <c r="J680" s="15">
        <v>0.05845901679449071</v>
      </c>
    </row>
    <row r="681" ht="14.25" customHeight="1">
      <c r="A681" s="11">
        <v>182.0</v>
      </c>
      <c r="B681" s="11"/>
      <c r="C681" s="20" t="s">
        <v>234</v>
      </c>
      <c r="D681" s="21" t="s">
        <v>146</v>
      </c>
      <c r="E681" s="13">
        <v>8.0</v>
      </c>
      <c r="F681" s="21" t="s">
        <v>48</v>
      </c>
      <c r="G681" s="13">
        <v>13.428571428571429</v>
      </c>
      <c r="H681" s="15">
        <v>0.5544040156831407</v>
      </c>
      <c r="I681" s="15">
        <v>0.24271693428503074</v>
      </c>
      <c r="J681" s="15">
        <v>0.28764013635948055</v>
      </c>
    </row>
    <row r="682" ht="14.25" customHeight="1">
      <c r="A682" s="11">
        <v>53.0</v>
      </c>
      <c r="B682" s="11"/>
      <c r="C682" s="11" t="s">
        <v>316</v>
      </c>
      <c r="D682" s="12" t="s">
        <v>317</v>
      </c>
      <c r="E682" s="13">
        <v>8.0</v>
      </c>
      <c r="F682" s="12" t="s">
        <v>159</v>
      </c>
      <c r="G682" s="13">
        <v>15.0</v>
      </c>
      <c r="H682" s="15">
        <v>0.5541102138730276</v>
      </c>
      <c r="I682" s="15">
        <v>0.15711723060389673</v>
      </c>
      <c r="J682" s="15">
        <v>0.11123039010423813</v>
      </c>
    </row>
    <row r="683" ht="14.25" customHeight="1">
      <c r="A683" s="11">
        <v>63.0</v>
      </c>
      <c r="B683" s="11"/>
      <c r="C683" s="11" t="s">
        <v>90</v>
      </c>
      <c r="D683" s="48" t="s">
        <v>54</v>
      </c>
      <c r="E683" s="13">
        <v>7.2727272727272725</v>
      </c>
      <c r="F683" s="48" t="s">
        <v>319</v>
      </c>
      <c r="G683" s="13">
        <v>14.137931034482758</v>
      </c>
      <c r="H683" s="15">
        <v>0.5538688766718635</v>
      </c>
      <c r="I683" s="15">
        <v>0.04475934248670739</v>
      </c>
      <c r="J683" s="15">
        <v>0.056028165183360776</v>
      </c>
    </row>
    <row r="684" ht="14.25" customHeight="1">
      <c r="A684" s="32">
        <v>101.0</v>
      </c>
      <c r="B684" s="32"/>
      <c r="C684" s="32" t="s">
        <v>275</v>
      </c>
      <c r="D684" s="36" t="s">
        <v>139</v>
      </c>
      <c r="E684" s="13">
        <v>6.0</v>
      </c>
      <c r="F684" s="36" t="s">
        <v>29</v>
      </c>
      <c r="G684" s="13">
        <v>19.210526315789473</v>
      </c>
      <c r="H684" s="15">
        <v>0.5535715772211539</v>
      </c>
      <c r="I684" s="15">
        <v>0.18658536131369197</v>
      </c>
      <c r="J684" s="15">
        <v>0.1402800910005736</v>
      </c>
    </row>
    <row r="685" ht="14.25" customHeight="1">
      <c r="A685" s="11">
        <v>49.0</v>
      </c>
      <c r="B685" s="11"/>
      <c r="C685" s="11" t="s">
        <v>294</v>
      </c>
      <c r="D685" s="12" t="s">
        <v>135</v>
      </c>
      <c r="E685" s="13">
        <v>5.454545454545455</v>
      </c>
      <c r="F685" s="48" t="s">
        <v>231</v>
      </c>
      <c r="G685" s="13">
        <v>14.594594594594595</v>
      </c>
      <c r="H685" s="15">
        <v>0.5531091114089391</v>
      </c>
      <c r="I685" s="15">
        <v>0.18226346183408115</v>
      </c>
      <c r="J685" s="15">
        <v>0.24795886653052016</v>
      </c>
    </row>
    <row r="686" ht="14.25" customHeight="1">
      <c r="A686" s="11">
        <v>198.0</v>
      </c>
      <c r="B686" s="11"/>
      <c r="C686" s="20" t="s">
        <v>352</v>
      </c>
      <c r="D686" s="21" t="s">
        <v>296</v>
      </c>
      <c r="E686" s="13">
        <v>6.0</v>
      </c>
      <c r="F686" s="21" t="s">
        <v>143</v>
      </c>
      <c r="G686" s="13">
        <v>15.666666666666666</v>
      </c>
      <c r="H686" s="15">
        <v>0.5528431935669156</v>
      </c>
      <c r="I686" s="15">
        <v>0.09056741519866968</v>
      </c>
      <c r="J686" s="15">
        <v>0.11012997688158233</v>
      </c>
    </row>
    <row r="687" ht="14.25" customHeight="1">
      <c r="A687" s="11">
        <v>2.0</v>
      </c>
      <c r="B687" s="11"/>
      <c r="C687" s="11" t="s">
        <v>305</v>
      </c>
      <c r="D687" s="48" t="s">
        <v>146</v>
      </c>
      <c r="E687" s="13">
        <v>7.0</v>
      </c>
      <c r="F687" s="48" t="s">
        <v>208</v>
      </c>
      <c r="G687" s="13">
        <v>17.69230769230769</v>
      </c>
      <c r="H687" s="15">
        <v>0.5527077259870168</v>
      </c>
      <c r="I687" s="15">
        <v>0.15715320269033792</v>
      </c>
      <c r="J687" s="15">
        <v>0.17706660152075002</v>
      </c>
    </row>
    <row r="688" ht="14.25" customHeight="1">
      <c r="A688" s="11">
        <v>36.0</v>
      </c>
      <c r="B688" s="11"/>
      <c r="C688" s="11" t="s">
        <v>192</v>
      </c>
      <c r="D688" s="12" t="s">
        <v>94</v>
      </c>
      <c r="E688" s="13">
        <v>3.6363636363636362</v>
      </c>
      <c r="F688" s="12" t="s">
        <v>48</v>
      </c>
      <c r="G688" s="13">
        <v>17.142857142857142</v>
      </c>
      <c r="H688" s="15">
        <v>0.5525705436276256</v>
      </c>
      <c r="I688" s="15">
        <v>0.28171303898265954</v>
      </c>
      <c r="J688" s="15">
        <v>0.37796761699483533</v>
      </c>
    </row>
    <row r="689" ht="14.25" customHeight="1">
      <c r="A689" s="11">
        <v>44.0</v>
      </c>
      <c r="B689" s="11"/>
      <c r="C689" s="11" t="s">
        <v>325</v>
      </c>
      <c r="D689" s="48" t="s">
        <v>119</v>
      </c>
      <c r="E689" s="13">
        <v>6.25</v>
      </c>
      <c r="F689" s="48" t="s">
        <v>144</v>
      </c>
      <c r="G689" s="13">
        <v>17.82608695652174</v>
      </c>
      <c r="H689" s="15">
        <v>0.5525705436276256</v>
      </c>
      <c r="I689" s="15">
        <v>0.14462830071501268</v>
      </c>
      <c r="J689" s="15">
        <v>0.14533026234191396</v>
      </c>
    </row>
    <row r="690" ht="14.25" customHeight="1">
      <c r="A690" s="11">
        <v>42.0</v>
      </c>
      <c r="B690" s="11"/>
      <c r="C690" s="11" t="s">
        <v>278</v>
      </c>
      <c r="D690" s="48" t="s">
        <v>190</v>
      </c>
      <c r="E690" s="13">
        <v>6.25</v>
      </c>
      <c r="F690" s="12" t="s">
        <v>37</v>
      </c>
      <c r="G690" s="13">
        <v>15.0</v>
      </c>
      <c r="H690" s="15">
        <v>0.5522909026642514</v>
      </c>
      <c r="I690" s="15">
        <v>0.19889326945176178</v>
      </c>
      <c r="J690" s="15">
        <v>0.21633748647890708</v>
      </c>
    </row>
    <row r="691" ht="14.25" customHeight="1">
      <c r="A691" s="11">
        <v>69.0</v>
      </c>
      <c r="B691" s="11"/>
      <c r="C691" s="11" t="s">
        <v>382</v>
      </c>
      <c r="D691" s="48" t="s">
        <v>132</v>
      </c>
      <c r="E691" s="13">
        <v>6.666666666666667</v>
      </c>
      <c r="F691" s="48" t="s">
        <v>144</v>
      </c>
      <c r="G691" s="13">
        <v>16.52173913043478</v>
      </c>
      <c r="H691" s="15">
        <v>0.552003998299231</v>
      </c>
      <c r="I691" s="15">
        <v>0.05543597686039586</v>
      </c>
      <c r="J691" s="15">
        <v>0.04684640239523995</v>
      </c>
    </row>
    <row r="692" ht="14.25" customHeight="1">
      <c r="A692" s="11">
        <v>93.0</v>
      </c>
      <c r="B692" s="11"/>
      <c r="C692" s="11" t="s">
        <v>219</v>
      </c>
      <c r="D692" s="12" t="s">
        <v>300</v>
      </c>
      <c r="E692" s="13">
        <v>5.454545454545455</v>
      </c>
      <c r="F692" s="12" t="s">
        <v>306</v>
      </c>
      <c r="G692" s="13">
        <v>17.647058823529413</v>
      </c>
      <c r="H692" s="15">
        <v>0.5514072372199885</v>
      </c>
      <c r="I692" s="15">
        <v>0.08721727256749631</v>
      </c>
      <c r="J692" s="15">
        <v>0.10197711869430338</v>
      </c>
    </row>
    <row r="693" ht="14.25" customHeight="1">
      <c r="A693" s="11">
        <v>18.0</v>
      </c>
      <c r="B693" s="11"/>
      <c r="C693" s="11" t="s">
        <v>253</v>
      </c>
      <c r="D693" s="12" t="s">
        <v>151</v>
      </c>
      <c r="E693" s="13">
        <v>6.666666666666667</v>
      </c>
      <c r="F693" s="48" t="s">
        <v>68</v>
      </c>
      <c r="G693" s="13">
        <v>22.59259259259259</v>
      </c>
      <c r="H693" s="15">
        <v>0.5509383535148695</v>
      </c>
      <c r="I693" s="15">
        <v>0.22530988952694384</v>
      </c>
      <c r="J693" s="15">
        <v>0.2743500910948247</v>
      </c>
    </row>
    <row r="694" ht="14.25" customHeight="1">
      <c r="A694" s="11">
        <v>117.0</v>
      </c>
      <c r="B694" s="11"/>
      <c r="C694" s="11" t="s">
        <v>265</v>
      </c>
      <c r="D694" s="48" t="s">
        <v>74</v>
      </c>
      <c r="E694" s="13">
        <v>8.0</v>
      </c>
      <c r="F694" s="12" t="s">
        <v>212</v>
      </c>
      <c r="G694" s="13">
        <v>11.830985915492958</v>
      </c>
      <c r="H694" s="15">
        <v>0.550869803265583</v>
      </c>
      <c r="I694" s="15">
        <v>0.1730543606045697</v>
      </c>
      <c r="J694" s="15">
        <v>0.1472349898799992</v>
      </c>
    </row>
    <row r="695" ht="14.25" customHeight="1">
      <c r="A695" s="11">
        <v>80.0</v>
      </c>
      <c r="B695" s="11"/>
      <c r="C695" s="11" t="s">
        <v>164</v>
      </c>
      <c r="D695" s="48" t="s">
        <v>18</v>
      </c>
      <c r="E695" s="13">
        <v>7.5</v>
      </c>
      <c r="F695" s="48" t="s">
        <v>88</v>
      </c>
      <c r="G695" s="13">
        <v>13.636363636363635</v>
      </c>
      <c r="H695" s="15">
        <v>0.5506966608833648</v>
      </c>
      <c r="I695" s="15">
        <v>0.31852042126894425</v>
      </c>
      <c r="J695" s="15">
        <v>0.4767781818466309</v>
      </c>
    </row>
    <row r="696" ht="14.25" customHeight="1">
      <c r="A696" s="11">
        <v>53.0</v>
      </c>
      <c r="B696" s="11"/>
      <c r="C696" s="11" t="s">
        <v>316</v>
      </c>
      <c r="D696" s="48" t="s">
        <v>317</v>
      </c>
      <c r="E696" s="13">
        <v>8.0</v>
      </c>
      <c r="F696" s="48" t="s">
        <v>120</v>
      </c>
      <c r="G696" s="13">
        <v>13.10344827586207</v>
      </c>
      <c r="H696" s="15">
        <v>0.5499407286103609</v>
      </c>
      <c r="I696" s="15">
        <v>0.1559349784794772</v>
      </c>
      <c r="J696" s="15">
        <v>0.11914433008100377</v>
      </c>
    </row>
    <row r="697" ht="14.25" customHeight="1">
      <c r="A697" s="11">
        <v>38.0</v>
      </c>
      <c r="B697" s="11"/>
      <c r="C697" s="11" t="s">
        <v>201</v>
      </c>
      <c r="D697" s="12" t="s">
        <v>45</v>
      </c>
      <c r="E697" s="13">
        <v>7.2727272727272725</v>
      </c>
      <c r="F697" s="48" t="s">
        <v>100</v>
      </c>
      <c r="G697" s="13">
        <v>18.0</v>
      </c>
      <c r="H697" s="15">
        <v>0.5497661442520718</v>
      </c>
      <c r="I697" s="15">
        <v>0.25693929146009126</v>
      </c>
      <c r="J697" s="15">
        <v>0.30375934012615236</v>
      </c>
    </row>
    <row r="698" ht="14.25" customHeight="1">
      <c r="A698" s="11">
        <v>185.0</v>
      </c>
      <c r="B698" s="11"/>
      <c r="C698" s="20" t="s">
        <v>242</v>
      </c>
      <c r="D698" s="21" t="s">
        <v>115</v>
      </c>
      <c r="E698" s="13">
        <v>6.666666666666667</v>
      </c>
      <c r="F698" s="21" t="s">
        <v>61</v>
      </c>
      <c r="G698" s="13">
        <v>24.34782608695652</v>
      </c>
      <c r="H698" s="15">
        <v>0.5497661442520718</v>
      </c>
      <c r="I698" s="15">
        <v>0.23913366771668446</v>
      </c>
      <c r="J698" s="15">
        <v>0.2423221166195736</v>
      </c>
    </row>
    <row r="699" ht="14.25" customHeight="1">
      <c r="A699" s="11">
        <v>20.0</v>
      </c>
      <c r="B699" s="11"/>
      <c r="C699" s="11" t="s">
        <v>315</v>
      </c>
      <c r="D699" s="48" t="s">
        <v>60</v>
      </c>
      <c r="E699" s="13">
        <v>6.0</v>
      </c>
      <c r="F699" s="48" t="s">
        <v>29</v>
      </c>
      <c r="G699" s="13">
        <v>21.315789473684212</v>
      </c>
      <c r="H699" s="15">
        <v>0.5497158039769824</v>
      </c>
      <c r="I699" s="15">
        <v>0.13663529773391733</v>
      </c>
      <c r="J699" s="15">
        <v>0.09912960868683851</v>
      </c>
    </row>
    <row r="700" ht="14.25" customHeight="1">
      <c r="A700" s="32">
        <v>67.0</v>
      </c>
      <c r="B700" s="32"/>
      <c r="C700" s="32" t="s">
        <v>264</v>
      </c>
      <c r="D700" s="36" t="s">
        <v>198</v>
      </c>
      <c r="E700" s="13">
        <v>6.666666666666667</v>
      </c>
      <c r="F700" s="36" t="s">
        <v>150</v>
      </c>
      <c r="G700" s="13">
        <v>20.0</v>
      </c>
      <c r="H700" s="15">
        <v>0.5494093849112204</v>
      </c>
      <c r="I700" s="15">
        <v>0.17932007673613948</v>
      </c>
      <c r="J700" s="15">
        <v>0.1398296628110506</v>
      </c>
    </row>
    <row r="701" ht="14.25" customHeight="1">
      <c r="A701" s="32">
        <v>15.0</v>
      </c>
      <c r="B701" s="32"/>
      <c r="C701" s="32" t="s">
        <v>292</v>
      </c>
      <c r="D701" s="36" t="s">
        <v>184</v>
      </c>
      <c r="E701" s="13">
        <v>6.0</v>
      </c>
      <c r="F701" s="36" t="s">
        <v>180</v>
      </c>
      <c r="G701" s="13">
        <v>16.25</v>
      </c>
      <c r="H701" s="15">
        <v>0.5494093849112204</v>
      </c>
      <c r="I701" s="15">
        <v>0.16811257194013077</v>
      </c>
      <c r="J701" s="15">
        <v>0.12639173150595637</v>
      </c>
    </row>
    <row r="702" ht="14.25" customHeight="1">
      <c r="A702" s="32">
        <v>34.0</v>
      </c>
      <c r="B702" s="32"/>
      <c r="C702" s="32" t="s">
        <v>228</v>
      </c>
      <c r="D702" s="36" t="s">
        <v>178</v>
      </c>
      <c r="E702" s="13">
        <v>5.0</v>
      </c>
      <c r="F702" s="36" t="s">
        <v>113</v>
      </c>
      <c r="G702" s="13">
        <v>23.636363636363637</v>
      </c>
      <c r="H702" s="15">
        <v>0.5488544259365626</v>
      </c>
      <c r="I702" s="15">
        <v>0.21904903538064271</v>
      </c>
      <c r="J702" s="15">
        <v>0.13318181351143077</v>
      </c>
    </row>
    <row r="703" ht="14.25" customHeight="1">
      <c r="A703" s="11">
        <v>75.0</v>
      </c>
      <c r="B703" s="11"/>
      <c r="C703" s="11" t="s">
        <v>279</v>
      </c>
      <c r="D703" s="12" t="s">
        <v>117</v>
      </c>
      <c r="E703" s="13">
        <v>7.777777777777778</v>
      </c>
      <c r="F703" s="12" t="s">
        <v>126</v>
      </c>
      <c r="G703" s="13">
        <v>13.333333333333334</v>
      </c>
      <c r="H703" s="15">
        <v>0.5482742415539659</v>
      </c>
      <c r="I703" s="15">
        <v>0.18548812308191492</v>
      </c>
      <c r="J703" s="15">
        <v>0.20008783341481404</v>
      </c>
    </row>
    <row r="704" ht="14.25" customHeight="1">
      <c r="A704" s="32">
        <v>143.0</v>
      </c>
      <c r="B704" s="32"/>
      <c r="C704" s="32" t="s">
        <v>57</v>
      </c>
      <c r="D704" s="36" t="s">
        <v>54</v>
      </c>
      <c r="E704" s="13">
        <v>6.363636363636364</v>
      </c>
      <c r="F704" s="36" t="s">
        <v>67</v>
      </c>
      <c r="G704" s="13">
        <v>16.842105263157894</v>
      </c>
      <c r="H704" s="15">
        <v>0.5470309893055443</v>
      </c>
      <c r="I704" s="15">
        <v>0.5218972596316548</v>
      </c>
      <c r="J704" s="15">
        <v>0.6132132709488006</v>
      </c>
    </row>
    <row r="705" ht="14.25" customHeight="1">
      <c r="A705" s="11">
        <v>198.0</v>
      </c>
      <c r="B705" s="11"/>
      <c r="C705" s="20" t="s">
        <v>352</v>
      </c>
      <c r="D705" s="21" t="s">
        <v>296</v>
      </c>
      <c r="E705" s="13">
        <v>6.0</v>
      </c>
      <c r="F705" s="21" t="s">
        <v>288</v>
      </c>
      <c r="G705" s="13">
        <v>15.65217391304348</v>
      </c>
      <c r="H705" s="15">
        <v>0.5470309893055443</v>
      </c>
      <c r="I705" s="15">
        <v>0.08961525313411968</v>
      </c>
      <c r="J705" s="15">
        <v>0.10529517349844537</v>
      </c>
    </row>
    <row r="706" ht="14.25" customHeight="1">
      <c r="A706" s="11">
        <v>40.0</v>
      </c>
      <c r="B706" s="11"/>
      <c r="C706" s="11" t="s">
        <v>248</v>
      </c>
      <c r="D706" s="48" t="s">
        <v>158</v>
      </c>
      <c r="E706" s="13">
        <v>5.555555555555555</v>
      </c>
      <c r="F706" s="48" t="s">
        <v>29</v>
      </c>
      <c r="G706" s="13">
        <v>20.789473684210527</v>
      </c>
      <c r="H706" s="15">
        <v>0.5468436499256449</v>
      </c>
      <c r="I706" s="15">
        <v>0.22344655363711804</v>
      </c>
      <c r="J706" s="15">
        <v>0.2442722127248731</v>
      </c>
    </row>
    <row r="707" ht="14.25" customHeight="1">
      <c r="A707" s="11">
        <v>154.0</v>
      </c>
      <c r="B707" s="11"/>
      <c r="C707" s="47" t="s">
        <v>179</v>
      </c>
      <c r="D707" s="21" t="s">
        <v>146</v>
      </c>
      <c r="E707" s="13">
        <v>8.0</v>
      </c>
      <c r="F707" s="21" t="s">
        <v>85</v>
      </c>
      <c r="G707" s="13">
        <v>15.833333333333334</v>
      </c>
      <c r="H707" s="15">
        <v>0.5465898352819106</v>
      </c>
      <c r="I707" s="15">
        <v>0.2772058623643702</v>
      </c>
      <c r="J707" s="15">
        <v>0.3097693336270939</v>
      </c>
    </row>
    <row r="708" ht="14.25" customHeight="1">
      <c r="A708" s="32">
        <v>12.0</v>
      </c>
      <c r="B708" s="32"/>
      <c r="C708" s="32" t="s">
        <v>318</v>
      </c>
      <c r="D708" s="36" t="s">
        <v>184</v>
      </c>
      <c r="E708" s="13">
        <v>6.0</v>
      </c>
      <c r="F708" s="36" t="s">
        <v>231</v>
      </c>
      <c r="G708" s="13">
        <v>13.783783783783784</v>
      </c>
      <c r="H708" s="15">
        <v>0.5463638783429764</v>
      </c>
      <c r="I708" s="15">
        <v>0.15534943565802417</v>
      </c>
      <c r="J708" s="15">
        <v>0.1373244940455045</v>
      </c>
    </row>
    <row r="709" ht="14.25" customHeight="1">
      <c r="A709" s="11">
        <v>143.0</v>
      </c>
      <c r="B709" s="11"/>
      <c r="C709" s="11" t="s">
        <v>57</v>
      </c>
      <c r="D709" s="48" t="s">
        <v>58</v>
      </c>
      <c r="E709" s="13">
        <v>6.0</v>
      </c>
      <c r="F709" s="48" t="s">
        <v>85</v>
      </c>
      <c r="G709" s="13">
        <v>17.77777777777778</v>
      </c>
      <c r="H709" s="15">
        <v>0.5459007599887971</v>
      </c>
      <c r="I709" s="15">
        <v>0.5208189595084488</v>
      </c>
      <c r="J709" s="15">
        <v>0.3982911560615131</v>
      </c>
    </row>
    <row r="710" ht="14.25" customHeight="1">
      <c r="A710" s="11">
        <v>242.0</v>
      </c>
      <c r="B710" s="11"/>
      <c r="C710" s="20" t="s">
        <v>41</v>
      </c>
      <c r="D710" s="21" t="s">
        <v>42</v>
      </c>
      <c r="E710" s="13">
        <v>6.666666666666667</v>
      </c>
      <c r="F710" s="21" t="s">
        <v>29</v>
      </c>
      <c r="G710" s="13">
        <v>17.105263157894736</v>
      </c>
      <c r="H710" s="15">
        <v>0.5456634118322803</v>
      </c>
      <c r="I710" s="15">
        <v>1.0</v>
      </c>
      <c r="J710" s="15">
        <v>0.8512000000000001</v>
      </c>
    </row>
    <row r="711" ht="14.25" customHeight="1">
      <c r="A711" s="11">
        <v>22.0</v>
      </c>
      <c r="B711" s="11"/>
      <c r="C711" s="11" t="s">
        <v>303</v>
      </c>
      <c r="D711" s="48" t="s">
        <v>25</v>
      </c>
      <c r="E711" s="13">
        <v>7.5</v>
      </c>
      <c r="F711" s="48" t="s">
        <v>257</v>
      </c>
      <c r="G711" s="13">
        <v>14.642857142857142</v>
      </c>
      <c r="H711" s="15">
        <v>0.5456634118322803</v>
      </c>
      <c r="I711" s="15">
        <v>0.1502697148728487</v>
      </c>
      <c r="J711" s="15">
        <v>0.15227331107115336</v>
      </c>
    </row>
    <row r="712" ht="14.25" customHeight="1">
      <c r="A712" s="11">
        <v>9.0</v>
      </c>
      <c r="B712" s="11"/>
      <c r="C712" s="11" t="s">
        <v>203</v>
      </c>
      <c r="D712" s="48" t="s">
        <v>60</v>
      </c>
      <c r="E712" s="13">
        <v>6.0</v>
      </c>
      <c r="F712" s="48" t="s">
        <v>76</v>
      </c>
      <c r="G712" s="13">
        <v>22.727272727272727</v>
      </c>
      <c r="H712" s="15">
        <v>0.5452998785798937</v>
      </c>
      <c r="I712" s="15">
        <v>0.28391039247231875</v>
      </c>
      <c r="J712" s="15">
        <v>0.20113250695030108</v>
      </c>
    </row>
    <row r="713" ht="14.25" customHeight="1">
      <c r="A713" s="11">
        <v>24.0</v>
      </c>
      <c r="B713" s="11"/>
      <c r="C713" s="11" t="s">
        <v>289</v>
      </c>
      <c r="D713" s="48" t="s">
        <v>60</v>
      </c>
      <c r="E713" s="13">
        <v>6.0</v>
      </c>
      <c r="F713" s="48" t="s">
        <v>112</v>
      </c>
      <c r="G713" s="13">
        <v>23.548387096774192</v>
      </c>
      <c r="H713" s="15">
        <v>0.5449270239620613</v>
      </c>
      <c r="I713" s="15">
        <v>0.16212358040470576</v>
      </c>
      <c r="J713" s="15">
        <v>0.11373592717622436</v>
      </c>
    </row>
    <row r="714" ht="14.25" customHeight="1">
      <c r="A714" s="11">
        <v>55.0</v>
      </c>
      <c r="B714" s="11"/>
      <c r="C714" s="11" t="s">
        <v>217</v>
      </c>
      <c r="D714" s="48" t="s">
        <v>18</v>
      </c>
      <c r="E714" s="13">
        <v>6.875</v>
      </c>
      <c r="F714" s="48" t="s">
        <v>88</v>
      </c>
      <c r="G714" s="13">
        <v>14.545454545454545</v>
      </c>
      <c r="H714" s="15">
        <v>0.5447751914115007</v>
      </c>
      <c r="I714" s="15">
        <v>0.22294329546142452</v>
      </c>
      <c r="J714" s="15">
        <v>0.3337132942419536</v>
      </c>
    </row>
    <row r="715" ht="14.25" customHeight="1">
      <c r="A715" s="11">
        <v>143.0</v>
      </c>
      <c r="B715" s="11"/>
      <c r="C715" s="11" t="s">
        <v>57</v>
      </c>
      <c r="D715" s="48" t="s">
        <v>54</v>
      </c>
      <c r="E715" s="13">
        <v>6.363636363636364</v>
      </c>
      <c r="F715" s="12" t="s">
        <v>77</v>
      </c>
      <c r="G715" s="13">
        <v>17.619047619047617</v>
      </c>
      <c r="H715" s="15">
        <v>0.5441518788355151</v>
      </c>
      <c r="I715" s="15">
        <v>0.5191504319493829</v>
      </c>
      <c r="J715" s="15">
        <v>0.611961815293803</v>
      </c>
    </row>
    <row r="716" ht="14.25" customHeight="1">
      <c r="A716" s="11">
        <v>192.0</v>
      </c>
      <c r="B716" s="11"/>
      <c r="C716" s="20" t="s">
        <v>247</v>
      </c>
      <c r="D716" s="21" t="s">
        <v>129</v>
      </c>
      <c r="E716" s="13">
        <v>4.545454545454545</v>
      </c>
      <c r="F716" s="21" t="s">
        <v>152</v>
      </c>
      <c r="G716" s="13">
        <v>26.153846153846153</v>
      </c>
      <c r="H716" s="15">
        <v>0.5441518788355151</v>
      </c>
      <c r="I716" s="15">
        <v>0.18955821692888652</v>
      </c>
      <c r="J716" s="15">
        <v>0.22344658387372413</v>
      </c>
    </row>
    <row r="717" ht="14.25" customHeight="1">
      <c r="A717" s="11">
        <v>67.0</v>
      </c>
      <c r="B717" s="11"/>
      <c r="C717" s="11" t="s">
        <v>264</v>
      </c>
      <c r="D717" s="48" t="s">
        <v>198</v>
      </c>
      <c r="E717" s="13">
        <v>6.666666666666667</v>
      </c>
      <c r="F717" s="48" t="s">
        <v>156</v>
      </c>
      <c r="G717" s="13">
        <v>16.363636363636363</v>
      </c>
      <c r="H717" s="15">
        <v>0.5441518788355151</v>
      </c>
      <c r="I717" s="15">
        <v>0.17760409514057834</v>
      </c>
      <c r="J717" s="15">
        <v>0.14867264543941747</v>
      </c>
    </row>
    <row r="718" ht="14.25" customHeight="1">
      <c r="A718" s="11">
        <v>228.0</v>
      </c>
      <c r="B718" s="11"/>
      <c r="C718" s="20" t="s">
        <v>392</v>
      </c>
      <c r="D718" s="21" t="s">
        <v>158</v>
      </c>
      <c r="E718" s="13">
        <v>6.666666666666667</v>
      </c>
      <c r="F718" s="21" t="s">
        <v>98</v>
      </c>
      <c r="G718" s="13">
        <v>16.363636363636363</v>
      </c>
      <c r="H718" s="15">
        <v>0.5441518788355151</v>
      </c>
      <c r="I718" s="15">
        <v>0.07146857097724234</v>
      </c>
      <c r="J718" s="15">
        <v>0.07644490110454662</v>
      </c>
    </row>
    <row r="719" ht="14.25" customHeight="1">
      <c r="A719" s="11">
        <v>199.0</v>
      </c>
      <c r="B719" s="11"/>
      <c r="C719" s="20" t="s">
        <v>162</v>
      </c>
      <c r="D719" s="21" t="s">
        <v>74</v>
      </c>
      <c r="E719" s="13">
        <v>6.0</v>
      </c>
      <c r="F719" s="21" t="s">
        <v>75</v>
      </c>
      <c r="G719" s="13">
        <v>20.64516129032258</v>
      </c>
      <c r="H719" s="15">
        <v>0.5436903420426096</v>
      </c>
      <c r="I719" s="15">
        <v>0.31446799860648955</v>
      </c>
      <c r="J719" s="15">
        <v>0.22728445692386273</v>
      </c>
    </row>
    <row r="720" ht="14.25" customHeight="1">
      <c r="A720" s="32">
        <v>107.0</v>
      </c>
      <c r="B720" s="32"/>
      <c r="C720" s="32" t="s">
        <v>256</v>
      </c>
      <c r="D720" s="36" t="s">
        <v>106</v>
      </c>
      <c r="E720" s="13">
        <v>7.6923076923076925</v>
      </c>
      <c r="F720" s="36" t="s">
        <v>271</v>
      </c>
      <c r="G720" s="13">
        <v>13.636363636363635</v>
      </c>
      <c r="H720" s="15">
        <v>0.5433348339723986</v>
      </c>
      <c r="I720" s="15">
        <v>0.18074775736976448</v>
      </c>
      <c r="J720" s="15">
        <v>0.2336839971143806</v>
      </c>
    </row>
    <row r="721" ht="14.25" customHeight="1">
      <c r="A721" s="11">
        <v>98.0</v>
      </c>
      <c r="B721" s="11"/>
      <c r="C721" s="11" t="s">
        <v>381</v>
      </c>
      <c r="D721" s="48" t="s">
        <v>154</v>
      </c>
      <c r="E721" s="13">
        <v>6.666666666666667</v>
      </c>
      <c r="F721" s="48" t="s">
        <v>258</v>
      </c>
      <c r="G721" s="13">
        <v>14.736842105263158</v>
      </c>
      <c r="H721" s="15">
        <v>0.5430525821105948</v>
      </c>
      <c r="I721" s="15">
        <v>0.07976038454495063</v>
      </c>
      <c r="J721" s="15">
        <v>0.09878471330307961</v>
      </c>
    </row>
    <row r="722" ht="14.25" customHeight="1">
      <c r="A722" s="11">
        <v>84.0</v>
      </c>
      <c r="B722" s="11"/>
      <c r="C722" s="11" t="s">
        <v>376</v>
      </c>
      <c r="D722" s="48" t="s">
        <v>246</v>
      </c>
      <c r="E722" s="13">
        <v>6.25</v>
      </c>
      <c r="F722" s="48" t="s">
        <v>288</v>
      </c>
      <c r="G722" s="13">
        <v>13.913043478260871</v>
      </c>
      <c r="H722" s="15">
        <v>0.5430525821105948</v>
      </c>
      <c r="I722" s="15">
        <v>0.05249187700821537</v>
      </c>
      <c r="J722" s="15">
        <v>0.05662349571466846</v>
      </c>
    </row>
    <row r="723" ht="14.25" customHeight="1">
      <c r="A723" s="32">
        <v>107.0</v>
      </c>
      <c r="B723" s="32"/>
      <c r="C723" s="32" t="s">
        <v>256</v>
      </c>
      <c r="D723" s="36" t="s">
        <v>106</v>
      </c>
      <c r="E723" s="13">
        <v>7.6923076923076925</v>
      </c>
      <c r="F723" s="36" t="s">
        <v>222</v>
      </c>
      <c r="G723" s="13">
        <v>14.210526315789474</v>
      </c>
      <c r="H723" s="15">
        <v>0.542022959121761</v>
      </c>
      <c r="I723" s="15">
        <v>0.18031134427349949</v>
      </c>
      <c r="J723" s="15">
        <v>0.22759298566077263</v>
      </c>
    </row>
    <row r="724" ht="14.25" customHeight="1">
      <c r="A724" s="11">
        <v>219.0</v>
      </c>
      <c r="B724" s="11"/>
      <c r="C724" s="20" t="s">
        <v>301</v>
      </c>
      <c r="D724" s="21" t="s">
        <v>117</v>
      </c>
      <c r="E724" s="13">
        <v>6.666666666666667</v>
      </c>
      <c r="F724" s="21" t="s">
        <v>46</v>
      </c>
      <c r="G724" s="13">
        <v>18.75</v>
      </c>
      <c r="H724" s="15">
        <v>0.5415606794124888</v>
      </c>
      <c r="I724" s="15">
        <v>0.1776081611683975</v>
      </c>
      <c r="J724" s="15">
        <v>0.1908839227102777</v>
      </c>
    </row>
    <row r="725" ht="14.25" customHeight="1">
      <c r="A725" s="11">
        <v>91.0</v>
      </c>
      <c r="B725" s="11"/>
      <c r="C725" s="11" t="s">
        <v>167</v>
      </c>
      <c r="D725" s="48" t="s">
        <v>97</v>
      </c>
      <c r="E725" s="13">
        <v>6.666666666666667</v>
      </c>
      <c r="F725" s="12" t="s">
        <v>212</v>
      </c>
      <c r="G725" s="13">
        <v>14.084507042253522</v>
      </c>
      <c r="H725" s="15">
        <v>0.5413029161190988</v>
      </c>
      <c r="I725" s="15">
        <v>0.2743546948947164</v>
      </c>
      <c r="J725" s="15">
        <v>0.36960860798994927</v>
      </c>
    </row>
    <row r="726" ht="14.25" customHeight="1">
      <c r="A726" s="11">
        <v>227.0</v>
      </c>
      <c r="B726" s="11"/>
      <c r="C726" s="20" t="s">
        <v>211</v>
      </c>
      <c r="D726" s="21" t="s">
        <v>25</v>
      </c>
      <c r="E726" s="13">
        <v>7.5</v>
      </c>
      <c r="F726" s="21" t="s">
        <v>43</v>
      </c>
      <c r="G726" s="13">
        <v>22.5</v>
      </c>
      <c r="H726" s="15">
        <v>0.5412450846109663</v>
      </c>
      <c r="I726" s="15">
        <v>0.28706495238867785</v>
      </c>
      <c r="J726" s="15">
        <v>0.2638327190325709</v>
      </c>
    </row>
    <row r="727" ht="14.25" customHeight="1">
      <c r="A727" s="32">
        <v>110.0</v>
      </c>
      <c r="B727" s="32"/>
      <c r="C727" s="32" t="s">
        <v>213</v>
      </c>
      <c r="D727" s="36" t="s">
        <v>119</v>
      </c>
      <c r="E727" s="13">
        <v>7.5</v>
      </c>
      <c r="F727" s="36" t="s">
        <v>143</v>
      </c>
      <c r="G727" s="13">
        <v>13.0</v>
      </c>
      <c r="H727" s="15">
        <v>0.540988205121355</v>
      </c>
      <c r="I727" s="15">
        <v>0.24388940259656963</v>
      </c>
      <c r="J727" s="15">
        <v>0.2591969325806795</v>
      </c>
    </row>
    <row r="728" ht="14.25" customHeight="1">
      <c r="A728" s="11">
        <v>2.0</v>
      </c>
      <c r="B728" s="11"/>
      <c r="C728" s="11" t="s">
        <v>305</v>
      </c>
      <c r="D728" s="48" t="s">
        <v>146</v>
      </c>
      <c r="E728" s="13">
        <v>7.0</v>
      </c>
      <c r="F728" s="48" t="s">
        <v>144</v>
      </c>
      <c r="G728" s="13">
        <v>17.82608695652174</v>
      </c>
      <c r="H728" s="15">
        <v>0.5409233617550454</v>
      </c>
      <c r="I728" s="15">
        <v>0.15380251571121786</v>
      </c>
      <c r="J728" s="15">
        <v>0.1701718859346167</v>
      </c>
    </row>
    <row r="729" ht="14.25" customHeight="1">
      <c r="A729" s="11">
        <v>44.0</v>
      </c>
      <c r="B729" s="11"/>
      <c r="C729" s="11" t="s">
        <v>325</v>
      </c>
      <c r="D729" s="48" t="s">
        <v>146</v>
      </c>
      <c r="E729" s="13">
        <v>7.0</v>
      </c>
      <c r="F729" s="48" t="s">
        <v>144</v>
      </c>
      <c r="G729" s="13">
        <v>17.82608695652174</v>
      </c>
      <c r="H729" s="15">
        <v>0.5409233617550454</v>
      </c>
      <c r="I729" s="15">
        <v>0.14157979923085617</v>
      </c>
      <c r="J729" s="15">
        <v>0.15664829235040875</v>
      </c>
    </row>
    <row r="730" ht="14.25" customHeight="1">
      <c r="A730" s="11">
        <v>185.0</v>
      </c>
      <c r="B730" s="11"/>
      <c r="C730" s="20" t="s">
        <v>242</v>
      </c>
      <c r="D730" s="21" t="s">
        <v>117</v>
      </c>
      <c r="E730" s="13">
        <v>7.777777777777778</v>
      </c>
      <c r="F730" s="21" t="s">
        <v>85</v>
      </c>
      <c r="G730" s="13">
        <v>15.555555555555555</v>
      </c>
      <c r="H730" s="15">
        <v>0.5407929166204809</v>
      </c>
      <c r="I730" s="15">
        <v>0.23523055207881938</v>
      </c>
      <c r="J730" s="15">
        <v>0.2490473527345285</v>
      </c>
    </row>
    <row r="731" ht="14.25" customHeight="1">
      <c r="A731" s="11">
        <v>69.0</v>
      </c>
      <c r="B731" s="11"/>
      <c r="C731" s="11" t="s">
        <v>382</v>
      </c>
      <c r="D731" s="48" t="s">
        <v>119</v>
      </c>
      <c r="E731" s="13">
        <v>6.25</v>
      </c>
      <c r="F731" s="48" t="s">
        <v>208</v>
      </c>
      <c r="G731" s="13">
        <v>16.153846153846153</v>
      </c>
      <c r="H731" s="15">
        <v>0.5393592132360152</v>
      </c>
      <c r="I731" s="15">
        <v>0.05416610197845864</v>
      </c>
      <c r="J731" s="15">
        <v>0.05579556157516599</v>
      </c>
    </row>
    <row r="732" ht="14.25" customHeight="1">
      <c r="A732" s="11">
        <v>221.0</v>
      </c>
      <c r="B732" s="11"/>
      <c r="C732" s="20" t="s">
        <v>214</v>
      </c>
      <c r="D732" s="21" t="s">
        <v>97</v>
      </c>
      <c r="E732" s="13">
        <v>6.666666666666667</v>
      </c>
      <c r="F732" s="21" t="s">
        <v>61</v>
      </c>
      <c r="G732" s="13">
        <v>22.173913043478258</v>
      </c>
      <c r="H732" s="15">
        <v>0.5393057425100078</v>
      </c>
      <c r="I732" s="15">
        <v>0.24880086302154344</v>
      </c>
      <c r="J732" s="15">
        <v>0.2993427664341374</v>
      </c>
    </row>
    <row r="733" ht="14.25" customHeight="1">
      <c r="A733" s="11">
        <v>44.0</v>
      </c>
      <c r="B733" s="11"/>
      <c r="C733" s="11" t="s">
        <v>325</v>
      </c>
      <c r="D733" s="48" t="s">
        <v>119</v>
      </c>
      <c r="E733" s="13">
        <v>6.25</v>
      </c>
      <c r="F733" s="48" t="s">
        <v>152</v>
      </c>
      <c r="G733" s="13">
        <v>21.923076923076923</v>
      </c>
      <c r="H733" s="15">
        <v>0.5390359210003093</v>
      </c>
      <c r="I733" s="15">
        <v>0.14108578565701338</v>
      </c>
      <c r="J733" s="15">
        <v>0.13599293290646752</v>
      </c>
    </row>
    <row r="734" ht="14.25" customHeight="1">
      <c r="A734" s="11">
        <v>128.0</v>
      </c>
      <c r="B734" s="11"/>
      <c r="C734" s="11" t="s">
        <v>218</v>
      </c>
      <c r="D734" s="48" t="s">
        <v>54</v>
      </c>
      <c r="E734" s="13">
        <v>6.363636363636364</v>
      </c>
      <c r="F734" s="48" t="s">
        <v>85</v>
      </c>
      <c r="G734" s="13">
        <v>18.61111111111111</v>
      </c>
      <c r="H734" s="15">
        <v>0.5389753959698804</v>
      </c>
      <c r="I734" s="15">
        <v>0.2499170770526879</v>
      </c>
      <c r="J734" s="15">
        <v>0.30306884010673496</v>
      </c>
    </row>
    <row r="735" ht="14.25" customHeight="1">
      <c r="A735" s="11">
        <v>80.0</v>
      </c>
      <c r="B735" s="11"/>
      <c r="C735" s="11" t="s">
        <v>164</v>
      </c>
      <c r="D735" s="48" t="s">
        <v>18</v>
      </c>
      <c r="E735" s="13">
        <v>7.5</v>
      </c>
      <c r="F735" s="48" t="s">
        <v>107</v>
      </c>
      <c r="G735" s="13">
        <v>13.125</v>
      </c>
      <c r="H735" s="15">
        <v>0.538483630097645</v>
      </c>
      <c r="I735" s="15">
        <v>0.311456460313383</v>
      </c>
      <c r="J735" s="15">
        <v>0.46375231315233517</v>
      </c>
    </row>
    <row r="736" ht="14.25" customHeight="1">
      <c r="A736" s="11">
        <v>199.0</v>
      </c>
      <c r="B736" s="11"/>
      <c r="C736" s="20" t="s">
        <v>162</v>
      </c>
      <c r="D736" s="21" t="s">
        <v>74</v>
      </c>
      <c r="E736" s="13">
        <v>6.0</v>
      </c>
      <c r="F736" s="21" t="s">
        <v>36</v>
      </c>
      <c r="G736" s="13">
        <v>21.428571428571427</v>
      </c>
      <c r="H736" s="15">
        <v>0.538483630097645</v>
      </c>
      <c r="I736" s="15">
        <v>0.311456460313383</v>
      </c>
      <c r="J736" s="15">
        <v>0.2211568208707</v>
      </c>
    </row>
    <row r="737" ht="14.25" customHeight="1">
      <c r="A737" s="11">
        <v>80.0</v>
      </c>
      <c r="B737" s="11"/>
      <c r="C737" s="11" t="s">
        <v>164</v>
      </c>
      <c r="D737" s="48" t="s">
        <v>74</v>
      </c>
      <c r="E737" s="13">
        <v>6.0</v>
      </c>
      <c r="F737" s="48" t="s">
        <v>36</v>
      </c>
      <c r="G737" s="13">
        <v>21.428571428571427</v>
      </c>
      <c r="H737" s="15">
        <v>0.538483630097645</v>
      </c>
      <c r="I737" s="15">
        <v>0.311456460313383</v>
      </c>
      <c r="J737" s="15">
        <v>0.2211568208707</v>
      </c>
    </row>
    <row r="738" ht="14.25" customHeight="1">
      <c r="A738" s="11">
        <v>98.0</v>
      </c>
      <c r="B738" s="11"/>
      <c r="C738" s="11" t="s">
        <v>381</v>
      </c>
      <c r="D738" s="48" t="s">
        <v>154</v>
      </c>
      <c r="E738" s="13">
        <v>6.666666666666667</v>
      </c>
      <c r="F738" s="48" t="s">
        <v>107</v>
      </c>
      <c r="G738" s="13">
        <v>13.4375</v>
      </c>
      <c r="H738" s="15">
        <v>0.538483630097645</v>
      </c>
      <c r="I738" s="15">
        <v>0.07908932361728879</v>
      </c>
      <c r="J738" s="15">
        <v>0.1068584639095813</v>
      </c>
    </row>
    <row r="739" ht="14.25" customHeight="1">
      <c r="A739" s="11">
        <v>186.0</v>
      </c>
      <c r="B739" s="11"/>
      <c r="C739" s="20" t="s">
        <v>188</v>
      </c>
      <c r="D739" s="21" t="s">
        <v>154</v>
      </c>
      <c r="E739" s="13">
        <v>5.833333333333334</v>
      </c>
      <c r="F739" s="21" t="s">
        <v>75</v>
      </c>
      <c r="G739" s="13">
        <v>20.32258064516129</v>
      </c>
      <c r="H739" s="15">
        <v>0.5382009615254154</v>
      </c>
      <c r="I739" s="15">
        <v>0.2918688255211491</v>
      </c>
      <c r="J739" s="15">
        <v>0.3670511926944796</v>
      </c>
    </row>
    <row r="740" ht="14.25" customHeight="1">
      <c r="A740" s="11">
        <v>51.0</v>
      </c>
      <c r="B740" s="11"/>
      <c r="C740" s="11" t="s">
        <v>368</v>
      </c>
      <c r="D740" s="48" t="s">
        <v>147</v>
      </c>
      <c r="E740" s="13">
        <v>5.714285714285714</v>
      </c>
      <c r="F740" s="48" t="s">
        <v>85</v>
      </c>
      <c r="G740" s="13">
        <v>18.61111111111111</v>
      </c>
      <c r="H740" s="15">
        <v>0.5382009615254154</v>
      </c>
      <c r="I740" s="15">
        <v>0.08690191593207826</v>
      </c>
      <c r="J740" s="15">
        <v>0.08243511474952522</v>
      </c>
    </row>
    <row r="741" ht="14.25" customHeight="1">
      <c r="A741" s="11">
        <v>221.0</v>
      </c>
      <c r="B741" s="11"/>
      <c r="C741" s="20" t="s">
        <v>214</v>
      </c>
      <c r="D741" s="21" t="s">
        <v>97</v>
      </c>
      <c r="E741" s="13">
        <v>6.666666666666667</v>
      </c>
      <c r="F741" s="21" t="s">
        <v>194</v>
      </c>
      <c r="G741" s="13">
        <v>14.0</v>
      </c>
      <c r="H741" s="15">
        <v>0.5381057468484538</v>
      </c>
      <c r="I741" s="15">
        <v>0.2482472624705328</v>
      </c>
      <c r="J741" s="15">
        <v>0.33345957861158076</v>
      </c>
    </row>
    <row r="742" ht="14.25" customHeight="1">
      <c r="A742" s="32">
        <v>91.0</v>
      </c>
      <c r="B742" s="32"/>
      <c r="C742" s="32" t="s">
        <v>167</v>
      </c>
      <c r="D742" s="36" t="s">
        <v>86</v>
      </c>
      <c r="E742" s="13">
        <v>7.777777777777778</v>
      </c>
      <c r="F742" s="36" t="s">
        <v>232</v>
      </c>
      <c r="G742" s="13">
        <v>11.515151515151516</v>
      </c>
      <c r="H742" s="15">
        <v>0.5375631452598713</v>
      </c>
      <c r="I742" s="15">
        <v>0.27245922442428994</v>
      </c>
      <c r="J742" s="15">
        <v>0.3262905620984224</v>
      </c>
    </row>
    <row r="743" ht="14.25" customHeight="1">
      <c r="A743" s="11">
        <v>55.0</v>
      </c>
      <c r="B743" s="11"/>
      <c r="C743" s="11" t="s">
        <v>217</v>
      </c>
      <c r="D743" s="48" t="s">
        <v>18</v>
      </c>
      <c r="E743" s="13">
        <v>6.875</v>
      </c>
      <c r="F743" s="48" t="s">
        <v>36</v>
      </c>
      <c r="G743" s="13">
        <v>19.285714285714285</v>
      </c>
      <c r="H743" s="15">
        <v>0.5374579469926971</v>
      </c>
      <c r="I743" s="15">
        <v>0.21994879312331692</v>
      </c>
      <c r="J743" s="15">
        <v>0.3120340211776122</v>
      </c>
    </row>
    <row r="744" ht="14.25" customHeight="1">
      <c r="A744" s="11">
        <v>117.0</v>
      </c>
      <c r="B744" s="11"/>
      <c r="C744" s="11" t="s">
        <v>265</v>
      </c>
      <c r="D744" s="12" t="s">
        <v>83</v>
      </c>
      <c r="E744" s="13">
        <v>8.0</v>
      </c>
      <c r="F744" s="12" t="s">
        <v>212</v>
      </c>
      <c r="G744" s="13">
        <v>11.830985915492958</v>
      </c>
      <c r="H744" s="15">
        <v>0.537233419347833</v>
      </c>
      <c r="I744" s="15">
        <v>0.16877052495800593</v>
      </c>
      <c r="J744" s="15">
        <v>0.13551319523040725</v>
      </c>
    </row>
    <row r="745" ht="14.25" customHeight="1">
      <c r="A745" s="11">
        <v>115.0</v>
      </c>
      <c r="B745" s="11"/>
      <c r="C745" s="11" t="s">
        <v>197</v>
      </c>
      <c r="D745" s="48" t="s">
        <v>198</v>
      </c>
      <c r="E745" s="13">
        <v>6.666666666666667</v>
      </c>
      <c r="F745" s="48" t="s">
        <v>85</v>
      </c>
      <c r="G745" s="13">
        <v>16.944444444444446</v>
      </c>
      <c r="H745" s="15">
        <v>0.53692280798142</v>
      </c>
      <c r="I745" s="15">
        <v>0.2919339470421886</v>
      </c>
      <c r="J745" s="15">
        <v>0.24592797080951598</v>
      </c>
    </row>
    <row r="746" ht="14.25" customHeight="1">
      <c r="A746" s="32">
        <v>47.0</v>
      </c>
      <c r="B746" s="32"/>
      <c r="C746" s="32" t="s">
        <v>299</v>
      </c>
      <c r="D746" s="36" t="s">
        <v>184</v>
      </c>
      <c r="E746" s="13">
        <v>6.0</v>
      </c>
      <c r="F746" s="36" t="s">
        <v>180</v>
      </c>
      <c r="G746" s="13">
        <v>15.625</v>
      </c>
      <c r="H746" s="15">
        <v>0.53692280798142</v>
      </c>
      <c r="I746" s="15">
        <v>0.14760989183778195</v>
      </c>
      <c r="J746" s="15">
        <v>0.11097724341180336</v>
      </c>
    </row>
    <row r="747" ht="14.25" customHeight="1">
      <c r="A747" s="32">
        <v>89.0</v>
      </c>
      <c r="B747" s="32"/>
      <c r="C747" s="32" t="s">
        <v>110</v>
      </c>
      <c r="D747" s="70" t="s">
        <v>58</v>
      </c>
      <c r="E747" s="13">
        <v>6.0</v>
      </c>
      <c r="F747" s="36" t="s">
        <v>143</v>
      </c>
      <c r="G747" s="13">
        <v>14.333333333333334</v>
      </c>
      <c r="H747" s="15">
        <v>0.5360903695194333</v>
      </c>
      <c r="I747" s="15">
        <v>0.32504585378164136</v>
      </c>
      <c r="J747" s="15">
        <v>0.26949256240805175</v>
      </c>
    </row>
    <row r="748" ht="14.25" customHeight="1">
      <c r="A748" s="11">
        <v>75.0</v>
      </c>
      <c r="B748" s="11"/>
      <c r="C748" s="11" t="s">
        <v>279</v>
      </c>
      <c r="D748" s="48" t="s">
        <v>117</v>
      </c>
      <c r="E748" s="13">
        <v>7.777777777777778</v>
      </c>
      <c r="F748" s="48" t="s">
        <v>291</v>
      </c>
      <c r="G748" s="13">
        <v>11.702127659574467</v>
      </c>
      <c r="H748" s="15">
        <v>0.5357685865845477</v>
      </c>
      <c r="I748" s="15">
        <v>0.18125730154703332</v>
      </c>
      <c r="J748" s="15">
        <v>0.2193031485205845</v>
      </c>
    </row>
    <row r="749" ht="14.25" customHeight="1">
      <c r="A749" s="11">
        <v>121.0</v>
      </c>
      <c r="B749" s="11"/>
      <c r="C749" s="11" t="s">
        <v>240</v>
      </c>
      <c r="D749" s="12" t="s">
        <v>172</v>
      </c>
      <c r="E749" s="13">
        <v>6.0</v>
      </c>
      <c r="F749" s="48" t="s">
        <v>267</v>
      </c>
      <c r="G749" s="13">
        <v>16.206896551724135</v>
      </c>
      <c r="H749" s="15">
        <v>0.535660120426721</v>
      </c>
      <c r="I749" s="15">
        <v>0.1855914184628037</v>
      </c>
      <c r="J749" s="15">
        <v>0.2656804983031543</v>
      </c>
    </row>
    <row r="750" ht="14.25" customHeight="1">
      <c r="A750" s="11">
        <v>40.0</v>
      </c>
      <c r="B750" s="11"/>
      <c r="C750" s="11" t="s">
        <v>248</v>
      </c>
      <c r="D750" s="48" t="s">
        <v>158</v>
      </c>
      <c r="E750" s="13">
        <v>5.555555555555555</v>
      </c>
      <c r="F750" s="48" t="s">
        <v>48</v>
      </c>
      <c r="G750" s="13">
        <v>15.142857142857144</v>
      </c>
      <c r="H750" s="15">
        <v>0.535660120426721</v>
      </c>
      <c r="I750" s="15">
        <v>0.2188768359045022</v>
      </c>
      <c r="J750" s="15">
        <v>0.25859963634201794</v>
      </c>
    </row>
    <row r="751" ht="14.25" customHeight="1">
      <c r="A751" s="11">
        <v>227.0</v>
      </c>
      <c r="B751" s="11"/>
      <c r="C751" s="20" t="s">
        <v>211</v>
      </c>
      <c r="D751" s="21" t="s">
        <v>25</v>
      </c>
      <c r="E751" s="13">
        <v>7.5</v>
      </c>
      <c r="F751" s="21" t="s">
        <v>220</v>
      </c>
      <c r="G751" s="13">
        <v>18.51851851851852</v>
      </c>
      <c r="H751" s="15">
        <v>0.5356205269519315</v>
      </c>
      <c r="I751" s="15">
        <v>0.28408180589459237</v>
      </c>
      <c r="J751" s="15">
        <v>0.2691552895925209</v>
      </c>
    </row>
    <row r="752" ht="14.25" customHeight="1">
      <c r="A752" s="11">
        <v>110.0</v>
      </c>
      <c r="B752" s="11"/>
      <c r="C752" s="11" t="s">
        <v>213</v>
      </c>
      <c r="D752" s="12" t="s">
        <v>135</v>
      </c>
      <c r="E752" s="13">
        <v>4.545454545454545</v>
      </c>
      <c r="F752" s="48" t="s">
        <v>37</v>
      </c>
      <c r="G752" s="13">
        <v>16.333333333333332</v>
      </c>
      <c r="H752" s="15">
        <v>0.5355729077727929</v>
      </c>
      <c r="I752" s="15">
        <v>0.24144806723524262</v>
      </c>
      <c r="J752" s="15">
        <v>0.3121618230186217</v>
      </c>
    </row>
    <row r="753" ht="14.25" customHeight="1">
      <c r="A753" s="11">
        <v>128.0</v>
      </c>
      <c r="B753" s="11"/>
      <c r="C753" s="11" t="s">
        <v>218</v>
      </c>
      <c r="D753" s="48" t="s">
        <v>54</v>
      </c>
      <c r="E753" s="13">
        <v>6.363636363636364</v>
      </c>
      <c r="F753" s="48" t="s">
        <v>176</v>
      </c>
      <c r="G753" s="13">
        <v>17.89473684210526</v>
      </c>
      <c r="H753" s="15">
        <v>0.5355729077727929</v>
      </c>
      <c r="I753" s="15">
        <v>0.2483393799791653</v>
      </c>
      <c r="J753" s="15">
        <v>0.28797127278408774</v>
      </c>
    </row>
    <row r="754" ht="14.25" customHeight="1">
      <c r="A754" s="32">
        <v>12.0</v>
      </c>
      <c r="B754" s="32"/>
      <c r="C754" s="32" t="s">
        <v>318</v>
      </c>
      <c r="D754" s="36" t="s">
        <v>184</v>
      </c>
      <c r="E754" s="13">
        <v>6.0</v>
      </c>
      <c r="F754" s="36" t="s">
        <v>319</v>
      </c>
      <c r="G754" s="13">
        <v>14.482758620689657</v>
      </c>
      <c r="H754" s="15">
        <v>0.5355729077727929</v>
      </c>
      <c r="I754" s="15">
        <v>0.15228120356082828</v>
      </c>
      <c r="J754" s="15">
        <v>0.1250262027483355</v>
      </c>
    </row>
    <row r="755" ht="14.25" customHeight="1">
      <c r="A755" s="11">
        <v>171.0</v>
      </c>
      <c r="B755" s="11"/>
      <c r="C755" s="20" t="s">
        <v>199</v>
      </c>
      <c r="D755" s="21" t="s">
        <v>74</v>
      </c>
      <c r="E755" s="13">
        <v>6.0</v>
      </c>
      <c r="F755" s="21" t="s">
        <v>76</v>
      </c>
      <c r="G755" s="13">
        <v>19.393939393939394</v>
      </c>
      <c r="H755" s="15">
        <v>0.5355145474254275</v>
      </c>
      <c r="I755" s="15">
        <v>0.306714031824732</v>
      </c>
      <c r="J755" s="15">
        <v>0.2242506642809686</v>
      </c>
    </row>
    <row r="756" ht="14.25" customHeight="1">
      <c r="A756" s="11">
        <v>81.0</v>
      </c>
      <c r="B756" s="11"/>
      <c r="C756" s="11" t="s">
        <v>359</v>
      </c>
      <c r="D756" s="48" t="s">
        <v>70</v>
      </c>
      <c r="E756" s="13">
        <v>5.0</v>
      </c>
      <c r="F756" s="48" t="s">
        <v>269</v>
      </c>
      <c r="G756" s="13">
        <v>13.928571428571429</v>
      </c>
      <c r="H756" s="15">
        <v>0.534769949890075</v>
      </c>
      <c r="I756" s="15">
        <v>0.053705217098212014</v>
      </c>
      <c r="J756" s="15">
        <v>0.05319833639750979</v>
      </c>
    </row>
    <row r="757" ht="14.25" customHeight="1">
      <c r="A757" s="11">
        <v>101.0</v>
      </c>
      <c r="B757" s="11"/>
      <c r="C757" s="11" t="s">
        <v>275</v>
      </c>
      <c r="D757" s="12" t="s">
        <v>99</v>
      </c>
      <c r="E757" s="13">
        <v>5.217391304347826</v>
      </c>
      <c r="F757" s="48" t="s">
        <v>29</v>
      </c>
      <c r="G757" s="13">
        <v>19.210526315789473</v>
      </c>
      <c r="H757" s="15">
        <v>0.5346175937789953</v>
      </c>
      <c r="I757" s="15">
        <v>0.18019678214089235</v>
      </c>
      <c r="J757" s="15">
        <v>0.3096250795742637</v>
      </c>
    </row>
    <row r="758" ht="14.25" customHeight="1">
      <c r="A758" s="11">
        <v>49.0</v>
      </c>
      <c r="B758" s="11"/>
      <c r="C758" s="11" t="s">
        <v>294</v>
      </c>
      <c r="D758" s="48" t="s">
        <v>18</v>
      </c>
      <c r="E758" s="13">
        <v>6.25</v>
      </c>
      <c r="F758" s="48" t="s">
        <v>231</v>
      </c>
      <c r="G758" s="13">
        <v>14.594594594594595</v>
      </c>
      <c r="H758" s="15">
        <v>0.5345738479649228</v>
      </c>
      <c r="I758" s="15">
        <v>0.17615562305213175</v>
      </c>
      <c r="J758" s="15">
        <v>0.26908866916381363</v>
      </c>
    </row>
    <row r="759" ht="14.25" customHeight="1">
      <c r="A759" s="11">
        <v>18.0</v>
      </c>
      <c r="B759" s="11"/>
      <c r="C759" s="11" t="s">
        <v>253</v>
      </c>
      <c r="D759" s="48" t="s">
        <v>25</v>
      </c>
      <c r="E759" s="13">
        <v>7.5</v>
      </c>
      <c r="F759" s="48" t="s">
        <v>239</v>
      </c>
      <c r="G759" s="13">
        <v>12.916666666666666</v>
      </c>
      <c r="H759" s="15">
        <v>0.534494862467292</v>
      </c>
      <c r="I759" s="15">
        <v>0.21858521492817867</v>
      </c>
      <c r="J759" s="15">
        <v>0.22567892378999882</v>
      </c>
    </row>
    <row r="760" ht="14.25" customHeight="1">
      <c r="A760" s="11">
        <v>156.0</v>
      </c>
      <c r="B760" s="11"/>
      <c r="C760" s="47" t="s">
        <v>339</v>
      </c>
      <c r="D760" s="21" t="s">
        <v>108</v>
      </c>
      <c r="E760" s="13">
        <v>6.0</v>
      </c>
      <c r="F760" s="21" t="s">
        <v>98</v>
      </c>
      <c r="G760" s="13">
        <v>16.81818181818182</v>
      </c>
      <c r="H760" s="15">
        <v>0.534494862467292</v>
      </c>
      <c r="I760" s="15">
        <v>0.12550491735804106</v>
      </c>
      <c r="J760" s="15">
        <v>0.14307560578816678</v>
      </c>
    </row>
    <row r="761" ht="14.25" customHeight="1">
      <c r="A761" s="11">
        <v>5.0</v>
      </c>
      <c r="B761" s="11"/>
      <c r="C761" s="11" t="s">
        <v>338</v>
      </c>
      <c r="D761" s="48" t="s">
        <v>108</v>
      </c>
      <c r="E761" s="13">
        <v>6.0</v>
      </c>
      <c r="F761" s="48" t="s">
        <v>98</v>
      </c>
      <c r="G761" s="13">
        <v>16.81818181818182</v>
      </c>
      <c r="H761" s="15">
        <v>0.534494862467292</v>
      </c>
      <c r="I761" s="15">
        <v>0.12550491735804106</v>
      </c>
      <c r="J761" s="15">
        <v>0.14307560578816678</v>
      </c>
    </row>
    <row r="762" ht="14.25" customHeight="1">
      <c r="A762" s="11">
        <v>156.0</v>
      </c>
      <c r="B762" s="11"/>
      <c r="C762" s="47" t="s">
        <v>339</v>
      </c>
      <c r="D762" s="21" t="s">
        <v>139</v>
      </c>
      <c r="E762" s="13">
        <v>6.0</v>
      </c>
      <c r="F762" s="21" t="s">
        <v>98</v>
      </c>
      <c r="G762" s="13">
        <v>16.81818181818182</v>
      </c>
      <c r="H762" s="15">
        <v>0.534494862467292</v>
      </c>
      <c r="I762" s="15">
        <v>0.12550491735804106</v>
      </c>
      <c r="J762" s="15">
        <v>0.09407711065523297</v>
      </c>
    </row>
    <row r="763" ht="14.25" customHeight="1">
      <c r="A763" s="11">
        <v>24.0</v>
      </c>
      <c r="B763" s="11"/>
      <c r="C763" s="11" t="s">
        <v>289</v>
      </c>
      <c r="D763" s="48" t="s">
        <v>119</v>
      </c>
      <c r="E763" s="13">
        <v>7.5</v>
      </c>
      <c r="F763" s="48" t="s">
        <v>143</v>
      </c>
      <c r="G763" s="13">
        <v>12.666666666666666</v>
      </c>
      <c r="H763" s="15">
        <v>0.5343093383914618</v>
      </c>
      <c r="I763" s="15">
        <v>0.15896466714729166</v>
      </c>
      <c r="J763" s="15">
        <v>0.16894196170320294</v>
      </c>
    </row>
    <row r="764" ht="14.25" customHeight="1">
      <c r="A764" s="11">
        <v>137.0</v>
      </c>
      <c r="B764" s="11"/>
      <c r="C764" s="11" t="s">
        <v>322</v>
      </c>
      <c r="D764" s="12" t="s">
        <v>172</v>
      </c>
      <c r="E764" s="13">
        <v>5.333333333333333</v>
      </c>
      <c r="F764" s="12" t="s">
        <v>29</v>
      </c>
      <c r="G764" s="13">
        <v>20.26315789473684</v>
      </c>
      <c r="H764" s="15">
        <v>0.5342159276679668</v>
      </c>
      <c r="I764" s="15">
        <v>0.15147623162007956</v>
      </c>
      <c r="J764" s="15">
        <v>0.21732589904251148</v>
      </c>
    </row>
    <row r="765" ht="14.25" customHeight="1">
      <c r="A765" s="11">
        <v>62.0</v>
      </c>
      <c r="B765" s="11"/>
      <c r="C765" s="11" t="s">
        <v>153</v>
      </c>
      <c r="D765" s="12" t="s">
        <v>106</v>
      </c>
      <c r="E765" s="13">
        <v>7.6923076923076925</v>
      </c>
      <c r="F765" s="48" t="s">
        <v>222</v>
      </c>
      <c r="G765" s="13">
        <v>13.68421052631579</v>
      </c>
      <c r="H765" s="15">
        <v>0.5339330642094959</v>
      </c>
      <c r="I765" s="15">
        <v>0.28201384820067266</v>
      </c>
      <c r="J765" s="15">
        <v>0.3559641461732935</v>
      </c>
    </row>
    <row r="766" ht="14.25" customHeight="1">
      <c r="A766" s="11">
        <v>5.0</v>
      </c>
      <c r="B766" s="11"/>
      <c r="C766" s="11" t="s">
        <v>338</v>
      </c>
      <c r="D766" s="12" t="s">
        <v>93</v>
      </c>
      <c r="E766" s="13">
        <v>6.666666666666667</v>
      </c>
      <c r="F766" s="12" t="s">
        <v>98</v>
      </c>
      <c r="G766" s="13">
        <v>16.81818181818182</v>
      </c>
      <c r="H766" s="15">
        <v>0.533837888975234</v>
      </c>
      <c r="I766" s="15">
        <v>0.1253506531927195</v>
      </c>
      <c r="J766" s="15">
        <v>0.1322065664693825</v>
      </c>
    </row>
    <row r="767" ht="14.25" customHeight="1">
      <c r="A767" s="11">
        <v>18.0</v>
      </c>
      <c r="B767" s="11"/>
      <c r="C767" s="11" t="s">
        <v>253</v>
      </c>
      <c r="D767" s="12" t="s">
        <v>151</v>
      </c>
      <c r="E767" s="13">
        <v>6.666666666666667</v>
      </c>
      <c r="F767" s="12" t="s">
        <v>43</v>
      </c>
      <c r="G767" s="13">
        <v>25.0</v>
      </c>
      <c r="H767" s="15">
        <v>0.5333552145729056</v>
      </c>
      <c r="I767" s="15">
        <v>0.21811914837182864</v>
      </c>
      <c r="J767" s="15">
        <v>0.2578653042973618</v>
      </c>
    </row>
    <row r="768" ht="14.25" customHeight="1">
      <c r="A768" s="32">
        <v>107.0</v>
      </c>
      <c r="B768" s="32"/>
      <c r="C768" s="32" t="s">
        <v>256</v>
      </c>
      <c r="D768" s="36" t="s">
        <v>106</v>
      </c>
      <c r="E768" s="13">
        <v>7.6923076923076925</v>
      </c>
      <c r="F768" s="36" t="s">
        <v>272</v>
      </c>
      <c r="G768" s="13">
        <v>13.888888888888888</v>
      </c>
      <c r="H768" s="15">
        <v>0.5333552145729056</v>
      </c>
      <c r="I768" s="15">
        <v>0.1774279006017484</v>
      </c>
      <c r="J768" s="15">
        <v>0.22209798381207094</v>
      </c>
    </row>
    <row r="769" ht="14.25" customHeight="1">
      <c r="A769" s="11">
        <v>40.0</v>
      </c>
      <c r="B769" s="11"/>
      <c r="C769" s="11" t="s">
        <v>248</v>
      </c>
      <c r="D769" s="48" t="s">
        <v>158</v>
      </c>
      <c r="E769" s="13">
        <v>5.555555555555555</v>
      </c>
      <c r="F769" s="48" t="s">
        <v>120</v>
      </c>
      <c r="G769" s="13">
        <v>16.206896551724135</v>
      </c>
      <c r="H769" s="15">
        <v>0.5328609094620873</v>
      </c>
      <c r="I769" s="15">
        <v>0.21773304637154212</v>
      </c>
      <c r="J769" s="15">
        <v>0.24636054825321752</v>
      </c>
    </row>
    <row r="770" ht="14.25" customHeight="1">
      <c r="A770" s="11">
        <v>81.0</v>
      </c>
      <c r="B770" s="11"/>
      <c r="C770" s="11" t="s">
        <v>359</v>
      </c>
      <c r="D770" s="48" t="s">
        <v>70</v>
      </c>
      <c r="E770" s="13">
        <v>5.0</v>
      </c>
      <c r="F770" s="48" t="s">
        <v>105</v>
      </c>
      <c r="G770" s="13">
        <v>14.4</v>
      </c>
      <c r="H770" s="15">
        <v>0.5326092632238526</v>
      </c>
      <c r="I770" s="15">
        <v>0.05348822632205763</v>
      </c>
      <c r="J770" s="15">
        <v>0.05110417966313162</v>
      </c>
    </row>
    <row r="771" ht="14.25" customHeight="1">
      <c r="A771" s="32">
        <v>38.0</v>
      </c>
      <c r="B771" s="32"/>
      <c r="C771" s="32" t="s">
        <v>201</v>
      </c>
      <c r="D771" s="36" t="s">
        <v>158</v>
      </c>
      <c r="E771" s="13">
        <v>5.555555555555555</v>
      </c>
      <c r="F771" s="36" t="s">
        <v>28</v>
      </c>
      <c r="G771" s="13">
        <v>18.80952380952381</v>
      </c>
      <c r="H771" s="15">
        <v>0.5322611525942944</v>
      </c>
      <c r="I771" s="15">
        <v>0.2487581398912127</v>
      </c>
      <c r="J771" s="15">
        <v>0.27666758973266586</v>
      </c>
    </row>
    <row r="772" ht="14.25" customHeight="1">
      <c r="A772" s="11">
        <v>73.0</v>
      </c>
      <c r="B772" s="11"/>
      <c r="C772" s="11" t="s">
        <v>148</v>
      </c>
      <c r="D772" s="48" t="s">
        <v>119</v>
      </c>
      <c r="E772" s="13">
        <v>6.25</v>
      </c>
      <c r="F772" s="48" t="s">
        <v>127</v>
      </c>
      <c r="G772" s="13">
        <v>19.0625</v>
      </c>
      <c r="H772" s="15">
        <v>0.5321485285670844</v>
      </c>
      <c r="I772" s="15">
        <v>0.3166435906632449</v>
      </c>
      <c r="J772" s="15">
        <v>0.3146950147207019</v>
      </c>
    </row>
    <row r="773" ht="14.25" customHeight="1">
      <c r="A773" s="11">
        <v>36.0</v>
      </c>
      <c r="B773" s="11"/>
      <c r="C773" s="11" t="s">
        <v>192</v>
      </c>
      <c r="D773" s="48" t="s">
        <v>54</v>
      </c>
      <c r="E773" s="13">
        <v>5.454545454545455</v>
      </c>
      <c r="F773" s="48" t="s">
        <v>205</v>
      </c>
      <c r="G773" s="13">
        <v>20.0</v>
      </c>
      <c r="H773" s="15">
        <v>0.5319784587273378</v>
      </c>
      <c r="I773" s="15">
        <v>0.27121472544939546</v>
      </c>
      <c r="J773" s="15">
        <v>0.3329252629798325</v>
      </c>
    </row>
    <row r="774" ht="14.25" customHeight="1">
      <c r="A774" s="11">
        <v>73.0</v>
      </c>
      <c r="B774" s="11"/>
      <c r="C774" s="11" t="s">
        <v>148</v>
      </c>
      <c r="D774" s="48" t="s">
        <v>119</v>
      </c>
      <c r="E774" s="13">
        <v>6.25</v>
      </c>
      <c r="F774" s="48" t="s">
        <v>75</v>
      </c>
      <c r="G774" s="13">
        <v>19.35483870967742</v>
      </c>
      <c r="H774" s="15">
        <v>0.5318356840470568</v>
      </c>
      <c r="I774" s="15">
        <v>0.3164574392284047</v>
      </c>
      <c r="J774" s="15">
        <v>0.31294971821527057</v>
      </c>
    </row>
    <row r="775" ht="14.25" customHeight="1">
      <c r="A775" s="11">
        <v>192.0</v>
      </c>
      <c r="B775" s="11"/>
      <c r="C775" s="20" t="s">
        <v>247</v>
      </c>
      <c r="D775" s="21" t="s">
        <v>129</v>
      </c>
      <c r="E775" s="13">
        <v>4.545454545454545</v>
      </c>
      <c r="F775" s="21" t="s">
        <v>144</v>
      </c>
      <c r="G775" s="13">
        <v>18.260869565217394</v>
      </c>
      <c r="H775" s="15">
        <v>0.5315181702058347</v>
      </c>
      <c r="I775" s="15">
        <v>0.1851571969670218</v>
      </c>
      <c r="J775" s="15">
        <v>0.2258252567559461</v>
      </c>
    </row>
    <row r="776" ht="14.25" customHeight="1">
      <c r="A776" s="11">
        <v>47.0</v>
      </c>
      <c r="B776" s="11"/>
      <c r="C776" s="11" t="s">
        <v>299</v>
      </c>
      <c r="D776" s="48" t="s">
        <v>178</v>
      </c>
      <c r="E776" s="13">
        <v>5.0</v>
      </c>
      <c r="F776" s="48" t="s">
        <v>180</v>
      </c>
      <c r="G776" s="13">
        <v>15.625</v>
      </c>
      <c r="H776" s="15">
        <v>0.5313038483630098</v>
      </c>
      <c r="I776" s="15">
        <v>0.14606513715575864</v>
      </c>
      <c r="J776" s="15">
        <v>0.09867511487855696</v>
      </c>
    </row>
    <row r="777" ht="14.25" customHeight="1">
      <c r="A777" s="11">
        <v>69.0</v>
      </c>
      <c r="B777" s="11"/>
      <c r="C777" s="11" t="s">
        <v>382</v>
      </c>
      <c r="D777" s="48" t="s">
        <v>119</v>
      </c>
      <c r="E777" s="13">
        <v>6.25</v>
      </c>
      <c r="F777" s="48" t="s">
        <v>144</v>
      </c>
      <c r="G777" s="13">
        <v>16.52173913043478</v>
      </c>
      <c r="H777" s="15">
        <v>0.5307585484844298</v>
      </c>
      <c r="I777" s="15">
        <v>0.05330236502433888</v>
      </c>
      <c r="J777" s="15">
        <v>0.05356107106378756</v>
      </c>
    </row>
    <row r="778" ht="14.25" customHeight="1">
      <c r="A778" s="11">
        <v>38.0</v>
      </c>
      <c r="B778" s="11"/>
      <c r="C778" s="11" t="s">
        <v>201</v>
      </c>
      <c r="D778" s="48" t="s">
        <v>158</v>
      </c>
      <c r="E778" s="13">
        <v>5.555555555555555</v>
      </c>
      <c r="F778" s="12" t="s">
        <v>39</v>
      </c>
      <c r="G778" s="13">
        <v>17.346938775510203</v>
      </c>
      <c r="H778" s="15">
        <v>0.5304806886736886</v>
      </c>
      <c r="I778" s="15">
        <v>0.2479260203745533</v>
      </c>
      <c r="J778" s="15">
        <v>0.28376530216874535</v>
      </c>
    </row>
    <row r="779" ht="14.25" customHeight="1">
      <c r="A779" s="11">
        <v>67.0</v>
      </c>
      <c r="B779" s="11"/>
      <c r="C779" s="11" t="s">
        <v>264</v>
      </c>
      <c r="D779" s="48" t="s">
        <v>198</v>
      </c>
      <c r="E779" s="13">
        <v>6.666666666666667</v>
      </c>
      <c r="F779" s="48" t="s">
        <v>236</v>
      </c>
      <c r="G779" s="13">
        <v>15.0</v>
      </c>
      <c r="H779" s="15">
        <v>0.5301992665576813</v>
      </c>
      <c r="I779" s="15">
        <v>0.17305014398312762</v>
      </c>
      <c r="J779" s="15">
        <v>0.14247795187944173</v>
      </c>
    </row>
    <row r="780" ht="14.25" customHeight="1">
      <c r="A780" s="11">
        <v>148.0</v>
      </c>
      <c r="B780" s="11"/>
      <c r="C780" s="11" t="s">
        <v>320</v>
      </c>
      <c r="D780" s="48" t="s">
        <v>83</v>
      </c>
      <c r="E780" s="13">
        <v>8.0</v>
      </c>
      <c r="F780" s="48" t="s">
        <v>101</v>
      </c>
      <c r="G780" s="13">
        <v>12.105263157894736</v>
      </c>
      <c r="H780" s="15">
        <v>0.5295089029293509</v>
      </c>
      <c r="I780" s="15">
        <v>0.13988839617667337</v>
      </c>
      <c r="J780" s="15">
        <v>0.1030935089398999</v>
      </c>
    </row>
    <row r="781" ht="14.25" customHeight="1">
      <c r="A781" s="32">
        <v>38.0</v>
      </c>
      <c r="B781" s="32"/>
      <c r="C781" s="32" t="s">
        <v>201</v>
      </c>
      <c r="D781" s="36" t="s">
        <v>158</v>
      </c>
      <c r="E781" s="13">
        <v>5.555555555555555</v>
      </c>
      <c r="F781" s="36" t="s">
        <v>98</v>
      </c>
      <c r="G781" s="13">
        <v>18.18181818181818</v>
      </c>
      <c r="H781" s="15">
        <v>0.5290365488678617</v>
      </c>
      <c r="I781" s="15">
        <v>0.24725108565484036</v>
      </c>
      <c r="J781" s="15">
        <v>0.26446708717451073</v>
      </c>
    </row>
    <row r="782" ht="14.25" customHeight="1">
      <c r="A782" s="11">
        <v>97.0</v>
      </c>
      <c r="B782" s="11"/>
      <c r="C782" s="11" t="s">
        <v>204</v>
      </c>
      <c r="D782" s="48" t="s">
        <v>18</v>
      </c>
      <c r="E782" s="13">
        <v>6.25</v>
      </c>
      <c r="F782" s="12" t="s">
        <v>19</v>
      </c>
      <c r="G782" s="13">
        <v>21.48148148148148</v>
      </c>
      <c r="H782" s="15">
        <v>0.5289278054867995</v>
      </c>
      <c r="I782" s="15">
        <v>0.3033564874140678</v>
      </c>
      <c r="J782" s="15">
        <v>0.42871678034009525</v>
      </c>
    </row>
    <row r="783" ht="14.25" customHeight="1">
      <c r="A783" s="11">
        <v>44.0</v>
      </c>
      <c r="B783" s="11"/>
      <c r="C783" s="11" t="s">
        <v>325</v>
      </c>
      <c r="D783" s="48" t="s">
        <v>146</v>
      </c>
      <c r="E783" s="13">
        <v>7.0</v>
      </c>
      <c r="F783" s="48" t="s">
        <v>152</v>
      </c>
      <c r="G783" s="13">
        <v>21.923076923076923</v>
      </c>
      <c r="H783" s="15">
        <v>0.5286930186413242</v>
      </c>
      <c r="I783" s="15">
        <v>0.13837866272059898</v>
      </c>
      <c r="J783" s="15">
        <v>0.14927040262505903</v>
      </c>
    </row>
    <row r="784" ht="14.25" customHeight="1">
      <c r="A784" s="11">
        <v>171.0</v>
      </c>
      <c r="B784" s="11"/>
      <c r="C784" s="20" t="s">
        <v>199</v>
      </c>
      <c r="D784" s="21" t="s">
        <v>74</v>
      </c>
      <c r="E784" s="13">
        <v>6.0</v>
      </c>
      <c r="F784" s="21" t="s">
        <v>92</v>
      </c>
      <c r="G784" s="13">
        <v>15.6</v>
      </c>
      <c r="H784" s="15">
        <v>0.5284319356691556</v>
      </c>
      <c r="I784" s="15">
        <v>0.30265749140382425</v>
      </c>
      <c r="J784" s="15">
        <v>0.23391833233922685</v>
      </c>
    </row>
    <row r="785" ht="14.25" customHeight="1">
      <c r="A785" s="11">
        <v>180.0</v>
      </c>
      <c r="B785" s="11"/>
      <c r="C785" s="20" t="s">
        <v>335</v>
      </c>
      <c r="D785" s="21" t="s">
        <v>139</v>
      </c>
      <c r="E785" s="13">
        <v>6.0</v>
      </c>
      <c r="F785" s="21" t="s">
        <v>92</v>
      </c>
      <c r="G785" s="13">
        <v>15.6</v>
      </c>
      <c r="H785" s="15">
        <v>0.5284319356691556</v>
      </c>
      <c r="I785" s="15">
        <v>0.13001834151265654</v>
      </c>
      <c r="J785" s="15">
        <v>0.10048875208435828</v>
      </c>
    </row>
    <row r="786" ht="14.25" customHeight="1">
      <c r="A786" s="11">
        <v>143.0</v>
      </c>
      <c r="B786" s="11"/>
      <c r="C786" s="11" t="s">
        <v>57</v>
      </c>
      <c r="D786" s="48" t="s">
        <v>54</v>
      </c>
      <c r="E786" s="13">
        <v>6.363636363636364</v>
      </c>
      <c r="F786" s="48" t="s">
        <v>85</v>
      </c>
      <c r="G786" s="13">
        <v>17.77777777777778</v>
      </c>
      <c r="H786" s="15">
        <v>0.5271730150362334</v>
      </c>
      <c r="I786" s="15">
        <v>0.5029516741792728</v>
      </c>
      <c r="J786" s="15">
        <v>0.6099182269610066</v>
      </c>
    </row>
    <row r="787" ht="14.25" customHeight="1">
      <c r="A787" s="32">
        <v>75.0</v>
      </c>
      <c r="B787" s="32"/>
      <c r="C787" s="32" t="s">
        <v>279</v>
      </c>
      <c r="D787" s="70" t="s">
        <v>103</v>
      </c>
      <c r="E787" s="13">
        <v>6.428571428571429</v>
      </c>
      <c r="F787" s="36" t="s">
        <v>140</v>
      </c>
      <c r="G787" s="13">
        <v>16.296296296296294</v>
      </c>
      <c r="H787" s="15">
        <v>0.5270107829959083</v>
      </c>
      <c r="I787" s="15">
        <v>0.17829442562316616</v>
      </c>
      <c r="J787" s="15">
        <v>0.24228322685603326</v>
      </c>
    </row>
    <row r="788" ht="14.25" customHeight="1">
      <c r="A788" s="11">
        <v>237.0</v>
      </c>
      <c r="B788" s="11"/>
      <c r="C788" s="20" t="s">
        <v>274</v>
      </c>
      <c r="D788" s="21" t="s">
        <v>115</v>
      </c>
      <c r="E788" s="13">
        <v>7.777777777777778</v>
      </c>
      <c r="F788" s="21" t="s">
        <v>221</v>
      </c>
      <c r="G788" s="13">
        <v>11.818181818181818</v>
      </c>
      <c r="H788" s="15">
        <v>0.5265173272065862</v>
      </c>
      <c r="I788" s="15">
        <v>0.17680557245498368</v>
      </c>
      <c r="J788" s="15">
        <v>0.2015583525986814</v>
      </c>
    </row>
    <row r="789" ht="14.25" customHeight="1">
      <c r="A789" s="11">
        <v>67.0</v>
      </c>
      <c r="B789" s="11"/>
      <c r="C789" s="11" t="s">
        <v>264</v>
      </c>
      <c r="D789" s="48" t="s">
        <v>149</v>
      </c>
      <c r="E789" s="13">
        <v>6.25</v>
      </c>
      <c r="F789" s="48" t="s">
        <v>236</v>
      </c>
      <c r="G789" s="13">
        <v>15.0</v>
      </c>
      <c r="H789" s="15">
        <v>0.5265173272065862</v>
      </c>
      <c r="I789" s="15">
        <v>0.17184840687213365</v>
      </c>
      <c r="J789" s="15">
        <v>0.16943324007284963</v>
      </c>
    </row>
    <row r="790" ht="14.25" customHeight="1">
      <c r="A790" s="11">
        <v>228.0</v>
      </c>
      <c r="B790" s="11"/>
      <c r="C790" s="20" t="s">
        <v>392</v>
      </c>
      <c r="D790" s="21" t="s">
        <v>158</v>
      </c>
      <c r="E790" s="13">
        <v>6.666666666666667</v>
      </c>
      <c r="F790" s="21" t="s">
        <v>143</v>
      </c>
      <c r="G790" s="13">
        <v>13.666666666666668</v>
      </c>
      <c r="H790" s="15">
        <v>0.5265173272065862</v>
      </c>
      <c r="I790" s="15">
        <v>0.06915245988075763</v>
      </c>
      <c r="J790" s="15">
        <v>0.07883380426406371</v>
      </c>
    </row>
    <row r="791" ht="14.25" customHeight="1">
      <c r="A791" s="11">
        <v>228.0</v>
      </c>
      <c r="B791" s="11"/>
      <c r="C791" s="20" t="s">
        <v>392</v>
      </c>
      <c r="D791" s="21" t="s">
        <v>108</v>
      </c>
      <c r="E791" s="13">
        <v>6.0</v>
      </c>
      <c r="F791" s="21" t="s">
        <v>98</v>
      </c>
      <c r="G791" s="13">
        <v>16.363636363636363</v>
      </c>
      <c r="H791" s="15">
        <v>0.5265173272065862</v>
      </c>
      <c r="I791" s="15">
        <v>0.06915245988075763</v>
      </c>
      <c r="J791" s="15">
        <v>0.07883380426406371</v>
      </c>
    </row>
    <row r="792" ht="14.25" customHeight="1">
      <c r="A792" s="11">
        <v>53.0</v>
      </c>
      <c r="B792" s="11"/>
      <c r="C792" s="11" t="s">
        <v>316</v>
      </c>
      <c r="D792" s="48" t="s">
        <v>317</v>
      </c>
      <c r="E792" s="13">
        <v>8.0</v>
      </c>
      <c r="F792" s="48" t="s">
        <v>267</v>
      </c>
      <c r="G792" s="13">
        <v>11.724137931034482</v>
      </c>
      <c r="H792" s="15">
        <v>0.5254989184499004</v>
      </c>
      <c r="I792" s="15">
        <v>0.14900453499150043</v>
      </c>
      <c r="J792" s="15">
        <v>0.11384902652184802</v>
      </c>
    </row>
    <row r="793" ht="14.25" customHeight="1">
      <c r="A793" s="11">
        <v>36.0</v>
      </c>
      <c r="B793" s="11"/>
      <c r="C793" s="11" t="s">
        <v>192</v>
      </c>
      <c r="D793" s="12" t="s">
        <v>94</v>
      </c>
      <c r="E793" s="13">
        <v>3.6363636363636362</v>
      </c>
      <c r="F793" s="48" t="s">
        <v>205</v>
      </c>
      <c r="G793" s="13">
        <v>20.0</v>
      </c>
      <c r="H793" s="15">
        <v>0.5248668026698885</v>
      </c>
      <c r="I793" s="15">
        <v>0.2675890413385652</v>
      </c>
      <c r="J793" s="15">
        <v>0.3418934765856219</v>
      </c>
    </row>
    <row r="794" ht="14.25" customHeight="1">
      <c r="A794" s="11">
        <v>205.0</v>
      </c>
      <c r="B794" s="11"/>
      <c r="C794" s="20" t="s">
        <v>183</v>
      </c>
      <c r="D794" s="21" t="s">
        <v>160</v>
      </c>
      <c r="E794" s="13">
        <v>6.0</v>
      </c>
      <c r="F794" s="21" t="s">
        <v>77</v>
      </c>
      <c r="G794" s="13">
        <v>18.095238095238095</v>
      </c>
      <c r="H794" s="15">
        <v>0.5247445415930961</v>
      </c>
      <c r="I794" s="15">
        <v>0.2988987247733265</v>
      </c>
      <c r="J794" s="15">
        <v>0.40663437562532545</v>
      </c>
    </row>
    <row r="795" ht="14.25" customHeight="1">
      <c r="A795" s="11">
        <v>51.0</v>
      </c>
      <c r="B795" s="11"/>
      <c r="C795" s="11" t="s">
        <v>368</v>
      </c>
      <c r="D795" s="12" t="s">
        <v>103</v>
      </c>
      <c r="E795" s="13">
        <v>6.428571428571429</v>
      </c>
      <c r="F795" s="48" t="s">
        <v>85</v>
      </c>
      <c r="G795" s="13">
        <v>18.61111111111111</v>
      </c>
      <c r="H795" s="15">
        <v>0.5247445415930961</v>
      </c>
      <c r="I795" s="15">
        <v>0.0847291426423562</v>
      </c>
      <c r="J795" s="15">
        <v>0.11526908333841872</v>
      </c>
    </row>
    <row r="796" ht="14.25" customHeight="1">
      <c r="A796" s="11">
        <v>137.0</v>
      </c>
      <c r="B796" s="11"/>
      <c r="C796" s="11" t="s">
        <v>322</v>
      </c>
      <c r="D796" s="12" t="s">
        <v>94</v>
      </c>
      <c r="E796" s="13">
        <v>3.6363636363636362</v>
      </c>
      <c r="F796" s="12" t="s">
        <v>29</v>
      </c>
      <c r="G796" s="13">
        <v>20.26315789473684</v>
      </c>
      <c r="H796" s="15">
        <v>0.5244362310516196</v>
      </c>
      <c r="I796" s="15">
        <v>0.14870321136158843</v>
      </c>
      <c r="J796" s="15">
        <v>0.18904233706185927</v>
      </c>
    </row>
    <row r="797" ht="14.25" customHeight="1">
      <c r="A797" s="32">
        <v>26.0</v>
      </c>
      <c r="B797" s="32"/>
      <c r="C797" s="32" t="s">
        <v>268</v>
      </c>
      <c r="D797" s="36" t="s">
        <v>70</v>
      </c>
      <c r="E797" s="13">
        <v>6.666666666666667</v>
      </c>
      <c r="F797" s="36" t="s">
        <v>236</v>
      </c>
      <c r="G797" s="13">
        <v>13.75</v>
      </c>
      <c r="H797" s="15">
        <v>0.5244362310516196</v>
      </c>
      <c r="I797" s="15">
        <v>0.16293987741889598</v>
      </c>
      <c r="J797" s="15">
        <v>0.13726212324252055</v>
      </c>
    </row>
    <row r="798" ht="14.25" customHeight="1">
      <c r="A798" s="11">
        <v>75.0</v>
      </c>
      <c r="B798" s="11"/>
      <c r="C798" s="11" t="s">
        <v>279</v>
      </c>
      <c r="D798" s="12" t="s">
        <v>103</v>
      </c>
      <c r="E798" s="13">
        <v>6.428571428571429</v>
      </c>
      <c r="F798" s="48" t="s">
        <v>61</v>
      </c>
      <c r="G798" s="13">
        <v>23.91304347826087</v>
      </c>
      <c r="H798" s="15">
        <v>0.5242686259921591</v>
      </c>
      <c r="I798" s="15">
        <v>0.17736671916301994</v>
      </c>
      <c r="J798" s="15">
        <v>0.2302006564816089</v>
      </c>
    </row>
    <row r="799" ht="14.25" customHeight="1">
      <c r="A799" s="32">
        <v>88.0</v>
      </c>
      <c r="B799" s="32"/>
      <c r="C799" s="32" t="s">
        <v>341</v>
      </c>
      <c r="D799" s="36" t="s">
        <v>119</v>
      </c>
      <c r="E799" s="13">
        <v>6.25</v>
      </c>
      <c r="F799" s="36" t="s">
        <v>144</v>
      </c>
      <c r="G799" s="13">
        <v>16.08695652173913</v>
      </c>
      <c r="H799" s="15">
        <v>0.5234878834366979</v>
      </c>
      <c r="I799" s="15">
        <v>0.11828744019099863</v>
      </c>
      <c r="J799" s="15">
        <v>0.11886155496347378</v>
      </c>
    </row>
    <row r="800" ht="14.25" customHeight="1">
      <c r="A800" s="11">
        <v>20.0</v>
      </c>
      <c r="B800" s="11"/>
      <c r="C800" s="11" t="s">
        <v>315</v>
      </c>
      <c r="D800" s="48" t="s">
        <v>60</v>
      </c>
      <c r="E800" s="13">
        <v>6.0</v>
      </c>
      <c r="F800" s="48" t="s">
        <v>324</v>
      </c>
      <c r="G800" s="13">
        <v>17.2</v>
      </c>
      <c r="H800" s="15">
        <v>0.5233263131023039</v>
      </c>
      <c r="I800" s="15">
        <v>0.13007602489398426</v>
      </c>
      <c r="J800" s="15">
        <v>0.0961859470567408</v>
      </c>
    </row>
    <row r="801" ht="14.25" customHeight="1">
      <c r="A801" s="32">
        <v>18.0</v>
      </c>
      <c r="B801" s="32"/>
      <c r="C801" s="32" t="s">
        <v>253</v>
      </c>
      <c r="D801" s="36" t="s">
        <v>190</v>
      </c>
      <c r="E801" s="13">
        <v>6.25</v>
      </c>
      <c r="F801" s="36" t="s">
        <v>239</v>
      </c>
      <c r="G801" s="13">
        <v>12.916666666666666</v>
      </c>
      <c r="H801" s="15">
        <v>0.5230983835234266</v>
      </c>
      <c r="I801" s="15">
        <v>0.21392454936467808</v>
      </c>
      <c r="J801" s="15">
        <v>0.23345202105027435</v>
      </c>
    </row>
    <row r="802" ht="14.25" customHeight="1">
      <c r="A802" s="11">
        <v>62.0</v>
      </c>
      <c r="B802" s="11"/>
      <c r="C802" s="11" t="s">
        <v>153</v>
      </c>
      <c r="D802" s="48" t="s">
        <v>154</v>
      </c>
      <c r="E802" s="13">
        <v>6.666666666666667</v>
      </c>
      <c r="F802" s="48" t="s">
        <v>222</v>
      </c>
      <c r="G802" s="13">
        <v>13.68421052631579</v>
      </c>
      <c r="H802" s="15">
        <v>0.5221659443371103</v>
      </c>
      <c r="I802" s="15">
        <v>0.27579866697310956</v>
      </c>
      <c r="J802" s="15">
        <v>0.341581756428918</v>
      </c>
    </row>
    <row r="803" ht="14.25" customHeight="1">
      <c r="A803" s="11">
        <v>237.0</v>
      </c>
      <c r="B803" s="11"/>
      <c r="C803" s="20" t="s">
        <v>274</v>
      </c>
      <c r="D803" s="21" t="s">
        <v>106</v>
      </c>
      <c r="E803" s="13">
        <v>6.923076923076923</v>
      </c>
      <c r="F803" s="21" t="s">
        <v>61</v>
      </c>
      <c r="G803" s="13">
        <v>21.304347826086957</v>
      </c>
      <c r="H803" s="15">
        <v>0.5218246594061711</v>
      </c>
      <c r="I803" s="15">
        <v>0.17522976521385192</v>
      </c>
      <c r="J803" s="15">
        <v>0.21850634958784662</v>
      </c>
    </row>
    <row r="804" ht="14.25" customHeight="1">
      <c r="A804" s="11">
        <v>199.0</v>
      </c>
      <c r="B804" s="11"/>
      <c r="C804" s="20" t="s">
        <v>162</v>
      </c>
      <c r="D804" s="21" t="s">
        <v>74</v>
      </c>
      <c r="E804" s="13">
        <v>6.0</v>
      </c>
      <c r="F804" s="21" t="s">
        <v>28</v>
      </c>
      <c r="G804" s="13">
        <v>16.428571428571427</v>
      </c>
      <c r="H804" s="15">
        <v>0.5217982218410983</v>
      </c>
      <c r="I804" s="15">
        <v>0.30180569675437674</v>
      </c>
      <c r="J804" s="15">
        <v>0.23182114443937613</v>
      </c>
    </row>
    <row r="805" ht="14.25" customHeight="1">
      <c r="A805" s="11">
        <v>208.0</v>
      </c>
      <c r="B805" s="11"/>
      <c r="C805" s="20" t="s">
        <v>123</v>
      </c>
      <c r="D805" s="21" t="s">
        <v>96</v>
      </c>
      <c r="E805" s="13">
        <v>7.2727272727272725</v>
      </c>
      <c r="F805" s="21" t="s">
        <v>77</v>
      </c>
      <c r="G805" s="13">
        <v>16.666666666666668</v>
      </c>
      <c r="H805" s="15">
        <v>0.5216868930120304</v>
      </c>
      <c r="I805" s="15">
        <v>0.4088979427101324</v>
      </c>
      <c r="J805" s="15">
        <v>0.4688319110603097</v>
      </c>
    </row>
    <row r="806" ht="14.25" customHeight="1">
      <c r="A806" s="32">
        <v>36.0</v>
      </c>
      <c r="B806" s="32"/>
      <c r="C806" s="32" t="s">
        <v>192</v>
      </c>
      <c r="D806" s="36" t="s">
        <v>42</v>
      </c>
      <c r="E806" s="13">
        <v>6.666666666666667</v>
      </c>
      <c r="F806" s="36" t="s">
        <v>36</v>
      </c>
      <c r="G806" s="13">
        <v>17.857142857142858</v>
      </c>
      <c r="H806" s="15">
        <v>0.5213626121150532</v>
      </c>
      <c r="I806" s="15">
        <v>0.2658025252425458</v>
      </c>
      <c r="J806" s="15">
        <v>0.2143778734201104</v>
      </c>
    </row>
    <row r="807" ht="14.25" customHeight="1">
      <c r="A807" s="32">
        <v>75.0</v>
      </c>
      <c r="B807" s="32"/>
      <c r="C807" s="32" t="s">
        <v>279</v>
      </c>
      <c r="D807" s="36" t="s">
        <v>136</v>
      </c>
      <c r="E807" s="13">
        <v>5.0</v>
      </c>
      <c r="F807" s="36" t="s">
        <v>140</v>
      </c>
      <c r="G807" s="13">
        <v>16.296296296296294</v>
      </c>
      <c r="H807" s="15">
        <v>0.520773501818878</v>
      </c>
      <c r="I807" s="15">
        <v>0.1761842743685998</v>
      </c>
      <c r="J807" s="15">
        <v>0.15752946884721863</v>
      </c>
    </row>
    <row r="808" ht="14.25" customHeight="1">
      <c r="A808" s="32">
        <v>131.0</v>
      </c>
      <c r="B808" s="32"/>
      <c r="C808" s="32" t="s">
        <v>73</v>
      </c>
      <c r="D808" s="36" t="s">
        <v>97</v>
      </c>
      <c r="E808" s="13">
        <v>6.666666666666667</v>
      </c>
      <c r="F808" s="36" t="s">
        <v>89</v>
      </c>
      <c r="G808" s="13">
        <v>13.055555555555557</v>
      </c>
      <c r="H808" s="15">
        <v>0.5205341757610569</v>
      </c>
      <c r="I808" s="15">
        <v>0.40350201215857523</v>
      </c>
      <c r="J808" s="15">
        <v>0.5451760519831417</v>
      </c>
    </row>
    <row r="809" ht="14.25" customHeight="1">
      <c r="A809" s="11">
        <v>154.0</v>
      </c>
      <c r="B809" s="11"/>
      <c r="C809" s="47" t="s">
        <v>179</v>
      </c>
      <c r="D809" s="21" t="s">
        <v>132</v>
      </c>
      <c r="E809" s="13">
        <v>6.666666666666667</v>
      </c>
      <c r="F809" s="21" t="s">
        <v>85</v>
      </c>
      <c r="G809" s="13">
        <v>15.833333333333334</v>
      </c>
      <c r="H809" s="15">
        <v>0.520274038741686</v>
      </c>
      <c r="I809" s="15">
        <v>0.26385967002258287</v>
      </c>
      <c r="J809" s="15">
        <v>0.22227792925275897</v>
      </c>
    </row>
    <row r="810" ht="14.25" customHeight="1">
      <c r="A810" s="11">
        <v>89.0</v>
      </c>
      <c r="B810" s="11"/>
      <c r="C810" s="11" t="s">
        <v>110</v>
      </c>
      <c r="D810" s="12" t="s">
        <v>135</v>
      </c>
      <c r="E810" s="13">
        <v>5.454545454545455</v>
      </c>
      <c r="F810" s="48" t="s">
        <v>143</v>
      </c>
      <c r="G810" s="13">
        <v>14.333333333333334</v>
      </c>
      <c r="H810" s="15">
        <v>0.5200490553735815</v>
      </c>
      <c r="I810" s="15">
        <v>0.3153195782341212</v>
      </c>
      <c r="J810" s="15">
        <v>0.4076683466640685</v>
      </c>
    </row>
    <row r="811" ht="14.25" customHeight="1">
      <c r="A811" s="32">
        <v>130.0</v>
      </c>
      <c r="B811" s="32"/>
      <c r="C811" s="32" t="s">
        <v>104</v>
      </c>
      <c r="D811" s="36" t="s">
        <v>60</v>
      </c>
      <c r="E811" s="13">
        <v>8.0</v>
      </c>
      <c r="F811" s="36" t="s">
        <v>202</v>
      </c>
      <c r="G811" s="13">
        <v>10.714285714285714</v>
      </c>
      <c r="H811" s="15">
        <v>0.5193047610804686</v>
      </c>
      <c r="I811" s="15">
        <v>0.30500828673875485</v>
      </c>
      <c r="J811" s="15">
        <v>0.24793933697093215</v>
      </c>
    </row>
    <row r="812" ht="14.25" customHeight="1">
      <c r="A812" s="32">
        <v>130.0</v>
      </c>
      <c r="B812" s="32"/>
      <c r="C812" s="32" t="s">
        <v>104</v>
      </c>
      <c r="D812" s="36" t="s">
        <v>83</v>
      </c>
      <c r="E812" s="13">
        <v>8.0</v>
      </c>
      <c r="F812" s="36" t="s">
        <v>202</v>
      </c>
      <c r="G812" s="13">
        <v>10.714285714285714</v>
      </c>
      <c r="H812" s="15">
        <v>0.5193047610804686</v>
      </c>
      <c r="I812" s="15">
        <v>0.30500828673875485</v>
      </c>
      <c r="J812" s="15">
        <v>0.24793933697093215</v>
      </c>
    </row>
    <row r="813" ht="14.25" customHeight="1">
      <c r="A813" s="11">
        <v>80.0</v>
      </c>
      <c r="B813" s="11"/>
      <c r="C813" s="11" t="s">
        <v>164</v>
      </c>
      <c r="D813" s="48" t="s">
        <v>74</v>
      </c>
      <c r="E813" s="13">
        <v>6.0</v>
      </c>
      <c r="F813" s="48" t="s">
        <v>88</v>
      </c>
      <c r="G813" s="13">
        <v>13.636363636363635</v>
      </c>
      <c r="H813" s="15">
        <v>0.5190203663591759</v>
      </c>
      <c r="I813" s="15">
        <v>0.30019899789241733</v>
      </c>
      <c r="J813" s="15">
        <v>0.24998749553866254</v>
      </c>
    </row>
    <row r="814" ht="14.25" customHeight="1">
      <c r="A814" s="11">
        <v>234.0</v>
      </c>
      <c r="B814" s="11"/>
      <c r="C814" s="20" t="s">
        <v>276</v>
      </c>
      <c r="D814" s="21" t="s">
        <v>54</v>
      </c>
      <c r="E814" s="13">
        <v>6.363636363636364</v>
      </c>
      <c r="F814" s="21" t="s">
        <v>113</v>
      </c>
      <c r="G814" s="13">
        <v>22.272727272727273</v>
      </c>
      <c r="H814" s="15">
        <v>0.5178145614676344</v>
      </c>
      <c r="I814" s="15">
        <v>0.15659235424806559</v>
      </c>
      <c r="J814" s="15">
        <v>0.17851528384279475</v>
      </c>
    </row>
    <row r="815" ht="14.25" customHeight="1">
      <c r="A815" s="11">
        <v>127.0</v>
      </c>
      <c r="B815" s="11"/>
      <c r="C815" s="11" t="s">
        <v>195</v>
      </c>
      <c r="D815" s="48" t="s">
        <v>106</v>
      </c>
      <c r="E815" s="13">
        <v>7.6923076923076925</v>
      </c>
      <c r="F815" s="48" t="s">
        <v>259</v>
      </c>
      <c r="G815" s="13">
        <v>12.631578947368421</v>
      </c>
      <c r="H815" s="15">
        <v>0.5177532743849658</v>
      </c>
      <c r="I815" s="15">
        <v>0.2080663937750187</v>
      </c>
      <c r="J815" s="15">
        <v>0.2626260259204681</v>
      </c>
    </row>
    <row r="816" ht="14.25" customHeight="1">
      <c r="A816" s="11">
        <v>182.0</v>
      </c>
      <c r="B816" s="11"/>
      <c r="C816" s="20" t="s">
        <v>234</v>
      </c>
      <c r="D816" s="21" t="s">
        <v>119</v>
      </c>
      <c r="E816" s="13">
        <v>6.25</v>
      </c>
      <c r="F816" s="21" t="s">
        <v>48</v>
      </c>
      <c r="G816" s="13">
        <v>13.428571428571429</v>
      </c>
      <c r="H816" s="15">
        <v>0.5175754744967841</v>
      </c>
      <c r="I816" s="15">
        <v>0.22659347493395107</v>
      </c>
      <c r="J816" s="15">
        <v>0.24974031436545113</v>
      </c>
    </row>
    <row r="817" ht="14.25" customHeight="1">
      <c r="A817" s="11">
        <v>12.0</v>
      </c>
      <c r="B817" s="11"/>
      <c r="C817" s="11" t="s">
        <v>318</v>
      </c>
      <c r="D817" s="48" t="s">
        <v>18</v>
      </c>
      <c r="E817" s="13">
        <v>6.25</v>
      </c>
      <c r="F817" s="48" t="s">
        <v>231</v>
      </c>
      <c r="G817" s="13">
        <v>13.783783783783784</v>
      </c>
      <c r="H817" s="15">
        <v>0.5175129804766806</v>
      </c>
      <c r="I817" s="15">
        <v>0.14714616512822748</v>
      </c>
      <c r="J817" s="15">
        <v>0.22477491811428343</v>
      </c>
    </row>
    <row r="818" ht="14.25" customHeight="1">
      <c r="A818" s="11">
        <v>84.0</v>
      </c>
      <c r="B818" s="11"/>
      <c r="C818" s="11" t="s">
        <v>376</v>
      </c>
      <c r="D818" s="12" t="s">
        <v>296</v>
      </c>
      <c r="E818" s="13">
        <v>6.0</v>
      </c>
      <c r="F818" s="12" t="s">
        <v>43</v>
      </c>
      <c r="G818" s="13">
        <v>24.0</v>
      </c>
      <c r="H818" s="15">
        <v>0.5169442848937392</v>
      </c>
      <c r="I818" s="15">
        <v>0.0499682290751281</v>
      </c>
      <c r="J818" s="15">
        <v>0.053612970490019785</v>
      </c>
    </row>
    <row r="819" ht="14.25" customHeight="1">
      <c r="A819" s="32">
        <v>91.0</v>
      </c>
      <c r="B819" s="32"/>
      <c r="C819" s="32" t="s">
        <v>167</v>
      </c>
      <c r="D819" s="36" t="s">
        <v>97</v>
      </c>
      <c r="E819" s="13">
        <v>6.666666666666667</v>
      </c>
      <c r="F819" s="36" t="s">
        <v>232</v>
      </c>
      <c r="G819" s="13">
        <v>11.515151515151516</v>
      </c>
      <c r="H819" s="15">
        <v>0.5161118464317526</v>
      </c>
      <c r="I819" s="15">
        <v>0.2615868193996161</v>
      </c>
      <c r="J819" s="15">
        <v>0.3682580619950568</v>
      </c>
    </row>
    <row r="820" ht="14.25" customHeight="1">
      <c r="A820" s="11">
        <v>15.0</v>
      </c>
      <c r="B820" s="11"/>
      <c r="C820" s="11" t="s">
        <v>292</v>
      </c>
      <c r="D820" s="12" t="s">
        <v>135</v>
      </c>
      <c r="E820" s="13">
        <v>5.454545454545455</v>
      </c>
      <c r="F820" s="12" t="s">
        <v>180</v>
      </c>
      <c r="G820" s="13">
        <v>16.25</v>
      </c>
      <c r="H820" s="15">
        <v>0.5157720756309416</v>
      </c>
      <c r="I820" s="15">
        <v>0.1578199654948166</v>
      </c>
      <c r="J820" s="15">
        <v>0.18223924077603013</v>
      </c>
    </row>
    <row r="821" ht="14.25" customHeight="1">
      <c r="A821" s="32">
        <v>99.0</v>
      </c>
      <c r="B821" s="32"/>
      <c r="C821" s="32" t="s">
        <v>241</v>
      </c>
      <c r="D821" s="36" t="s">
        <v>136</v>
      </c>
      <c r="E821" s="13">
        <v>6.666666666666667</v>
      </c>
      <c r="F821" s="36" t="s">
        <v>259</v>
      </c>
      <c r="G821" s="13">
        <v>12.631578947368421</v>
      </c>
      <c r="H821" s="15">
        <v>0.5157720756309416</v>
      </c>
      <c r="I821" s="15">
        <v>0.19051702501271708</v>
      </c>
      <c r="J821" s="15">
        <v>0.1679255387331026</v>
      </c>
    </row>
    <row r="822" ht="14.25" customHeight="1">
      <c r="A822" s="11">
        <v>12.0</v>
      </c>
      <c r="B822" s="11"/>
      <c r="C822" s="11" t="s">
        <v>318</v>
      </c>
      <c r="D822" s="12" t="s">
        <v>160</v>
      </c>
      <c r="E822" s="13">
        <v>6.0</v>
      </c>
      <c r="F822" s="12" t="s">
        <v>231</v>
      </c>
      <c r="G822" s="13">
        <v>13.783783783783784</v>
      </c>
      <c r="H822" s="15">
        <v>0.51516784405218</v>
      </c>
      <c r="I822" s="15">
        <v>0.14647936478778012</v>
      </c>
      <c r="J822" s="15">
        <v>0.21925804613512992</v>
      </c>
    </row>
    <row r="823" ht="14.25" customHeight="1">
      <c r="A823" s="32">
        <v>92.0</v>
      </c>
      <c r="B823" s="32"/>
      <c r="C823" s="32" t="s">
        <v>298</v>
      </c>
      <c r="D823" s="36" t="s">
        <v>147</v>
      </c>
      <c r="E823" s="13">
        <v>5.714285714285714</v>
      </c>
      <c r="F823" s="36" t="s">
        <v>313</v>
      </c>
      <c r="G823" s="13">
        <v>13.913043478260871</v>
      </c>
      <c r="H823" s="15">
        <v>0.5149636554497019</v>
      </c>
      <c r="I823" s="15">
        <v>0.03393871358289787</v>
      </c>
      <c r="J823" s="15">
        <v>0.03361839314009299</v>
      </c>
    </row>
    <row r="824" ht="14.25" customHeight="1">
      <c r="A824" s="11">
        <v>208.0</v>
      </c>
      <c r="B824" s="11"/>
      <c r="C824" s="20" t="s">
        <v>123</v>
      </c>
      <c r="D824" s="21" t="s">
        <v>96</v>
      </c>
      <c r="E824" s="13">
        <v>7.2727272727272725</v>
      </c>
      <c r="F824" s="21" t="s">
        <v>85</v>
      </c>
      <c r="G824" s="13">
        <v>16.666666666666668</v>
      </c>
      <c r="H824" s="15">
        <v>0.5143724227798401</v>
      </c>
      <c r="I824" s="15">
        <v>0.40316486436367655</v>
      </c>
      <c r="J824" s="15">
        <v>0.4728404198095602</v>
      </c>
    </row>
    <row r="825" ht="14.25" customHeight="1">
      <c r="A825" s="32">
        <v>49.0</v>
      </c>
      <c r="B825" s="32"/>
      <c r="C825" s="32" t="s">
        <v>294</v>
      </c>
      <c r="D825" s="36" t="s">
        <v>184</v>
      </c>
      <c r="E825" s="13">
        <v>6.0</v>
      </c>
      <c r="F825" s="36" t="s">
        <v>36</v>
      </c>
      <c r="G825" s="13">
        <v>17.857142857142858</v>
      </c>
      <c r="H825" s="15">
        <v>0.5133861629721501</v>
      </c>
      <c r="I825" s="15">
        <v>0.1691737441870454</v>
      </c>
      <c r="J825" s="15">
        <v>0.12286377294531467</v>
      </c>
    </row>
    <row r="826" ht="14.25" customHeight="1">
      <c r="A826" s="11">
        <v>219.0</v>
      </c>
      <c r="B826" s="11"/>
      <c r="C826" s="20" t="s">
        <v>301</v>
      </c>
      <c r="D826" s="21" t="s">
        <v>108</v>
      </c>
      <c r="E826" s="13">
        <v>5.0</v>
      </c>
      <c r="F826" s="21" t="s">
        <v>46</v>
      </c>
      <c r="G826" s="13">
        <v>18.75</v>
      </c>
      <c r="H826" s="15">
        <v>0.5128415524739477</v>
      </c>
      <c r="I826" s="15">
        <v>0.16818954656098248</v>
      </c>
      <c r="J826" s="15">
        <v>0.1988374194898726</v>
      </c>
    </row>
    <row r="827" ht="14.25" customHeight="1">
      <c r="A827" s="11">
        <v>186.0</v>
      </c>
      <c r="B827" s="11"/>
      <c r="C827" s="20" t="s">
        <v>188</v>
      </c>
      <c r="D827" s="21" t="s">
        <v>136</v>
      </c>
      <c r="E827" s="13">
        <v>5.0</v>
      </c>
      <c r="F827" s="21" t="s">
        <v>75</v>
      </c>
      <c r="G827" s="13">
        <v>20.32258064516129</v>
      </c>
      <c r="H827" s="15">
        <v>0.5126720180764356</v>
      </c>
      <c r="I827" s="15">
        <v>0.27802436355636373</v>
      </c>
      <c r="J827" s="15">
        <v>0.23190131947975698</v>
      </c>
    </row>
    <row r="828" ht="14.25" customHeight="1">
      <c r="A828" s="11">
        <v>51.0</v>
      </c>
      <c r="B828" s="11"/>
      <c r="C828" s="11" t="s">
        <v>368</v>
      </c>
      <c r="D828" s="12" t="s">
        <v>103</v>
      </c>
      <c r="E828" s="13">
        <v>6.428571428571429</v>
      </c>
      <c r="F828" s="48" t="s">
        <v>360</v>
      </c>
      <c r="G828" s="13">
        <v>13.478260869565217</v>
      </c>
      <c r="H828" s="15">
        <v>0.5125259576724253</v>
      </c>
      <c r="I828" s="15">
        <v>0.08275623952885434</v>
      </c>
      <c r="J828" s="15">
        <v>0.11277677883380427</v>
      </c>
    </row>
    <row r="829" ht="14.25" customHeight="1">
      <c r="A829" s="11">
        <v>195.0</v>
      </c>
      <c r="B829" s="11"/>
      <c r="C829" s="20" t="s">
        <v>255</v>
      </c>
      <c r="D829" s="21" t="s">
        <v>74</v>
      </c>
      <c r="E829" s="13">
        <v>6.0</v>
      </c>
      <c r="F829" s="21" t="s">
        <v>85</v>
      </c>
      <c r="G829" s="13">
        <v>16.944444444444446</v>
      </c>
      <c r="H829" s="15">
        <v>0.5110315234652162</v>
      </c>
      <c r="I829" s="15">
        <v>0.23158711211173402</v>
      </c>
      <c r="J829" s="15">
        <v>0.1722075101285527</v>
      </c>
    </row>
    <row r="830" ht="14.25" customHeight="1">
      <c r="A830" s="11">
        <v>241.0</v>
      </c>
      <c r="B830" s="11"/>
      <c r="C830" s="20" t="s">
        <v>186</v>
      </c>
      <c r="D830" s="21" t="s">
        <v>139</v>
      </c>
      <c r="E830" s="13">
        <v>6.0</v>
      </c>
      <c r="F830" s="21" t="s">
        <v>67</v>
      </c>
      <c r="G830" s="13">
        <v>14.210526315789474</v>
      </c>
      <c r="H830" s="15">
        <v>0.5105622566851745</v>
      </c>
      <c r="I830" s="15">
        <v>0.32118427186498083</v>
      </c>
      <c r="J830" s="15">
        <v>0.24638135546427686</v>
      </c>
    </row>
    <row r="831" ht="14.25" customHeight="1">
      <c r="A831" s="32">
        <v>18.0</v>
      </c>
      <c r="B831" s="32"/>
      <c r="C831" s="32" t="s">
        <v>253</v>
      </c>
      <c r="D831" s="36" t="s">
        <v>25</v>
      </c>
      <c r="E831" s="13">
        <v>7.5</v>
      </c>
      <c r="F831" s="36" t="s">
        <v>225</v>
      </c>
      <c r="G831" s="13">
        <v>12.592592592592593</v>
      </c>
      <c r="H831" s="15">
        <v>0.5105622566851745</v>
      </c>
      <c r="I831" s="15">
        <v>0.2087978172448274</v>
      </c>
      <c r="J831" s="15">
        <v>0.21016652534449248</v>
      </c>
    </row>
    <row r="832" ht="14.25" customHeight="1">
      <c r="A832" s="32">
        <v>51.0</v>
      </c>
      <c r="B832" s="32"/>
      <c r="C832" s="32" t="s">
        <v>368</v>
      </c>
      <c r="D832" s="36" t="s">
        <v>136</v>
      </c>
      <c r="E832" s="13">
        <v>5.0</v>
      </c>
      <c r="F832" s="36" t="s">
        <v>85</v>
      </c>
      <c r="G832" s="13">
        <v>18.61111111111111</v>
      </c>
      <c r="H832" s="15">
        <v>0.5105622566851745</v>
      </c>
      <c r="I832" s="15">
        <v>0.08243916581418441</v>
      </c>
      <c r="J832" s="15">
        <v>0.07080156518714169</v>
      </c>
    </row>
    <row r="833" ht="14.25" customHeight="1">
      <c r="A833" s="11">
        <v>84.0</v>
      </c>
      <c r="B833" s="11"/>
      <c r="C833" s="11" t="s">
        <v>376</v>
      </c>
      <c r="D833" s="48" t="s">
        <v>296</v>
      </c>
      <c r="E833" s="13">
        <v>6.0</v>
      </c>
      <c r="F833" s="48" t="s">
        <v>288</v>
      </c>
      <c r="G833" s="13">
        <v>13.913043478260871</v>
      </c>
      <c r="H833" s="15">
        <v>0.5105622566851745</v>
      </c>
      <c r="I833" s="15">
        <v>0.049351337358151205</v>
      </c>
      <c r="J833" s="15">
        <v>0.05798630755112343</v>
      </c>
    </row>
    <row r="834" ht="14.25" customHeight="1">
      <c r="A834" s="11">
        <v>5.0</v>
      </c>
      <c r="B834" s="11"/>
      <c r="C834" s="11" t="s">
        <v>338</v>
      </c>
      <c r="D834" s="12" t="s">
        <v>93</v>
      </c>
      <c r="E834" s="13">
        <v>6.666666666666667</v>
      </c>
      <c r="F834" s="12" t="s">
        <v>340</v>
      </c>
      <c r="G834" s="13">
        <v>14.230769230769232</v>
      </c>
      <c r="H834" s="15">
        <v>0.5098451748639875</v>
      </c>
      <c r="I834" s="15">
        <v>0.1197169159705748</v>
      </c>
      <c r="J834" s="15">
        <v>0.13008276620481413</v>
      </c>
    </row>
    <row r="835" ht="14.25" customHeight="1">
      <c r="A835" s="11">
        <v>228.0</v>
      </c>
      <c r="B835" s="11"/>
      <c r="C835" s="20" t="s">
        <v>392</v>
      </c>
      <c r="D835" s="21" t="s">
        <v>108</v>
      </c>
      <c r="E835" s="13">
        <v>6.0</v>
      </c>
      <c r="F835" s="21" t="s">
        <v>143</v>
      </c>
      <c r="G835" s="13">
        <v>13.666666666666668</v>
      </c>
      <c r="H835" s="15">
        <v>0.5097645031591039</v>
      </c>
      <c r="I835" s="15">
        <v>0.06695215433909717</v>
      </c>
      <c r="J835" s="15">
        <v>0.08141381967634216</v>
      </c>
    </row>
    <row r="836" ht="14.25" customHeight="1">
      <c r="A836" s="11">
        <v>178.0</v>
      </c>
      <c r="B836" s="11"/>
      <c r="C836" s="20" t="s">
        <v>281</v>
      </c>
      <c r="D836" s="21" t="s">
        <v>151</v>
      </c>
      <c r="E836" s="13">
        <v>7.5</v>
      </c>
      <c r="F836" s="21" t="s">
        <v>313</v>
      </c>
      <c r="G836" s="13">
        <v>11.739130434782608</v>
      </c>
      <c r="H836" s="15">
        <v>0.5096633794727007</v>
      </c>
      <c r="I836" s="15">
        <v>0.15179209152463688</v>
      </c>
      <c r="J836" s="15">
        <v>0.1915953510799861</v>
      </c>
    </row>
    <row r="837" ht="14.25" customHeight="1">
      <c r="A837" s="32">
        <v>92.0</v>
      </c>
      <c r="B837" s="32"/>
      <c r="C837" s="32" t="s">
        <v>298</v>
      </c>
      <c r="D837" s="36" t="s">
        <v>147</v>
      </c>
      <c r="E837" s="13">
        <v>5.714285714285714</v>
      </c>
      <c r="F837" s="36" t="s">
        <v>143</v>
      </c>
      <c r="G837" s="13">
        <v>14.0</v>
      </c>
      <c r="H837" s="15">
        <v>0.5089465533412342</v>
      </c>
      <c r="I837" s="15">
        <v>0.033542156072679005</v>
      </c>
      <c r="J837" s="15">
        <v>0.03370495482181837</v>
      </c>
    </row>
    <row r="838" ht="14.25" customHeight="1">
      <c r="A838" s="11">
        <v>208.0</v>
      </c>
      <c r="B838" s="11"/>
      <c r="C838" s="20" t="s">
        <v>123</v>
      </c>
      <c r="D838" s="21" t="s">
        <v>50</v>
      </c>
      <c r="E838" s="13">
        <v>6.363636363636364</v>
      </c>
      <c r="F838" s="21" t="s">
        <v>77</v>
      </c>
      <c r="G838" s="13">
        <v>16.666666666666668</v>
      </c>
      <c r="H838" s="15">
        <v>0.5083615573029109</v>
      </c>
      <c r="I838" s="15">
        <v>0.3984535508145991</v>
      </c>
      <c r="J838" s="15">
        <v>0.46424226924865714</v>
      </c>
    </row>
    <row r="839" ht="14.25" customHeight="1">
      <c r="A839" s="11">
        <v>88.0</v>
      </c>
      <c r="B839" s="11"/>
      <c r="C839" s="11" t="s">
        <v>341</v>
      </c>
      <c r="D839" s="12" t="s">
        <v>111</v>
      </c>
      <c r="E839" s="13">
        <v>6.25</v>
      </c>
      <c r="F839" s="48" t="s">
        <v>144</v>
      </c>
      <c r="G839" s="13">
        <v>16.08695652173913</v>
      </c>
      <c r="H839" s="15">
        <v>0.5083615573029109</v>
      </c>
      <c r="I839" s="15">
        <v>0.11486949212673128</v>
      </c>
      <c r="J839" s="15">
        <v>0.11378533062800704</v>
      </c>
    </row>
    <row r="840" ht="14.25" customHeight="1">
      <c r="A840" s="11">
        <v>33.0</v>
      </c>
      <c r="B840" s="11"/>
      <c r="C840" s="11" t="s">
        <v>344</v>
      </c>
      <c r="D840" s="48" t="s">
        <v>111</v>
      </c>
      <c r="E840" s="13">
        <v>6.25</v>
      </c>
      <c r="F840" s="48" t="s">
        <v>144</v>
      </c>
      <c r="G840" s="13">
        <v>16.08695652173913</v>
      </c>
      <c r="H840" s="15">
        <v>0.5083615573029109</v>
      </c>
      <c r="I840" s="15">
        <v>0.10899838475136502</v>
      </c>
      <c r="J840" s="15">
        <v>0.10796963595146446</v>
      </c>
    </row>
    <row r="841" ht="14.25" customHeight="1">
      <c r="A841" s="32">
        <v>75.0</v>
      </c>
      <c r="B841" s="32"/>
      <c r="C841" s="32" t="s">
        <v>279</v>
      </c>
      <c r="D841" s="36" t="s">
        <v>136</v>
      </c>
      <c r="E841" s="13">
        <v>5.0</v>
      </c>
      <c r="F841" s="36" t="s">
        <v>61</v>
      </c>
      <c r="G841" s="13">
        <v>23.91304347826087</v>
      </c>
      <c r="H841" s="15">
        <v>0.5083031316555942</v>
      </c>
      <c r="I841" s="15">
        <v>0.171965390130726</v>
      </c>
      <c r="J841" s="15">
        <v>0.1364285238284226</v>
      </c>
    </row>
    <row r="842" ht="14.25" customHeight="1">
      <c r="A842" s="32">
        <v>107.0</v>
      </c>
      <c r="B842" s="32"/>
      <c r="C842" s="32" t="s">
        <v>256</v>
      </c>
      <c r="D842" s="70" t="s">
        <v>141</v>
      </c>
      <c r="E842" s="13">
        <v>5.555555555555555</v>
      </c>
      <c r="F842" s="70" t="s">
        <v>236</v>
      </c>
      <c r="G842" s="13">
        <v>16.25</v>
      </c>
      <c r="H842" s="15">
        <v>0.5081076304511112</v>
      </c>
      <c r="I842" s="15">
        <v>0.16902894672710939</v>
      </c>
      <c r="J842" s="15">
        <v>0.1757901045961938</v>
      </c>
    </row>
    <row r="843" ht="14.25" customHeight="1">
      <c r="A843" s="11">
        <v>42.0</v>
      </c>
      <c r="B843" s="11"/>
      <c r="C843" s="11" t="s">
        <v>278</v>
      </c>
      <c r="D843" s="12" t="s">
        <v>60</v>
      </c>
      <c r="E843" s="13">
        <v>6.0</v>
      </c>
      <c r="F843" s="12" t="s">
        <v>37</v>
      </c>
      <c r="G843" s="13">
        <v>15.0</v>
      </c>
      <c r="H843" s="15">
        <v>0.5078750869131473</v>
      </c>
      <c r="I843" s="15">
        <v>0.18289806336111478</v>
      </c>
      <c r="J843" s="15">
        <v>0.14085589519650654</v>
      </c>
    </row>
    <row r="844" ht="14.25" customHeight="1">
      <c r="A844" s="11">
        <v>162.0</v>
      </c>
      <c r="B844" s="11"/>
      <c r="C844" s="47" t="s">
        <v>283</v>
      </c>
      <c r="D844" s="21" t="s">
        <v>147</v>
      </c>
      <c r="E844" s="13">
        <v>4.285714285714286</v>
      </c>
      <c r="F844" s="21" t="s">
        <v>29</v>
      </c>
      <c r="G844" s="13">
        <v>19.736842105263158</v>
      </c>
      <c r="H844" s="15">
        <v>0.5075938714718886</v>
      </c>
      <c r="I844" s="15">
        <v>0.17602653938593818</v>
      </c>
      <c r="J844" s="15">
        <v>0.1687788940967959</v>
      </c>
    </row>
    <row r="845" ht="14.25" customHeight="1">
      <c r="A845" s="11">
        <v>180.0</v>
      </c>
      <c r="B845" s="11"/>
      <c r="C845" s="20" t="s">
        <v>335</v>
      </c>
      <c r="D845" s="21" t="s">
        <v>139</v>
      </c>
      <c r="E845" s="13">
        <v>6.0</v>
      </c>
      <c r="F845" s="21" t="s">
        <v>105</v>
      </c>
      <c r="G845" s="13">
        <v>12.8</v>
      </c>
      <c r="H845" s="15">
        <v>0.5073712425808923</v>
      </c>
      <c r="I845" s="15">
        <v>0.12483645109005069</v>
      </c>
      <c r="J845" s="15">
        <v>0.1035007667219329</v>
      </c>
    </row>
    <row r="846" ht="14.25" customHeight="1">
      <c r="A846" s="11">
        <v>115.0</v>
      </c>
      <c r="B846" s="11"/>
      <c r="C846" s="11" t="s">
        <v>197</v>
      </c>
      <c r="D846" s="12" t="s">
        <v>198</v>
      </c>
      <c r="E846" s="13">
        <v>6.666666666666667</v>
      </c>
      <c r="F846" s="12" t="s">
        <v>65</v>
      </c>
      <c r="G846" s="13">
        <v>11.25</v>
      </c>
      <c r="H846" s="15">
        <v>0.5068081224448424</v>
      </c>
      <c r="I846" s="15">
        <v>0.27556008681136823</v>
      </c>
      <c r="J846" s="15">
        <v>0.27386433243099056</v>
      </c>
    </row>
    <row r="847" ht="14.25" customHeight="1">
      <c r="A847" s="11">
        <v>228.0</v>
      </c>
      <c r="B847" s="11"/>
      <c r="C847" s="20" t="s">
        <v>392</v>
      </c>
      <c r="D847" s="21" t="s">
        <v>158</v>
      </c>
      <c r="E847" s="13">
        <v>6.666666666666667</v>
      </c>
      <c r="F847" s="21" t="s">
        <v>65</v>
      </c>
      <c r="G847" s="13">
        <v>11.25</v>
      </c>
      <c r="H847" s="15">
        <v>0.5068081224448424</v>
      </c>
      <c r="I847" s="15">
        <v>0.06656386512586296</v>
      </c>
      <c r="J847" s="15">
        <v>0.0819052511834428</v>
      </c>
    </row>
    <row r="848" ht="14.25" customHeight="1">
      <c r="A848" s="11">
        <v>168.0</v>
      </c>
      <c r="B848" s="11"/>
      <c r="C848" s="47" t="s">
        <v>328</v>
      </c>
      <c r="D848" s="21" t="s">
        <v>135</v>
      </c>
      <c r="E848" s="13">
        <v>5.454545454545455</v>
      </c>
      <c r="F848" s="21" t="s">
        <v>113</v>
      </c>
      <c r="G848" s="13">
        <v>22.272727272727273</v>
      </c>
      <c r="H848" s="15">
        <v>0.506500966006997</v>
      </c>
      <c r="I848" s="15">
        <v>0.14242551244187107</v>
      </c>
      <c r="J848" s="15">
        <v>0.16423134951917828</v>
      </c>
    </row>
    <row r="849" ht="14.25" customHeight="1">
      <c r="A849" s="11">
        <v>12.0</v>
      </c>
      <c r="B849" s="11"/>
      <c r="C849" s="11" t="s">
        <v>318</v>
      </c>
      <c r="D849" s="48" t="s">
        <v>18</v>
      </c>
      <c r="E849" s="13">
        <v>6.25</v>
      </c>
      <c r="F849" s="48" t="s">
        <v>319</v>
      </c>
      <c r="G849" s="13">
        <v>14.482758620689657</v>
      </c>
      <c r="H849" s="15">
        <v>0.5064448191312619</v>
      </c>
      <c r="I849" s="15">
        <v>0.14399911846768051</v>
      </c>
      <c r="J849" s="15">
        <v>0.21094005581959913</v>
      </c>
    </row>
    <row r="850" ht="14.25" customHeight="1">
      <c r="A850" s="11">
        <v>5.0</v>
      </c>
      <c r="B850" s="11"/>
      <c r="C850" s="11" t="s">
        <v>338</v>
      </c>
      <c r="D850" s="48" t="s">
        <v>108</v>
      </c>
      <c r="E850" s="13">
        <v>6.0</v>
      </c>
      <c r="F850" s="48" t="s">
        <v>340</v>
      </c>
      <c r="G850" s="13">
        <v>14.230769230769232</v>
      </c>
      <c r="H850" s="15">
        <v>0.506363553916382</v>
      </c>
      <c r="I850" s="15">
        <v>0.11889939539182837</v>
      </c>
      <c r="J850" s="15">
        <v>0.1401556954659593</v>
      </c>
    </row>
    <row r="851" ht="14.25" customHeight="1">
      <c r="A851" s="11">
        <v>115.0</v>
      </c>
      <c r="B851" s="11"/>
      <c r="C851" s="11" t="s">
        <v>197</v>
      </c>
      <c r="D851" s="48" t="s">
        <v>103</v>
      </c>
      <c r="E851" s="13">
        <v>5.714285714285714</v>
      </c>
      <c r="F851" s="12" t="s">
        <v>51</v>
      </c>
      <c r="G851" s="13">
        <v>14.35897435897436</v>
      </c>
      <c r="H851" s="15">
        <v>0.5058781992843931</v>
      </c>
      <c r="I851" s="15">
        <v>0.2750544719731822</v>
      </c>
      <c r="J851" s="15">
        <v>0.3980002176115007</v>
      </c>
    </row>
    <row r="852" ht="14.25" customHeight="1">
      <c r="A852" s="11">
        <v>241.0</v>
      </c>
      <c r="B852" s="11"/>
      <c r="C852" s="20" t="s">
        <v>186</v>
      </c>
      <c r="D852" s="21" t="s">
        <v>139</v>
      </c>
      <c r="E852" s="13">
        <v>6.0</v>
      </c>
      <c r="F852" s="21" t="s">
        <v>189</v>
      </c>
      <c r="G852" s="13">
        <v>17.058823529411764</v>
      </c>
      <c r="H852" s="15">
        <v>0.5057995490668427</v>
      </c>
      <c r="I852" s="15">
        <v>0.3181881499259418</v>
      </c>
      <c r="J852" s="15">
        <v>0.22581380619134442</v>
      </c>
    </row>
    <row r="853" ht="14.25" customHeight="1">
      <c r="A853" s="11">
        <v>5.0</v>
      </c>
      <c r="B853" s="11"/>
      <c r="C853" s="11" t="s">
        <v>338</v>
      </c>
      <c r="D853" s="12" t="s">
        <v>93</v>
      </c>
      <c r="E853" s="13">
        <v>6.666666666666667</v>
      </c>
      <c r="F853" s="48" t="s">
        <v>271</v>
      </c>
      <c r="G853" s="13">
        <v>13.181818181818182</v>
      </c>
      <c r="H853" s="15">
        <v>0.5057995490668427</v>
      </c>
      <c r="I853" s="15">
        <v>0.11876696122453963</v>
      </c>
      <c r="J853" s="15">
        <v>0.12936072011879268</v>
      </c>
    </row>
    <row r="854" ht="14.25" customHeight="1">
      <c r="A854" s="11">
        <v>128.0</v>
      </c>
      <c r="B854" s="11"/>
      <c r="C854" s="11" t="s">
        <v>218</v>
      </c>
      <c r="D854" s="48" t="s">
        <v>54</v>
      </c>
      <c r="E854" s="13">
        <v>6.363636363636364</v>
      </c>
      <c r="F854" s="48" t="s">
        <v>229</v>
      </c>
      <c r="G854" s="13">
        <v>14.594594594594595</v>
      </c>
      <c r="H854" s="15">
        <v>0.5054566341183229</v>
      </c>
      <c r="I854" s="15">
        <v>0.23437478875714848</v>
      </c>
      <c r="J854" s="15">
        <v>0.2740382145468197</v>
      </c>
    </row>
    <row r="855" ht="14.25" customHeight="1">
      <c r="A855" s="11">
        <v>9.0</v>
      </c>
      <c r="B855" s="11"/>
      <c r="C855" s="11" t="s">
        <v>203</v>
      </c>
      <c r="D855" s="48" t="s">
        <v>74</v>
      </c>
      <c r="E855" s="13">
        <v>6.0</v>
      </c>
      <c r="F855" s="48" t="s">
        <v>88</v>
      </c>
      <c r="G855" s="13">
        <v>13.030303030303031</v>
      </c>
      <c r="H855" s="15">
        <v>0.5051798232562645</v>
      </c>
      <c r="I855" s="15">
        <v>0.26302188488158423</v>
      </c>
      <c r="J855" s="15">
        <v>0.21902865344330477</v>
      </c>
    </row>
    <row r="856" ht="14.25" customHeight="1">
      <c r="A856" s="11">
        <v>51.0</v>
      </c>
      <c r="B856" s="11"/>
      <c r="C856" s="11" t="s">
        <v>368</v>
      </c>
      <c r="D856" s="48" t="s">
        <v>147</v>
      </c>
      <c r="E856" s="13">
        <v>5.714285714285714</v>
      </c>
      <c r="F856" s="48" t="s">
        <v>360</v>
      </c>
      <c r="G856" s="13">
        <v>13.478260869565217</v>
      </c>
      <c r="H856" s="15">
        <v>0.5050605082295154</v>
      </c>
      <c r="I856" s="15">
        <v>0.08155081273429017</v>
      </c>
      <c r="J856" s="15">
        <v>0.08078111967028115</v>
      </c>
    </row>
    <row r="857" ht="14.25" customHeight="1">
      <c r="A857" s="11">
        <v>171.0</v>
      </c>
      <c r="B857" s="11"/>
      <c r="C857" s="20" t="s">
        <v>199</v>
      </c>
      <c r="D857" s="21" t="s">
        <v>74</v>
      </c>
      <c r="E857" s="13">
        <v>6.0</v>
      </c>
      <c r="F857" s="21" t="s">
        <v>109</v>
      </c>
      <c r="G857" s="13">
        <v>20.416666666666668</v>
      </c>
      <c r="H857" s="15">
        <v>0.5049007800485447</v>
      </c>
      <c r="I857" s="15">
        <v>0.28918010661831034</v>
      </c>
      <c r="J857" s="15">
        <v>0.20038480329198213</v>
      </c>
    </row>
    <row r="858" ht="14.25" customHeight="1">
      <c r="A858" s="11">
        <v>80.0</v>
      </c>
      <c r="B858" s="11"/>
      <c r="C858" s="11" t="s">
        <v>164</v>
      </c>
      <c r="D858" s="48" t="s">
        <v>74</v>
      </c>
      <c r="E858" s="13">
        <v>6.0</v>
      </c>
      <c r="F858" s="48" t="s">
        <v>107</v>
      </c>
      <c r="G858" s="13">
        <v>13.125</v>
      </c>
      <c r="H858" s="15">
        <v>0.5043358877012091</v>
      </c>
      <c r="I858" s="15">
        <v>0.2917055628300953</v>
      </c>
      <c r="J858" s="15">
        <v>0.24078265795458995</v>
      </c>
    </row>
    <row r="859" ht="14.25" customHeight="1">
      <c r="A859" s="11">
        <v>98.0</v>
      </c>
      <c r="B859" s="11"/>
      <c r="C859" s="11" t="s">
        <v>381</v>
      </c>
      <c r="D859" s="48" t="s">
        <v>136</v>
      </c>
      <c r="E859" s="13">
        <v>5.0</v>
      </c>
      <c r="F859" s="48" t="s">
        <v>258</v>
      </c>
      <c r="G859" s="13">
        <v>14.736842105263158</v>
      </c>
      <c r="H859" s="15">
        <v>0.5040499830029657</v>
      </c>
      <c r="I859" s="15">
        <v>0.07403191108665944</v>
      </c>
      <c r="J859" s="15">
        <v>0.06525321583117628</v>
      </c>
    </row>
    <row r="860" ht="14.25" customHeight="1">
      <c r="A860" s="32">
        <v>38.0</v>
      </c>
      <c r="B860" s="32"/>
      <c r="C860" s="32" t="s">
        <v>201</v>
      </c>
      <c r="D860" s="36" t="s">
        <v>108</v>
      </c>
      <c r="E860" s="13">
        <v>6.0</v>
      </c>
      <c r="F860" s="36" t="s">
        <v>100</v>
      </c>
      <c r="G860" s="13">
        <v>18.0</v>
      </c>
      <c r="H860" s="15">
        <v>0.5036893032297971</v>
      </c>
      <c r="I860" s="15">
        <v>0.23540476990258646</v>
      </c>
      <c r="J860" s="15">
        <v>0.2658056144728634</v>
      </c>
    </row>
    <row r="861" ht="14.25" customHeight="1">
      <c r="A861" s="11">
        <v>195.0</v>
      </c>
      <c r="B861" s="11"/>
      <c r="C861" s="20" t="s">
        <v>255</v>
      </c>
      <c r="D861" s="21" t="s">
        <v>74</v>
      </c>
      <c r="E861" s="13">
        <v>6.0</v>
      </c>
      <c r="F861" s="21" t="s">
        <v>144</v>
      </c>
      <c r="G861" s="13">
        <v>14.782608695652174</v>
      </c>
      <c r="H861" s="15">
        <v>0.5035682531689393</v>
      </c>
      <c r="I861" s="15">
        <v>0.22820493873208791</v>
      </c>
      <c r="J861" s="15">
        <v>0.17284382253728653</v>
      </c>
    </row>
    <row r="862" ht="14.25" customHeight="1">
      <c r="A862" s="11">
        <v>12.0</v>
      </c>
      <c r="B862" s="11"/>
      <c r="C862" s="11" t="s">
        <v>318</v>
      </c>
      <c r="D862" s="12" t="s">
        <v>160</v>
      </c>
      <c r="E862" s="13">
        <v>6.0</v>
      </c>
      <c r="F862" s="12" t="s">
        <v>319</v>
      </c>
      <c r="G862" s="13">
        <v>14.482758620689657</v>
      </c>
      <c r="H862" s="15">
        <v>0.5033914384733041</v>
      </c>
      <c r="I862" s="15">
        <v>0.14313094071862903</v>
      </c>
      <c r="J862" s="15">
        <v>0.20489686413138763</v>
      </c>
    </row>
    <row r="863" ht="14.25" customHeight="1">
      <c r="A863" s="11">
        <v>185.0</v>
      </c>
      <c r="B863" s="11"/>
      <c r="C863" s="20" t="s">
        <v>242</v>
      </c>
      <c r="D863" s="21" t="s">
        <v>115</v>
      </c>
      <c r="E863" s="13">
        <v>6.666666666666667</v>
      </c>
      <c r="F863" s="21" t="s">
        <v>85</v>
      </c>
      <c r="G863" s="13">
        <v>15.555555555555555</v>
      </c>
      <c r="H863" s="15">
        <v>0.5030539882045102</v>
      </c>
      <c r="I863" s="15">
        <v>0.21881512078650864</v>
      </c>
      <c r="J863" s="15">
        <v>0.23504685676725381</v>
      </c>
    </row>
    <row r="864" ht="14.25" customHeight="1">
      <c r="A864" s="11">
        <v>227.0</v>
      </c>
      <c r="B864" s="11"/>
      <c r="C864" s="20" t="s">
        <v>211</v>
      </c>
      <c r="D864" s="21" t="s">
        <v>151</v>
      </c>
      <c r="E864" s="13">
        <v>5.833333333333334</v>
      </c>
      <c r="F864" s="21" t="s">
        <v>87</v>
      </c>
      <c r="G864" s="13">
        <v>17.5</v>
      </c>
      <c r="H864" s="15">
        <v>0.5025847214244686</v>
      </c>
      <c r="I864" s="15">
        <v>0.2665603129323437</v>
      </c>
      <c r="J864" s="15">
        <v>0.32413734052572996</v>
      </c>
    </row>
    <row r="865" ht="14.25" customHeight="1">
      <c r="A865" s="11">
        <v>18.0</v>
      </c>
      <c r="B865" s="11"/>
      <c r="C865" s="11" t="s">
        <v>253</v>
      </c>
      <c r="D865" s="12" t="s">
        <v>151</v>
      </c>
      <c r="E865" s="13">
        <v>6.666666666666667</v>
      </c>
      <c r="F865" s="48" t="s">
        <v>239</v>
      </c>
      <c r="G865" s="13">
        <v>12.916666666666666</v>
      </c>
      <c r="H865" s="15">
        <v>0.5025847214244686</v>
      </c>
      <c r="I865" s="15">
        <v>0.20553535135037698</v>
      </c>
      <c r="J865" s="15">
        <v>0.26155568432308435</v>
      </c>
    </row>
    <row r="866" ht="14.25" customHeight="1">
      <c r="A866" s="11">
        <v>15.0</v>
      </c>
      <c r="B866" s="11"/>
      <c r="C866" s="11" t="s">
        <v>292</v>
      </c>
      <c r="D866" s="48" t="s">
        <v>111</v>
      </c>
      <c r="E866" s="13">
        <v>7.5</v>
      </c>
      <c r="F866" s="48" t="s">
        <v>239</v>
      </c>
      <c r="G866" s="13">
        <v>10.833333333333334</v>
      </c>
      <c r="H866" s="15">
        <v>0.5025847214244686</v>
      </c>
      <c r="I866" s="15">
        <v>0.153784795922506</v>
      </c>
      <c r="J866" s="15">
        <v>0.16261070594936283</v>
      </c>
    </row>
    <row r="867" ht="14.25" customHeight="1">
      <c r="A867" s="11">
        <v>224.0</v>
      </c>
      <c r="B867" s="11"/>
      <c r="C867" s="20" t="s">
        <v>263</v>
      </c>
      <c r="D867" s="21" t="s">
        <v>136</v>
      </c>
      <c r="E867" s="13">
        <v>5.0</v>
      </c>
      <c r="F867" s="21" t="s">
        <v>107</v>
      </c>
      <c r="G867" s="13">
        <v>14.375</v>
      </c>
      <c r="H867" s="15">
        <v>0.5025847214244686</v>
      </c>
      <c r="I867" s="15">
        <v>0.16679735557748726</v>
      </c>
      <c r="J867" s="15">
        <v>0.15601968029401883</v>
      </c>
    </row>
    <row r="868" ht="14.25" customHeight="1">
      <c r="A868" s="11">
        <v>193.0</v>
      </c>
      <c r="B868" s="11"/>
      <c r="C868" s="20" t="s">
        <v>362</v>
      </c>
      <c r="D868" s="21" t="s">
        <v>190</v>
      </c>
      <c r="E868" s="13">
        <v>6.25</v>
      </c>
      <c r="F868" s="21" t="s">
        <v>239</v>
      </c>
      <c r="G868" s="13">
        <v>12.083333333333334</v>
      </c>
      <c r="H868" s="15">
        <v>0.5025847214244686</v>
      </c>
      <c r="I868" s="15">
        <v>0.09637180544477042</v>
      </c>
      <c r="J868" s="15">
        <v>0.10516882153152382</v>
      </c>
    </row>
    <row r="869" ht="14.25" customHeight="1">
      <c r="A869" s="11">
        <v>84.0</v>
      </c>
      <c r="B869" s="11"/>
      <c r="C869" s="11" t="s">
        <v>376</v>
      </c>
      <c r="D869" s="48" t="s">
        <v>246</v>
      </c>
      <c r="E869" s="13">
        <v>6.25</v>
      </c>
      <c r="F869" s="48" t="s">
        <v>239</v>
      </c>
      <c r="G869" s="13">
        <v>12.083333333333334</v>
      </c>
      <c r="H869" s="15">
        <v>0.5025847214244686</v>
      </c>
      <c r="I869" s="15">
        <v>0.0485802227119301</v>
      </c>
      <c r="J869" s="15">
        <v>0.05301472509281397</v>
      </c>
    </row>
    <row r="870" ht="14.25" customHeight="1">
      <c r="A870" s="32">
        <v>5.0</v>
      </c>
      <c r="B870" s="32"/>
      <c r="C870" s="32" t="s">
        <v>338</v>
      </c>
      <c r="D870" s="36" t="s">
        <v>317</v>
      </c>
      <c r="E870" s="13">
        <v>6.0</v>
      </c>
      <c r="F870" s="36" t="s">
        <v>98</v>
      </c>
      <c r="G870" s="13">
        <v>16.81818181818182</v>
      </c>
      <c r="H870" s="15">
        <v>0.5017594591561197</v>
      </c>
      <c r="I870" s="15">
        <v>0.11781830636184604</v>
      </c>
      <c r="J870" s="15">
        <v>0.08490622797433527</v>
      </c>
    </row>
    <row r="871" ht="14.25" customHeight="1">
      <c r="A871" s="11">
        <v>101.0</v>
      </c>
      <c r="B871" s="11"/>
      <c r="C871" s="11" t="s">
        <v>275</v>
      </c>
      <c r="D871" s="12" t="s">
        <v>99</v>
      </c>
      <c r="E871" s="13">
        <v>5.217391304347826</v>
      </c>
      <c r="F871" s="48" t="s">
        <v>105</v>
      </c>
      <c r="G871" s="13">
        <v>15.2</v>
      </c>
      <c r="H871" s="15">
        <v>0.5015734845604355</v>
      </c>
      <c r="I871" s="15">
        <v>0.16905902270464349</v>
      </c>
      <c r="J871" s="15">
        <v>0.2785473241264905</v>
      </c>
    </row>
    <row r="872" ht="14.25" customHeight="1">
      <c r="A872" s="11">
        <v>75.0</v>
      </c>
      <c r="B872" s="11"/>
      <c r="C872" s="11" t="s">
        <v>279</v>
      </c>
      <c r="D872" s="12" t="s">
        <v>103</v>
      </c>
      <c r="E872" s="13">
        <v>6.428571428571429</v>
      </c>
      <c r="F872" s="12" t="s">
        <v>126</v>
      </c>
      <c r="G872" s="13">
        <v>13.333333333333334</v>
      </c>
      <c r="H872" s="15">
        <v>0.5014450735300822</v>
      </c>
      <c r="I872" s="15">
        <v>0.1696452221686448</v>
      </c>
      <c r="J872" s="15">
        <v>0.22720596468348844</v>
      </c>
    </row>
    <row r="873" ht="14.25" customHeight="1">
      <c r="A873" s="11">
        <v>24.0</v>
      </c>
      <c r="B873" s="11"/>
      <c r="C873" s="11" t="s">
        <v>289</v>
      </c>
      <c r="D873" s="48" t="s">
        <v>60</v>
      </c>
      <c r="E873" s="13">
        <v>6.0</v>
      </c>
      <c r="F873" s="48" t="s">
        <v>127</v>
      </c>
      <c r="G873" s="13">
        <v>19.375</v>
      </c>
      <c r="H873" s="15">
        <v>0.5012127886089333</v>
      </c>
      <c r="I873" s="15">
        <v>0.14911797040839095</v>
      </c>
      <c r="J873" s="15">
        <v>0.10512706782351083</v>
      </c>
    </row>
    <row r="874" ht="14.25" customHeight="1">
      <c r="A874" s="32">
        <v>62.0</v>
      </c>
      <c r="B874" s="32"/>
      <c r="C874" s="32" t="s">
        <v>153</v>
      </c>
      <c r="D874" s="36" t="s">
        <v>136</v>
      </c>
      <c r="E874" s="13">
        <v>5.0</v>
      </c>
      <c r="F874" s="36" t="s">
        <v>156</v>
      </c>
      <c r="G874" s="13">
        <v>16.81818181818182</v>
      </c>
      <c r="H874" s="15">
        <v>0.5005333552145729</v>
      </c>
      <c r="I874" s="15">
        <v>0.2643727221985093</v>
      </c>
      <c r="J874" s="15">
        <v>0.22503406113537117</v>
      </c>
    </row>
    <row r="875" ht="14.25" customHeight="1">
      <c r="A875" s="11">
        <v>186.0</v>
      </c>
      <c r="B875" s="11"/>
      <c r="C875" s="20" t="s">
        <v>188</v>
      </c>
      <c r="D875" s="21" t="s">
        <v>154</v>
      </c>
      <c r="E875" s="13">
        <v>5.833333333333334</v>
      </c>
      <c r="F875" s="21" t="s">
        <v>85</v>
      </c>
      <c r="G875" s="13">
        <v>16.38888888888889</v>
      </c>
      <c r="H875" s="15">
        <v>0.5004090299897308</v>
      </c>
      <c r="I875" s="15">
        <v>0.2713740894280865</v>
      </c>
      <c r="J875" s="15">
        <v>0.3490288288644312</v>
      </c>
    </row>
    <row r="876" ht="14.25" customHeight="1">
      <c r="A876" s="11">
        <v>70.0</v>
      </c>
      <c r="B876" s="11"/>
      <c r="C876" s="11" t="s">
        <v>323</v>
      </c>
      <c r="D876" s="12" t="s">
        <v>129</v>
      </c>
      <c r="E876" s="13">
        <v>4.545454545454545</v>
      </c>
      <c r="F876" s="48" t="s">
        <v>145</v>
      </c>
      <c r="G876" s="13">
        <v>15.238095238095237</v>
      </c>
      <c r="H876" s="15">
        <v>0.4999255430042333</v>
      </c>
      <c r="I876" s="15">
        <v>0.09688170917728242</v>
      </c>
      <c r="J876" s="15">
        <v>0.11868732372046778</v>
      </c>
    </row>
    <row r="877" ht="14.25" customHeight="1">
      <c r="A877" s="11">
        <v>240.0</v>
      </c>
      <c r="B877" s="11"/>
      <c r="C877" s="20" t="s">
        <v>386</v>
      </c>
      <c r="D877" s="21" t="s">
        <v>108</v>
      </c>
      <c r="E877" s="13">
        <v>6.0</v>
      </c>
      <c r="F877" s="21" t="s">
        <v>340</v>
      </c>
      <c r="G877" s="13">
        <v>13.846153846153847</v>
      </c>
      <c r="H877" s="15">
        <v>0.4988058889325554</v>
      </c>
      <c r="I877" s="15">
        <v>0.0760794465241612</v>
      </c>
      <c r="J877" s="15">
        <v>0.08968058839256227</v>
      </c>
    </row>
    <row r="878" ht="14.25" customHeight="1">
      <c r="A878" s="11">
        <v>51.0</v>
      </c>
      <c r="B878" s="11"/>
      <c r="C878" s="11" t="s">
        <v>368</v>
      </c>
      <c r="D878" s="48" t="s">
        <v>147</v>
      </c>
      <c r="E878" s="13">
        <v>5.714285714285714</v>
      </c>
      <c r="F878" s="48" t="s">
        <v>61</v>
      </c>
      <c r="G878" s="13">
        <v>20.434782608695652</v>
      </c>
      <c r="H878" s="15">
        <v>0.4988058889325554</v>
      </c>
      <c r="I878" s="15">
        <v>0.0805408955487262</v>
      </c>
      <c r="J878" s="15">
        <v>0.07084328112021968</v>
      </c>
    </row>
    <row r="879" ht="14.25" customHeight="1">
      <c r="A879" s="32">
        <v>51.0</v>
      </c>
      <c r="B879" s="32"/>
      <c r="C879" s="32" t="s">
        <v>368</v>
      </c>
      <c r="D879" s="36" t="s">
        <v>136</v>
      </c>
      <c r="E879" s="13">
        <v>5.0</v>
      </c>
      <c r="F879" s="36" t="s">
        <v>360</v>
      </c>
      <c r="G879" s="13">
        <v>13.478260869565217</v>
      </c>
      <c r="H879" s="15">
        <v>0.49852069402750526</v>
      </c>
      <c r="I879" s="15">
        <v>0.08049484586573664</v>
      </c>
      <c r="J879" s="15">
        <v>0.07496722292420514</v>
      </c>
    </row>
    <row r="880" ht="14.25" customHeight="1">
      <c r="A880" s="11">
        <v>205.0</v>
      </c>
      <c r="B880" s="11"/>
      <c r="C880" s="20" t="s">
        <v>183</v>
      </c>
      <c r="D880" s="21" t="s">
        <v>184</v>
      </c>
      <c r="E880" s="13">
        <v>6.0</v>
      </c>
      <c r="F880" s="21" t="s">
        <v>85</v>
      </c>
      <c r="G880" s="13">
        <v>15.0</v>
      </c>
      <c r="H880" s="15">
        <v>0.49843112868542344</v>
      </c>
      <c r="I880" s="15">
        <v>0.2839103924723187</v>
      </c>
      <c r="J880" s="15">
        <v>0.2171176689542988</v>
      </c>
    </row>
    <row r="881" ht="14.25" customHeight="1">
      <c r="A881" s="32">
        <v>12.0</v>
      </c>
      <c r="B881" s="32"/>
      <c r="C881" s="32" t="s">
        <v>318</v>
      </c>
      <c r="D881" s="36" t="s">
        <v>184</v>
      </c>
      <c r="E881" s="13">
        <v>6.0</v>
      </c>
      <c r="F881" s="36" t="s">
        <v>36</v>
      </c>
      <c r="G881" s="13">
        <v>16.785714285714285</v>
      </c>
      <c r="H881" s="15">
        <v>0.4981370690224822</v>
      </c>
      <c r="I881" s="15">
        <v>0.14163694859857978</v>
      </c>
      <c r="J881" s="15">
        <v>0.10286495683421593</v>
      </c>
    </row>
    <row r="882" ht="14.25" customHeight="1">
      <c r="A882" s="11">
        <v>219.0</v>
      </c>
      <c r="B882" s="11"/>
      <c r="C882" s="20" t="s">
        <v>301</v>
      </c>
      <c r="D882" s="21" t="s">
        <v>117</v>
      </c>
      <c r="E882" s="13">
        <v>6.666666666666667</v>
      </c>
      <c r="F882" s="21" t="s">
        <v>61</v>
      </c>
      <c r="G882" s="13">
        <v>20.434782608695652</v>
      </c>
      <c r="H882" s="15">
        <v>0.49804055576963624</v>
      </c>
      <c r="I882" s="15">
        <v>0.1633354685083364</v>
      </c>
      <c r="J882" s="15">
        <v>0.1641282264308036</v>
      </c>
    </row>
    <row r="883" ht="14.25" customHeight="1">
      <c r="A883" s="11">
        <v>221.0</v>
      </c>
      <c r="B883" s="11"/>
      <c r="C883" s="20" t="s">
        <v>214</v>
      </c>
      <c r="D883" s="21" t="s">
        <v>224</v>
      </c>
      <c r="E883" s="13">
        <v>4.0</v>
      </c>
      <c r="F883" s="21" t="s">
        <v>194</v>
      </c>
      <c r="G883" s="13">
        <v>14.0</v>
      </c>
      <c r="H883" s="15">
        <v>0.49779820026804517</v>
      </c>
      <c r="I883" s="15">
        <v>0.22965196191094225</v>
      </c>
      <c r="J883" s="15">
        <v>0.29920369894682763</v>
      </c>
    </row>
    <row r="884" ht="14.25" customHeight="1">
      <c r="A884" s="11">
        <v>119.0</v>
      </c>
      <c r="B884" s="11"/>
      <c r="C884" s="11" t="s">
        <v>285</v>
      </c>
      <c r="D884" s="48" t="s">
        <v>111</v>
      </c>
      <c r="E884" s="13">
        <v>6.25</v>
      </c>
      <c r="F884" s="12" t="s">
        <v>88</v>
      </c>
      <c r="G884" s="13">
        <v>13.333333333333334</v>
      </c>
      <c r="H884" s="15">
        <v>0.4974034356365876</v>
      </c>
      <c r="I884" s="15">
        <v>0.19231758269465113</v>
      </c>
      <c r="J884" s="15">
        <v>0.20473143965703508</v>
      </c>
    </row>
    <row r="885" ht="14.25" customHeight="1">
      <c r="A885" s="11">
        <v>239.0</v>
      </c>
      <c r="B885" s="11"/>
      <c r="C885" s="20" t="s">
        <v>385</v>
      </c>
      <c r="D885" s="21" t="s">
        <v>70</v>
      </c>
      <c r="E885" s="13">
        <v>5.0</v>
      </c>
      <c r="F885" s="21" t="s">
        <v>92</v>
      </c>
      <c r="G885" s="13">
        <v>14.8</v>
      </c>
      <c r="H885" s="15">
        <v>0.4972266753538453</v>
      </c>
      <c r="I885" s="15">
        <v>0.07724299803724492</v>
      </c>
      <c r="J885" s="15">
        <v>0.06930772616839667</v>
      </c>
    </row>
    <row r="886" ht="14.25" customHeight="1">
      <c r="A886" s="32">
        <v>115.0</v>
      </c>
      <c r="B886" s="32"/>
      <c r="C886" s="32" t="s">
        <v>197</v>
      </c>
      <c r="D886" s="36" t="s">
        <v>198</v>
      </c>
      <c r="E886" s="13">
        <v>6.666666666666667</v>
      </c>
      <c r="F886" s="36" t="s">
        <v>236</v>
      </c>
      <c r="G886" s="13">
        <v>13.125</v>
      </c>
      <c r="H886" s="15">
        <v>0.49706181239782626</v>
      </c>
      <c r="I886" s="15">
        <v>0.27026085437268804</v>
      </c>
      <c r="J886" s="15">
        <v>0.2225147701001798</v>
      </c>
    </row>
    <row r="887" ht="14.25" customHeight="1">
      <c r="A887" s="11">
        <v>148.0</v>
      </c>
      <c r="B887" s="11"/>
      <c r="C887" s="11" t="s">
        <v>320</v>
      </c>
      <c r="D887" s="48" t="s">
        <v>83</v>
      </c>
      <c r="E887" s="13">
        <v>8.0</v>
      </c>
      <c r="F887" s="48" t="s">
        <v>334</v>
      </c>
      <c r="G887" s="13">
        <v>9.655172413793103</v>
      </c>
      <c r="H887" s="15">
        <v>0.49676327677476445</v>
      </c>
      <c r="I887" s="15">
        <v>0.13123748757206924</v>
      </c>
      <c r="J887" s="15">
        <v>0.1077488511102653</v>
      </c>
    </row>
    <row r="888" ht="14.25" customHeight="1">
      <c r="A888" s="11">
        <v>8.0</v>
      </c>
      <c r="B888" s="11"/>
      <c r="C888" s="11" t="s">
        <v>327</v>
      </c>
      <c r="D888" s="48" t="s">
        <v>74</v>
      </c>
      <c r="E888" s="13">
        <v>6.0</v>
      </c>
      <c r="F888" s="48" t="s">
        <v>76</v>
      </c>
      <c r="G888" s="13">
        <v>16.666666666666668</v>
      </c>
      <c r="H888" s="15">
        <v>0.4966465560800335</v>
      </c>
      <c r="I888" s="15">
        <v>0.14253799355690455</v>
      </c>
      <c r="J888" s="15">
        <v>0.10421512035249123</v>
      </c>
    </row>
    <row r="889" ht="14.25" customHeight="1">
      <c r="A889" s="11">
        <v>178.0</v>
      </c>
      <c r="B889" s="11"/>
      <c r="C889" s="20" t="s">
        <v>281</v>
      </c>
      <c r="D889" s="21" t="s">
        <v>158</v>
      </c>
      <c r="E889" s="13">
        <v>6.666666666666667</v>
      </c>
      <c r="F889" s="21" t="s">
        <v>313</v>
      </c>
      <c r="G889" s="13">
        <v>11.739130434782608</v>
      </c>
      <c r="H889" s="15">
        <v>0.49650016063240493</v>
      </c>
      <c r="I889" s="15">
        <v>0.14787171466524351</v>
      </c>
      <c r="J889" s="15">
        <v>0.16680673422866715</v>
      </c>
    </row>
    <row r="890" ht="14.25" customHeight="1">
      <c r="A890" s="11">
        <v>97.0</v>
      </c>
      <c r="B890" s="11"/>
      <c r="C890" s="11" t="s">
        <v>204</v>
      </c>
      <c r="D890" s="48" t="s">
        <v>18</v>
      </c>
      <c r="E890" s="13">
        <v>6.25</v>
      </c>
      <c r="F890" s="12" t="s">
        <v>33</v>
      </c>
      <c r="G890" s="13">
        <v>16.285714285714285</v>
      </c>
      <c r="H890" s="15">
        <v>0.49623525458431506</v>
      </c>
      <c r="I890" s="15">
        <v>0.2846062963605729</v>
      </c>
      <c r="J890" s="15">
        <v>0.4142829371909212</v>
      </c>
    </row>
    <row r="891" ht="14.25" customHeight="1">
      <c r="A891" s="11">
        <v>28.0</v>
      </c>
      <c r="B891" s="11"/>
      <c r="C891" s="11" t="s">
        <v>215</v>
      </c>
      <c r="D891" s="48" t="s">
        <v>166</v>
      </c>
      <c r="E891" s="13">
        <v>7.142857142857142</v>
      </c>
      <c r="F891" s="48" t="s">
        <v>245</v>
      </c>
      <c r="G891" s="13">
        <v>11.25</v>
      </c>
      <c r="H891" s="15">
        <v>0.49605764712025485</v>
      </c>
      <c r="I891" s="15">
        <v>0.23585456413609512</v>
      </c>
      <c r="J891" s="15">
        <v>0.2354321380510752</v>
      </c>
    </row>
    <row r="892" ht="14.25" customHeight="1">
      <c r="A892" s="11">
        <v>137.0</v>
      </c>
      <c r="B892" s="11"/>
      <c r="C892" s="11" t="s">
        <v>322</v>
      </c>
      <c r="D892" s="12" t="s">
        <v>172</v>
      </c>
      <c r="E892" s="13">
        <v>5.333333333333333</v>
      </c>
      <c r="F892" s="12" t="s">
        <v>39</v>
      </c>
      <c r="G892" s="13">
        <v>15.714285714285715</v>
      </c>
      <c r="H892" s="15">
        <v>0.49605764712025485</v>
      </c>
      <c r="I892" s="15">
        <v>0.14065650079007389</v>
      </c>
      <c r="J892" s="15">
        <v>0.20971257136904767</v>
      </c>
    </row>
    <row r="893" ht="14.25" customHeight="1">
      <c r="A893" s="11">
        <v>26.0</v>
      </c>
      <c r="B893" s="11"/>
      <c r="C893" s="11" t="s">
        <v>268</v>
      </c>
      <c r="D893" s="48" t="s">
        <v>262</v>
      </c>
      <c r="E893" s="13">
        <v>5.714285714285714</v>
      </c>
      <c r="F893" s="48" t="s">
        <v>236</v>
      </c>
      <c r="G893" s="13">
        <v>13.75</v>
      </c>
      <c r="H893" s="15">
        <v>0.49605764712025485</v>
      </c>
      <c r="I893" s="15">
        <v>0.15412278448497302</v>
      </c>
      <c r="J893" s="15">
        <v>0.14316294203270827</v>
      </c>
    </row>
    <row r="894" ht="14.25" customHeight="1">
      <c r="A894" s="11">
        <v>110.0</v>
      </c>
      <c r="B894" s="11"/>
      <c r="C894" s="11" t="s">
        <v>213</v>
      </c>
      <c r="D894" s="48" t="s">
        <v>139</v>
      </c>
      <c r="E894" s="13">
        <v>6.0</v>
      </c>
      <c r="F894" s="48" t="s">
        <v>143</v>
      </c>
      <c r="G894" s="13">
        <v>13.0</v>
      </c>
      <c r="H894" s="15">
        <v>0.4954049396898334</v>
      </c>
      <c r="I894" s="15">
        <v>0.2233394621925994</v>
      </c>
      <c r="J894" s="15">
        <v>0.1810538573508006</v>
      </c>
    </row>
    <row r="895" ht="14.25" customHeight="1">
      <c r="A895" s="11">
        <v>107.0</v>
      </c>
      <c r="B895" s="11"/>
      <c r="C895" s="11" t="s">
        <v>256</v>
      </c>
      <c r="D895" s="48" t="s">
        <v>141</v>
      </c>
      <c r="E895" s="13">
        <v>5.555555555555555</v>
      </c>
      <c r="F895" s="48" t="s">
        <v>271</v>
      </c>
      <c r="G895" s="13">
        <v>13.636363636363635</v>
      </c>
      <c r="H895" s="15">
        <v>0.4951573610093287</v>
      </c>
      <c r="I895" s="15">
        <v>0.16472086262761787</v>
      </c>
      <c r="J895" s="15">
        <v>0.18382014239557964</v>
      </c>
    </row>
    <row r="896" ht="14.25" customHeight="1">
      <c r="A896" s="32">
        <v>97.0</v>
      </c>
      <c r="B896" s="32"/>
      <c r="C896" s="32" t="s">
        <v>204</v>
      </c>
      <c r="D896" s="36" t="s">
        <v>18</v>
      </c>
      <c r="E896" s="13">
        <v>6.25</v>
      </c>
      <c r="F896" s="36" t="s">
        <v>37</v>
      </c>
      <c r="G896" s="13">
        <v>13.666666666666668</v>
      </c>
      <c r="H896" s="15">
        <v>0.4949466557493248</v>
      </c>
      <c r="I896" s="15">
        <v>0.28386724499625915</v>
      </c>
      <c r="J896" s="15">
        <v>0.4181335254130464</v>
      </c>
    </row>
    <row r="897" ht="14.25" customHeight="1">
      <c r="A897" s="11">
        <v>210.0</v>
      </c>
      <c r="B897" s="11"/>
      <c r="C897" s="20" t="s">
        <v>210</v>
      </c>
      <c r="D897" s="21" t="s">
        <v>60</v>
      </c>
      <c r="E897" s="13">
        <v>6.0</v>
      </c>
      <c r="F897" s="21" t="s">
        <v>120</v>
      </c>
      <c r="G897" s="13">
        <v>14.482758620689657</v>
      </c>
      <c r="H897" s="15">
        <v>0.4949466557493248</v>
      </c>
      <c r="I897" s="15">
        <v>0.2963713835583378</v>
      </c>
      <c r="J897" s="15">
        <v>0.22644675552307655</v>
      </c>
    </row>
    <row r="898" ht="14.25" customHeight="1">
      <c r="A898" s="11">
        <v>97.0</v>
      </c>
      <c r="B898" s="11"/>
      <c r="C898" s="11" t="s">
        <v>204</v>
      </c>
      <c r="D898" s="12" t="s">
        <v>54</v>
      </c>
      <c r="E898" s="13">
        <v>5.454545454545455</v>
      </c>
      <c r="F898" s="12" t="s">
        <v>19</v>
      </c>
      <c r="G898" s="13">
        <v>21.48148148148148</v>
      </c>
      <c r="H898" s="15">
        <v>0.4947236465325323</v>
      </c>
      <c r="I898" s="15">
        <v>0.28373934229958603</v>
      </c>
      <c r="J898" s="15">
        <v>0.33101333692137697</v>
      </c>
    </row>
    <row r="899" ht="14.25" customHeight="1">
      <c r="A899" s="11">
        <v>26.0</v>
      </c>
      <c r="B899" s="11"/>
      <c r="C899" s="11" t="s">
        <v>268</v>
      </c>
      <c r="D899" s="12" t="s">
        <v>99</v>
      </c>
      <c r="E899" s="13">
        <v>5.6521739130434785</v>
      </c>
      <c r="F899" s="48" t="s">
        <v>272</v>
      </c>
      <c r="G899" s="13">
        <v>16.11111111111111</v>
      </c>
      <c r="H899" s="15">
        <v>0.49360999425617463</v>
      </c>
      <c r="I899" s="15">
        <v>0.15336231021942218</v>
      </c>
      <c r="J899" s="15">
        <v>0.24063041190557077</v>
      </c>
    </row>
    <row r="900" ht="14.25" customHeight="1">
      <c r="A900" s="11">
        <v>33.0</v>
      </c>
      <c r="B900" s="11"/>
      <c r="C900" s="11" t="s">
        <v>344</v>
      </c>
      <c r="D900" s="48" t="s">
        <v>297</v>
      </c>
      <c r="E900" s="13">
        <v>5.0</v>
      </c>
      <c r="F900" s="48" t="s">
        <v>144</v>
      </c>
      <c r="G900" s="13">
        <v>16.08695652173913</v>
      </c>
      <c r="H900" s="15">
        <v>0.49348358964817046</v>
      </c>
      <c r="I900" s="15">
        <v>0.10580838263681984</v>
      </c>
      <c r="J900" s="15">
        <v>0.0909867781208414</v>
      </c>
    </row>
    <row r="901" ht="14.25" customHeight="1">
      <c r="A901" s="11">
        <v>51.0</v>
      </c>
      <c r="B901" s="11"/>
      <c r="C901" s="11" t="s">
        <v>368</v>
      </c>
      <c r="D901" s="12" t="s">
        <v>103</v>
      </c>
      <c r="E901" s="13">
        <v>6.428571428571429</v>
      </c>
      <c r="F901" s="48" t="s">
        <v>61</v>
      </c>
      <c r="G901" s="13">
        <v>20.434782608695652</v>
      </c>
      <c r="H901" s="15">
        <v>0.49342929505144384</v>
      </c>
      <c r="I901" s="15">
        <v>0.07967275085397688</v>
      </c>
      <c r="J901" s="15">
        <v>0.10340564248371738</v>
      </c>
    </row>
    <row r="902" ht="14.25" customHeight="1">
      <c r="A902" s="32">
        <v>119.0</v>
      </c>
      <c r="B902" s="32"/>
      <c r="C902" s="32" t="s">
        <v>285</v>
      </c>
      <c r="D902" s="36" t="s">
        <v>111</v>
      </c>
      <c r="E902" s="13">
        <v>6.25</v>
      </c>
      <c r="F902" s="36" t="s">
        <v>257</v>
      </c>
      <c r="G902" s="13">
        <v>13.928571428571429</v>
      </c>
      <c r="H902" s="15">
        <v>0.49321978872711836</v>
      </c>
      <c r="I902" s="15">
        <v>0.19070000468285603</v>
      </c>
      <c r="J902" s="15">
        <v>0.1960844754033131</v>
      </c>
    </row>
    <row r="903" ht="14.25" customHeight="1">
      <c r="A903" s="11">
        <v>208.0</v>
      </c>
      <c r="B903" s="11"/>
      <c r="C903" s="20" t="s">
        <v>123</v>
      </c>
      <c r="D903" s="21" t="s">
        <v>50</v>
      </c>
      <c r="E903" s="13">
        <v>6.363636363636364</v>
      </c>
      <c r="F903" s="21" t="s">
        <v>85</v>
      </c>
      <c r="G903" s="13">
        <v>16.666666666666668</v>
      </c>
      <c r="H903" s="15">
        <v>0.49232789037498975</v>
      </c>
      <c r="I903" s="15">
        <v>0.3858863701766618</v>
      </c>
      <c r="J903" s="15">
        <v>0.4604670256463194</v>
      </c>
    </row>
    <row r="904" ht="14.25" customHeight="1">
      <c r="A904" s="11">
        <v>49.0</v>
      </c>
      <c r="B904" s="11"/>
      <c r="C904" s="11" t="s">
        <v>294</v>
      </c>
      <c r="D904" s="12" t="s">
        <v>135</v>
      </c>
      <c r="E904" s="13">
        <v>5.454545454545455</v>
      </c>
      <c r="F904" s="12" t="s">
        <v>312</v>
      </c>
      <c r="G904" s="13">
        <v>11.35135135135135</v>
      </c>
      <c r="H904" s="15">
        <v>0.49232789037498975</v>
      </c>
      <c r="I904" s="15">
        <v>0.16223450998418212</v>
      </c>
      <c r="J904" s="15">
        <v>0.2301566914975597</v>
      </c>
    </row>
    <row r="905" ht="14.25" customHeight="1">
      <c r="A905" s="11">
        <v>49.0</v>
      </c>
      <c r="B905" s="11"/>
      <c r="C905" s="11" t="s">
        <v>294</v>
      </c>
      <c r="D905" s="48" t="s">
        <v>18</v>
      </c>
      <c r="E905" s="13">
        <v>6.25</v>
      </c>
      <c r="F905" s="48" t="s">
        <v>36</v>
      </c>
      <c r="G905" s="13">
        <v>17.857142857142858</v>
      </c>
      <c r="H905" s="15">
        <v>0.49232789037498975</v>
      </c>
      <c r="I905" s="15">
        <v>0.16223450998418212</v>
      </c>
      <c r="J905" s="15">
        <v>0.2301566914975597</v>
      </c>
    </row>
    <row r="906" ht="14.25" customHeight="1">
      <c r="A906" s="11">
        <v>237.0</v>
      </c>
      <c r="B906" s="11"/>
      <c r="C906" s="20" t="s">
        <v>274</v>
      </c>
      <c r="D906" s="21" t="s">
        <v>106</v>
      </c>
      <c r="E906" s="13">
        <v>6.923076923076923</v>
      </c>
      <c r="F906" s="21" t="s">
        <v>221</v>
      </c>
      <c r="G906" s="13">
        <v>11.818181818181818</v>
      </c>
      <c r="H906" s="15">
        <v>0.49232789037498975</v>
      </c>
      <c r="I906" s="15">
        <v>0.16532469112673798</v>
      </c>
      <c r="J906" s="15">
        <v>0.22593363293797147</v>
      </c>
    </row>
    <row r="907" ht="14.25" customHeight="1">
      <c r="A907" s="11">
        <v>5.0</v>
      </c>
      <c r="B907" s="11"/>
      <c r="C907" s="11" t="s">
        <v>338</v>
      </c>
      <c r="D907" s="48" t="s">
        <v>108</v>
      </c>
      <c r="E907" s="13">
        <v>6.0</v>
      </c>
      <c r="F907" s="48" t="s">
        <v>271</v>
      </c>
      <c r="G907" s="13">
        <v>13.181818181818182</v>
      </c>
      <c r="H907" s="15">
        <v>0.49100442830408925</v>
      </c>
      <c r="I907" s="15">
        <v>0.11529291397166218</v>
      </c>
      <c r="J907" s="15">
        <v>0.1341383236134499</v>
      </c>
    </row>
    <row r="908" ht="14.25" customHeight="1">
      <c r="A908" s="11">
        <v>75.0</v>
      </c>
      <c r="B908" s="11"/>
      <c r="C908" s="11" t="s">
        <v>279</v>
      </c>
      <c r="D908" s="12" t="s">
        <v>103</v>
      </c>
      <c r="E908" s="13">
        <v>6.428571428571429</v>
      </c>
      <c r="F908" s="48" t="s">
        <v>291</v>
      </c>
      <c r="G908" s="13">
        <v>11.702127659574467</v>
      </c>
      <c r="H908" s="15">
        <v>0.4909252468126679</v>
      </c>
      <c r="I908" s="15">
        <v>0.16608623149377813</v>
      </c>
      <c r="J908" s="15">
        <v>0.249255488682308</v>
      </c>
    </row>
    <row r="909" ht="14.25" customHeight="1">
      <c r="A909" s="11">
        <v>107.0</v>
      </c>
      <c r="B909" s="11"/>
      <c r="C909" s="11" t="s">
        <v>256</v>
      </c>
      <c r="D909" s="48" t="s">
        <v>141</v>
      </c>
      <c r="E909" s="13">
        <v>5.555555555555555</v>
      </c>
      <c r="F909" s="48" t="s">
        <v>222</v>
      </c>
      <c r="G909" s="13">
        <v>14.210526315789474</v>
      </c>
      <c r="H909" s="15">
        <v>0.4908359876768837</v>
      </c>
      <c r="I909" s="15">
        <v>0.16328329873559502</v>
      </c>
      <c r="J909" s="15">
        <v>0.17613527450704186</v>
      </c>
    </row>
    <row r="910" ht="14.25" customHeight="1">
      <c r="A910" s="32">
        <v>18.0</v>
      </c>
      <c r="B910" s="32"/>
      <c r="C910" s="32" t="s">
        <v>253</v>
      </c>
      <c r="D910" s="36" t="s">
        <v>190</v>
      </c>
      <c r="E910" s="13">
        <v>6.25</v>
      </c>
      <c r="F910" s="36" t="s">
        <v>225</v>
      </c>
      <c r="G910" s="13">
        <v>12.592592592592593</v>
      </c>
      <c r="H910" s="15">
        <v>0.4901397664177676</v>
      </c>
      <c r="I910" s="15">
        <v>0.2004459045550343</v>
      </c>
      <c r="J910" s="15">
        <v>0.21256588948161775</v>
      </c>
    </row>
    <row r="911" ht="14.25" customHeight="1">
      <c r="A911" s="11">
        <v>164.0</v>
      </c>
      <c r="B911" s="11"/>
      <c r="C911" s="47" t="s">
        <v>226</v>
      </c>
      <c r="D911" s="21" t="s">
        <v>190</v>
      </c>
      <c r="E911" s="13">
        <v>5.0</v>
      </c>
      <c r="F911" s="21" t="s">
        <v>87</v>
      </c>
      <c r="G911" s="13">
        <v>17.0</v>
      </c>
      <c r="H911" s="15">
        <v>0.48991451836334765</v>
      </c>
      <c r="I911" s="15">
        <v>0.27521547102218613</v>
      </c>
      <c r="J911" s="15">
        <v>0.27352183735435726</v>
      </c>
    </row>
    <row r="912" ht="14.25" customHeight="1">
      <c r="A912" s="11">
        <v>47.0</v>
      </c>
      <c r="B912" s="11"/>
      <c r="C912" s="11" t="s">
        <v>299</v>
      </c>
      <c r="D912" s="12" t="s">
        <v>160</v>
      </c>
      <c r="E912" s="13">
        <v>6.0</v>
      </c>
      <c r="F912" s="48" t="s">
        <v>180</v>
      </c>
      <c r="G912" s="13">
        <v>15.625</v>
      </c>
      <c r="H912" s="15">
        <v>0.4896375740341428</v>
      </c>
      <c r="I912" s="15">
        <v>0.13461031691802305</v>
      </c>
      <c r="J912" s="15">
        <v>0.17703643382466802</v>
      </c>
    </row>
    <row r="913" ht="14.25" customHeight="1">
      <c r="A913" s="11">
        <v>44.0</v>
      </c>
      <c r="B913" s="11"/>
      <c r="C913" s="11" t="s">
        <v>325</v>
      </c>
      <c r="D913" s="48" t="s">
        <v>146</v>
      </c>
      <c r="E913" s="13">
        <v>7.0</v>
      </c>
      <c r="F913" s="48" t="s">
        <v>205</v>
      </c>
      <c r="G913" s="13">
        <v>14.35897435897436</v>
      </c>
      <c r="H913" s="15">
        <v>0.4892888293232923</v>
      </c>
      <c r="I913" s="15">
        <v>0.1280651181282544</v>
      </c>
      <c r="J913" s="15">
        <v>0.14456010662430224</v>
      </c>
    </row>
    <row r="914" ht="14.25" customHeight="1">
      <c r="A914" s="11">
        <v>87.0</v>
      </c>
      <c r="B914" s="11"/>
      <c r="C914" s="11" t="s">
        <v>243</v>
      </c>
      <c r="D914" s="48" t="s">
        <v>86</v>
      </c>
      <c r="E914" s="13">
        <v>5.555555555555555</v>
      </c>
      <c r="F914" s="48" t="s">
        <v>75</v>
      </c>
      <c r="G914" s="13">
        <v>19.677419354838708</v>
      </c>
      <c r="H914" s="15">
        <v>0.48900135057515876</v>
      </c>
      <c r="I914" s="15">
        <v>0.25413816753197827</v>
      </c>
      <c r="J914" s="15">
        <v>0.26715384190651326</v>
      </c>
    </row>
    <row r="915" ht="14.25" customHeight="1">
      <c r="A915" s="32">
        <v>53.0</v>
      </c>
      <c r="B915" s="32"/>
      <c r="C915" s="32" t="s">
        <v>316</v>
      </c>
      <c r="D915" s="36" t="s">
        <v>317</v>
      </c>
      <c r="E915" s="13">
        <v>8.0</v>
      </c>
      <c r="F915" s="36" t="s">
        <v>237</v>
      </c>
      <c r="G915" s="13">
        <v>9.545454545454547</v>
      </c>
      <c r="H915" s="15">
        <v>0.48865380164084804</v>
      </c>
      <c r="I915" s="15">
        <v>0.13855715003201308</v>
      </c>
      <c r="J915" s="15">
        <v>0.1056978289083162</v>
      </c>
    </row>
    <row r="916" ht="14.25" customHeight="1">
      <c r="A916" s="32">
        <v>115.0</v>
      </c>
      <c r="B916" s="32"/>
      <c r="C916" s="32" t="s">
        <v>197</v>
      </c>
      <c r="D916" s="36" t="s">
        <v>103</v>
      </c>
      <c r="E916" s="13">
        <v>5.714285714285714</v>
      </c>
      <c r="F916" s="36" t="s">
        <v>189</v>
      </c>
      <c r="G916" s="13">
        <v>20.0</v>
      </c>
      <c r="H916" s="15">
        <v>0.48855526286253775</v>
      </c>
      <c r="I916" s="15">
        <v>0.26563570054306607</v>
      </c>
      <c r="J916" s="15">
        <v>0.33939772985328553</v>
      </c>
    </row>
    <row r="917" ht="14.25" customHeight="1">
      <c r="A917" s="11">
        <v>9.0</v>
      </c>
      <c r="B917" s="11"/>
      <c r="C917" s="11" t="s">
        <v>203</v>
      </c>
      <c r="D917" s="48" t="s">
        <v>74</v>
      </c>
      <c r="E917" s="13">
        <v>6.0</v>
      </c>
      <c r="F917" s="48" t="s">
        <v>220</v>
      </c>
      <c r="G917" s="13">
        <v>17.77777777777778</v>
      </c>
      <c r="H917" s="15">
        <v>0.4884512928129819</v>
      </c>
      <c r="I917" s="15">
        <v>0.25431217517835414</v>
      </c>
      <c r="J917" s="15">
        <v>0.17949697366153378</v>
      </c>
    </row>
    <row r="918" ht="14.25" customHeight="1">
      <c r="A918" s="11">
        <v>97.0</v>
      </c>
      <c r="B918" s="11"/>
      <c r="C918" s="11" t="s">
        <v>204</v>
      </c>
      <c r="D918" s="48" t="s">
        <v>18</v>
      </c>
      <c r="E918" s="13">
        <v>6.25</v>
      </c>
      <c r="F918" s="48" t="s">
        <v>36</v>
      </c>
      <c r="G918" s="13">
        <v>17.5</v>
      </c>
      <c r="H918" s="15">
        <v>0.48822515795519816</v>
      </c>
      <c r="I918" s="15">
        <v>0.28001225771853216</v>
      </c>
      <c r="J918" s="15">
        <v>0.39724405628335757</v>
      </c>
    </row>
    <row r="919" ht="14.25" customHeight="1">
      <c r="A919" s="11">
        <v>28.0</v>
      </c>
      <c r="B919" s="11"/>
      <c r="C919" s="11" t="s">
        <v>215</v>
      </c>
      <c r="D919" s="48" t="s">
        <v>136</v>
      </c>
      <c r="E919" s="13">
        <v>6.666666666666667</v>
      </c>
      <c r="F919" s="48" t="s">
        <v>245</v>
      </c>
      <c r="G919" s="13">
        <v>11.25</v>
      </c>
      <c r="H919" s="15">
        <v>0.48822515795519816</v>
      </c>
      <c r="I919" s="15">
        <v>0.23213054470236727</v>
      </c>
      <c r="J919" s="15">
        <v>0.21713134027544506</v>
      </c>
    </row>
    <row r="920" ht="14.25" customHeight="1">
      <c r="A920" s="11">
        <v>209.0</v>
      </c>
      <c r="B920" s="11"/>
      <c r="C920" s="20" t="s">
        <v>375</v>
      </c>
      <c r="D920" s="21" t="s">
        <v>60</v>
      </c>
      <c r="E920" s="13">
        <v>6.0</v>
      </c>
      <c r="F920" s="21" t="s">
        <v>48</v>
      </c>
      <c r="G920" s="13">
        <v>13.142857142857144</v>
      </c>
      <c r="H920" s="15">
        <v>0.48822515795519816</v>
      </c>
      <c r="I920" s="15">
        <v>0.08182027120202252</v>
      </c>
      <c r="J920" s="15">
        <v>0.065456216961618</v>
      </c>
    </row>
    <row r="921" ht="14.25" customHeight="1">
      <c r="A921" s="11">
        <v>221.0</v>
      </c>
      <c r="B921" s="11"/>
      <c r="C921" s="20" t="s">
        <v>214</v>
      </c>
      <c r="D921" s="21" t="s">
        <v>224</v>
      </c>
      <c r="E921" s="13">
        <v>4.0</v>
      </c>
      <c r="F921" s="21" t="s">
        <v>61</v>
      </c>
      <c r="G921" s="13">
        <v>22.173913043478258</v>
      </c>
      <c r="H921" s="15">
        <v>0.4879163501386548</v>
      </c>
      <c r="I921" s="15">
        <v>0.2250931140318169</v>
      </c>
      <c r="J921" s="15">
        <v>0.25153488220978365</v>
      </c>
    </row>
    <row r="922" ht="14.25" customHeight="1">
      <c r="A922" s="11">
        <v>238.0</v>
      </c>
      <c r="B922" s="11"/>
      <c r="C922" s="20" t="s">
        <v>380</v>
      </c>
      <c r="D922" s="21" t="s">
        <v>224</v>
      </c>
      <c r="E922" s="13">
        <v>4.0</v>
      </c>
      <c r="F922" s="21" t="s">
        <v>88</v>
      </c>
      <c r="G922" s="13">
        <v>13.93939393939394</v>
      </c>
      <c r="H922" s="15">
        <v>0.4878317452574099</v>
      </c>
      <c r="I922" s="15">
        <v>0.07991716409631767</v>
      </c>
      <c r="J922" s="15">
        <v>0.10251570552748447</v>
      </c>
    </row>
    <row r="923" ht="14.25" customHeight="1">
      <c r="A923" s="32">
        <v>138.0</v>
      </c>
      <c r="B923" s="32"/>
      <c r="C923" s="32" t="s">
        <v>363</v>
      </c>
      <c r="D923" s="36" t="s">
        <v>74</v>
      </c>
      <c r="E923" s="13">
        <v>6.0</v>
      </c>
      <c r="F923" s="36" t="s">
        <v>364</v>
      </c>
      <c r="G923" s="13">
        <v>13.913043478260871</v>
      </c>
      <c r="H923" s="15">
        <v>0.4878317452574099</v>
      </c>
      <c r="I923" s="15">
        <v>0.09323669144570394</v>
      </c>
      <c r="J923" s="15">
        <v>0.07061804288611133</v>
      </c>
    </row>
    <row r="924" ht="14.25" customHeight="1">
      <c r="A924" s="11">
        <v>74.0</v>
      </c>
      <c r="B924" s="11"/>
      <c r="C924" s="11" t="s">
        <v>357</v>
      </c>
      <c r="D924" s="48" t="s">
        <v>117</v>
      </c>
      <c r="E924" s="13">
        <v>6.666666666666667</v>
      </c>
      <c r="F924" s="48" t="s">
        <v>140</v>
      </c>
      <c r="G924" s="13">
        <v>13.333333333333334</v>
      </c>
      <c r="H924" s="15">
        <v>0.48735488138130306</v>
      </c>
      <c r="I924" s="15">
        <v>0.09972233044684274</v>
      </c>
      <c r="J924" s="15">
        <v>0.10757144290782003</v>
      </c>
    </row>
    <row r="925" ht="14.25" customHeight="1">
      <c r="A925" s="11">
        <v>240.0</v>
      </c>
      <c r="B925" s="11"/>
      <c r="C925" s="20" t="s">
        <v>386</v>
      </c>
      <c r="D925" s="21" t="s">
        <v>149</v>
      </c>
      <c r="E925" s="13">
        <v>5.0</v>
      </c>
      <c r="F925" s="21" t="s">
        <v>340</v>
      </c>
      <c r="G925" s="13">
        <v>13.846153846153847</v>
      </c>
      <c r="H925" s="15">
        <v>0.48735488138130306</v>
      </c>
      <c r="I925" s="15">
        <v>0.07433290275638892</v>
      </c>
      <c r="J925" s="15">
        <v>0.08018362155398855</v>
      </c>
    </row>
    <row r="926" ht="14.25" customHeight="1">
      <c r="A926" s="11">
        <v>49.0</v>
      </c>
      <c r="B926" s="11"/>
      <c r="C926" s="11" t="s">
        <v>294</v>
      </c>
      <c r="D926" s="48" t="s">
        <v>18</v>
      </c>
      <c r="E926" s="13">
        <v>6.25</v>
      </c>
      <c r="F926" s="12" t="s">
        <v>312</v>
      </c>
      <c r="G926" s="13">
        <v>11.35135135135135</v>
      </c>
      <c r="H926" s="15">
        <v>0.4865357975470487</v>
      </c>
      <c r="I926" s="15">
        <v>0.1603258686902506</v>
      </c>
      <c r="J926" s="15">
        <v>0.251080027088247</v>
      </c>
    </row>
    <row r="927" ht="14.25" customHeight="1">
      <c r="A927" s="11">
        <v>148.0</v>
      </c>
      <c r="B927" s="11"/>
      <c r="C927" s="11" t="s">
        <v>320</v>
      </c>
      <c r="D927" s="12" t="s">
        <v>96</v>
      </c>
      <c r="E927" s="13">
        <v>6.363636363636364</v>
      </c>
      <c r="F927" s="48" t="s">
        <v>89</v>
      </c>
      <c r="G927" s="13">
        <v>13.61111111111111</v>
      </c>
      <c r="H927" s="15">
        <v>0.4863723110559375</v>
      </c>
      <c r="I927" s="15">
        <v>0.12849234859311717</v>
      </c>
      <c r="J927" s="15">
        <v>0.15933051225546527</v>
      </c>
    </row>
    <row r="928" ht="14.25" customHeight="1">
      <c r="A928" s="11">
        <v>44.0</v>
      </c>
      <c r="B928" s="11"/>
      <c r="C928" s="11" t="s">
        <v>325</v>
      </c>
      <c r="D928" s="48" t="s">
        <v>119</v>
      </c>
      <c r="E928" s="13">
        <v>6.25</v>
      </c>
      <c r="F928" s="48" t="s">
        <v>205</v>
      </c>
      <c r="G928" s="13">
        <v>14.35897435897436</v>
      </c>
      <c r="H928" s="15">
        <v>0.4860159943445412</v>
      </c>
      <c r="I928" s="15">
        <v>0.12720849526452024</v>
      </c>
      <c r="J928" s="15">
        <v>0.1307330426983268</v>
      </c>
    </row>
    <row r="929" ht="14.25" customHeight="1">
      <c r="A929" s="11">
        <v>49.0</v>
      </c>
      <c r="B929" s="11"/>
      <c r="C929" s="11" t="s">
        <v>294</v>
      </c>
      <c r="D929" s="12" t="s">
        <v>135</v>
      </c>
      <c r="E929" s="13">
        <v>5.454545454545455</v>
      </c>
      <c r="F929" s="48" t="s">
        <v>36</v>
      </c>
      <c r="G929" s="13">
        <v>17.857142857142858</v>
      </c>
      <c r="H929" s="15">
        <v>0.48525421378914213</v>
      </c>
      <c r="I929" s="15">
        <v>0.15990355438096113</v>
      </c>
      <c r="J929" s="15">
        <v>0.19050131559764233</v>
      </c>
    </row>
    <row r="930" ht="14.25" customHeight="1">
      <c r="A930" s="11">
        <v>77.0</v>
      </c>
      <c r="B930" s="11"/>
      <c r="C930" s="11" t="s">
        <v>343</v>
      </c>
      <c r="D930" s="48" t="s">
        <v>108</v>
      </c>
      <c r="E930" s="13">
        <v>6.0</v>
      </c>
      <c r="F930" s="48" t="s">
        <v>355</v>
      </c>
      <c r="G930" s="13">
        <v>12.962962962962962</v>
      </c>
      <c r="H930" s="15">
        <v>0.4848683768844595</v>
      </c>
      <c r="I930" s="15">
        <v>0.10043088713306511</v>
      </c>
      <c r="J930" s="15">
        <v>0.11933432517821262</v>
      </c>
    </row>
    <row r="931" ht="14.25" customHeight="1">
      <c r="A931" s="11">
        <v>77.0</v>
      </c>
      <c r="B931" s="11"/>
      <c r="C931" s="11" t="s">
        <v>343</v>
      </c>
      <c r="D931" s="48" t="s">
        <v>139</v>
      </c>
      <c r="E931" s="13">
        <v>6.0</v>
      </c>
      <c r="F931" s="48" t="s">
        <v>355</v>
      </c>
      <c r="G931" s="13">
        <v>12.962962962962962</v>
      </c>
      <c r="H931" s="15">
        <v>0.4848683768844595</v>
      </c>
      <c r="I931" s="15">
        <v>0.10043088713306511</v>
      </c>
      <c r="J931" s="15">
        <v>0.07915441771080096</v>
      </c>
    </row>
    <row r="932" ht="14.25" customHeight="1">
      <c r="A932" s="11">
        <v>119.0</v>
      </c>
      <c r="B932" s="11"/>
      <c r="C932" s="11" t="s">
        <v>285</v>
      </c>
      <c r="D932" s="48" t="s">
        <v>111</v>
      </c>
      <c r="E932" s="13">
        <v>6.25</v>
      </c>
      <c r="F932" s="12" t="s">
        <v>107</v>
      </c>
      <c r="G932" s="13">
        <v>12.8125</v>
      </c>
      <c r="H932" s="15">
        <v>0.4846352670878805</v>
      </c>
      <c r="I932" s="15">
        <v>0.18738085903173038</v>
      </c>
      <c r="J932" s="15">
        <v>0.19813489094137748</v>
      </c>
    </row>
    <row r="933" ht="14.25" customHeight="1">
      <c r="A933" s="32">
        <v>137.0</v>
      </c>
      <c r="B933" s="32"/>
      <c r="C933" s="32" t="s">
        <v>322</v>
      </c>
      <c r="D933" s="36" t="s">
        <v>246</v>
      </c>
      <c r="E933" s="13">
        <v>6.25</v>
      </c>
      <c r="F933" s="36" t="s">
        <v>105</v>
      </c>
      <c r="G933" s="13">
        <v>11.2</v>
      </c>
      <c r="H933" s="15">
        <v>0.48369055896490215</v>
      </c>
      <c r="I933" s="15">
        <v>0.13714982902522438</v>
      </c>
      <c r="J933" s="15">
        <v>0.15137148008592916</v>
      </c>
    </row>
    <row r="934" ht="14.25" customHeight="1">
      <c r="A934" s="11">
        <v>195.0</v>
      </c>
      <c r="B934" s="11"/>
      <c r="C934" s="20" t="s">
        <v>255</v>
      </c>
      <c r="D934" s="21" t="s">
        <v>136</v>
      </c>
      <c r="E934" s="13">
        <v>5.0</v>
      </c>
      <c r="F934" s="21" t="s">
        <v>85</v>
      </c>
      <c r="G934" s="13">
        <v>16.944444444444446</v>
      </c>
      <c r="H934" s="15">
        <v>0.48321070721989734</v>
      </c>
      <c r="I934" s="15">
        <v>0.2189793918537818</v>
      </c>
      <c r="J934" s="15">
        <v>0.18806696469881742</v>
      </c>
    </row>
    <row r="935" ht="14.25" customHeight="1">
      <c r="A935" s="11">
        <v>42.0</v>
      </c>
      <c r="B935" s="11"/>
      <c r="C935" s="11" t="s">
        <v>278</v>
      </c>
      <c r="D935" s="48" t="s">
        <v>190</v>
      </c>
      <c r="E935" s="13">
        <v>6.25</v>
      </c>
      <c r="F935" s="48" t="s">
        <v>225</v>
      </c>
      <c r="G935" s="13">
        <v>12.222222222222223</v>
      </c>
      <c r="H935" s="15">
        <v>0.48248133256749</v>
      </c>
      <c r="I935" s="15">
        <v>0.17375316019305906</v>
      </c>
      <c r="J935" s="15">
        <v>0.18425916522798824</v>
      </c>
    </row>
    <row r="936" ht="14.25" customHeight="1">
      <c r="A936" s="11">
        <v>168.0</v>
      </c>
      <c r="B936" s="11"/>
      <c r="C936" s="47" t="s">
        <v>328</v>
      </c>
      <c r="D936" s="21" t="s">
        <v>297</v>
      </c>
      <c r="E936" s="13">
        <v>5.0</v>
      </c>
      <c r="F936" s="21" t="s">
        <v>113</v>
      </c>
      <c r="G936" s="13">
        <v>22.272727272727273</v>
      </c>
      <c r="H936" s="15">
        <v>0.48207105932551075</v>
      </c>
      <c r="I936" s="15">
        <v>0.13555594612011662</v>
      </c>
      <c r="J936" s="15">
        <v>0.10683816790504004</v>
      </c>
    </row>
    <row r="937" ht="14.25" customHeight="1">
      <c r="A937" s="11">
        <v>138.0</v>
      </c>
      <c r="B937" s="11"/>
      <c r="C937" s="11" t="s">
        <v>363</v>
      </c>
      <c r="D937" s="48" t="s">
        <v>74</v>
      </c>
      <c r="E937" s="13">
        <v>6.0</v>
      </c>
      <c r="F937" s="12" t="s">
        <v>126</v>
      </c>
      <c r="G937" s="13">
        <v>12.380952380952381</v>
      </c>
      <c r="H937" s="15">
        <v>0.48207105932551075</v>
      </c>
      <c r="I937" s="15">
        <v>0.09213568212851678</v>
      </c>
      <c r="J937" s="15">
        <v>0.07261656724795691</v>
      </c>
    </row>
    <row r="938" ht="14.25" customHeight="1">
      <c r="A938" s="11">
        <v>238.0</v>
      </c>
      <c r="B938" s="11"/>
      <c r="C938" s="20" t="s">
        <v>380</v>
      </c>
      <c r="D938" s="21" t="s">
        <v>42</v>
      </c>
      <c r="E938" s="13">
        <v>5.0</v>
      </c>
      <c r="F938" s="21" t="s">
        <v>88</v>
      </c>
      <c r="G938" s="13">
        <v>13.93939393939394</v>
      </c>
      <c r="H938" s="15">
        <v>0.4819531647157466</v>
      </c>
      <c r="I938" s="15">
        <v>0.07895412819230196</v>
      </c>
      <c r="J938" s="15">
        <v>0.07275884259337989</v>
      </c>
    </row>
    <row r="939" ht="14.25" customHeight="1">
      <c r="A939" s="11">
        <v>240.0</v>
      </c>
      <c r="B939" s="11"/>
      <c r="C939" s="20" t="s">
        <v>386</v>
      </c>
      <c r="D939" s="21" t="s">
        <v>108</v>
      </c>
      <c r="E939" s="13">
        <v>6.0</v>
      </c>
      <c r="F939" s="21" t="s">
        <v>271</v>
      </c>
      <c r="G939" s="13">
        <v>12.727272727272728</v>
      </c>
      <c r="H939" s="15">
        <v>0.48174019380778565</v>
      </c>
      <c r="I939" s="15">
        <v>0.07347653290896507</v>
      </c>
      <c r="J939" s="15">
        <v>0.08548677112766503</v>
      </c>
    </row>
    <row r="940" ht="14.25" customHeight="1">
      <c r="A940" s="32">
        <v>84.0</v>
      </c>
      <c r="B940" s="32"/>
      <c r="C940" s="32" t="s">
        <v>376</v>
      </c>
      <c r="D940" s="36" t="s">
        <v>246</v>
      </c>
      <c r="E940" s="13">
        <v>6.25</v>
      </c>
      <c r="F940" s="36" t="s">
        <v>379</v>
      </c>
      <c r="G940" s="13">
        <v>11.428571428571429</v>
      </c>
      <c r="H940" s="15">
        <v>0.48146771632260027</v>
      </c>
      <c r="I940" s="15">
        <v>0.04653903688369774</v>
      </c>
      <c r="J940" s="15">
        <v>0.051173136726585085</v>
      </c>
    </row>
    <row r="941" ht="14.25" customHeight="1">
      <c r="A941" s="11">
        <v>119.0</v>
      </c>
      <c r="B941" s="11"/>
      <c r="C941" s="11" t="s">
        <v>285</v>
      </c>
      <c r="D941" s="48" t="s">
        <v>111</v>
      </c>
      <c r="E941" s="13">
        <v>6.25</v>
      </c>
      <c r="F941" s="48" t="s">
        <v>113</v>
      </c>
      <c r="G941" s="13">
        <v>20.0</v>
      </c>
      <c r="H941" s="15">
        <v>0.4813487472797729</v>
      </c>
      <c r="I941" s="15">
        <v>0.18611014898091532</v>
      </c>
      <c r="J941" s="15">
        <v>0.17389616690926735</v>
      </c>
    </row>
    <row r="942" ht="14.25" customHeight="1">
      <c r="A942" s="11">
        <v>92.0</v>
      </c>
      <c r="B942" s="11"/>
      <c r="C942" s="11" t="s">
        <v>298</v>
      </c>
      <c r="D942" s="12" t="s">
        <v>300</v>
      </c>
      <c r="E942" s="13">
        <v>4.545454545454545</v>
      </c>
      <c r="F942" s="48" t="s">
        <v>143</v>
      </c>
      <c r="G942" s="13">
        <v>14.0</v>
      </c>
      <c r="H942" s="15">
        <v>0.48123942437555295</v>
      </c>
      <c r="I942" s="15">
        <v>0.0317161159158266</v>
      </c>
      <c r="J942" s="15">
        <v>0.041004927795542254</v>
      </c>
    </row>
    <row r="943" ht="14.25" customHeight="1">
      <c r="A943" s="11">
        <v>98.0</v>
      </c>
      <c r="B943" s="11"/>
      <c r="C943" s="11" t="s">
        <v>381</v>
      </c>
      <c r="D943" s="48" t="s">
        <v>136</v>
      </c>
      <c r="E943" s="13">
        <v>5.0</v>
      </c>
      <c r="F943" s="48" t="s">
        <v>107</v>
      </c>
      <c r="G943" s="13">
        <v>13.4375</v>
      </c>
      <c r="H943" s="15">
        <v>0.48104537622056287</v>
      </c>
      <c r="I943" s="15">
        <v>0.07065312909811132</v>
      </c>
      <c r="J943" s="15">
        <v>0.06608784998715643</v>
      </c>
    </row>
    <row r="944" ht="14.25" customHeight="1">
      <c r="A944" s="11">
        <v>195.0</v>
      </c>
      <c r="B944" s="11"/>
      <c r="C944" s="20" t="s">
        <v>255</v>
      </c>
      <c r="D944" s="21" t="s">
        <v>74</v>
      </c>
      <c r="E944" s="13">
        <v>6.0</v>
      </c>
      <c r="F944" s="21" t="s">
        <v>61</v>
      </c>
      <c r="G944" s="13">
        <v>18.695652173913043</v>
      </c>
      <c r="H944" s="15">
        <v>0.48098700401133815</v>
      </c>
      <c r="I944" s="15">
        <v>0.21797166340530602</v>
      </c>
      <c r="J944" s="15">
        <v>0.15009938191622843</v>
      </c>
    </row>
    <row r="945" ht="14.25" customHeight="1">
      <c r="A945" s="32">
        <v>62.0</v>
      </c>
      <c r="B945" s="32"/>
      <c r="C945" s="32" t="s">
        <v>153</v>
      </c>
      <c r="D945" s="36" t="s">
        <v>136</v>
      </c>
      <c r="E945" s="13">
        <v>5.0</v>
      </c>
      <c r="F945" s="36" t="s">
        <v>222</v>
      </c>
      <c r="G945" s="13">
        <v>13.68421052631579</v>
      </c>
      <c r="H945" s="15">
        <v>0.4806057977470138</v>
      </c>
      <c r="I945" s="15">
        <v>0.25384734449973967</v>
      </c>
      <c r="J945" s="15">
        <v>0.2237461564300664</v>
      </c>
    </row>
    <row r="946" ht="14.25" customHeight="1">
      <c r="A946" s="11">
        <v>9.0</v>
      </c>
      <c r="B946" s="11"/>
      <c r="C946" s="11" t="s">
        <v>203</v>
      </c>
      <c r="D946" s="48" t="s">
        <v>60</v>
      </c>
      <c r="E946" s="13">
        <v>6.0</v>
      </c>
      <c r="F946" s="48" t="s">
        <v>88</v>
      </c>
      <c r="G946" s="13">
        <v>13.030303030303031</v>
      </c>
      <c r="H946" s="15">
        <v>0.4806057977470138</v>
      </c>
      <c r="I946" s="15">
        <v>0.25022741801845994</v>
      </c>
      <c r="J946" s="15">
        <v>0.1972162761271418</v>
      </c>
    </row>
    <row r="947" ht="14.25" customHeight="1">
      <c r="A947" s="11">
        <v>171.0</v>
      </c>
      <c r="B947" s="11"/>
      <c r="C947" s="20" t="s">
        <v>199</v>
      </c>
      <c r="D947" s="21" t="s">
        <v>94</v>
      </c>
      <c r="E947" s="13">
        <v>3.6363636363636362</v>
      </c>
      <c r="F947" s="21" t="s">
        <v>76</v>
      </c>
      <c r="G947" s="13">
        <v>19.393939393939394</v>
      </c>
      <c r="H947" s="15">
        <v>0.4803926687901415</v>
      </c>
      <c r="I947" s="15">
        <v>0.27514317400347654</v>
      </c>
      <c r="J947" s="15">
        <v>0.34076991624726877</v>
      </c>
    </row>
    <row r="948" ht="14.25" customHeight="1">
      <c r="A948" s="11">
        <v>77.0</v>
      </c>
      <c r="B948" s="11"/>
      <c r="C948" s="11" t="s">
        <v>343</v>
      </c>
      <c r="D948" s="12" t="s">
        <v>108</v>
      </c>
      <c r="E948" s="13">
        <v>6.0</v>
      </c>
      <c r="F948" s="12" t="s">
        <v>189</v>
      </c>
      <c r="G948" s="13">
        <v>15.294117647058824</v>
      </c>
      <c r="H948" s="15">
        <v>0.4800809279278507</v>
      </c>
      <c r="I948" s="15">
        <v>0.09943926184105092</v>
      </c>
      <c r="J948" s="15">
        <v>0.10830903129296927</v>
      </c>
    </row>
    <row r="949" ht="14.25" customHeight="1">
      <c r="A949" s="32">
        <v>5.0</v>
      </c>
      <c r="B949" s="32"/>
      <c r="C949" s="32" t="s">
        <v>338</v>
      </c>
      <c r="D949" s="36" t="s">
        <v>317</v>
      </c>
      <c r="E949" s="13">
        <v>6.0</v>
      </c>
      <c r="F949" s="36" t="s">
        <v>271</v>
      </c>
      <c r="G949" s="13">
        <v>13.181818181818182</v>
      </c>
      <c r="H949" s="15">
        <v>0.4800809279278507</v>
      </c>
      <c r="I949" s="15">
        <v>0.11272796319617319</v>
      </c>
      <c r="J949" s="15">
        <v>0.08599412563219684</v>
      </c>
    </row>
    <row r="950" ht="14.25" customHeight="1">
      <c r="A950" s="11">
        <v>77.0</v>
      </c>
      <c r="B950" s="11"/>
      <c r="C950" s="11" t="s">
        <v>343</v>
      </c>
      <c r="D950" s="48" t="s">
        <v>139</v>
      </c>
      <c r="E950" s="13">
        <v>6.0</v>
      </c>
      <c r="F950" s="12" t="s">
        <v>189</v>
      </c>
      <c r="G950" s="13">
        <v>15.294117647058824</v>
      </c>
      <c r="H950" s="15">
        <v>0.4800809279278507</v>
      </c>
      <c r="I950" s="15">
        <v>0.09943926184105092</v>
      </c>
      <c r="J950" s="15">
        <v>0.07057069286336326</v>
      </c>
    </row>
    <row r="951" ht="14.25" customHeight="1">
      <c r="A951" s="11">
        <v>12.0</v>
      </c>
      <c r="B951" s="11"/>
      <c r="C951" s="11" t="s">
        <v>318</v>
      </c>
      <c r="D951" s="48" t="s">
        <v>18</v>
      </c>
      <c r="E951" s="13">
        <v>6.25</v>
      </c>
      <c r="F951" s="48" t="s">
        <v>36</v>
      </c>
      <c r="G951" s="13">
        <v>16.785714285714285</v>
      </c>
      <c r="H951" s="15">
        <v>0.48001969311561493</v>
      </c>
      <c r="I951" s="15">
        <v>0.1364855756138355</v>
      </c>
      <c r="J951" s="15">
        <v>0.19362753660416132</v>
      </c>
    </row>
    <row r="952" ht="14.25" customHeight="1">
      <c r="A952" s="11">
        <v>77.0</v>
      </c>
      <c r="B952" s="11"/>
      <c r="C952" s="11" t="s">
        <v>343</v>
      </c>
      <c r="D952" s="48" t="s">
        <v>139</v>
      </c>
      <c r="E952" s="13">
        <v>6.0</v>
      </c>
      <c r="F952" s="48" t="s">
        <v>346</v>
      </c>
      <c r="G952" s="13">
        <v>10.526315789473683</v>
      </c>
      <c r="H952" s="15">
        <v>0.4799634913016453</v>
      </c>
      <c r="I952" s="15">
        <v>0.09941493716838924</v>
      </c>
      <c r="J952" s="15">
        <v>0.09468739423351477</v>
      </c>
    </row>
    <row r="953" ht="14.25" customHeight="1">
      <c r="A953" s="11">
        <v>63.0</v>
      </c>
      <c r="B953" s="11"/>
      <c r="C953" s="11" t="s">
        <v>90</v>
      </c>
      <c r="D953" s="12" t="s">
        <v>94</v>
      </c>
      <c r="E953" s="13">
        <v>4.545454545454545</v>
      </c>
      <c r="F953" s="12" t="s">
        <v>319</v>
      </c>
      <c r="G953" s="13">
        <v>14.137931034482758</v>
      </c>
      <c r="H953" s="15">
        <v>0.4799634913016453</v>
      </c>
      <c r="I953" s="15">
        <v>0.038786888364939744</v>
      </c>
      <c r="J953" s="15">
        <v>0.04975483390721057</v>
      </c>
    </row>
    <row r="954" ht="14.25" customHeight="1">
      <c r="A954" s="32">
        <v>97.0</v>
      </c>
      <c r="B954" s="32"/>
      <c r="C954" s="32" t="s">
        <v>204</v>
      </c>
      <c r="D954" s="36" t="s">
        <v>54</v>
      </c>
      <c r="E954" s="13">
        <v>5.454545454545455</v>
      </c>
      <c r="F954" s="36" t="s">
        <v>37</v>
      </c>
      <c r="G954" s="13">
        <v>13.666666666666668</v>
      </c>
      <c r="H954" s="15">
        <v>0.47977835591445084</v>
      </c>
      <c r="I954" s="15">
        <v>0.2751677549898378</v>
      </c>
      <c r="J954" s="15">
        <v>0.3468455994603614</v>
      </c>
    </row>
    <row r="955" ht="14.25" customHeight="1">
      <c r="A955" s="32">
        <v>5.0</v>
      </c>
      <c r="B955" s="32"/>
      <c r="C955" s="32" t="s">
        <v>338</v>
      </c>
      <c r="D955" s="36" t="s">
        <v>317</v>
      </c>
      <c r="E955" s="13">
        <v>6.0</v>
      </c>
      <c r="F955" s="36" t="s">
        <v>340</v>
      </c>
      <c r="G955" s="13">
        <v>14.230769230769232</v>
      </c>
      <c r="H955" s="15">
        <v>0.4797040983140926</v>
      </c>
      <c r="I955" s="15">
        <v>0.1126394797085781</v>
      </c>
      <c r="J955" s="15">
        <v>0.08399079694496236</v>
      </c>
    </row>
    <row r="956" ht="14.25" customHeight="1">
      <c r="A956" s="11">
        <v>137.0</v>
      </c>
      <c r="B956" s="11"/>
      <c r="C956" s="11" t="s">
        <v>322</v>
      </c>
      <c r="D956" s="12" t="s">
        <v>94</v>
      </c>
      <c r="E956" s="13">
        <v>3.6363636363636362</v>
      </c>
      <c r="F956" s="12" t="s">
        <v>39</v>
      </c>
      <c r="G956" s="13">
        <v>15.714285714285715</v>
      </c>
      <c r="H956" s="15">
        <v>0.47865211564235116</v>
      </c>
      <c r="I956" s="15">
        <v>0.1357211849728783</v>
      </c>
      <c r="J956" s="15">
        <v>0.18177147794409546</v>
      </c>
    </row>
    <row r="957" ht="14.25" customHeight="1">
      <c r="A957" s="11">
        <v>107.0</v>
      </c>
      <c r="B957" s="11"/>
      <c r="C957" s="11" t="s">
        <v>256</v>
      </c>
      <c r="D957" s="48" t="s">
        <v>141</v>
      </c>
      <c r="E957" s="13">
        <v>5.555555555555555</v>
      </c>
      <c r="F957" s="48" t="s">
        <v>272</v>
      </c>
      <c r="G957" s="13">
        <v>13.888888888888888</v>
      </c>
      <c r="H957" s="15">
        <v>0.47865211564235116</v>
      </c>
      <c r="I957" s="15">
        <v>0.1592301672066973</v>
      </c>
      <c r="J957" s="15">
        <v>0.16973522239384042</v>
      </c>
    </row>
    <row r="958" ht="14.25" customHeight="1">
      <c r="A958" s="11">
        <v>168.0</v>
      </c>
      <c r="B958" s="11"/>
      <c r="C958" s="47" t="s">
        <v>328</v>
      </c>
      <c r="D958" s="21" t="s">
        <v>135</v>
      </c>
      <c r="E958" s="13">
        <v>5.454545454545455</v>
      </c>
      <c r="F958" s="21" t="s">
        <v>332</v>
      </c>
      <c r="G958" s="13">
        <v>14.666666666666666</v>
      </c>
      <c r="H958" s="15">
        <v>0.47865211564235116</v>
      </c>
      <c r="I958" s="15">
        <v>0.13459455643132148</v>
      </c>
      <c r="J958" s="15">
        <v>0.15343779433170648</v>
      </c>
    </row>
    <row r="959" ht="14.25" customHeight="1">
      <c r="A959" s="11">
        <v>228.0</v>
      </c>
      <c r="B959" s="11"/>
      <c r="C959" s="20" t="s">
        <v>392</v>
      </c>
      <c r="D959" s="21" t="s">
        <v>108</v>
      </c>
      <c r="E959" s="13">
        <v>6.0</v>
      </c>
      <c r="F959" s="21" t="s">
        <v>65</v>
      </c>
      <c r="G959" s="13">
        <v>11.25</v>
      </c>
      <c r="H959" s="15">
        <v>0.47865211564235116</v>
      </c>
      <c r="I959" s="15">
        <v>0.06286587261887058</v>
      </c>
      <c r="J959" s="15">
        <v>0.08000047790010693</v>
      </c>
    </row>
    <row r="960" ht="14.25" customHeight="1">
      <c r="A960" s="11">
        <v>138.0</v>
      </c>
      <c r="B960" s="11"/>
      <c r="C960" s="11" t="s">
        <v>363</v>
      </c>
      <c r="D960" s="48" t="s">
        <v>74</v>
      </c>
      <c r="E960" s="13">
        <v>6.0</v>
      </c>
      <c r="F960" s="12" t="s">
        <v>258</v>
      </c>
      <c r="G960" s="13">
        <v>12.631578947368421</v>
      </c>
      <c r="H960" s="15">
        <v>0.47865211564235116</v>
      </c>
      <c r="I960" s="15">
        <v>0.09148223757441382</v>
      </c>
      <c r="J960" s="15">
        <v>0.07017628093558771</v>
      </c>
    </row>
    <row r="961" ht="14.25" customHeight="1">
      <c r="A961" s="32">
        <v>75.0</v>
      </c>
      <c r="B961" s="32"/>
      <c r="C961" s="32" t="s">
        <v>279</v>
      </c>
      <c r="D961" s="36" t="s">
        <v>136</v>
      </c>
      <c r="E961" s="13">
        <v>5.0</v>
      </c>
      <c r="F961" s="36" t="s">
        <v>291</v>
      </c>
      <c r="G961" s="13">
        <v>11.702127659574467</v>
      </c>
      <c r="H961" s="15">
        <v>0.47764442697784093</v>
      </c>
      <c r="I961" s="15">
        <v>0.16159316186284114</v>
      </c>
      <c r="J961" s="15">
        <v>0.16970220053086738</v>
      </c>
    </row>
    <row r="962" ht="14.25" customHeight="1">
      <c r="A962" s="11">
        <v>119.0</v>
      </c>
      <c r="B962" s="11"/>
      <c r="C962" s="11" t="s">
        <v>285</v>
      </c>
      <c r="D962" s="12" t="s">
        <v>296</v>
      </c>
      <c r="E962" s="13">
        <v>5.0</v>
      </c>
      <c r="F962" s="12" t="s">
        <v>88</v>
      </c>
      <c r="G962" s="13">
        <v>13.333333333333334</v>
      </c>
      <c r="H962" s="15">
        <v>0.47749873705044177</v>
      </c>
      <c r="I962" s="15">
        <v>0.18462156927356563</v>
      </c>
      <c r="J962" s="15">
        <v>0.22947642541431568</v>
      </c>
    </row>
    <row r="963" ht="14.25" customHeight="1">
      <c r="A963" s="11">
        <v>205.0</v>
      </c>
      <c r="B963" s="11"/>
      <c r="C963" s="20" t="s">
        <v>183</v>
      </c>
      <c r="D963" s="21" t="s">
        <v>160</v>
      </c>
      <c r="E963" s="13">
        <v>6.0</v>
      </c>
      <c r="F963" s="21" t="s">
        <v>85</v>
      </c>
      <c r="G963" s="13">
        <v>15.0</v>
      </c>
      <c r="H963" s="15">
        <v>0.4766152981289794</v>
      </c>
      <c r="I963" s="15">
        <v>0.27148391936714733</v>
      </c>
      <c r="J963" s="15">
        <v>0.38660753221772104</v>
      </c>
    </row>
    <row r="964" ht="14.25" customHeight="1">
      <c r="A964" s="32">
        <v>49.0</v>
      </c>
      <c r="B964" s="32"/>
      <c r="C964" s="32" t="s">
        <v>294</v>
      </c>
      <c r="D964" s="36" t="s">
        <v>184</v>
      </c>
      <c r="E964" s="13">
        <v>6.0</v>
      </c>
      <c r="F964" s="36" t="s">
        <v>310</v>
      </c>
      <c r="G964" s="13">
        <v>12.352941176470587</v>
      </c>
      <c r="H964" s="15">
        <v>0.4766152981289794</v>
      </c>
      <c r="I964" s="15">
        <v>0.15705681285702738</v>
      </c>
      <c r="J964" s="15">
        <v>0.12000148353482391</v>
      </c>
    </row>
    <row r="965" ht="14.25" customHeight="1">
      <c r="A965" s="11">
        <v>138.0</v>
      </c>
      <c r="B965" s="11"/>
      <c r="C965" s="11" t="s">
        <v>363</v>
      </c>
      <c r="D965" s="48" t="s">
        <v>74</v>
      </c>
      <c r="E965" s="13">
        <v>6.0</v>
      </c>
      <c r="F965" s="48" t="s">
        <v>128</v>
      </c>
      <c r="G965" s="13">
        <v>10.571428571428571</v>
      </c>
      <c r="H965" s="15">
        <v>0.47591696069582334</v>
      </c>
      <c r="I965" s="15">
        <v>0.09095948193113143</v>
      </c>
      <c r="J965" s="15">
        <v>0.0841572945867164</v>
      </c>
    </row>
    <row r="966" ht="14.25" customHeight="1">
      <c r="A966" s="11">
        <v>92.0</v>
      </c>
      <c r="B966" s="11"/>
      <c r="C966" s="11" t="s">
        <v>298</v>
      </c>
      <c r="D966" s="12" t="s">
        <v>300</v>
      </c>
      <c r="E966" s="13">
        <v>4.545454545454545</v>
      </c>
      <c r="F966" s="12" t="s">
        <v>270</v>
      </c>
      <c r="G966" s="13">
        <v>14.615384615384615</v>
      </c>
      <c r="H966" s="15">
        <v>0.47591696069582334</v>
      </c>
      <c r="I966" s="15">
        <v>0.03136533859694187</v>
      </c>
      <c r="J966" s="15">
        <v>0.03926202384370136</v>
      </c>
    </row>
    <row r="967" ht="14.25" customHeight="1">
      <c r="A967" s="11">
        <v>84.0</v>
      </c>
      <c r="B967" s="11"/>
      <c r="C967" s="11" t="s">
        <v>376</v>
      </c>
      <c r="D967" s="48" t="s">
        <v>296</v>
      </c>
      <c r="E967" s="13">
        <v>6.0</v>
      </c>
      <c r="F967" s="48" t="s">
        <v>239</v>
      </c>
      <c r="G967" s="13">
        <v>12.083333333333334</v>
      </c>
      <c r="H967" s="15">
        <v>0.47566053991958646</v>
      </c>
      <c r="I967" s="15">
        <v>0.045977710780933836</v>
      </c>
      <c r="J967" s="15">
        <v>0.054545264692307846</v>
      </c>
    </row>
    <row r="968" ht="14.25" customHeight="1">
      <c r="A968" s="32">
        <v>87.0</v>
      </c>
      <c r="B968" s="32"/>
      <c r="C968" s="32" t="s">
        <v>243</v>
      </c>
      <c r="D968" s="36" t="s">
        <v>97</v>
      </c>
      <c r="E968" s="13">
        <v>5.0</v>
      </c>
      <c r="F968" s="36" t="s">
        <v>75</v>
      </c>
      <c r="G968" s="13">
        <v>19.677419354838708</v>
      </c>
      <c r="H968" s="15">
        <v>0.47520857524204646</v>
      </c>
      <c r="I968" s="15">
        <v>0.24696994469534492</v>
      </c>
      <c r="J968" s="15">
        <v>0.3078454862255603</v>
      </c>
    </row>
    <row r="969" ht="14.25" customHeight="1">
      <c r="A969" s="11">
        <v>12.0</v>
      </c>
      <c r="B969" s="11"/>
      <c r="C969" s="11" t="s">
        <v>318</v>
      </c>
      <c r="D969" s="12" t="s">
        <v>160</v>
      </c>
      <c r="E969" s="13">
        <v>6.0</v>
      </c>
      <c r="F969" s="48" t="s">
        <v>36</v>
      </c>
      <c r="G969" s="13">
        <v>16.785714285714285</v>
      </c>
      <c r="H969" s="15">
        <v>0.4750532275548146</v>
      </c>
      <c r="I969" s="15">
        <v>0.13507344415224387</v>
      </c>
      <c r="J969" s="15">
        <v>0.18639213289977896</v>
      </c>
    </row>
    <row r="970" ht="14.25" customHeight="1">
      <c r="A970" s="32">
        <v>97.0</v>
      </c>
      <c r="B970" s="32"/>
      <c r="C970" s="32" t="s">
        <v>204</v>
      </c>
      <c r="D970" s="36" t="s">
        <v>18</v>
      </c>
      <c r="E970" s="13">
        <v>6.25</v>
      </c>
      <c r="F970" s="36" t="s">
        <v>233</v>
      </c>
      <c r="G970" s="13">
        <v>11.851851851851851</v>
      </c>
      <c r="H970" s="15">
        <v>0.4748228987172124</v>
      </c>
      <c r="I970" s="15">
        <v>0.27232564672233717</v>
      </c>
      <c r="J970" s="15">
        <v>0.40058224163027656</v>
      </c>
    </row>
    <row r="971" ht="14.25" customHeight="1">
      <c r="A971" s="11">
        <v>38.0</v>
      </c>
      <c r="B971" s="11"/>
      <c r="C971" s="11" t="s">
        <v>201</v>
      </c>
      <c r="D971" s="48" t="s">
        <v>158</v>
      </c>
      <c r="E971" s="13">
        <v>5.555555555555555</v>
      </c>
      <c r="F971" s="48" t="s">
        <v>100</v>
      </c>
      <c r="G971" s="13">
        <v>18.0</v>
      </c>
      <c r="H971" s="15">
        <v>0.47448992333241763</v>
      </c>
      <c r="I971" s="15">
        <v>0.2217581165749003</v>
      </c>
      <c r="J971" s="15">
        <v>0.23374865594347283</v>
      </c>
    </row>
    <row r="972" ht="14.25" customHeight="1">
      <c r="A972" s="32">
        <v>137.0</v>
      </c>
      <c r="B972" s="32"/>
      <c r="C972" s="32" t="s">
        <v>322</v>
      </c>
      <c r="D972" s="36" t="s">
        <v>246</v>
      </c>
      <c r="E972" s="13">
        <v>6.25</v>
      </c>
      <c r="F972" s="36" t="s">
        <v>319</v>
      </c>
      <c r="G972" s="13">
        <v>11.034482758620689</v>
      </c>
      <c r="H972" s="15">
        <v>0.47448992333241763</v>
      </c>
      <c r="I972" s="15">
        <v>0.1345410007557228</v>
      </c>
      <c r="J972" s="15">
        <v>0.1493191551244467</v>
      </c>
    </row>
    <row r="973" ht="14.25" customHeight="1">
      <c r="A973" s="11">
        <v>186.0</v>
      </c>
      <c r="B973" s="11"/>
      <c r="C973" s="20" t="s">
        <v>188</v>
      </c>
      <c r="D973" s="21" t="s">
        <v>136</v>
      </c>
      <c r="E973" s="13">
        <v>5.0</v>
      </c>
      <c r="F973" s="21" t="s">
        <v>85</v>
      </c>
      <c r="G973" s="13">
        <v>16.38888888888889</v>
      </c>
      <c r="H973" s="15">
        <v>0.474093524064805</v>
      </c>
      <c r="I973" s="15">
        <v>0.2571030710606468</v>
      </c>
      <c r="J973" s="15">
        <v>0.2208088796840137</v>
      </c>
    </row>
    <row r="974" ht="14.25" customHeight="1">
      <c r="A974" s="11">
        <v>238.0</v>
      </c>
      <c r="B974" s="11"/>
      <c r="C974" s="20" t="s">
        <v>380</v>
      </c>
      <c r="D974" s="21" t="s">
        <v>42</v>
      </c>
      <c r="E974" s="13">
        <v>5.0</v>
      </c>
      <c r="F974" s="21" t="s">
        <v>233</v>
      </c>
      <c r="G974" s="13">
        <v>12.592592592592593</v>
      </c>
      <c r="H974" s="15">
        <v>0.474093524064805</v>
      </c>
      <c r="I974" s="15">
        <v>0.07766655271623704</v>
      </c>
      <c r="J974" s="15">
        <v>0.07327437525228432</v>
      </c>
    </row>
    <row r="975" ht="14.25" customHeight="1">
      <c r="A975" s="11">
        <v>8.0</v>
      </c>
      <c r="B975" s="11"/>
      <c r="C975" s="11" t="s">
        <v>327</v>
      </c>
      <c r="D975" s="48" t="s">
        <v>60</v>
      </c>
      <c r="E975" s="13">
        <v>6.0</v>
      </c>
      <c r="F975" s="48" t="s">
        <v>76</v>
      </c>
      <c r="G975" s="13">
        <v>16.666666666666668</v>
      </c>
      <c r="H975" s="15">
        <v>0.4725932281025746</v>
      </c>
      <c r="I975" s="15">
        <v>0.13563466750681782</v>
      </c>
      <c r="J975" s="15">
        <v>0.09608855972990372</v>
      </c>
    </row>
    <row r="976" ht="14.25" customHeight="1">
      <c r="A976" s="11">
        <v>168.0</v>
      </c>
      <c r="B976" s="11"/>
      <c r="C976" s="47" t="s">
        <v>328</v>
      </c>
      <c r="D976" s="21" t="s">
        <v>297</v>
      </c>
      <c r="E976" s="13">
        <v>5.0</v>
      </c>
      <c r="F976" s="21" t="s">
        <v>332</v>
      </c>
      <c r="G976" s="13">
        <v>14.666666666666666</v>
      </c>
      <c r="H976" s="15">
        <v>0.4722700874337865</v>
      </c>
      <c r="I976" s="15">
        <v>0.13279996234557054</v>
      </c>
      <c r="J976" s="15">
        <v>0.11010324150832754</v>
      </c>
    </row>
    <row r="977" ht="14.25" customHeight="1">
      <c r="A977" s="32">
        <v>47.0</v>
      </c>
      <c r="B977" s="32"/>
      <c r="C977" s="32" t="s">
        <v>299</v>
      </c>
      <c r="D977" s="36" t="s">
        <v>184</v>
      </c>
      <c r="E977" s="13">
        <v>6.0</v>
      </c>
      <c r="F977" s="36" t="s">
        <v>332</v>
      </c>
      <c r="G977" s="13">
        <v>12.666666666666666</v>
      </c>
      <c r="H977" s="15">
        <v>0.4722700874337865</v>
      </c>
      <c r="I977" s="15">
        <v>0.12983567747178548</v>
      </c>
      <c r="J977" s="15">
        <v>0.0960082198818392</v>
      </c>
    </row>
    <row r="978" ht="14.25" customHeight="1">
      <c r="A978" s="11">
        <v>227.0</v>
      </c>
      <c r="B978" s="11"/>
      <c r="C978" s="20" t="s">
        <v>211</v>
      </c>
      <c r="D978" s="21" t="s">
        <v>151</v>
      </c>
      <c r="E978" s="13">
        <v>5.833333333333334</v>
      </c>
      <c r="F978" s="21" t="s">
        <v>43</v>
      </c>
      <c r="G978" s="13">
        <v>22.5</v>
      </c>
      <c r="H978" s="15">
        <v>0.4718142282760318</v>
      </c>
      <c r="I978" s="15">
        <v>0.2502402937732206</v>
      </c>
      <c r="J978" s="15">
        <v>0.2958396361941186</v>
      </c>
    </row>
    <row r="979" ht="14.25" customHeight="1">
      <c r="A979" s="11">
        <v>115.0</v>
      </c>
      <c r="B979" s="11"/>
      <c r="C979" s="11" t="s">
        <v>197</v>
      </c>
      <c r="D979" s="48" t="s">
        <v>103</v>
      </c>
      <c r="E979" s="13">
        <v>5.714285714285714</v>
      </c>
      <c r="F979" s="48" t="s">
        <v>85</v>
      </c>
      <c r="G979" s="13">
        <v>16.944444444444446</v>
      </c>
      <c r="H979" s="15">
        <v>0.47156097318839035</v>
      </c>
      <c r="I979" s="15">
        <v>0.25639561986851994</v>
      </c>
      <c r="J979" s="15">
        <v>0.3488113670520682</v>
      </c>
    </row>
    <row r="980" ht="14.25" customHeight="1">
      <c r="A980" s="32">
        <v>119.0</v>
      </c>
      <c r="B980" s="32"/>
      <c r="C980" s="32" t="s">
        <v>285</v>
      </c>
      <c r="D980" s="36" t="s">
        <v>296</v>
      </c>
      <c r="E980" s="13">
        <v>5.0</v>
      </c>
      <c r="F980" s="36" t="s">
        <v>257</v>
      </c>
      <c r="G980" s="13">
        <v>13.928571428571429</v>
      </c>
      <c r="H980" s="15">
        <v>0.4712882369401611</v>
      </c>
      <c r="I980" s="15">
        <v>0.1822203225531737</v>
      </c>
      <c r="J980" s="15">
        <v>0.21822264082731588</v>
      </c>
    </row>
    <row r="981" ht="14.25" customHeight="1">
      <c r="A981" s="11">
        <v>77.0</v>
      </c>
      <c r="B981" s="11"/>
      <c r="C981" s="11" t="s">
        <v>343</v>
      </c>
      <c r="D981" s="48" t="s">
        <v>108</v>
      </c>
      <c r="E981" s="13">
        <v>6.0</v>
      </c>
      <c r="F981" s="48" t="s">
        <v>346</v>
      </c>
      <c r="G981" s="13">
        <v>10.526315789473683</v>
      </c>
      <c r="H981" s="15">
        <v>0.4712882369401611</v>
      </c>
      <c r="I981" s="15">
        <v>0.09761802993920018</v>
      </c>
      <c r="J981" s="15">
        <v>0.13004037786057948</v>
      </c>
    </row>
    <row r="982" ht="14.25" customHeight="1">
      <c r="A982" s="11">
        <v>241.0</v>
      </c>
      <c r="B982" s="11"/>
      <c r="C982" s="20" t="s">
        <v>186</v>
      </c>
      <c r="D982" s="21" t="s">
        <v>54</v>
      </c>
      <c r="E982" s="13">
        <v>5.454545454545455</v>
      </c>
      <c r="F982" s="21" t="s">
        <v>189</v>
      </c>
      <c r="G982" s="13">
        <v>17.058823529411764</v>
      </c>
      <c r="H982" s="15">
        <v>0.4706745803816453</v>
      </c>
      <c r="I982" s="15">
        <v>0.2960917506255292</v>
      </c>
      <c r="J982" s="15">
        <v>0.33754459571310325</v>
      </c>
    </row>
    <row r="983" ht="14.25" customHeight="1">
      <c r="A983" s="11">
        <v>53.0</v>
      </c>
      <c r="B983" s="11"/>
      <c r="C983" s="11" t="s">
        <v>316</v>
      </c>
      <c r="D983" s="48" t="s">
        <v>158</v>
      </c>
      <c r="E983" s="13">
        <v>5.555555555555555</v>
      </c>
      <c r="F983" s="48" t="s">
        <v>120</v>
      </c>
      <c r="G983" s="13">
        <v>13.10344827586207</v>
      </c>
      <c r="H983" s="15">
        <v>0.4705784654989862</v>
      </c>
      <c r="I983" s="15">
        <v>0.13343191197333576</v>
      </c>
      <c r="J983" s="15">
        <v>0.15097551582561472</v>
      </c>
    </row>
    <row r="984" ht="14.25" customHeight="1">
      <c r="A984" s="11">
        <v>219.0</v>
      </c>
      <c r="B984" s="11"/>
      <c r="C984" s="20" t="s">
        <v>301</v>
      </c>
      <c r="D984" s="21" t="s">
        <v>117</v>
      </c>
      <c r="E984" s="13">
        <v>6.666666666666667</v>
      </c>
      <c r="F984" s="21" t="s">
        <v>100</v>
      </c>
      <c r="G984" s="13">
        <v>15.0</v>
      </c>
      <c r="H984" s="15">
        <v>0.46994934990339926</v>
      </c>
      <c r="I984" s="15">
        <v>0.15412278448497302</v>
      </c>
      <c r="J984" s="15">
        <v>0.15939791484054117</v>
      </c>
    </row>
    <row r="985" ht="14.25" customHeight="1">
      <c r="A985" s="11">
        <v>239.0</v>
      </c>
      <c r="B985" s="11"/>
      <c r="C985" s="20" t="s">
        <v>385</v>
      </c>
      <c r="D985" s="21" t="s">
        <v>70</v>
      </c>
      <c r="E985" s="13">
        <v>5.0</v>
      </c>
      <c r="F985" s="21" t="s">
        <v>105</v>
      </c>
      <c r="G985" s="13">
        <v>12.0</v>
      </c>
      <c r="H985" s="15">
        <v>0.46994934990339926</v>
      </c>
      <c r="I985" s="15">
        <v>0.07300552949288196</v>
      </c>
      <c r="J985" s="15">
        <v>0.06975156874977065</v>
      </c>
    </row>
    <row r="986" ht="14.25" customHeight="1">
      <c r="A986" s="11">
        <v>56.0</v>
      </c>
      <c r="B986" s="11"/>
      <c r="C986" s="11" t="s">
        <v>407</v>
      </c>
      <c r="D986" s="48" t="s">
        <v>149</v>
      </c>
      <c r="E986" s="13">
        <v>5.0</v>
      </c>
      <c r="F986" s="48" t="s">
        <v>150</v>
      </c>
      <c r="G986" s="13">
        <v>16.666666666666668</v>
      </c>
      <c r="H986" s="15">
        <v>0.46994934990339926</v>
      </c>
      <c r="I986" s="15">
        <v>0.051325099522268526</v>
      </c>
      <c r="J986" s="15">
        <v>0.04903746651499027</v>
      </c>
    </row>
    <row r="987" ht="14.25" customHeight="1">
      <c r="A987" s="32">
        <v>138.0</v>
      </c>
      <c r="B987" s="32"/>
      <c r="C987" s="32" t="s">
        <v>363</v>
      </c>
      <c r="D987" s="36" t="s">
        <v>74</v>
      </c>
      <c r="E987" s="13">
        <v>6.0</v>
      </c>
      <c r="F987" s="36" t="s">
        <v>245</v>
      </c>
      <c r="G987" s="13">
        <v>11.5625</v>
      </c>
      <c r="H987" s="15">
        <v>0.4693125621664029</v>
      </c>
      <c r="I987" s="15">
        <v>0.08969721830466916</v>
      </c>
      <c r="J987" s="15">
        <v>0.074038816486715</v>
      </c>
    </row>
    <row r="988" ht="14.25" customHeight="1">
      <c r="A988" s="11">
        <v>137.0</v>
      </c>
      <c r="B988" s="11"/>
      <c r="C988" s="11" t="s">
        <v>322</v>
      </c>
      <c r="D988" s="12" t="s">
        <v>172</v>
      </c>
      <c r="E988" s="13">
        <v>5.333333333333333</v>
      </c>
      <c r="F988" s="12" t="s">
        <v>95</v>
      </c>
      <c r="G988" s="13">
        <v>16.216216216216218</v>
      </c>
      <c r="H988" s="15">
        <v>0.46921390491137516</v>
      </c>
      <c r="I988" s="15">
        <v>0.1330449925931314</v>
      </c>
      <c r="J988" s="15">
        <v>0.19017504106822175</v>
      </c>
    </row>
    <row r="989" ht="14.25" customHeight="1">
      <c r="A989" s="11">
        <v>195.0</v>
      </c>
      <c r="B989" s="11"/>
      <c r="C989" s="20" t="s">
        <v>255</v>
      </c>
      <c r="D989" s="21" t="s">
        <v>136</v>
      </c>
      <c r="E989" s="13">
        <v>5.0</v>
      </c>
      <c r="F989" s="21" t="s">
        <v>144</v>
      </c>
      <c r="G989" s="13">
        <v>14.782608695652174</v>
      </c>
      <c r="H989" s="15">
        <v>0.46921390491137516</v>
      </c>
      <c r="I989" s="15">
        <v>0.21263637997175622</v>
      </c>
      <c r="J989" s="15">
        <v>0.182850343637864</v>
      </c>
    </row>
    <row r="990" ht="14.25" customHeight="1">
      <c r="A990" s="32">
        <v>137.0</v>
      </c>
      <c r="B990" s="32"/>
      <c r="C990" s="32" t="s">
        <v>322</v>
      </c>
      <c r="D990" s="36" t="s">
        <v>139</v>
      </c>
      <c r="E990" s="13">
        <v>6.0</v>
      </c>
      <c r="F990" s="36" t="s">
        <v>105</v>
      </c>
      <c r="G990" s="13">
        <v>11.2</v>
      </c>
      <c r="H990" s="15">
        <v>0.4690790733295041</v>
      </c>
      <c r="I990" s="15">
        <v>0.13300676127342073</v>
      </c>
      <c r="J990" s="15">
        <v>0.11027469661941793</v>
      </c>
    </row>
    <row r="991" ht="14.25" customHeight="1">
      <c r="A991" s="11">
        <v>227.0</v>
      </c>
      <c r="B991" s="11"/>
      <c r="C991" s="20" t="s">
        <v>211</v>
      </c>
      <c r="D991" s="21" t="s">
        <v>151</v>
      </c>
      <c r="E991" s="13">
        <v>5.833333333333334</v>
      </c>
      <c r="F991" s="21" t="s">
        <v>220</v>
      </c>
      <c r="G991" s="13">
        <v>18.51851851851852</v>
      </c>
      <c r="H991" s="15">
        <v>0.4688837051190379</v>
      </c>
      <c r="I991" s="15">
        <v>0.2486860062342565</v>
      </c>
      <c r="J991" s="15">
        <v>0.3028141756565792</v>
      </c>
    </row>
    <row r="992" ht="14.25" customHeight="1">
      <c r="A992" s="11">
        <v>58.0</v>
      </c>
      <c r="B992" s="11"/>
      <c r="C992" s="11" t="s">
        <v>384</v>
      </c>
      <c r="D992" s="48" t="s">
        <v>60</v>
      </c>
      <c r="E992" s="13">
        <v>6.0</v>
      </c>
      <c r="F992" s="48" t="s">
        <v>98</v>
      </c>
      <c r="G992" s="13">
        <v>14.545454545454545</v>
      </c>
      <c r="H992" s="15">
        <v>0.46874896842216446</v>
      </c>
      <c r="I992" s="15">
        <v>0.07767365658093255</v>
      </c>
      <c r="J992" s="15">
        <v>0.055975827500068236</v>
      </c>
    </row>
    <row r="993" ht="14.25" customHeight="1">
      <c r="A993" s="32">
        <v>15.0</v>
      </c>
      <c r="B993" s="32"/>
      <c r="C993" s="32" t="s">
        <v>292</v>
      </c>
      <c r="D993" s="36" t="s">
        <v>184</v>
      </c>
      <c r="E993" s="13">
        <v>6.0</v>
      </c>
      <c r="F993" s="36" t="s">
        <v>239</v>
      </c>
      <c r="G993" s="13">
        <v>10.833333333333334</v>
      </c>
      <c r="H993" s="15">
        <v>0.46801540196140995</v>
      </c>
      <c r="I993" s="15">
        <v>0.14320700572677805</v>
      </c>
      <c r="J993" s="15">
        <v>0.12117970134076228</v>
      </c>
    </row>
    <row r="994" ht="14.25" customHeight="1">
      <c r="A994" s="11">
        <v>240.0</v>
      </c>
      <c r="B994" s="11"/>
      <c r="C994" s="20" t="s">
        <v>386</v>
      </c>
      <c r="D994" s="21" t="s">
        <v>149</v>
      </c>
      <c r="E994" s="13">
        <v>5.0</v>
      </c>
      <c r="F994" s="21" t="s">
        <v>271</v>
      </c>
      <c r="G994" s="13">
        <v>12.727272727272728</v>
      </c>
      <c r="H994" s="15">
        <v>0.46801540196140995</v>
      </c>
      <c r="I994" s="15">
        <v>0.07138318439304013</v>
      </c>
      <c r="J994" s="15">
        <v>0.07609262045429525</v>
      </c>
    </row>
    <row r="995" ht="14.25" customHeight="1">
      <c r="A995" s="11">
        <v>224.0</v>
      </c>
      <c r="B995" s="11"/>
      <c r="C995" s="20" t="s">
        <v>263</v>
      </c>
      <c r="D995" s="21" t="s">
        <v>136</v>
      </c>
      <c r="E995" s="13">
        <v>5.0</v>
      </c>
      <c r="F995" s="21" t="s">
        <v>212</v>
      </c>
      <c r="G995" s="13">
        <v>12.394366197183098</v>
      </c>
      <c r="H995" s="15">
        <v>0.4677606303762378</v>
      </c>
      <c r="I995" s="15">
        <v>0.1552399682363611</v>
      </c>
      <c r="J995" s="15">
        <v>0.14954881797767705</v>
      </c>
    </row>
    <row r="996" ht="14.25" customHeight="1">
      <c r="A996" s="32">
        <v>51.0</v>
      </c>
      <c r="B996" s="32"/>
      <c r="C996" s="32" t="s">
        <v>368</v>
      </c>
      <c r="D996" s="36" t="s">
        <v>136</v>
      </c>
      <c r="E996" s="13">
        <v>5.0</v>
      </c>
      <c r="F996" s="36" t="s">
        <v>61</v>
      </c>
      <c r="G996" s="13">
        <v>20.434782608695652</v>
      </c>
      <c r="H996" s="15">
        <v>0.4676388811231466</v>
      </c>
      <c r="I996" s="15">
        <v>0.07550843948467333</v>
      </c>
      <c r="J996" s="15">
        <v>0.05990452455375286</v>
      </c>
    </row>
    <row r="997" ht="14.25" customHeight="1">
      <c r="A997" s="11">
        <v>207.0</v>
      </c>
      <c r="B997" s="11"/>
      <c r="C997" s="20" t="s">
        <v>282</v>
      </c>
      <c r="D997" s="21" t="s">
        <v>178</v>
      </c>
      <c r="E997" s="13">
        <v>5.0</v>
      </c>
      <c r="F997" s="21" t="s">
        <v>239</v>
      </c>
      <c r="G997" s="13">
        <v>11.25</v>
      </c>
      <c r="H997" s="15">
        <v>0.46668581275129234</v>
      </c>
      <c r="I997" s="15">
        <v>0.19420822799356469</v>
      </c>
      <c r="J997" s="15">
        <v>0.15073864164266468</v>
      </c>
    </row>
    <row r="998" ht="14.25" customHeight="1">
      <c r="A998" s="11">
        <v>247.0</v>
      </c>
      <c r="B998" s="11"/>
      <c r="C998" s="20" t="s">
        <v>331</v>
      </c>
      <c r="D998" s="21" t="s">
        <v>60</v>
      </c>
      <c r="E998" s="13">
        <v>6.0</v>
      </c>
      <c r="F998" s="21" t="s">
        <v>291</v>
      </c>
      <c r="G998" s="13">
        <v>11.063829787234043</v>
      </c>
      <c r="H998" s="15">
        <v>0.46668581275129234</v>
      </c>
      <c r="I998" s="15">
        <v>0.13635585238462197</v>
      </c>
      <c r="J998" s="15">
        <v>0.11843479749978594</v>
      </c>
    </row>
    <row r="999" ht="14.25" customHeight="1">
      <c r="A999" s="11">
        <v>193.0</v>
      </c>
      <c r="B999" s="11"/>
      <c r="C999" s="20" t="s">
        <v>362</v>
      </c>
      <c r="D999" s="21" t="s">
        <v>190</v>
      </c>
      <c r="E999" s="13">
        <v>6.25</v>
      </c>
      <c r="F999" s="21" t="s">
        <v>312</v>
      </c>
      <c r="G999" s="13">
        <v>9.72972972972973</v>
      </c>
      <c r="H999" s="15">
        <v>0.4661655387125507</v>
      </c>
      <c r="I999" s="15">
        <v>0.0893883412821059</v>
      </c>
      <c r="J999" s="15">
        <v>0.11094732820908008</v>
      </c>
    </row>
    <row r="1000" ht="14.25" customHeight="1">
      <c r="A1000" s="11">
        <v>115.0</v>
      </c>
      <c r="B1000" s="11"/>
      <c r="C1000" s="11" t="s">
        <v>197</v>
      </c>
      <c r="D1000" s="48" t="s">
        <v>103</v>
      </c>
      <c r="E1000" s="13">
        <v>5.714285714285714</v>
      </c>
      <c r="F1000" s="12" t="s">
        <v>65</v>
      </c>
      <c r="G1000" s="13">
        <v>11.25</v>
      </c>
      <c r="H1000" s="15">
        <v>0.46571557197634167</v>
      </c>
      <c r="I1000" s="15">
        <v>0.25321737706990594</v>
      </c>
      <c r="J1000" s="15">
        <v>0.3698946827639353</v>
      </c>
    </row>
    <row r="1001" ht="14.25" customHeight="1">
      <c r="A1001" s="11">
        <v>197.0</v>
      </c>
      <c r="B1001" s="11"/>
      <c r="C1001" s="20" t="s">
        <v>157</v>
      </c>
      <c r="D1001" s="21" t="s">
        <v>158</v>
      </c>
      <c r="E1001" s="13">
        <v>5.555555555555555</v>
      </c>
      <c r="F1001" s="21" t="s">
        <v>159</v>
      </c>
      <c r="G1001" s="13">
        <v>15.0</v>
      </c>
      <c r="H1001" s="15">
        <v>0.46571557197634167</v>
      </c>
      <c r="I1001" s="15">
        <v>0.347123388479669</v>
      </c>
      <c r="J1001" s="15">
        <v>0.36490129659993614</v>
      </c>
    </row>
    <row r="1002" ht="14.25" customHeight="1">
      <c r="A1002" s="11">
        <v>53.0</v>
      </c>
      <c r="B1002" s="11"/>
      <c r="C1002" s="11" t="s">
        <v>316</v>
      </c>
      <c r="D1002" s="48" t="s">
        <v>158</v>
      </c>
      <c r="E1002" s="13">
        <v>5.555555555555555</v>
      </c>
      <c r="F1002" s="12" t="s">
        <v>159</v>
      </c>
      <c r="G1002" s="13">
        <v>15.0</v>
      </c>
      <c r="H1002" s="15">
        <v>0.46571557197634167</v>
      </c>
      <c r="I1002" s="15">
        <v>0.13205304483847619</v>
      </c>
      <c r="J1002" s="15">
        <v>0.1388161353591757</v>
      </c>
    </row>
    <row r="1003" ht="14.25" customHeight="1">
      <c r="A1003" s="11">
        <v>24.0</v>
      </c>
      <c r="B1003" s="11"/>
      <c r="C1003" s="11" t="s">
        <v>289</v>
      </c>
      <c r="D1003" s="48" t="s">
        <v>60</v>
      </c>
      <c r="E1003" s="13">
        <v>6.0</v>
      </c>
      <c r="F1003" s="48" t="s">
        <v>143</v>
      </c>
      <c r="G1003" s="13">
        <v>12.666666666666666</v>
      </c>
      <c r="H1003" s="15">
        <v>0.4655521630037183</v>
      </c>
      <c r="I1003" s="15">
        <v>0.13850842445386385</v>
      </c>
      <c r="J1003" s="15">
        <v>0.10666995461940233</v>
      </c>
    </row>
    <row r="1004" ht="14.25" customHeight="1">
      <c r="A1004" s="11">
        <v>239.0</v>
      </c>
      <c r="B1004" s="11"/>
      <c r="C1004" s="20" t="s">
        <v>385</v>
      </c>
      <c r="D1004" s="21" t="s">
        <v>198</v>
      </c>
      <c r="E1004" s="13">
        <v>5.0</v>
      </c>
      <c r="F1004" s="21" t="s">
        <v>92</v>
      </c>
      <c r="G1004" s="13">
        <v>14.8</v>
      </c>
      <c r="H1004" s="15">
        <v>0.46532256305484265</v>
      </c>
      <c r="I1004" s="15">
        <v>0.07228676900561028</v>
      </c>
      <c r="J1004" s="15">
        <v>0.062223621664470825</v>
      </c>
    </row>
    <row r="1005" ht="14.25" customHeight="1">
      <c r="A1005" s="11">
        <v>241.0</v>
      </c>
      <c r="B1005" s="11"/>
      <c r="C1005" s="20" t="s">
        <v>186</v>
      </c>
      <c r="D1005" s="21" t="s">
        <v>54</v>
      </c>
      <c r="E1005" s="13">
        <v>5.454545454545455</v>
      </c>
      <c r="F1005" s="21" t="s">
        <v>67</v>
      </c>
      <c r="G1005" s="13">
        <v>14.210526315789474</v>
      </c>
      <c r="H1005" s="15">
        <v>0.4649763409097125</v>
      </c>
      <c r="I1005" s="15">
        <v>0.29250710473417896</v>
      </c>
      <c r="J1005" s="15">
        <v>0.3436868754520856</v>
      </c>
    </row>
    <row r="1006" ht="14.25" customHeight="1">
      <c r="A1006" s="11">
        <v>9.0</v>
      </c>
      <c r="B1006" s="11"/>
      <c r="C1006" s="11" t="s">
        <v>203</v>
      </c>
      <c r="D1006" s="48" t="s">
        <v>60</v>
      </c>
      <c r="E1006" s="13">
        <v>6.0</v>
      </c>
      <c r="F1006" s="48" t="s">
        <v>220</v>
      </c>
      <c r="G1006" s="13">
        <v>17.77777777777778</v>
      </c>
      <c r="H1006" s="15">
        <v>0.4647963965053358</v>
      </c>
      <c r="I1006" s="15">
        <v>0.2419962529520633</v>
      </c>
      <c r="J1006" s="15">
        <v>0.16640123298227588</v>
      </c>
    </row>
    <row r="1007" ht="14.25" customHeight="1">
      <c r="A1007" s="11">
        <v>242.0</v>
      </c>
      <c r="B1007" s="11"/>
      <c r="C1007" s="20" t="s">
        <v>41</v>
      </c>
      <c r="D1007" s="21" t="s">
        <v>42</v>
      </c>
      <c r="E1007" s="13">
        <v>6.666666666666667</v>
      </c>
      <c r="F1007" s="21" t="s">
        <v>48</v>
      </c>
      <c r="G1007" s="13">
        <v>10.285714285714285</v>
      </c>
      <c r="H1007" s="15">
        <v>0.4646690201292038</v>
      </c>
      <c r="I1007" s="15">
        <v>0.8515671200473093</v>
      </c>
      <c r="J1007" s="15">
        <v>0.7972318339100346</v>
      </c>
    </row>
    <row r="1008" ht="14.25" customHeight="1">
      <c r="A1008" s="11">
        <v>238.0</v>
      </c>
      <c r="B1008" s="11"/>
      <c r="C1008" s="20" t="s">
        <v>380</v>
      </c>
      <c r="D1008" s="21" t="s">
        <v>224</v>
      </c>
      <c r="E1008" s="13">
        <v>4.0</v>
      </c>
      <c r="F1008" s="21" t="s">
        <v>233</v>
      </c>
      <c r="G1008" s="13">
        <v>12.592592592592593</v>
      </c>
      <c r="H1008" s="15">
        <v>0.46353678567469797</v>
      </c>
      <c r="I1008" s="15">
        <v>0.07593713555049086</v>
      </c>
      <c r="J1008" s="15">
        <v>0.09604661932984714</v>
      </c>
    </row>
    <row r="1009" ht="14.25" customHeight="1">
      <c r="A1009" s="11">
        <v>97.0</v>
      </c>
      <c r="B1009" s="11"/>
      <c r="C1009" s="11" t="s">
        <v>204</v>
      </c>
      <c r="D1009" s="48" t="s">
        <v>54</v>
      </c>
      <c r="E1009" s="13">
        <v>5.454545454545455</v>
      </c>
      <c r="F1009" s="12" t="s">
        <v>33</v>
      </c>
      <c r="G1009" s="13">
        <v>16.285714285714285</v>
      </c>
      <c r="H1009" s="15">
        <v>0.4634672899047317</v>
      </c>
      <c r="I1009" s="15">
        <v>0.26581285316891085</v>
      </c>
      <c r="J1009" s="15">
        <v>0.321014536100975</v>
      </c>
    </row>
    <row r="1010" ht="14.25" customHeight="1">
      <c r="A1010" s="11">
        <v>43.0</v>
      </c>
      <c r="B1010" s="11"/>
      <c r="C1010" s="11" t="s">
        <v>387</v>
      </c>
      <c r="D1010" s="48" t="s">
        <v>146</v>
      </c>
      <c r="E1010" s="13">
        <v>6.0</v>
      </c>
      <c r="F1010" s="48" t="s">
        <v>144</v>
      </c>
      <c r="G1010" s="13">
        <v>15.217391304347826</v>
      </c>
      <c r="H1010" s="15">
        <v>0.46285194871823476</v>
      </c>
      <c r="I1010" s="15">
        <v>0.07582494476348085</v>
      </c>
      <c r="J1010" s="15">
        <v>0.08389507669378489</v>
      </c>
    </row>
    <row r="1011" ht="14.25" customHeight="1">
      <c r="A1011" s="11">
        <v>119.0</v>
      </c>
      <c r="B1011" s="11"/>
      <c r="C1011" s="11" t="s">
        <v>285</v>
      </c>
      <c r="D1011" s="12" t="s">
        <v>296</v>
      </c>
      <c r="E1011" s="13">
        <v>5.0</v>
      </c>
      <c r="F1011" s="12" t="s">
        <v>107</v>
      </c>
      <c r="G1011" s="13">
        <v>12.8125</v>
      </c>
      <c r="H1011" s="15">
        <v>0.4623078970594416</v>
      </c>
      <c r="I1011" s="15">
        <v>0.17874813652891353</v>
      </c>
      <c r="J1011" s="15">
        <v>0.2205858191778592</v>
      </c>
    </row>
    <row r="1012" ht="14.25" customHeight="1">
      <c r="A1012" s="11">
        <v>159.0</v>
      </c>
      <c r="B1012" s="11"/>
      <c r="C1012" s="47" t="s">
        <v>329</v>
      </c>
      <c r="D1012" s="21" t="s">
        <v>74</v>
      </c>
      <c r="E1012" s="13">
        <v>6.0</v>
      </c>
      <c r="F1012" s="21" t="s">
        <v>107</v>
      </c>
      <c r="G1012" s="13">
        <v>11.25</v>
      </c>
      <c r="H1012" s="15">
        <v>0.4623078970594416</v>
      </c>
      <c r="I1012" s="15">
        <v>0.1424036493531888</v>
      </c>
      <c r="J1012" s="15">
        <v>0.11754431030053943</v>
      </c>
    </row>
    <row r="1013" ht="14.25" customHeight="1">
      <c r="A1013" s="11">
        <v>20.0</v>
      </c>
      <c r="B1013" s="11"/>
      <c r="C1013" s="11" t="s">
        <v>315</v>
      </c>
      <c r="D1013" s="48" t="s">
        <v>246</v>
      </c>
      <c r="E1013" s="13">
        <v>6.25</v>
      </c>
      <c r="F1013" s="48" t="s">
        <v>291</v>
      </c>
      <c r="G1013" s="13">
        <v>9.574468085106384</v>
      </c>
      <c r="H1013" s="15">
        <v>0.46214687027537354</v>
      </c>
      <c r="I1013" s="15">
        <v>0.11486949212673127</v>
      </c>
      <c r="J1013" s="15">
        <v>0.14676658588250185</v>
      </c>
    </row>
    <row r="1014" ht="14.25" customHeight="1">
      <c r="A1014" s="11">
        <v>46.0</v>
      </c>
      <c r="B1014" s="11"/>
      <c r="C1014" s="11" t="s">
        <v>410</v>
      </c>
      <c r="D1014" s="48" t="s">
        <v>184</v>
      </c>
      <c r="E1014" s="13">
        <v>6.0</v>
      </c>
      <c r="F1014" s="48" t="s">
        <v>180</v>
      </c>
      <c r="G1014" s="13">
        <v>11.875</v>
      </c>
      <c r="H1014" s="15">
        <v>0.46200334640261714</v>
      </c>
      <c r="I1014" s="15">
        <v>0.05023979553749292</v>
      </c>
      <c r="J1014" s="15">
        <v>0.03777168283851081</v>
      </c>
    </row>
    <row r="1015" ht="14.25" customHeight="1">
      <c r="A1015" s="11">
        <v>138.0</v>
      </c>
      <c r="B1015" s="11"/>
      <c r="C1015" s="11" t="s">
        <v>363</v>
      </c>
      <c r="D1015" s="12" t="s">
        <v>136</v>
      </c>
      <c r="E1015" s="13">
        <v>5.0</v>
      </c>
      <c r="F1015" s="12" t="s">
        <v>126</v>
      </c>
      <c r="G1015" s="13">
        <v>12.380952380952381</v>
      </c>
      <c r="H1015" s="15">
        <v>0.4617585115608564</v>
      </c>
      <c r="I1015" s="15">
        <v>0.08825345271884627</v>
      </c>
      <c r="J1015" s="15">
        <v>0.0800164637984206</v>
      </c>
    </row>
    <row r="1016" ht="14.25" customHeight="1">
      <c r="A1016" s="11">
        <v>46.0</v>
      </c>
      <c r="B1016" s="11"/>
      <c r="C1016" s="11" t="s">
        <v>410</v>
      </c>
      <c r="D1016" s="48" t="s">
        <v>184</v>
      </c>
      <c r="E1016" s="13">
        <v>6.0</v>
      </c>
      <c r="F1016" s="48" t="s">
        <v>145</v>
      </c>
      <c r="G1016" s="13">
        <v>10.952380952380953</v>
      </c>
      <c r="H1016" s="15">
        <v>0.4617585115608564</v>
      </c>
      <c r="I1016" s="15">
        <v>0.050213171374515975</v>
      </c>
      <c r="J1016" s="15">
        <v>0.040759424554476224</v>
      </c>
    </row>
    <row r="1017" ht="14.25" customHeight="1">
      <c r="A1017" s="11">
        <v>193.0</v>
      </c>
      <c r="B1017" s="11"/>
      <c r="C1017" s="20" t="s">
        <v>362</v>
      </c>
      <c r="D1017" s="21" t="s">
        <v>246</v>
      </c>
      <c r="E1017" s="13">
        <v>5.0</v>
      </c>
      <c r="F1017" s="21" t="s">
        <v>239</v>
      </c>
      <c r="G1017" s="13">
        <v>12.083333333333334</v>
      </c>
      <c r="H1017" s="15">
        <v>0.4615573972265528</v>
      </c>
      <c r="I1017" s="15">
        <v>0.08850471928601364</v>
      </c>
      <c r="J1017" s="15">
        <v>0.0965836116105831</v>
      </c>
    </row>
    <row r="1018" ht="14.25" customHeight="1">
      <c r="A1018" s="11">
        <v>105.0</v>
      </c>
      <c r="B1018" s="11"/>
      <c r="C1018" s="11" t="s">
        <v>304</v>
      </c>
      <c r="D1018" s="48" t="s">
        <v>103</v>
      </c>
      <c r="E1018" s="13">
        <v>5.714285714285714</v>
      </c>
      <c r="F1018" s="48" t="s">
        <v>85</v>
      </c>
      <c r="G1018" s="13">
        <v>16.11111111111111</v>
      </c>
      <c r="H1018" s="15">
        <v>0.46092425950744925</v>
      </c>
      <c r="I1018" s="15">
        <v>0.1735842493657916</v>
      </c>
      <c r="J1018" s="15">
        <v>0.23615130145763824</v>
      </c>
    </row>
    <row r="1019" ht="14.25" customHeight="1">
      <c r="A1019" s="11">
        <v>153.0</v>
      </c>
      <c r="B1019" s="11"/>
      <c r="C1019" s="47" t="s">
        <v>333</v>
      </c>
      <c r="D1019" s="12" t="s">
        <v>146</v>
      </c>
      <c r="E1019" s="13">
        <v>6.0</v>
      </c>
      <c r="F1019" s="73" t="s">
        <v>207</v>
      </c>
      <c r="G1019" s="13">
        <v>14.230769230769232</v>
      </c>
      <c r="H1019" s="15">
        <v>0.4605897716558473</v>
      </c>
      <c r="I1019" s="15">
        <v>0.13443016786425155</v>
      </c>
      <c r="J1019" s="15">
        <v>0.15146425626774973</v>
      </c>
    </row>
    <row r="1020" ht="14.25" customHeight="1">
      <c r="A1020" s="11">
        <v>242.0</v>
      </c>
      <c r="B1020" s="11"/>
      <c r="C1020" s="20" t="s">
        <v>41</v>
      </c>
      <c r="D1020" s="21" t="s">
        <v>42</v>
      </c>
      <c r="E1020" s="13">
        <v>6.666666666666667</v>
      </c>
      <c r="F1020" s="21" t="s">
        <v>36</v>
      </c>
      <c r="G1020" s="13">
        <v>12.857142857142858</v>
      </c>
      <c r="H1020" s="15">
        <v>0.4595060310166571</v>
      </c>
      <c r="I1020" s="15">
        <v>0.8421052631578947</v>
      </c>
      <c r="J1020" s="15">
        <v>0.6791836734693878</v>
      </c>
    </row>
    <row r="1021" ht="14.25" customHeight="1">
      <c r="A1021" s="11">
        <v>197.0</v>
      </c>
      <c r="B1021" s="11"/>
      <c r="C1021" s="20" t="s">
        <v>157</v>
      </c>
      <c r="D1021" s="21" t="s">
        <v>163</v>
      </c>
      <c r="E1021" s="13">
        <v>5.454545454545455</v>
      </c>
      <c r="F1021" s="21" t="s">
        <v>159</v>
      </c>
      <c r="G1021" s="13">
        <v>15.0</v>
      </c>
      <c r="H1021" s="15">
        <v>0.4595060310166571</v>
      </c>
      <c r="I1021" s="15">
        <v>0.3424950766332734</v>
      </c>
      <c r="J1021" s="15">
        <v>0.4004557819096735</v>
      </c>
    </row>
    <row r="1022" ht="14.25" customHeight="1">
      <c r="A1022" s="11">
        <v>176.0</v>
      </c>
      <c r="B1022" s="11"/>
      <c r="C1022" s="20" t="s">
        <v>321</v>
      </c>
      <c r="D1022" s="21" t="s">
        <v>47</v>
      </c>
      <c r="E1022" s="13">
        <v>4.545454545454545</v>
      </c>
      <c r="F1022" s="21" t="s">
        <v>48</v>
      </c>
      <c r="G1022" s="13">
        <v>13.428571428571429</v>
      </c>
      <c r="H1022" s="15">
        <v>0.4595060310166571</v>
      </c>
      <c r="I1022" s="15">
        <v>0.1514909802118963</v>
      </c>
      <c r="J1022" s="15">
        <v>0.19737110564749916</v>
      </c>
    </row>
    <row r="1023" ht="14.25" customHeight="1">
      <c r="A1023" s="11">
        <v>176.0</v>
      </c>
      <c r="B1023" s="11"/>
      <c r="C1023" s="20" t="s">
        <v>321</v>
      </c>
      <c r="D1023" s="21" t="s">
        <v>54</v>
      </c>
      <c r="E1023" s="13">
        <v>4.545454545454545</v>
      </c>
      <c r="F1023" s="21" t="s">
        <v>48</v>
      </c>
      <c r="G1023" s="13">
        <v>13.428571428571429</v>
      </c>
      <c r="H1023" s="15">
        <v>0.4595060310166571</v>
      </c>
      <c r="I1023" s="15">
        <v>0.1514909802118963</v>
      </c>
      <c r="J1023" s="15">
        <v>0.19737110564749916</v>
      </c>
    </row>
    <row r="1024" ht="14.25" customHeight="1">
      <c r="A1024" s="11">
        <v>247.0</v>
      </c>
      <c r="B1024" s="11"/>
      <c r="C1024" s="20" t="s">
        <v>331</v>
      </c>
      <c r="D1024" s="21" t="s">
        <v>60</v>
      </c>
      <c r="E1024" s="13">
        <v>6.0</v>
      </c>
      <c r="F1024" s="21" t="s">
        <v>128</v>
      </c>
      <c r="G1024" s="13">
        <v>10.571428571428571</v>
      </c>
      <c r="H1024" s="15">
        <v>0.4595060310166571</v>
      </c>
      <c r="I1024" s="15">
        <v>0.13425807004024318</v>
      </c>
      <c r="J1024" s="15">
        <v>0.11661272369209695</v>
      </c>
    </row>
    <row r="1025" ht="14.25" customHeight="1">
      <c r="A1025" s="11">
        <v>138.0</v>
      </c>
      <c r="B1025" s="11"/>
      <c r="C1025" s="11" t="s">
        <v>363</v>
      </c>
      <c r="D1025" s="48" t="s">
        <v>136</v>
      </c>
      <c r="E1025" s="13">
        <v>5.0</v>
      </c>
      <c r="F1025" s="48" t="s">
        <v>128</v>
      </c>
      <c r="G1025" s="13">
        <v>10.571428571428571</v>
      </c>
      <c r="H1025" s="15">
        <v>0.4595060310166571</v>
      </c>
      <c r="I1025" s="15">
        <v>0.08782294807143726</v>
      </c>
      <c r="J1025" s="15">
        <v>0.09380440291305948</v>
      </c>
    </row>
    <row r="1026" ht="14.25" customHeight="1">
      <c r="A1026" s="11">
        <v>238.0</v>
      </c>
      <c r="B1026" s="11"/>
      <c r="C1026" s="20" t="s">
        <v>380</v>
      </c>
      <c r="D1026" s="21" t="s">
        <v>42</v>
      </c>
      <c r="E1026" s="13">
        <v>5.0</v>
      </c>
      <c r="F1026" s="21" t="s">
        <v>222</v>
      </c>
      <c r="G1026" s="13">
        <v>13.68421052631579</v>
      </c>
      <c r="H1026" s="15">
        <v>0.4595060310166571</v>
      </c>
      <c r="I1026" s="15">
        <v>0.0752768126326605</v>
      </c>
      <c r="J1026" s="15">
        <v>0.06454504139579917</v>
      </c>
    </row>
    <row r="1027" ht="14.25" customHeight="1">
      <c r="A1027" s="11">
        <v>56.0</v>
      </c>
      <c r="B1027" s="11"/>
      <c r="C1027" s="11" t="s">
        <v>407</v>
      </c>
      <c r="D1027" s="48" t="s">
        <v>317</v>
      </c>
      <c r="E1027" s="13">
        <v>6.0</v>
      </c>
      <c r="F1027" s="48" t="s">
        <v>150</v>
      </c>
      <c r="G1027" s="13">
        <v>16.666666666666668</v>
      </c>
      <c r="H1027" s="15">
        <v>0.4595060310166571</v>
      </c>
      <c r="I1027" s="15">
        <v>0.050184541755107004</v>
      </c>
      <c r="J1027" s="15">
        <v>0.03390244598567229</v>
      </c>
    </row>
    <row r="1028" ht="14.25" customHeight="1">
      <c r="A1028" s="11">
        <v>216.0</v>
      </c>
      <c r="B1028" s="11"/>
      <c r="C1028" s="20" t="s">
        <v>377</v>
      </c>
      <c r="D1028" s="21" t="s">
        <v>317</v>
      </c>
      <c r="E1028" s="13">
        <v>6.0</v>
      </c>
      <c r="F1028" s="21" t="s">
        <v>120</v>
      </c>
      <c r="G1028" s="13">
        <v>12.413793103448276</v>
      </c>
      <c r="H1028" s="15">
        <v>0.458283940508634</v>
      </c>
      <c r="I1028" s="15">
        <v>0.0802543054708986</v>
      </c>
      <c r="J1028" s="15">
        <v>0.06131943938867376</v>
      </c>
    </row>
    <row r="1029" ht="14.25" customHeight="1">
      <c r="A1029" s="11">
        <v>210.0</v>
      </c>
      <c r="B1029" s="11"/>
      <c r="C1029" s="20" t="s">
        <v>210</v>
      </c>
      <c r="D1029" s="21" t="s">
        <v>163</v>
      </c>
      <c r="E1029" s="13">
        <v>4.545454545454545</v>
      </c>
      <c r="F1029" s="21" t="s">
        <v>120</v>
      </c>
      <c r="G1029" s="13">
        <v>14.482758620689657</v>
      </c>
      <c r="H1029" s="15">
        <v>0.4581384535433933</v>
      </c>
      <c r="I1029" s="15">
        <v>0.2743308309303956</v>
      </c>
      <c r="J1029" s="15">
        <v>0.34339765189404814</v>
      </c>
    </row>
    <row r="1030" ht="14.25" customHeight="1">
      <c r="A1030" s="11">
        <v>180.0</v>
      </c>
      <c r="B1030" s="11"/>
      <c r="C1030" s="20" t="s">
        <v>335</v>
      </c>
      <c r="D1030" s="21" t="s">
        <v>139</v>
      </c>
      <c r="E1030" s="13">
        <v>6.0</v>
      </c>
      <c r="F1030" s="21" t="s">
        <v>267</v>
      </c>
      <c r="G1030" s="13">
        <v>11.379310344827587</v>
      </c>
      <c r="H1030" s="15">
        <v>0.45805189800711077</v>
      </c>
      <c r="I1030" s="15">
        <v>0.11270164440420147</v>
      </c>
      <c r="J1030" s="15">
        <v>0.09052316695689974</v>
      </c>
    </row>
    <row r="1031" ht="14.25" customHeight="1">
      <c r="A1031" s="11">
        <v>43.0</v>
      </c>
      <c r="B1031" s="11"/>
      <c r="C1031" s="11" t="s">
        <v>387</v>
      </c>
      <c r="D1031" s="48" t="s">
        <v>119</v>
      </c>
      <c r="E1031" s="13">
        <v>5.0</v>
      </c>
      <c r="F1031" s="48" t="s">
        <v>144</v>
      </c>
      <c r="G1031" s="13">
        <v>15.217391304347826</v>
      </c>
      <c r="H1031" s="15">
        <v>0.45805189800711077</v>
      </c>
      <c r="I1031" s="15">
        <v>0.07503859487116477</v>
      </c>
      <c r="J1031" s="15">
        <v>0.07540279892995368</v>
      </c>
    </row>
    <row r="1032" ht="14.25" customHeight="1">
      <c r="A1032" s="11">
        <v>110.0</v>
      </c>
      <c r="B1032" s="11"/>
      <c r="C1032" s="11" t="s">
        <v>213</v>
      </c>
      <c r="D1032" s="12" t="s">
        <v>135</v>
      </c>
      <c r="E1032" s="13">
        <v>4.545454545454545</v>
      </c>
      <c r="F1032" s="48" t="s">
        <v>143</v>
      </c>
      <c r="G1032" s="13">
        <v>13.0</v>
      </c>
      <c r="H1032" s="15">
        <v>0.4579536457767359</v>
      </c>
      <c r="I1032" s="15">
        <v>0.2064555937228886</v>
      </c>
      <c r="J1032" s="15">
        <v>0.2669209791028794</v>
      </c>
    </row>
    <row r="1033" ht="14.25" customHeight="1">
      <c r="A1033" s="11">
        <v>171.0</v>
      </c>
      <c r="B1033" s="11"/>
      <c r="C1033" s="20" t="s">
        <v>199</v>
      </c>
      <c r="D1033" s="21" t="s">
        <v>94</v>
      </c>
      <c r="E1033" s="13">
        <v>3.6363636363636362</v>
      </c>
      <c r="F1033" s="21" t="s">
        <v>92</v>
      </c>
      <c r="G1033" s="13">
        <v>15.6</v>
      </c>
      <c r="H1033" s="15">
        <v>0.45784115409268367</v>
      </c>
      <c r="I1033" s="15">
        <v>0.26222687503481934</v>
      </c>
      <c r="J1033" s="15">
        <v>0.3254716527059391</v>
      </c>
    </row>
    <row r="1034" ht="14.25" customHeight="1">
      <c r="A1034" s="11">
        <v>36.0</v>
      </c>
      <c r="B1034" s="11"/>
      <c r="C1034" s="11" t="s">
        <v>192</v>
      </c>
      <c r="D1034" s="48" t="s">
        <v>54</v>
      </c>
      <c r="E1034" s="13">
        <v>5.454545454545455</v>
      </c>
      <c r="F1034" s="48" t="s">
        <v>36</v>
      </c>
      <c r="G1034" s="13">
        <v>17.857142857142858</v>
      </c>
      <c r="H1034" s="15">
        <v>0.45784115409268367</v>
      </c>
      <c r="I1034" s="15">
        <v>0.23341784027072002</v>
      </c>
      <c r="J1034" s="15">
        <v>0.27352919650942026</v>
      </c>
    </row>
    <row r="1035" ht="14.25" customHeight="1">
      <c r="A1035" s="11">
        <v>180.0</v>
      </c>
      <c r="B1035" s="11"/>
      <c r="C1035" s="20" t="s">
        <v>335</v>
      </c>
      <c r="D1035" s="21" t="s">
        <v>94</v>
      </c>
      <c r="E1035" s="13">
        <v>3.6363636363636362</v>
      </c>
      <c r="F1035" s="21" t="s">
        <v>92</v>
      </c>
      <c r="G1035" s="13">
        <v>15.6</v>
      </c>
      <c r="H1035" s="15">
        <v>0.45784115409268367</v>
      </c>
      <c r="I1035" s="15">
        <v>0.11264979179577993</v>
      </c>
      <c r="J1035" s="15">
        <v>0.13981905518983903</v>
      </c>
    </row>
    <row r="1036" ht="14.25" customHeight="1">
      <c r="A1036" s="11">
        <v>42.0</v>
      </c>
      <c r="B1036" s="11"/>
      <c r="C1036" s="11" t="s">
        <v>278</v>
      </c>
      <c r="D1036" s="48" t="s">
        <v>190</v>
      </c>
      <c r="E1036" s="13">
        <v>6.25</v>
      </c>
      <c r="F1036" s="48" t="s">
        <v>310</v>
      </c>
      <c r="G1036" s="13">
        <v>11.176470588235295</v>
      </c>
      <c r="H1036" s="15">
        <v>0.4571616124910619</v>
      </c>
      <c r="I1036" s="15">
        <v>0.16463491855027462</v>
      </c>
      <c r="J1036" s="15">
        <v>0.16459072125670407</v>
      </c>
    </row>
    <row r="1037" ht="14.25" customHeight="1">
      <c r="A1037" s="11">
        <v>138.0</v>
      </c>
      <c r="B1037" s="11"/>
      <c r="C1037" s="11" t="s">
        <v>363</v>
      </c>
      <c r="D1037" s="12" t="s">
        <v>136</v>
      </c>
      <c r="E1037" s="13">
        <v>5.0</v>
      </c>
      <c r="F1037" s="12" t="s">
        <v>258</v>
      </c>
      <c r="G1037" s="13">
        <v>12.631578947368421</v>
      </c>
      <c r="H1037" s="15">
        <v>0.4571616124910619</v>
      </c>
      <c r="I1037" s="15">
        <v>0.08737487180576667</v>
      </c>
      <c r="J1037" s="15">
        <v>0.07701396984726037</v>
      </c>
    </row>
    <row r="1038" ht="14.25" customHeight="1">
      <c r="A1038" s="11">
        <v>207.0</v>
      </c>
      <c r="B1038" s="11"/>
      <c r="C1038" s="20" t="s">
        <v>282</v>
      </c>
      <c r="D1038" s="21" t="s">
        <v>178</v>
      </c>
      <c r="E1038" s="13">
        <v>5.0</v>
      </c>
      <c r="F1038" s="21" t="s">
        <v>291</v>
      </c>
      <c r="G1038" s="13">
        <v>10.212765957446807</v>
      </c>
      <c r="H1038" s="15">
        <v>0.4567379223960748</v>
      </c>
      <c r="I1038" s="15">
        <v>0.1900684789260466</v>
      </c>
      <c r="J1038" s="15">
        <v>0.16946317527427596</v>
      </c>
    </row>
    <row r="1039" ht="14.25" customHeight="1">
      <c r="A1039" s="11">
        <v>200.0</v>
      </c>
      <c r="B1039" s="11"/>
      <c r="C1039" s="20" t="s">
        <v>326</v>
      </c>
      <c r="D1039" s="21" t="s">
        <v>182</v>
      </c>
      <c r="E1039" s="13">
        <v>5.0</v>
      </c>
      <c r="F1039" s="21" t="s">
        <v>143</v>
      </c>
      <c r="G1039" s="13">
        <v>12.666666666666666</v>
      </c>
      <c r="H1039" s="15">
        <v>0.4565604795357811</v>
      </c>
      <c r="I1039" s="15">
        <v>0.1435706082372839</v>
      </c>
      <c r="J1039" s="15">
        <v>0.19125540800688068</v>
      </c>
    </row>
    <row r="1040" ht="14.25" customHeight="1">
      <c r="A1040" s="11">
        <v>47.0</v>
      </c>
      <c r="B1040" s="11"/>
      <c r="C1040" s="11" t="s">
        <v>299</v>
      </c>
      <c r="D1040" s="48" t="s">
        <v>178</v>
      </c>
      <c r="E1040" s="13">
        <v>5.0</v>
      </c>
      <c r="F1040" s="48" t="s">
        <v>332</v>
      </c>
      <c r="G1040" s="13">
        <v>12.666666666666666</v>
      </c>
      <c r="H1040" s="15">
        <v>0.4565604795357811</v>
      </c>
      <c r="I1040" s="15">
        <v>0.1255168191775057</v>
      </c>
      <c r="J1040" s="15">
        <v>0.08313560939488869</v>
      </c>
    </row>
    <row r="1041" ht="14.25" customHeight="1">
      <c r="A1041" s="32">
        <v>84.0</v>
      </c>
      <c r="B1041" s="32"/>
      <c r="C1041" s="32" t="s">
        <v>376</v>
      </c>
      <c r="D1041" s="36" t="s">
        <v>296</v>
      </c>
      <c r="E1041" s="13">
        <v>6.0</v>
      </c>
      <c r="F1041" s="36" t="s">
        <v>379</v>
      </c>
      <c r="G1041" s="13">
        <v>11.428571428571429</v>
      </c>
      <c r="H1041" s="15">
        <v>0.4565604795357811</v>
      </c>
      <c r="I1041" s="15">
        <v>0.044131484368346754</v>
      </c>
      <c r="J1041" s="15">
        <v>0.052850795825365574</v>
      </c>
    </row>
    <row r="1042" ht="14.25" customHeight="1">
      <c r="A1042" s="11">
        <v>156.0</v>
      </c>
      <c r="B1042" s="11"/>
      <c r="C1042" s="47" t="s">
        <v>339</v>
      </c>
      <c r="D1042" s="21" t="s">
        <v>139</v>
      </c>
      <c r="E1042" s="13">
        <v>6.0</v>
      </c>
      <c r="F1042" s="21" t="s">
        <v>346</v>
      </c>
      <c r="G1042" s="13">
        <v>9.736842105263158</v>
      </c>
      <c r="H1042" s="15">
        <v>0.4563587294343512</v>
      </c>
      <c r="I1042" s="15">
        <v>0.10715774583667541</v>
      </c>
      <c r="J1042" s="15">
        <v>0.10206200410332618</v>
      </c>
    </row>
    <row r="1043" ht="14.25" customHeight="1">
      <c r="A1043" s="11">
        <v>208.0</v>
      </c>
      <c r="B1043" s="11"/>
      <c r="C1043" s="20" t="s">
        <v>123</v>
      </c>
      <c r="D1043" s="21" t="s">
        <v>96</v>
      </c>
      <c r="E1043" s="13">
        <v>7.2727272727272725</v>
      </c>
      <c r="F1043" s="21" t="s">
        <v>65</v>
      </c>
      <c r="G1043" s="13">
        <v>9.0625</v>
      </c>
      <c r="H1043" s="15">
        <v>0.45554477212858246</v>
      </c>
      <c r="I1043" s="15">
        <v>0.357055779301394</v>
      </c>
      <c r="J1043" s="15">
        <v>0.45620344207552016</v>
      </c>
    </row>
    <row r="1044" ht="14.25" customHeight="1">
      <c r="A1044" s="11">
        <v>58.0</v>
      </c>
      <c r="B1044" s="11"/>
      <c r="C1044" s="11" t="s">
        <v>384</v>
      </c>
      <c r="D1044" s="48" t="s">
        <v>108</v>
      </c>
      <c r="E1044" s="13">
        <v>5.0</v>
      </c>
      <c r="F1044" s="48" t="s">
        <v>98</v>
      </c>
      <c r="G1044" s="13">
        <v>14.545454545454545</v>
      </c>
      <c r="H1044" s="15">
        <v>0.4547195098602336</v>
      </c>
      <c r="I1044" s="15">
        <v>0.07534891685932014</v>
      </c>
      <c r="J1044" s="15">
        <v>0.08589776521962497</v>
      </c>
    </row>
    <row r="1045" ht="14.25" customHeight="1">
      <c r="A1045" s="11">
        <v>97.0</v>
      </c>
      <c r="B1045" s="11"/>
      <c r="C1045" s="11" t="s">
        <v>204</v>
      </c>
      <c r="D1045" s="12" t="s">
        <v>54</v>
      </c>
      <c r="E1045" s="13">
        <v>5.454545454545455</v>
      </c>
      <c r="F1045" s="48" t="s">
        <v>36</v>
      </c>
      <c r="G1045" s="13">
        <v>17.5</v>
      </c>
      <c r="H1045" s="15">
        <v>0.4536789617827502</v>
      </c>
      <c r="I1045" s="15">
        <v>0.26019894366001706</v>
      </c>
      <c r="J1045" s="15">
        <v>0.3049124604587999</v>
      </c>
    </row>
    <row r="1046" ht="14.25" customHeight="1">
      <c r="A1046" s="32">
        <v>97.0</v>
      </c>
      <c r="B1046" s="32"/>
      <c r="C1046" s="32" t="s">
        <v>204</v>
      </c>
      <c r="D1046" s="36" t="s">
        <v>54</v>
      </c>
      <c r="E1046" s="13">
        <v>5.454545454545455</v>
      </c>
      <c r="F1046" s="36" t="s">
        <v>233</v>
      </c>
      <c r="G1046" s="13">
        <v>11.851851851851851</v>
      </c>
      <c r="H1046" s="15">
        <v>0.453034115086845</v>
      </c>
      <c r="I1046" s="15">
        <v>0.2598291040967323</v>
      </c>
      <c r="J1046" s="15">
        <v>0.32796206917098664</v>
      </c>
    </row>
    <row r="1047" ht="14.25" customHeight="1">
      <c r="A1047" s="32">
        <v>138.0</v>
      </c>
      <c r="B1047" s="32"/>
      <c r="C1047" s="32" t="s">
        <v>363</v>
      </c>
      <c r="D1047" s="36" t="s">
        <v>136</v>
      </c>
      <c r="E1047" s="13">
        <v>5.0</v>
      </c>
      <c r="F1047" s="36" t="s">
        <v>364</v>
      </c>
      <c r="G1047" s="13">
        <v>13.913043478260871</v>
      </c>
      <c r="H1047" s="15">
        <v>0.453034115086845</v>
      </c>
      <c r="I1047" s="15">
        <v>0.08658600514085364</v>
      </c>
      <c r="J1047" s="15">
        <v>0.07445706513785598</v>
      </c>
    </row>
    <row r="1048" ht="14.25" customHeight="1">
      <c r="A1048" s="11">
        <v>219.0</v>
      </c>
      <c r="B1048" s="11"/>
      <c r="C1048" s="20" t="s">
        <v>301</v>
      </c>
      <c r="D1048" s="21" t="s">
        <v>108</v>
      </c>
      <c r="E1048" s="13">
        <v>5.0</v>
      </c>
      <c r="F1048" s="21" t="s">
        <v>61</v>
      </c>
      <c r="G1048" s="13">
        <v>20.434782608695652</v>
      </c>
      <c r="H1048" s="15">
        <v>0.4529683435834933</v>
      </c>
      <c r="I1048" s="15">
        <v>0.14855375884865965</v>
      </c>
      <c r="J1048" s="15">
        <v>0.16194525221192657</v>
      </c>
    </row>
    <row r="1049" ht="14.25" customHeight="1">
      <c r="A1049" s="11">
        <v>1.0</v>
      </c>
      <c r="B1049" s="11"/>
      <c r="C1049" s="11" t="s">
        <v>388</v>
      </c>
      <c r="D1049" s="48" t="s">
        <v>132</v>
      </c>
      <c r="E1049" s="13">
        <v>5.0</v>
      </c>
      <c r="F1049" s="48" t="s">
        <v>208</v>
      </c>
      <c r="G1049" s="13">
        <v>13.846153846153847</v>
      </c>
      <c r="H1049" s="15">
        <v>0.4523262492820218</v>
      </c>
      <c r="I1049" s="15">
        <v>0.07537820920140062</v>
      </c>
      <c r="J1049" s="15">
        <v>0.06547135884921654</v>
      </c>
    </row>
    <row r="1050" ht="14.25" customHeight="1">
      <c r="A1050" s="32">
        <v>88.0</v>
      </c>
      <c r="B1050" s="32"/>
      <c r="C1050" s="32" t="s">
        <v>341</v>
      </c>
      <c r="D1050" s="36" t="s">
        <v>119</v>
      </c>
      <c r="E1050" s="13">
        <v>6.25</v>
      </c>
      <c r="F1050" s="36" t="s">
        <v>351</v>
      </c>
      <c r="G1050" s="13">
        <v>10.952380952380953</v>
      </c>
      <c r="H1050" s="15">
        <v>0.45197314526228566</v>
      </c>
      <c r="I1050" s="15">
        <v>0.10212795382610809</v>
      </c>
      <c r="J1050" s="15">
        <v>0.10463319203046126</v>
      </c>
    </row>
    <row r="1051" ht="14.25" customHeight="1">
      <c r="A1051" s="11">
        <v>88.0</v>
      </c>
      <c r="B1051" s="11"/>
      <c r="C1051" s="11" t="s">
        <v>341</v>
      </c>
      <c r="D1051" s="12" t="s">
        <v>111</v>
      </c>
      <c r="E1051" s="13">
        <v>6.25</v>
      </c>
      <c r="F1051" s="48" t="s">
        <v>351</v>
      </c>
      <c r="G1051" s="13">
        <v>10.952380952380953</v>
      </c>
      <c r="H1051" s="15">
        <v>0.45197314526228566</v>
      </c>
      <c r="I1051" s="15">
        <v>0.10212795382610809</v>
      </c>
      <c r="J1051" s="15">
        <v>0.10463319203046126</v>
      </c>
    </row>
    <row r="1052" ht="14.25" customHeight="1">
      <c r="A1052" s="11">
        <v>239.0</v>
      </c>
      <c r="B1052" s="11"/>
      <c r="C1052" s="20" t="s">
        <v>385</v>
      </c>
      <c r="D1052" s="21" t="s">
        <v>198</v>
      </c>
      <c r="E1052" s="13">
        <v>5.0</v>
      </c>
      <c r="F1052" s="21" t="s">
        <v>105</v>
      </c>
      <c r="G1052" s="13">
        <v>12.0</v>
      </c>
      <c r="H1052" s="15">
        <v>0.45197314526228566</v>
      </c>
      <c r="I1052" s="15">
        <v>0.07021296825544932</v>
      </c>
      <c r="J1052" s="15">
        <v>0.06477757628502748</v>
      </c>
    </row>
    <row r="1053" ht="14.25" customHeight="1">
      <c r="A1053" s="11">
        <v>164.0</v>
      </c>
      <c r="B1053" s="11"/>
      <c r="C1053" s="47" t="s">
        <v>226</v>
      </c>
      <c r="D1053" s="21" t="s">
        <v>47</v>
      </c>
      <c r="E1053" s="13">
        <v>4.545454545454545</v>
      </c>
      <c r="F1053" s="21" t="s">
        <v>87</v>
      </c>
      <c r="G1053" s="13">
        <v>17.0</v>
      </c>
      <c r="H1053" s="15">
        <v>0.45184759716637946</v>
      </c>
      <c r="I1053" s="15">
        <v>0.25383091258414037</v>
      </c>
      <c r="J1053" s="15">
        <v>0.2967869131753026</v>
      </c>
    </row>
    <row r="1054" ht="14.25" customHeight="1">
      <c r="A1054" s="11">
        <v>226.0</v>
      </c>
      <c r="B1054" s="11"/>
      <c r="C1054" s="20" t="s">
        <v>251</v>
      </c>
      <c r="D1054" s="21" t="s">
        <v>190</v>
      </c>
      <c r="E1054" s="13">
        <v>5.0</v>
      </c>
      <c r="F1054" s="21" t="s">
        <v>239</v>
      </c>
      <c r="G1054" s="13">
        <v>11.666666666666668</v>
      </c>
      <c r="H1054" s="15">
        <v>0.451300566177074</v>
      </c>
      <c r="I1054" s="15">
        <v>0.2393602810004719</v>
      </c>
      <c r="J1054" s="15">
        <v>0.2612095784456432</v>
      </c>
    </row>
    <row r="1055" ht="14.25" customHeight="1">
      <c r="A1055" s="32">
        <v>137.0</v>
      </c>
      <c r="B1055" s="32"/>
      <c r="C1055" s="32" t="s">
        <v>322</v>
      </c>
      <c r="D1055" s="36" t="s">
        <v>139</v>
      </c>
      <c r="E1055" s="13">
        <v>6.0</v>
      </c>
      <c r="F1055" s="36" t="s">
        <v>319</v>
      </c>
      <c r="G1055" s="13">
        <v>11.034482758620689</v>
      </c>
      <c r="H1055" s="15">
        <v>0.45078123295937883</v>
      </c>
      <c r="I1055" s="15">
        <v>0.12781843243015376</v>
      </c>
      <c r="J1055" s="15">
        <v>0.10266513288436696</v>
      </c>
    </row>
    <row r="1056" ht="14.25" customHeight="1">
      <c r="A1056" s="32">
        <v>49.0</v>
      </c>
      <c r="B1056" s="32"/>
      <c r="C1056" s="32" t="s">
        <v>294</v>
      </c>
      <c r="D1056" s="36" t="s">
        <v>18</v>
      </c>
      <c r="E1056" s="13">
        <v>6.25</v>
      </c>
      <c r="F1056" s="36" t="s">
        <v>310</v>
      </c>
      <c r="G1056" s="13">
        <v>12.352941176470587</v>
      </c>
      <c r="H1056" s="15">
        <v>0.4506693765740291</v>
      </c>
      <c r="I1056" s="15">
        <v>0.14850697452398212</v>
      </c>
      <c r="J1056" s="15">
        <v>0.20237915976509563</v>
      </c>
    </row>
    <row r="1057" ht="14.25" customHeight="1">
      <c r="A1057" s="11">
        <v>200.0</v>
      </c>
      <c r="B1057" s="11"/>
      <c r="C1057" s="20" t="s">
        <v>326</v>
      </c>
      <c r="D1057" s="21" t="s">
        <v>300</v>
      </c>
      <c r="E1057" s="13">
        <v>4.545454545454545</v>
      </c>
      <c r="F1057" s="21" t="s">
        <v>143</v>
      </c>
      <c r="G1057" s="13">
        <v>12.666666666666666</v>
      </c>
      <c r="H1057" s="15">
        <v>0.4501917195771302</v>
      </c>
      <c r="I1057" s="15">
        <v>0.14156787961322415</v>
      </c>
      <c r="J1057" s="15">
        <v>0.1830293689528213</v>
      </c>
    </row>
    <row r="1058" ht="14.25" customHeight="1">
      <c r="A1058" s="11">
        <v>148.0</v>
      </c>
      <c r="B1058" s="11"/>
      <c r="C1058" s="11" t="s">
        <v>320</v>
      </c>
      <c r="D1058" s="12" t="s">
        <v>96</v>
      </c>
      <c r="E1058" s="13">
        <v>6.363636363636364</v>
      </c>
      <c r="F1058" s="48" t="s">
        <v>101</v>
      </c>
      <c r="G1058" s="13">
        <v>12.105263157894736</v>
      </c>
      <c r="H1058" s="15">
        <v>0.4501917195771302</v>
      </c>
      <c r="I1058" s="15">
        <v>0.11893397311218773</v>
      </c>
      <c r="J1058" s="15">
        <v>0.1379143638727719</v>
      </c>
    </row>
    <row r="1059" ht="14.25" customHeight="1">
      <c r="A1059" s="11">
        <v>241.0</v>
      </c>
      <c r="B1059" s="11"/>
      <c r="C1059" s="20" t="s">
        <v>186</v>
      </c>
      <c r="D1059" s="21" t="s">
        <v>139</v>
      </c>
      <c r="E1059" s="13">
        <v>6.0</v>
      </c>
      <c r="F1059" s="21" t="s">
        <v>221</v>
      </c>
      <c r="G1059" s="13">
        <v>10.606060606060607</v>
      </c>
      <c r="H1059" s="15">
        <v>0.44981765084461917</v>
      </c>
      <c r="I1059" s="15">
        <v>0.28297108289309303</v>
      </c>
      <c r="J1059" s="15">
        <v>0.23564113411084237</v>
      </c>
    </row>
    <row r="1060" ht="14.25" customHeight="1">
      <c r="A1060" s="11">
        <v>42.0</v>
      </c>
      <c r="B1060" s="11"/>
      <c r="C1060" s="11" t="s">
        <v>278</v>
      </c>
      <c r="D1060" s="48" t="s">
        <v>60</v>
      </c>
      <c r="E1060" s="13">
        <v>6.0</v>
      </c>
      <c r="F1060" s="48" t="s">
        <v>225</v>
      </c>
      <c r="G1060" s="13">
        <v>12.222222222222223</v>
      </c>
      <c r="H1060" s="15">
        <v>0.44951676947281677</v>
      </c>
      <c r="I1060" s="15">
        <v>0.16188182626682526</v>
      </c>
      <c r="J1060" s="15">
        <v>0.12170728271587548</v>
      </c>
    </row>
    <row r="1061" ht="14.25" customHeight="1">
      <c r="A1061" s="11">
        <v>156.0</v>
      </c>
      <c r="B1061" s="11"/>
      <c r="C1061" s="47" t="s">
        <v>339</v>
      </c>
      <c r="D1061" s="21" t="s">
        <v>108</v>
      </c>
      <c r="E1061" s="13">
        <v>6.0</v>
      </c>
      <c r="F1061" s="21" t="s">
        <v>346</v>
      </c>
      <c r="G1061" s="13">
        <v>9.736842105263158</v>
      </c>
      <c r="H1061" s="15">
        <v>0.4491966008335911</v>
      </c>
      <c r="I1061" s="15">
        <v>0.10547600402535713</v>
      </c>
      <c r="J1061" s="15">
        <v>0.1405082588454645</v>
      </c>
    </row>
    <row r="1062" ht="14.25" customHeight="1">
      <c r="A1062" s="32">
        <v>42.0</v>
      </c>
      <c r="B1062" s="32"/>
      <c r="C1062" s="32" t="s">
        <v>278</v>
      </c>
      <c r="D1062" s="36" t="s">
        <v>190</v>
      </c>
      <c r="E1062" s="13">
        <v>6.25</v>
      </c>
      <c r="F1062" s="36" t="s">
        <v>313</v>
      </c>
      <c r="G1062" s="13">
        <v>10.0</v>
      </c>
      <c r="H1062" s="15">
        <v>0.44906271212991483</v>
      </c>
      <c r="I1062" s="15">
        <v>0.16171830927059608</v>
      </c>
      <c r="J1062" s="15">
        <v>0.1744471052260882</v>
      </c>
    </row>
    <row r="1063" ht="14.25" customHeight="1">
      <c r="A1063" s="11">
        <v>66.0</v>
      </c>
      <c r="B1063" s="11"/>
      <c r="C1063" s="11" t="s">
        <v>369</v>
      </c>
      <c r="D1063" s="48" t="s">
        <v>149</v>
      </c>
      <c r="E1063" s="13">
        <v>5.0</v>
      </c>
      <c r="F1063" s="48" t="s">
        <v>150</v>
      </c>
      <c r="G1063" s="13">
        <v>15.333333333333332</v>
      </c>
      <c r="H1063" s="15">
        <v>0.44906271212991483</v>
      </c>
      <c r="I1063" s="15">
        <v>0.08681348889820234</v>
      </c>
      <c r="J1063" s="15">
        <v>0.0829440876787396</v>
      </c>
    </row>
    <row r="1064" ht="14.25" customHeight="1">
      <c r="A1064" s="11">
        <v>74.0</v>
      </c>
      <c r="B1064" s="11"/>
      <c r="C1064" s="11" t="s">
        <v>357</v>
      </c>
      <c r="D1064" s="48" t="s">
        <v>117</v>
      </c>
      <c r="E1064" s="13">
        <v>6.666666666666667</v>
      </c>
      <c r="F1064" s="48" t="s">
        <v>291</v>
      </c>
      <c r="G1064" s="13">
        <v>9.574468085106384</v>
      </c>
      <c r="H1064" s="15">
        <v>0.4488871941654319</v>
      </c>
      <c r="I1064" s="15">
        <v>0.09185109007843949</v>
      </c>
      <c r="J1064" s="15">
        <v>0.1111306031664758</v>
      </c>
    </row>
    <row r="1065" ht="14.25" customHeight="1">
      <c r="A1065" s="11">
        <v>200.0</v>
      </c>
      <c r="B1065" s="11"/>
      <c r="C1065" s="20" t="s">
        <v>326</v>
      </c>
      <c r="D1065" s="21" t="s">
        <v>182</v>
      </c>
      <c r="E1065" s="13">
        <v>5.0</v>
      </c>
      <c r="F1065" s="21" t="s">
        <v>313</v>
      </c>
      <c r="G1065" s="13">
        <v>12.17391304347826</v>
      </c>
      <c r="H1065" s="15">
        <v>0.44782367429589465</v>
      </c>
      <c r="I1065" s="15">
        <v>0.14082322098287992</v>
      </c>
      <c r="J1065" s="15">
        <v>0.18171261090280103</v>
      </c>
    </row>
    <row r="1066" ht="14.25" customHeight="1">
      <c r="A1066" s="32">
        <v>83.0</v>
      </c>
      <c r="B1066" s="32"/>
      <c r="C1066" s="32" t="s">
        <v>370</v>
      </c>
      <c r="D1066" s="36" t="s">
        <v>371</v>
      </c>
      <c r="E1066" s="13">
        <v>6.0</v>
      </c>
      <c r="F1066" s="36" t="s">
        <v>235</v>
      </c>
      <c r="G1066" s="13">
        <v>10.416666666666666</v>
      </c>
      <c r="H1066" s="15">
        <v>0.44782367429589465</v>
      </c>
      <c r="I1066" s="15">
        <v>0.08623665508492526</v>
      </c>
      <c r="J1066" s="15">
        <v>0.07062742673987302</v>
      </c>
    </row>
    <row r="1067" ht="14.25" customHeight="1">
      <c r="A1067" s="11">
        <v>195.0</v>
      </c>
      <c r="B1067" s="11"/>
      <c r="C1067" s="20" t="s">
        <v>255</v>
      </c>
      <c r="D1067" s="21" t="s">
        <v>136</v>
      </c>
      <c r="E1067" s="13">
        <v>5.0</v>
      </c>
      <c r="F1067" s="21" t="s">
        <v>61</v>
      </c>
      <c r="G1067" s="13">
        <v>18.695652173913043</v>
      </c>
      <c r="H1067" s="15">
        <v>0.44730675585692287</v>
      </c>
      <c r="I1067" s="15">
        <v>0.20270859048879047</v>
      </c>
      <c r="J1067" s="15">
        <v>0.16081860278223858</v>
      </c>
    </row>
    <row r="1068" ht="14.25" customHeight="1">
      <c r="A1068" s="11">
        <v>159.0</v>
      </c>
      <c r="B1068" s="11"/>
      <c r="C1068" s="47" t="s">
        <v>329</v>
      </c>
      <c r="D1068" s="21" t="s">
        <v>74</v>
      </c>
      <c r="E1068" s="13">
        <v>6.0</v>
      </c>
      <c r="F1068" s="21" t="s">
        <v>222</v>
      </c>
      <c r="G1068" s="13">
        <v>11.052631578947368</v>
      </c>
      <c r="H1068" s="15">
        <v>0.44674197459952775</v>
      </c>
      <c r="I1068" s="15">
        <v>0.13760891368473127</v>
      </c>
      <c r="J1068" s="15">
        <v>0.10556018350694155</v>
      </c>
    </row>
    <row r="1069" ht="14.25" customHeight="1">
      <c r="A1069" s="11">
        <v>54.0</v>
      </c>
      <c r="B1069" s="11"/>
      <c r="C1069" s="11" t="s">
        <v>396</v>
      </c>
      <c r="D1069" s="48" t="s">
        <v>74</v>
      </c>
      <c r="E1069" s="13">
        <v>6.0</v>
      </c>
      <c r="F1069" s="48" t="s">
        <v>101</v>
      </c>
      <c r="G1069" s="13">
        <v>11.052631578947368</v>
      </c>
      <c r="H1069" s="15">
        <v>0.44674197459952775</v>
      </c>
      <c r="I1069" s="15">
        <v>0.06729727821566074</v>
      </c>
      <c r="J1069" s="15">
        <v>0.05162393080319097</v>
      </c>
    </row>
    <row r="1070" ht="14.25" customHeight="1">
      <c r="A1070" s="11">
        <v>120.0</v>
      </c>
      <c r="B1070" s="11"/>
      <c r="C1070" s="11" t="s">
        <v>421</v>
      </c>
      <c r="D1070" s="48" t="s">
        <v>74</v>
      </c>
      <c r="E1070" s="13">
        <v>6.0</v>
      </c>
      <c r="F1070" s="48" t="s">
        <v>258</v>
      </c>
      <c r="G1070" s="13">
        <v>11.052631578947368</v>
      </c>
      <c r="H1070" s="15">
        <v>0.44674197459952775</v>
      </c>
      <c r="I1070" s="15">
        <v>0.04710809475096252</v>
      </c>
      <c r="J1070" s="15">
        <v>0.03613675156223368</v>
      </c>
    </row>
    <row r="1071" ht="14.25" customHeight="1">
      <c r="A1071" s="11">
        <v>242.0</v>
      </c>
      <c r="B1071" s="11"/>
      <c r="C1071" s="20" t="s">
        <v>41</v>
      </c>
      <c r="D1071" s="21" t="s">
        <v>54</v>
      </c>
      <c r="E1071" s="13">
        <v>4.545454545454545</v>
      </c>
      <c r="F1071" s="21" t="s">
        <v>29</v>
      </c>
      <c r="G1071" s="13">
        <v>17.105263157894736</v>
      </c>
      <c r="H1071" s="15">
        <v>0.44631075647732743</v>
      </c>
      <c r="I1071" s="15">
        <v>0.8179231863442391</v>
      </c>
      <c r="J1071" s="15">
        <v>1.0</v>
      </c>
    </row>
    <row r="1072" ht="14.25" customHeight="1">
      <c r="A1072" s="11">
        <v>247.0</v>
      </c>
      <c r="B1072" s="11"/>
      <c r="C1072" s="20" t="s">
        <v>331</v>
      </c>
      <c r="D1072" s="21" t="s">
        <v>106</v>
      </c>
      <c r="E1072" s="13">
        <v>5.384615384615384</v>
      </c>
      <c r="F1072" s="21" t="s">
        <v>291</v>
      </c>
      <c r="G1072" s="13">
        <v>11.063829787234043</v>
      </c>
      <c r="H1072" s="15">
        <v>0.44617215065233445</v>
      </c>
      <c r="I1072" s="15">
        <v>0.13036218854353968</v>
      </c>
      <c r="J1072" s="15">
        <v>0.19131774980734653</v>
      </c>
    </row>
    <row r="1073" ht="14.25" customHeight="1">
      <c r="A1073" s="11">
        <v>209.0</v>
      </c>
      <c r="B1073" s="11"/>
      <c r="C1073" s="20" t="s">
        <v>375</v>
      </c>
      <c r="D1073" s="21" t="s">
        <v>139</v>
      </c>
      <c r="E1073" s="13">
        <v>4.0</v>
      </c>
      <c r="F1073" s="21" t="s">
        <v>48</v>
      </c>
      <c r="G1073" s="13">
        <v>13.142857142857144</v>
      </c>
      <c r="H1073" s="15">
        <v>0.4459911477514613</v>
      </c>
      <c r="I1073" s="15">
        <v>0.07474239307035968</v>
      </c>
      <c r="J1073" s="15">
        <v>0.06332273563731454</v>
      </c>
    </row>
    <row r="1074" ht="14.25" customHeight="1">
      <c r="A1074" s="32">
        <v>22.0</v>
      </c>
      <c r="B1074" s="32"/>
      <c r="C1074" s="32" t="s">
        <v>303</v>
      </c>
      <c r="D1074" s="36" t="s">
        <v>25</v>
      </c>
      <c r="E1074" s="13">
        <v>7.5</v>
      </c>
      <c r="F1074" s="36" t="s">
        <v>202</v>
      </c>
      <c r="G1074" s="13">
        <v>8.214285714285714</v>
      </c>
      <c r="H1074" s="15">
        <v>0.44590223404576923</v>
      </c>
      <c r="I1074" s="15">
        <v>0.12279658140579049</v>
      </c>
      <c r="J1074" s="15">
        <v>0.13134686188886036</v>
      </c>
    </row>
    <row r="1075" ht="14.25" customHeight="1">
      <c r="A1075" s="32">
        <v>115.0</v>
      </c>
      <c r="B1075" s="32"/>
      <c r="C1075" s="32" t="s">
        <v>197</v>
      </c>
      <c r="D1075" s="36" t="s">
        <v>103</v>
      </c>
      <c r="E1075" s="13">
        <v>5.714285714285714</v>
      </c>
      <c r="F1075" s="36" t="s">
        <v>236</v>
      </c>
      <c r="G1075" s="13">
        <v>13.125</v>
      </c>
      <c r="H1075" s="15">
        <v>0.4456416249083959</v>
      </c>
      <c r="I1075" s="15">
        <v>0.24230283495482374</v>
      </c>
      <c r="J1075" s="15">
        <v>0.30958576709590235</v>
      </c>
    </row>
    <row r="1076" ht="14.25" customHeight="1">
      <c r="A1076" s="11">
        <v>238.0</v>
      </c>
      <c r="B1076" s="11"/>
      <c r="C1076" s="20" t="s">
        <v>380</v>
      </c>
      <c r="D1076" s="21" t="s">
        <v>224</v>
      </c>
      <c r="E1076" s="13">
        <v>4.0</v>
      </c>
      <c r="F1076" s="21" t="s">
        <v>222</v>
      </c>
      <c r="G1076" s="13">
        <v>13.68421052631579</v>
      </c>
      <c r="H1076" s="15">
        <v>0.445439519863086</v>
      </c>
      <c r="I1076" s="15">
        <v>0.07297242040921173</v>
      </c>
      <c r="J1076" s="15">
        <v>0.08426334685392385</v>
      </c>
    </row>
    <row r="1077" ht="14.25" customHeight="1">
      <c r="A1077" s="11">
        <v>140.0</v>
      </c>
      <c r="B1077" s="11"/>
      <c r="C1077" s="11" t="s">
        <v>395</v>
      </c>
      <c r="D1077" s="48" t="s">
        <v>317</v>
      </c>
      <c r="E1077" s="13">
        <v>6.0</v>
      </c>
      <c r="F1077" s="48" t="s">
        <v>128</v>
      </c>
      <c r="G1077" s="13">
        <v>10.0</v>
      </c>
      <c r="H1077" s="15">
        <v>0.44514646754738657</v>
      </c>
      <c r="I1077" s="15">
        <v>0.06789514242838023</v>
      </c>
      <c r="J1077" s="15">
        <v>0.058971780852078826</v>
      </c>
    </row>
    <row r="1078" ht="14.25" customHeight="1">
      <c r="A1078" s="11">
        <v>43.0</v>
      </c>
      <c r="B1078" s="11"/>
      <c r="C1078" s="11" t="s">
        <v>387</v>
      </c>
      <c r="D1078" s="48" t="s">
        <v>146</v>
      </c>
      <c r="E1078" s="13">
        <v>6.0</v>
      </c>
      <c r="F1078" s="48" t="s">
        <v>145</v>
      </c>
      <c r="G1078" s="13">
        <v>11.904761904761903</v>
      </c>
      <c r="H1078" s="15">
        <v>0.44494422017457996</v>
      </c>
      <c r="I1078" s="15">
        <v>0.07289127983796354</v>
      </c>
      <c r="J1078" s="15">
        <v>0.0823709625142725</v>
      </c>
    </row>
    <row r="1079" ht="14.25" customHeight="1">
      <c r="A1079" s="11">
        <v>26.0</v>
      </c>
      <c r="B1079" s="11"/>
      <c r="C1079" s="11" t="s">
        <v>268</v>
      </c>
      <c r="D1079" s="12" t="s">
        <v>99</v>
      </c>
      <c r="E1079" s="13">
        <v>5.6521739130434785</v>
      </c>
      <c r="F1079" s="48" t="s">
        <v>236</v>
      </c>
      <c r="G1079" s="13">
        <v>13.75</v>
      </c>
      <c r="H1079" s="15">
        <v>0.4446832558225714</v>
      </c>
      <c r="I1079" s="15">
        <v>0.13816100205104542</v>
      </c>
      <c r="J1079" s="15">
        <v>0.21344742349656592</v>
      </c>
    </row>
    <row r="1080" ht="14.25" customHeight="1">
      <c r="A1080" s="11">
        <v>159.0</v>
      </c>
      <c r="B1080" s="11"/>
      <c r="C1080" s="47" t="s">
        <v>329</v>
      </c>
      <c r="D1080" s="21" t="s">
        <v>317</v>
      </c>
      <c r="E1080" s="13">
        <v>6.0</v>
      </c>
      <c r="F1080" s="21" t="s">
        <v>107</v>
      </c>
      <c r="G1080" s="13">
        <v>11.25</v>
      </c>
      <c r="H1080" s="15">
        <v>0.44411021038981036</v>
      </c>
      <c r="I1080" s="15">
        <v>0.13679825734490958</v>
      </c>
      <c r="J1080" s="15">
        <v>0.10700018601025714</v>
      </c>
    </row>
    <row r="1081" ht="14.25" customHeight="1">
      <c r="A1081" s="11">
        <v>120.0</v>
      </c>
      <c r="B1081" s="11"/>
      <c r="C1081" s="11" t="s">
        <v>421</v>
      </c>
      <c r="D1081" s="48" t="s">
        <v>74</v>
      </c>
      <c r="E1081" s="13">
        <v>6.0</v>
      </c>
      <c r="F1081" s="48" t="s">
        <v>267</v>
      </c>
      <c r="G1081" s="13">
        <v>10.689655172413792</v>
      </c>
      <c r="H1081" s="15">
        <v>0.44351056791164684</v>
      </c>
      <c r="I1081" s="15">
        <v>0.04676734903847816</v>
      </c>
      <c r="J1081" s="15">
        <v>0.03756403526782914</v>
      </c>
    </row>
    <row r="1082" ht="14.25" customHeight="1">
      <c r="A1082" s="11">
        <v>15.0</v>
      </c>
      <c r="B1082" s="11"/>
      <c r="C1082" s="11" t="s">
        <v>292</v>
      </c>
      <c r="D1082" s="12" t="s">
        <v>135</v>
      </c>
      <c r="E1082" s="13">
        <v>5.454545454545455</v>
      </c>
      <c r="F1082" s="48" t="s">
        <v>239</v>
      </c>
      <c r="G1082" s="13">
        <v>10.833333333333334</v>
      </c>
      <c r="H1082" s="15">
        <v>0.4433830123844937</v>
      </c>
      <c r="I1082" s="15">
        <v>0.1356697948990529</v>
      </c>
      <c r="J1082" s="15">
        <v>0.171597533285459</v>
      </c>
    </row>
    <row r="1083" ht="14.25" customHeight="1">
      <c r="A1083" s="11">
        <v>137.0</v>
      </c>
      <c r="B1083" s="11"/>
      <c r="C1083" s="11" t="s">
        <v>322</v>
      </c>
      <c r="D1083" s="12" t="s">
        <v>94</v>
      </c>
      <c r="E1083" s="13">
        <v>3.6363636363636362</v>
      </c>
      <c r="F1083" s="12" t="s">
        <v>95</v>
      </c>
      <c r="G1083" s="13">
        <v>16.216216216216218</v>
      </c>
      <c r="H1083" s="15">
        <v>0.4433830123844937</v>
      </c>
      <c r="I1083" s="15">
        <v>0.1257206766064557</v>
      </c>
      <c r="J1083" s="15">
        <v>0.15901371417785867</v>
      </c>
    </row>
    <row r="1084" ht="14.25" customHeight="1">
      <c r="A1084" s="11">
        <v>105.0</v>
      </c>
      <c r="B1084" s="11"/>
      <c r="C1084" s="11" t="s">
        <v>304</v>
      </c>
      <c r="D1084" s="48" t="s">
        <v>106</v>
      </c>
      <c r="E1084" s="13">
        <v>5.384615384615384</v>
      </c>
      <c r="F1084" s="48" t="s">
        <v>85</v>
      </c>
      <c r="G1084" s="13">
        <v>16.11111111111111</v>
      </c>
      <c r="H1084" s="15">
        <v>0.4428973792931635</v>
      </c>
      <c r="I1084" s="15">
        <v>0.16679531950180973</v>
      </c>
      <c r="J1084" s="15">
        <v>0.2180611140761484</v>
      </c>
    </row>
    <row r="1085" ht="14.25" customHeight="1">
      <c r="A1085" s="11">
        <v>53.0</v>
      </c>
      <c r="B1085" s="11"/>
      <c r="C1085" s="11" t="s">
        <v>316</v>
      </c>
      <c r="D1085" s="48" t="s">
        <v>158</v>
      </c>
      <c r="E1085" s="13">
        <v>5.555555555555555</v>
      </c>
      <c r="F1085" s="48" t="s">
        <v>267</v>
      </c>
      <c r="G1085" s="13">
        <v>11.724137931034482</v>
      </c>
      <c r="H1085" s="15">
        <v>0.4428973792931635</v>
      </c>
      <c r="I1085" s="15">
        <v>0.12558297597490425</v>
      </c>
      <c r="J1085" s="15">
        <v>0.1420946031299903</v>
      </c>
    </row>
    <row r="1086" ht="14.25" customHeight="1">
      <c r="A1086" s="11">
        <v>83.0</v>
      </c>
      <c r="B1086" s="11"/>
      <c r="C1086" s="11" t="s">
        <v>370</v>
      </c>
      <c r="D1086" s="48" t="s">
        <v>178</v>
      </c>
      <c r="E1086" s="13">
        <v>5.0</v>
      </c>
      <c r="F1086" s="48" t="s">
        <v>235</v>
      </c>
      <c r="G1086" s="13">
        <v>10.416666666666666</v>
      </c>
      <c r="H1086" s="15">
        <v>0.44275320696917486</v>
      </c>
      <c r="I1086" s="15">
        <v>0.08526024368224269</v>
      </c>
      <c r="J1086" s="15">
        <v>0.0661764614793237</v>
      </c>
    </row>
    <row r="1087" ht="14.25" customHeight="1">
      <c r="A1087" s="11">
        <v>119.0</v>
      </c>
      <c r="B1087" s="11"/>
      <c r="C1087" s="11" t="s">
        <v>285</v>
      </c>
      <c r="D1087" s="48" t="s">
        <v>296</v>
      </c>
      <c r="E1087" s="13">
        <v>5.0</v>
      </c>
      <c r="F1087" s="48" t="s">
        <v>113</v>
      </c>
      <c r="G1087" s="13">
        <v>20.0</v>
      </c>
      <c r="H1087" s="15">
        <v>0.4425570380693214</v>
      </c>
      <c r="I1087" s="15">
        <v>0.17111160411883575</v>
      </c>
      <c r="J1087" s="15">
        <v>0.18556102846664854</v>
      </c>
    </row>
    <row r="1088" ht="14.25" customHeight="1">
      <c r="A1088" s="11">
        <v>56.0</v>
      </c>
      <c r="B1088" s="11"/>
      <c r="C1088" s="11" t="s">
        <v>407</v>
      </c>
      <c r="D1088" s="48" t="s">
        <v>317</v>
      </c>
      <c r="E1088" s="13">
        <v>6.0</v>
      </c>
      <c r="F1088" s="48" t="s">
        <v>236</v>
      </c>
      <c r="G1088" s="13">
        <v>12.5</v>
      </c>
      <c r="H1088" s="15">
        <v>0.4425570380693214</v>
      </c>
      <c r="I1088" s="15">
        <v>0.0483334725920088</v>
      </c>
      <c r="J1088" s="15">
        <v>0.03434083968376288</v>
      </c>
    </row>
    <row r="1089" ht="14.25" customHeight="1">
      <c r="A1089" s="11">
        <v>87.0</v>
      </c>
      <c r="B1089" s="11"/>
      <c r="C1089" s="11" t="s">
        <v>243</v>
      </c>
      <c r="D1089" s="12" t="s">
        <v>96</v>
      </c>
      <c r="E1089" s="13">
        <v>5.454545454545455</v>
      </c>
      <c r="F1089" s="48" t="s">
        <v>75</v>
      </c>
      <c r="G1089" s="13">
        <v>19.677419354838708</v>
      </c>
      <c r="H1089" s="15">
        <v>0.44250899670609195</v>
      </c>
      <c r="I1089" s="15">
        <v>0.22997569517349573</v>
      </c>
      <c r="J1089" s="15">
        <v>0.26555953141894517</v>
      </c>
    </row>
    <row r="1090" ht="14.25" customHeight="1">
      <c r="A1090" s="11">
        <v>210.0</v>
      </c>
      <c r="B1090" s="11"/>
      <c r="C1090" s="20" t="s">
        <v>210</v>
      </c>
      <c r="D1090" s="21" t="s">
        <v>60</v>
      </c>
      <c r="E1090" s="13">
        <v>6.0</v>
      </c>
      <c r="F1090" s="21" t="s">
        <v>125</v>
      </c>
      <c r="G1090" s="13">
        <v>16.956521739130437</v>
      </c>
      <c r="H1090" s="15">
        <v>0.4424297933775246</v>
      </c>
      <c r="I1090" s="15">
        <v>0.2649245700876834</v>
      </c>
      <c r="J1090" s="15">
        <v>0.17843542301474627</v>
      </c>
    </row>
    <row r="1091" ht="14.25" customHeight="1">
      <c r="A1091" s="11">
        <v>140.0</v>
      </c>
      <c r="B1091" s="11"/>
      <c r="C1091" s="11" t="s">
        <v>395</v>
      </c>
      <c r="D1091" s="48" t="s">
        <v>136</v>
      </c>
      <c r="E1091" s="13">
        <v>5.0</v>
      </c>
      <c r="F1091" s="48" t="s">
        <v>128</v>
      </c>
      <c r="G1091" s="13">
        <v>10.0</v>
      </c>
      <c r="H1091" s="15">
        <v>0.44183272213140107</v>
      </c>
      <c r="I1091" s="15">
        <v>0.06738971953189103</v>
      </c>
      <c r="J1091" s="15">
        <v>0.07197950583514416</v>
      </c>
    </row>
    <row r="1092" ht="14.25" customHeight="1">
      <c r="A1092" s="11">
        <v>207.0</v>
      </c>
      <c r="B1092" s="11"/>
      <c r="C1092" s="20" t="s">
        <v>282</v>
      </c>
      <c r="D1092" s="21" t="s">
        <v>190</v>
      </c>
      <c r="E1092" s="13">
        <v>5.0</v>
      </c>
      <c r="F1092" s="21" t="s">
        <v>239</v>
      </c>
      <c r="G1092" s="13">
        <v>11.25</v>
      </c>
      <c r="H1092" s="15">
        <v>0.441043735127595</v>
      </c>
      <c r="I1092" s="15">
        <v>0.18353744623567653</v>
      </c>
      <c r="J1092" s="15">
        <v>0.20029112081513828</v>
      </c>
    </row>
    <row r="1093" ht="14.25" customHeight="1">
      <c r="A1093" s="11">
        <v>200.0</v>
      </c>
      <c r="B1093" s="11"/>
      <c r="C1093" s="20" t="s">
        <v>326</v>
      </c>
      <c r="D1093" s="21" t="s">
        <v>300</v>
      </c>
      <c r="E1093" s="13">
        <v>4.545454545454545</v>
      </c>
      <c r="F1093" s="21" t="s">
        <v>313</v>
      </c>
      <c r="G1093" s="13">
        <v>12.17391304347826</v>
      </c>
      <c r="H1093" s="15">
        <v>0.441043735127595</v>
      </c>
      <c r="I1093" s="15">
        <v>0.13869119240433475</v>
      </c>
      <c r="J1093" s="15">
        <v>0.17360873966848492</v>
      </c>
    </row>
    <row r="1094" ht="14.25" customHeight="1">
      <c r="A1094" s="11">
        <v>226.0</v>
      </c>
      <c r="B1094" s="11"/>
      <c r="C1094" s="20" t="s">
        <v>251</v>
      </c>
      <c r="D1094" s="21" t="s">
        <v>154</v>
      </c>
      <c r="E1094" s="13">
        <v>5.0</v>
      </c>
      <c r="F1094" s="21" t="s">
        <v>239</v>
      </c>
      <c r="G1094" s="13">
        <v>11.666666666666668</v>
      </c>
      <c r="H1094" s="15">
        <v>0.440359946390963</v>
      </c>
      <c r="I1094" s="15">
        <v>0.23355760752167257</v>
      </c>
      <c r="J1094" s="15">
        <v>0.3042921972282363</v>
      </c>
    </row>
    <row r="1095" ht="14.25" customHeight="1">
      <c r="A1095" s="11">
        <v>47.0</v>
      </c>
      <c r="B1095" s="11"/>
      <c r="C1095" s="11" t="s">
        <v>299</v>
      </c>
      <c r="D1095" s="12" t="s">
        <v>160</v>
      </c>
      <c r="E1095" s="13">
        <v>6.0</v>
      </c>
      <c r="F1095" s="48" t="s">
        <v>332</v>
      </c>
      <c r="G1095" s="13">
        <v>12.666666666666666</v>
      </c>
      <c r="H1095" s="15">
        <v>0.440359946390963</v>
      </c>
      <c r="I1095" s="15">
        <v>0.12106299656152969</v>
      </c>
      <c r="J1095" s="15">
        <v>0.1577277898058787</v>
      </c>
    </row>
    <row r="1096" ht="14.25" customHeight="1">
      <c r="A1096" s="11">
        <v>205.0</v>
      </c>
      <c r="B1096" s="11"/>
      <c r="C1096" s="20" t="s">
        <v>183</v>
      </c>
      <c r="D1096" s="21" t="s">
        <v>184</v>
      </c>
      <c r="E1096" s="13">
        <v>6.0</v>
      </c>
      <c r="F1096" s="21" t="s">
        <v>245</v>
      </c>
      <c r="G1096" s="13">
        <v>10.0</v>
      </c>
      <c r="H1096" s="15">
        <v>0.4401112959412787</v>
      </c>
      <c r="I1096" s="15">
        <v>0.25069094518984336</v>
      </c>
      <c r="J1096" s="15">
        <v>0.21184742400735931</v>
      </c>
    </row>
    <row r="1097" ht="14.25" customHeight="1">
      <c r="A1097" s="11">
        <v>1.0</v>
      </c>
      <c r="B1097" s="11"/>
      <c r="C1097" s="11" t="s">
        <v>388</v>
      </c>
      <c r="D1097" s="48" t="s">
        <v>132</v>
      </c>
      <c r="E1097" s="13">
        <v>5.0</v>
      </c>
      <c r="F1097" s="48" t="s">
        <v>144</v>
      </c>
      <c r="G1097" s="13">
        <v>13.913043478260871</v>
      </c>
      <c r="H1097" s="15">
        <v>0.4401112959412787</v>
      </c>
      <c r="I1097" s="15">
        <v>0.07334264016297895</v>
      </c>
      <c r="J1097" s="15">
        <v>0.06197850256083075</v>
      </c>
    </row>
    <row r="1098" ht="14.25" customHeight="1">
      <c r="A1098" s="11">
        <v>226.0</v>
      </c>
      <c r="B1098" s="11"/>
      <c r="C1098" s="20" t="s">
        <v>251</v>
      </c>
      <c r="D1098" s="21" t="s">
        <v>154</v>
      </c>
      <c r="E1098" s="13">
        <v>5.0</v>
      </c>
      <c r="F1098" s="21" t="s">
        <v>88</v>
      </c>
      <c r="G1098" s="13">
        <v>11.515151515151516</v>
      </c>
      <c r="H1098" s="15">
        <v>0.439650832145567</v>
      </c>
      <c r="I1098" s="15">
        <v>0.23318150831471338</v>
      </c>
      <c r="J1098" s="15">
        <v>0.317229914958094</v>
      </c>
    </row>
    <row r="1099" ht="14.25" customHeight="1">
      <c r="A1099" s="11">
        <v>226.0</v>
      </c>
      <c r="B1099" s="11"/>
      <c r="C1099" s="20" t="s">
        <v>251</v>
      </c>
      <c r="D1099" s="21" t="s">
        <v>190</v>
      </c>
      <c r="E1099" s="13">
        <v>5.0</v>
      </c>
      <c r="F1099" s="21" t="s">
        <v>88</v>
      </c>
      <c r="G1099" s="13">
        <v>11.515151515151516</v>
      </c>
      <c r="H1099" s="15">
        <v>0.439650832145567</v>
      </c>
      <c r="I1099" s="15">
        <v>0.23318150831471338</v>
      </c>
      <c r="J1099" s="15">
        <v>0.25981273578015845</v>
      </c>
    </row>
    <row r="1100" ht="14.25" customHeight="1">
      <c r="A1100" s="32">
        <v>137.0</v>
      </c>
      <c r="B1100" s="32"/>
      <c r="C1100" s="32" t="s">
        <v>322</v>
      </c>
      <c r="D1100" s="36" t="s">
        <v>246</v>
      </c>
      <c r="E1100" s="13">
        <v>6.25</v>
      </c>
      <c r="F1100" s="36" t="s">
        <v>193</v>
      </c>
      <c r="G1100" s="13">
        <v>9.375</v>
      </c>
      <c r="H1100" s="15">
        <v>0.43876443933882187</v>
      </c>
      <c r="I1100" s="15">
        <v>0.12441108622513844</v>
      </c>
      <c r="J1100" s="15">
        <v>0.14182863829665782</v>
      </c>
    </row>
    <row r="1101" ht="14.25" customHeight="1">
      <c r="A1101" s="11">
        <v>98.0</v>
      </c>
      <c r="B1101" s="11"/>
      <c r="C1101" s="11" t="s">
        <v>381</v>
      </c>
      <c r="D1101" s="48" t="s">
        <v>154</v>
      </c>
      <c r="E1101" s="13">
        <v>6.666666666666667</v>
      </c>
      <c r="F1101" s="48" t="s">
        <v>259</v>
      </c>
      <c r="G1101" s="13">
        <v>9.473684210526317</v>
      </c>
      <c r="H1101" s="15">
        <v>0.4386193932431727</v>
      </c>
      <c r="I1101" s="15">
        <v>0.06442184905553705</v>
      </c>
      <c r="J1101" s="15">
        <v>0.07978765305248736</v>
      </c>
    </row>
    <row r="1102" ht="14.25" customHeight="1">
      <c r="A1102" s="11">
        <v>156.0</v>
      </c>
      <c r="B1102" s="11"/>
      <c r="C1102" s="47" t="s">
        <v>339</v>
      </c>
      <c r="D1102" s="21" t="s">
        <v>108</v>
      </c>
      <c r="E1102" s="13">
        <v>6.0</v>
      </c>
      <c r="F1102" s="21" t="s">
        <v>291</v>
      </c>
      <c r="G1102" s="13">
        <v>9.361702127659575</v>
      </c>
      <c r="H1102" s="15">
        <v>0.43818874091794624</v>
      </c>
      <c r="I1102" s="15">
        <v>0.10289124475821554</v>
      </c>
      <c r="J1102" s="15">
        <v>0.13981829610277693</v>
      </c>
    </row>
    <row r="1103" ht="14.25" customHeight="1">
      <c r="A1103" s="11">
        <v>156.0</v>
      </c>
      <c r="B1103" s="11"/>
      <c r="C1103" s="47" t="s">
        <v>339</v>
      </c>
      <c r="D1103" s="21" t="s">
        <v>139</v>
      </c>
      <c r="E1103" s="13">
        <v>6.0</v>
      </c>
      <c r="F1103" s="21" t="s">
        <v>291</v>
      </c>
      <c r="G1103" s="13">
        <v>9.361702127659575</v>
      </c>
      <c r="H1103" s="15">
        <v>0.43818874091794624</v>
      </c>
      <c r="I1103" s="15">
        <v>0.10289124475821554</v>
      </c>
      <c r="J1103" s="15">
        <v>0.09571157808928264</v>
      </c>
    </row>
    <row r="1104" ht="14.25" customHeight="1">
      <c r="A1104" s="11">
        <v>140.0</v>
      </c>
      <c r="B1104" s="11"/>
      <c r="C1104" s="11" t="s">
        <v>395</v>
      </c>
      <c r="D1104" s="48" t="s">
        <v>317</v>
      </c>
      <c r="E1104" s="13">
        <v>6.0</v>
      </c>
      <c r="F1104" s="48" t="s">
        <v>245</v>
      </c>
      <c r="G1104" s="13">
        <v>10.9375</v>
      </c>
      <c r="H1104" s="15">
        <v>0.43818874091794624</v>
      </c>
      <c r="I1104" s="15">
        <v>0.06683392803059711</v>
      </c>
      <c r="J1104" s="15">
        <v>0.05227583208929038</v>
      </c>
    </row>
    <row r="1105" ht="14.25" customHeight="1">
      <c r="A1105" s="32">
        <v>138.0</v>
      </c>
      <c r="B1105" s="32"/>
      <c r="C1105" s="32" t="s">
        <v>363</v>
      </c>
      <c r="D1105" s="36" t="s">
        <v>136</v>
      </c>
      <c r="E1105" s="13">
        <v>5.0</v>
      </c>
      <c r="F1105" s="36" t="s">
        <v>245</v>
      </c>
      <c r="G1105" s="13">
        <v>11.5625</v>
      </c>
      <c r="H1105" s="15">
        <v>0.4379666858127513</v>
      </c>
      <c r="I1105" s="15">
        <v>0.08370624738058864</v>
      </c>
      <c r="J1105" s="15">
        <v>0.07829753601138138</v>
      </c>
    </row>
    <row r="1106" ht="14.25" customHeight="1">
      <c r="A1106" s="11">
        <v>171.0</v>
      </c>
      <c r="B1106" s="11"/>
      <c r="C1106" s="20" t="s">
        <v>199</v>
      </c>
      <c r="D1106" s="21" t="s">
        <v>94</v>
      </c>
      <c r="E1106" s="13">
        <v>3.6363636363636362</v>
      </c>
      <c r="F1106" s="21" t="s">
        <v>109</v>
      </c>
      <c r="G1106" s="13">
        <v>20.416666666666668</v>
      </c>
      <c r="H1106" s="15">
        <v>0.4378955988648836</v>
      </c>
      <c r="I1106" s="15">
        <v>0.2508031299837975</v>
      </c>
      <c r="J1106" s="15">
        <v>0.29504441774032636</v>
      </c>
    </row>
    <row r="1107" ht="14.25" customHeight="1">
      <c r="A1107" s="11">
        <v>197.0</v>
      </c>
      <c r="B1107" s="11"/>
      <c r="C1107" s="20" t="s">
        <v>157</v>
      </c>
      <c r="D1107" s="21" t="s">
        <v>158</v>
      </c>
      <c r="E1107" s="13">
        <v>5.555555555555555</v>
      </c>
      <c r="F1107" s="21" t="s">
        <v>143</v>
      </c>
      <c r="G1107" s="13">
        <v>11.333333333333334</v>
      </c>
      <c r="H1107" s="15">
        <v>0.4376247914444353</v>
      </c>
      <c r="I1107" s="15">
        <v>0.3261857872697842</v>
      </c>
      <c r="J1107" s="15">
        <v>0.371851797487554</v>
      </c>
    </row>
    <row r="1108" ht="14.25" customHeight="1">
      <c r="A1108" s="11">
        <v>159.0</v>
      </c>
      <c r="B1108" s="11"/>
      <c r="C1108" s="47" t="s">
        <v>329</v>
      </c>
      <c r="D1108" s="21" t="s">
        <v>74</v>
      </c>
      <c r="E1108" s="13">
        <v>6.0</v>
      </c>
      <c r="F1108" s="21" t="s">
        <v>65</v>
      </c>
      <c r="G1108" s="13">
        <v>9.375</v>
      </c>
      <c r="H1108" s="15">
        <v>0.437216559362864</v>
      </c>
      <c r="I1108" s="15">
        <v>0.134674821708511</v>
      </c>
      <c r="J1108" s="15">
        <v>0.12083950522286133</v>
      </c>
    </row>
    <row r="1109" ht="14.25" customHeight="1">
      <c r="A1109" s="11">
        <v>105.0</v>
      </c>
      <c r="B1109" s="11"/>
      <c r="C1109" s="11" t="s">
        <v>304</v>
      </c>
      <c r="D1109" s="48" t="s">
        <v>103</v>
      </c>
      <c r="E1109" s="13">
        <v>5.714285714285714</v>
      </c>
      <c r="F1109" s="48" t="s">
        <v>291</v>
      </c>
      <c r="G1109" s="13">
        <v>10.425531914893618</v>
      </c>
      <c r="H1109" s="15">
        <v>0.4369234696632744</v>
      </c>
      <c r="I1109" s="15">
        <v>0.16454554288993972</v>
      </c>
      <c r="J1109" s="15">
        <v>0.246943285633307</v>
      </c>
    </row>
    <row r="1110" ht="14.25" customHeight="1">
      <c r="A1110" s="11">
        <v>74.0</v>
      </c>
      <c r="B1110" s="11"/>
      <c r="C1110" s="11" t="s">
        <v>357</v>
      </c>
      <c r="D1110" s="48" t="s">
        <v>117</v>
      </c>
      <c r="E1110" s="13">
        <v>6.666666666666667</v>
      </c>
      <c r="F1110" s="48" t="s">
        <v>245</v>
      </c>
      <c r="G1110" s="13">
        <v>9.6875</v>
      </c>
      <c r="H1110" s="15">
        <v>0.4363098131047585</v>
      </c>
      <c r="I1110" s="15">
        <v>0.08927751218232109</v>
      </c>
      <c r="J1110" s="15">
        <v>0.09938724736465716</v>
      </c>
    </row>
    <row r="1111" ht="14.25" customHeight="1">
      <c r="A1111" s="32">
        <v>109.0</v>
      </c>
      <c r="B1111" s="32"/>
      <c r="C1111" s="32" t="s">
        <v>366</v>
      </c>
      <c r="D1111" s="36" t="s">
        <v>119</v>
      </c>
      <c r="E1111" s="13">
        <v>5.0</v>
      </c>
      <c r="F1111" s="36" t="s">
        <v>144</v>
      </c>
      <c r="G1111" s="13">
        <v>13.913043478260871</v>
      </c>
      <c r="H1111" s="15">
        <v>0.43623990286391495</v>
      </c>
      <c r="I1111" s="15">
        <v>0.08981083421909154</v>
      </c>
      <c r="J1111" s="15">
        <v>0.0902467361759708</v>
      </c>
    </row>
    <row r="1112" ht="14.25" customHeight="1">
      <c r="A1112" s="11">
        <v>116.0</v>
      </c>
      <c r="B1112" s="11"/>
      <c r="C1112" s="11" t="s">
        <v>408</v>
      </c>
      <c r="D1112" s="48" t="s">
        <v>74</v>
      </c>
      <c r="E1112" s="13">
        <v>6.0</v>
      </c>
      <c r="F1112" s="48" t="s">
        <v>258</v>
      </c>
      <c r="G1112" s="13">
        <v>10.526315789473683</v>
      </c>
      <c r="H1112" s="15">
        <v>0.4361052609185866</v>
      </c>
      <c r="I1112" s="15">
        <v>0.051324189115366264</v>
      </c>
      <c r="J1112" s="15">
        <v>0.039370929369993105</v>
      </c>
    </row>
    <row r="1113" ht="14.25" customHeight="1">
      <c r="A1113" s="11">
        <v>105.0</v>
      </c>
      <c r="B1113" s="11"/>
      <c r="C1113" s="11" t="s">
        <v>304</v>
      </c>
      <c r="D1113" s="48" t="s">
        <v>103</v>
      </c>
      <c r="E1113" s="13">
        <v>5.714285714285714</v>
      </c>
      <c r="F1113" s="48" t="s">
        <v>311</v>
      </c>
      <c r="G1113" s="13">
        <v>12.5</v>
      </c>
      <c r="H1113" s="15">
        <v>0.43573847768820934</v>
      </c>
      <c r="I1113" s="15">
        <v>0.16409927446675895</v>
      </c>
      <c r="J1113" s="15">
        <v>0.20966655126071693</v>
      </c>
    </row>
    <row r="1114" ht="14.25" customHeight="1">
      <c r="A1114" s="11">
        <v>180.0</v>
      </c>
      <c r="B1114" s="11"/>
      <c r="C1114" s="20" t="s">
        <v>335</v>
      </c>
      <c r="D1114" s="21" t="s">
        <v>94</v>
      </c>
      <c r="E1114" s="13">
        <v>3.6363636363636362</v>
      </c>
      <c r="F1114" s="21" t="s">
        <v>105</v>
      </c>
      <c r="G1114" s="13">
        <v>12.8</v>
      </c>
      <c r="H1114" s="15">
        <v>0.43573847768820934</v>
      </c>
      <c r="I1114" s="15">
        <v>0.10721152598494917</v>
      </c>
      <c r="J1114" s="15">
        <v>0.13698214682366838</v>
      </c>
    </row>
    <row r="1115" ht="14.25" customHeight="1">
      <c r="A1115" s="11">
        <v>207.0</v>
      </c>
      <c r="B1115" s="11"/>
      <c r="C1115" s="20" t="s">
        <v>282</v>
      </c>
      <c r="D1115" s="21" t="s">
        <v>190</v>
      </c>
      <c r="E1115" s="13">
        <v>5.0</v>
      </c>
      <c r="F1115" s="21" t="s">
        <v>291</v>
      </c>
      <c r="G1115" s="13">
        <v>10.212765957446807</v>
      </c>
      <c r="H1115" s="15">
        <v>0.43532150306841194</v>
      </c>
      <c r="I1115" s="15">
        <v>0.18115617704338988</v>
      </c>
      <c r="J1115" s="15">
        <v>0.2226293784260894</v>
      </c>
    </row>
    <row r="1116" ht="14.25" customHeight="1">
      <c r="A1116" s="11">
        <v>46.0</v>
      </c>
      <c r="B1116" s="11"/>
      <c r="C1116" s="11" t="s">
        <v>410</v>
      </c>
      <c r="D1116" s="48" t="s">
        <v>317</v>
      </c>
      <c r="E1116" s="13">
        <v>6.0</v>
      </c>
      <c r="F1116" s="48" t="s">
        <v>145</v>
      </c>
      <c r="G1116" s="13">
        <v>10.952380952380953</v>
      </c>
      <c r="H1116" s="15">
        <v>0.435138286947592</v>
      </c>
      <c r="I1116" s="15">
        <v>0.04731839874538646</v>
      </c>
      <c r="J1116" s="15">
        <v>0.03569159219652007</v>
      </c>
    </row>
    <row r="1117" ht="14.25" customHeight="1">
      <c r="A1117" s="11">
        <v>116.0</v>
      </c>
      <c r="B1117" s="11"/>
      <c r="C1117" s="11" t="s">
        <v>408</v>
      </c>
      <c r="D1117" s="48" t="s">
        <v>74</v>
      </c>
      <c r="E1117" s="13">
        <v>6.0</v>
      </c>
      <c r="F1117" s="48" t="s">
        <v>220</v>
      </c>
      <c r="G1117" s="13">
        <v>13.333333333333334</v>
      </c>
      <c r="H1117" s="15">
        <v>0.4341789269448728</v>
      </c>
      <c r="I1117" s="15">
        <v>0.051097483459584925</v>
      </c>
      <c r="J1117" s="15">
        <v>0.036065295089719465</v>
      </c>
    </row>
    <row r="1118" ht="14.25" customHeight="1">
      <c r="A1118" s="11">
        <v>46.0</v>
      </c>
      <c r="B1118" s="11"/>
      <c r="C1118" s="11" t="s">
        <v>410</v>
      </c>
      <c r="D1118" s="48" t="s">
        <v>317</v>
      </c>
      <c r="E1118" s="13">
        <v>6.0</v>
      </c>
      <c r="F1118" s="48" t="s">
        <v>180</v>
      </c>
      <c r="G1118" s="13">
        <v>11.875</v>
      </c>
      <c r="H1118" s="15">
        <v>0.43314093087635713</v>
      </c>
      <c r="I1118" s="15">
        <v>0.04710119953803058</v>
      </c>
      <c r="J1118" s="15">
        <v>0.033465312039587705</v>
      </c>
    </row>
    <row r="1119" ht="14.25" customHeight="1">
      <c r="A1119" s="32">
        <v>137.0</v>
      </c>
      <c r="B1119" s="32"/>
      <c r="C1119" s="32" t="s">
        <v>322</v>
      </c>
      <c r="D1119" s="70" t="s">
        <v>54</v>
      </c>
      <c r="E1119" s="13">
        <v>5.454545454545455</v>
      </c>
      <c r="F1119" s="36" t="s">
        <v>105</v>
      </c>
      <c r="G1119" s="13">
        <v>11.2</v>
      </c>
      <c r="H1119" s="15">
        <v>0.43286800023308275</v>
      </c>
      <c r="I1119" s="15">
        <v>0.12273915858416819</v>
      </c>
      <c r="J1119" s="15">
        <v>0.15234181008648</v>
      </c>
    </row>
    <row r="1120" ht="14.25" customHeight="1">
      <c r="A1120" s="11">
        <v>193.0</v>
      </c>
      <c r="B1120" s="11"/>
      <c r="C1120" s="20" t="s">
        <v>362</v>
      </c>
      <c r="D1120" s="21" t="s">
        <v>246</v>
      </c>
      <c r="E1120" s="13">
        <v>5.0</v>
      </c>
      <c r="F1120" s="21" t="s">
        <v>312</v>
      </c>
      <c r="G1120" s="13">
        <v>9.72972972972973</v>
      </c>
      <c r="H1120" s="15">
        <v>0.43286800023308275</v>
      </c>
      <c r="I1120" s="15">
        <v>0.08300345976195547</v>
      </c>
      <c r="J1120" s="15">
        <v>0.10302251905128863</v>
      </c>
    </row>
    <row r="1121" ht="14.25" customHeight="1">
      <c r="A1121" s="32">
        <v>119.0</v>
      </c>
      <c r="B1121" s="32"/>
      <c r="C1121" s="32" t="s">
        <v>285</v>
      </c>
      <c r="D1121" s="36" t="s">
        <v>111</v>
      </c>
      <c r="E1121" s="13">
        <v>6.25</v>
      </c>
      <c r="F1121" s="36" t="s">
        <v>232</v>
      </c>
      <c r="G1121" s="13">
        <v>9.09090909090909</v>
      </c>
      <c r="H1121" s="15">
        <v>0.4327539675670572</v>
      </c>
      <c r="I1121" s="15">
        <v>0.16732131501564965</v>
      </c>
      <c r="J1121" s="15">
        <v>0.19239350377343506</v>
      </c>
    </row>
    <row r="1122" ht="14.25" customHeight="1">
      <c r="A1122" s="11">
        <v>247.0</v>
      </c>
      <c r="B1122" s="11"/>
      <c r="C1122" s="20" t="s">
        <v>331</v>
      </c>
      <c r="D1122" s="21" t="s">
        <v>60</v>
      </c>
      <c r="E1122" s="13">
        <v>6.0</v>
      </c>
      <c r="F1122" s="21" t="s">
        <v>65</v>
      </c>
      <c r="G1122" s="13">
        <v>9.6875</v>
      </c>
      <c r="H1122" s="15">
        <v>0.4326517824507486</v>
      </c>
      <c r="I1122" s="15">
        <v>0.12641181919373548</v>
      </c>
      <c r="J1122" s="15">
        <v>0.10682483262407796</v>
      </c>
    </row>
    <row r="1123" ht="14.25" customHeight="1">
      <c r="A1123" s="11">
        <v>197.0</v>
      </c>
      <c r="B1123" s="11"/>
      <c r="C1123" s="20" t="s">
        <v>157</v>
      </c>
      <c r="D1123" s="21" t="s">
        <v>163</v>
      </c>
      <c r="E1123" s="13">
        <v>5.454545454545455</v>
      </c>
      <c r="F1123" s="21" t="s">
        <v>143</v>
      </c>
      <c r="G1123" s="13">
        <v>11.333333333333334</v>
      </c>
      <c r="H1123" s="15">
        <v>0.43247626448626547</v>
      </c>
      <c r="I1123" s="15">
        <v>0.3223483074195514</v>
      </c>
      <c r="J1123" s="15">
        <v>0.4063161104254248</v>
      </c>
    </row>
    <row r="1124" ht="14.25" customHeight="1">
      <c r="A1124" s="11">
        <v>189.0</v>
      </c>
      <c r="B1124" s="11"/>
      <c r="C1124" s="20" t="s">
        <v>277</v>
      </c>
      <c r="D1124" s="21" t="s">
        <v>129</v>
      </c>
      <c r="E1124" s="13">
        <v>3.6363636363636362</v>
      </c>
      <c r="F1124" s="21" t="s">
        <v>39</v>
      </c>
      <c r="G1124" s="13">
        <v>14.489795918367347</v>
      </c>
      <c r="H1124" s="15">
        <v>0.4318350473970409</v>
      </c>
      <c r="I1124" s="15">
        <v>0.20023725316843308</v>
      </c>
      <c r="J1124" s="15">
        <v>0.2630751141942871</v>
      </c>
    </row>
    <row r="1125" ht="14.25" customHeight="1">
      <c r="A1125" s="11">
        <v>189.0</v>
      </c>
      <c r="B1125" s="11"/>
      <c r="C1125" s="20" t="s">
        <v>277</v>
      </c>
      <c r="D1125" s="21" t="s">
        <v>135</v>
      </c>
      <c r="E1125" s="13">
        <v>3.6363636363636362</v>
      </c>
      <c r="F1125" s="21" t="s">
        <v>39</v>
      </c>
      <c r="G1125" s="13">
        <v>14.489795918367347</v>
      </c>
      <c r="H1125" s="15">
        <v>0.4318350473970409</v>
      </c>
      <c r="I1125" s="15">
        <v>0.20023725316843308</v>
      </c>
      <c r="J1125" s="15">
        <v>0.2630751141942871</v>
      </c>
    </row>
    <row r="1126" ht="14.25" customHeight="1">
      <c r="A1126" s="11">
        <v>208.0</v>
      </c>
      <c r="B1126" s="11"/>
      <c r="C1126" s="20" t="s">
        <v>123</v>
      </c>
      <c r="D1126" s="21" t="s">
        <v>50</v>
      </c>
      <c r="E1126" s="13">
        <v>6.363636363636364</v>
      </c>
      <c r="F1126" s="21" t="s">
        <v>65</v>
      </c>
      <c r="G1126" s="13">
        <v>9.0625</v>
      </c>
      <c r="H1126" s="15">
        <v>0.43078690407811604</v>
      </c>
      <c r="I1126" s="15">
        <v>0.3376505739045791</v>
      </c>
      <c r="J1126" s="15">
        <v>0.44324311701655655</v>
      </c>
    </row>
    <row r="1127" ht="14.25" customHeight="1">
      <c r="A1127" s="11">
        <v>105.0</v>
      </c>
      <c r="B1127" s="11"/>
      <c r="C1127" s="11" t="s">
        <v>304</v>
      </c>
      <c r="D1127" s="48" t="s">
        <v>106</v>
      </c>
      <c r="E1127" s="13">
        <v>5.384615384615384</v>
      </c>
      <c r="F1127" s="48" t="s">
        <v>291</v>
      </c>
      <c r="G1127" s="13">
        <v>10.425531914893618</v>
      </c>
      <c r="H1127" s="15">
        <v>0.43078690407811604</v>
      </c>
      <c r="I1127" s="15">
        <v>0.16223450998418212</v>
      </c>
      <c r="J1127" s="15">
        <v>0.23809312913540664</v>
      </c>
    </row>
    <row r="1128" ht="14.25" customHeight="1">
      <c r="A1128" s="32">
        <v>22.0</v>
      </c>
      <c r="B1128" s="32"/>
      <c r="C1128" s="32" t="s">
        <v>303</v>
      </c>
      <c r="D1128" s="36" t="s">
        <v>296</v>
      </c>
      <c r="E1128" s="13">
        <v>7.0</v>
      </c>
      <c r="F1128" s="36" t="s">
        <v>202</v>
      </c>
      <c r="G1128" s="13">
        <v>8.214285714285714</v>
      </c>
      <c r="H1128" s="15">
        <v>0.43078690407811604</v>
      </c>
      <c r="I1128" s="15">
        <v>0.11863398542593319</v>
      </c>
      <c r="J1128" s="15">
        <v>0.14597629444791016</v>
      </c>
    </row>
    <row r="1129" ht="14.25" customHeight="1">
      <c r="A1129" s="11">
        <v>148.0</v>
      </c>
      <c r="B1129" s="11"/>
      <c r="C1129" s="11" t="s">
        <v>320</v>
      </c>
      <c r="D1129" s="12" t="s">
        <v>96</v>
      </c>
      <c r="E1129" s="13">
        <v>6.363636363636364</v>
      </c>
      <c r="F1129" s="48" t="s">
        <v>334</v>
      </c>
      <c r="G1129" s="13">
        <v>9.655172413793103</v>
      </c>
      <c r="H1129" s="15">
        <v>0.43078690407811604</v>
      </c>
      <c r="I1129" s="15">
        <v>0.11380750875390377</v>
      </c>
      <c r="J1129" s="15">
        <v>0.14246022272253364</v>
      </c>
    </row>
    <row r="1130" ht="14.25" customHeight="1">
      <c r="A1130" s="11">
        <v>206.0</v>
      </c>
      <c r="B1130" s="11"/>
      <c r="C1130" s="20" t="s">
        <v>302</v>
      </c>
      <c r="D1130" s="21" t="s">
        <v>60</v>
      </c>
      <c r="E1130" s="13">
        <v>6.0</v>
      </c>
      <c r="F1130" s="21" t="s">
        <v>140</v>
      </c>
      <c r="G1130" s="13">
        <v>11.11111111111111</v>
      </c>
      <c r="H1130" s="15">
        <v>0.43078690407811604</v>
      </c>
      <c r="I1130" s="15">
        <v>0.17710600673273216</v>
      </c>
      <c r="J1130" s="15">
        <v>0.1331532472123939</v>
      </c>
    </row>
    <row r="1131" ht="14.25" customHeight="1">
      <c r="A1131" s="11">
        <v>153.0</v>
      </c>
      <c r="B1131" s="11"/>
      <c r="C1131" s="47" t="s">
        <v>333</v>
      </c>
      <c r="D1131" s="21" t="s">
        <v>139</v>
      </c>
      <c r="E1131" s="13">
        <v>4.0</v>
      </c>
      <c r="F1131" s="73" t="s">
        <v>207</v>
      </c>
      <c r="G1131" s="13">
        <v>14.230769230769232</v>
      </c>
      <c r="H1131" s="15">
        <v>0.43078690407811604</v>
      </c>
      <c r="I1131" s="15">
        <v>0.12573174523774117</v>
      </c>
      <c r="J1131" s="15">
        <v>0.09813872439097202</v>
      </c>
    </row>
    <row r="1132" ht="14.25" customHeight="1">
      <c r="A1132" s="11">
        <v>159.0</v>
      </c>
      <c r="B1132" s="11"/>
      <c r="C1132" s="47" t="s">
        <v>329</v>
      </c>
      <c r="D1132" s="21" t="s">
        <v>317</v>
      </c>
      <c r="E1132" s="13">
        <v>6.0</v>
      </c>
      <c r="F1132" s="21" t="s">
        <v>222</v>
      </c>
      <c r="G1132" s="13">
        <v>11.052631578947368</v>
      </c>
      <c r="H1132" s="15">
        <v>0.43078690407811604</v>
      </c>
      <c r="I1132" s="15">
        <v>0.1326943096245623</v>
      </c>
      <c r="J1132" s="15">
        <v>0.09779168515361682</v>
      </c>
    </row>
    <row r="1133" ht="14.25" customHeight="1">
      <c r="A1133" s="11">
        <v>20.0</v>
      </c>
      <c r="B1133" s="11"/>
      <c r="C1133" s="11" t="s">
        <v>315</v>
      </c>
      <c r="D1133" s="48" t="s">
        <v>60</v>
      </c>
      <c r="E1133" s="13">
        <v>6.0</v>
      </c>
      <c r="F1133" s="48" t="s">
        <v>291</v>
      </c>
      <c r="G1133" s="13">
        <v>9.574468085106384</v>
      </c>
      <c r="H1133" s="15">
        <v>0.43078690407811604</v>
      </c>
      <c r="I1133" s="15">
        <v>0.1070747765895602</v>
      </c>
      <c r="J1133" s="15">
        <v>0.09300209166636088</v>
      </c>
    </row>
    <row r="1134" ht="14.25" customHeight="1">
      <c r="A1134" s="11">
        <v>239.0</v>
      </c>
      <c r="B1134" s="11"/>
      <c r="C1134" s="20" t="s">
        <v>385</v>
      </c>
      <c r="D1134" s="21" t="s">
        <v>70</v>
      </c>
      <c r="E1134" s="13">
        <v>5.0</v>
      </c>
      <c r="F1134" s="21" t="s">
        <v>272</v>
      </c>
      <c r="G1134" s="13">
        <v>11.666666666666668</v>
      </c>
      <c r="H1134" s="15">
        <v>0.43078690407811604</v>
      </c>
      <c r="I1134" s="15">
        <v>0.06692173536847514</v>
      </c>
      <c r="J1134" s="15">
        <v>0.05812630729147554</v>
      </c>
    </row>
    <row r="1135" ht="14.25" customHeight="1">
      <c r="A1135" s="11">
        <v>56.0</v>
      </c>
      <c r="B1135" s="11"/>
      <c r="C1135" s="11" t="s">
        <v>407</v>
      </c>
      <c r="D1135" s="48" t="s">
        <v>149</v>
      </c>
      <c r="E1135" s="13">
        <v>5.0</v>
      </c>
      <c r="F1135" s="48" t="s">
        <v>236</v>
      </c>
      <c r="G1135" s="13">
        <v>12.5</v>
      </c>
      <c r="H1135" s="15">
        <v>0.43078690407811604</v>
      </c>
      <c r="I1135" s="15">
        <v>0.047048007895412816</v>
      </c>
      <c r="J1135" s="15">
        <v>0.046386792649315126</v>
      </c>
    </row>
    <row r="1136" ht="14.25" customHeight="1">
      <c r="A1136" s="11">
        <v>176.0</v>
      </c>
      <c r="B1136" s="11"/>
      <c r="C1136" s="20" t="s">
        <v>321</v>
      </c>
      <c r="D1136" s="21" t="s">
        <v>172</v>
      </c>
      <c r="E1136" s="13">
        <v>4.0</v>
      </c>
      <c r="F1136" s="21" t="s">
        <v>48</v>
      </c>
      <c r="G1136" s="13">
        <v>13.428571428571429</v>
      </c>
      <c r="H1136" s="15">
        <v>0.4292753710813507</v>
      </c>
      <c r="I1136" s="15">
        <v>0.14152446835585047</v>
      </c>
      <c r="J1136" s="15">
        <v>0.20960136646753652</v>
      </c>
    </row>
    <row r="1137" ht="14.25" customHeight="1">
      <c r="A1137" s="11">
        <v>247.0</v>
      </c>
      <c r="B1137" s="11"/>
      <c r="C1137" s="20" t="s">
        <v>331</v>
      </c>
      <c r="D1137" s="21" t="s">
        <v>106</v>
      </c>
      <c r="E1137" s="13">
        <v>5.384615384615384</v>
      </c>
      <c r="F1137" s="21" t="s">
        <v>128</v>
      </c>
      <c r="G1137" s="13">
        <v>10.571428571428571</v>
      </c>
      <c r="H1137" s="15">
        <v>0.42913637954141826</v>
      </c>
      <c r="I1137" s="15">
        <v>0.12538469184792825</v>
      </c>
      <c r="J1137" s="15">
        <v>0.17733552566812869</v>
      </c>
    </row>
    <row r="1138" ht="14.25" customHeight="1">
      <c r="A1138" s="11">
        <v>8.0</v>
      </c>
      <c r="B1138" s="11"/>
      <c r="C1138" s="11" t="s">
        <v>327</v>
      </c>
      <c r="D1138" s="48" t="s">
        <v>74</v>
      </c>
      <c r="E1138" s="13">
        <v>6.0</v>
      </c>
      <c r="F1138" s="48" t="s">
        <v>88</v>
      </c>
      <c r="G1138" s="13">
        <v>9.696969696969697</v>
      </c>
      <c r="H1138" s="15">
        <v>0.42905683619025214</v>
      </c>
      <c r="I1138" s="15">
        <v>0.12313968516188947</v>
      </c>
      <c r="J1138" s="15">
        <v>0.10254325201335956</v>
      </c>
    </row>
    <row r="1139" ht="14.25" customHeight="1">
      <c r="A1139" s="11">
        <v>193.0</v>
      </c>
      <c r="B1139" s="11"/>
      <c r="C1139" s="20" t="s">
        <v>362</v>
      </c>
      <c r="D1139" s="21" t="s">
        <v>190</v>
      </c>
      <c r="E1139" s="13">
        <v>6.25</v>
      </c>
      <c r="F1139" s="21" t="s">
        <v>128</v>
      </c>
      <c r="G1139" s="13">
        <v>8.571428571428571</v>
      </c>
      <c r="H1139" s="15">
        <v>0.4286436856498667</v>
      </c>
      <c r="I1139" s="15">
        <v>0.08219343747954833</v>
      </c>
      <c r="J1139" s="15">
        <v>0.100246463148709</v>
      </c>
    </row>
    <row r="1140" ht="14.25" customHeight="1">
      <c r="A1140" s="11">
        <v>177.0</v>
      </c>
      <c r="B1140" s="11"/>
      <c r="C1140" s="20" t="s">
        <v>415</v>
      </c>
      <c r="D1140" s="21" t="s">
        <v>296</v>
      </c>
      <c r="E1140" s="13">
        <v>5.0</v>
      </c>
      <c r="F1140" s="21" t="s">
        <v>233</v>
      </c>
      <c r="G1140" s="13">
        <v>11.11111111111111</v>
      </c>
      <c r="H1140" s="15">
        <v>0.4286436856498667</v>
      </c>
      <c r="I1140" s="15">
        <v>0.04789012069184813</v>
      </c>
      <c r="J1140" s="15">
        <v>0.058408741212668425</v>
      </c>
    </row>
    <row r="1141" ht="14.25" customHeight="1">
      <c r="A1141" s="11">
        <v>177.0</v>
      </c>
      <c r="B1141" s="11"/>
      <c r="C1141" s="20" t="s">
        <v>415</v>
      </c>
      <c r="D1141" s="21" t="s">
        <v>296</v>
      </c>
      <c r="E1141" s="13">
        <v>5.0</v>
      </c>
      <c r="F1141" s="21" t="s">
        <v>288</v>
      </c>
      <c r="G1141" s="13">
        <v>11.739130434782608</v>
      </c>
      <c r="H1141" s="15">
        <v>0.4285076082893429</v>
      </c>
      <c r="I1141" s="15">
        <v>0.04787491747893008</v>
      </c>
      <c r="J1141" s="15">
        <v>0.05625155948199196</v>
      </c>
    </row>
    <row r="1142" ht="14.25" customHeight="1">
      <c r="A1142" s="32">
        <v>83.0</v>
      </c>
      <c r="B1142" s="32"/>
      <c r="C1142" s="32" t="s">
        <v>370</v>
      </c>
      <c r="D1142" s="36" t="s">
        <v>371</v>
      </c>
      <c r="E1142" s="13">
        <v>6.0</v>
      </c>
      <c r="F1142" s="36" t="s">
        <v>239</v>
      </c>
      <c r="G1142" s="13">
        <v>9.583333333333332</v>
      </c>
      <c r="H1142" s="15">
        <v>0.42835307976129056</v>
      </c>
      <c r="I1142" s="15">
        <v>0.08248723529862416</v>
      </c>
      <c r="J1142" s="15">
        <v>0.06755666905553073</v>
      </c>
    </row>
    <row r="1143" ht="14.25" customHeight="1">
      <c r="A1143" s="11">
        <v>36.0</v>
      </c>
      <c r="B1143" s="11"/>
      <c r="C1143" s="11" t="s">
        <v>192</v>
      </c>
      <c r="D1143" s="12" t="s">
        <v>94</v>
      </c>
      <c r="E1143" s="13">
        <v>3.6363636363636362</v>
      </c>
      <c r="F1143" s="12" t="s">
        <v>36</v>
      </c>
      <c r="G1143" s="13">
        <v>17.857142857142858</v>
      </c>
      <c r="H1143" s="15">
        <v>0.42668417165832445</v>
      </c>
      <c r="I1143" s="15">
        <v>0.21753330153021908</v>
      </c>
      <c r="J1143" s="15">
        <v>0.2620250182960223</v>
      </c>
    </row>
    <row r="1144" ht="14.25" customHeight="1">
      <c r="A1144" s="11">
        <v>111.0</v>
      </c>
      <c r="B1144" s="11"/>
      <c r="C1144" s="11" t="s">
        <v>308</v>
      </c>
      <c r="D1144" s="48" t="s">
        <v>103</v>
      </c>
      <c r="E1144" s="13">
        <v>5.714285714285714</v>
      </c>
      <c r="F1144" s="48" t="s">
        <v>194</v>
      </c>
      <c r="G1144" s="13">
        <v>10.857142857142858</v>
      </c>
      <c r="H1144" s="15">
        <v>0.42668417165832445</v>
      </c>
      <c r="I1144" s="15">
        <v>0.1681882589855064</v>
      </c>
      <c r="J1144" s="15">
        <v>0.2386030767474384</v>
      </c>
    </row>
    <row r="1145" ht="14.25" customHeight="1">
      <c r="A1145" s="11">
        <v>25.0</v>
      </c>
      <c r="B1145" s="11"/>
      <c r="C1145" s="11" t="s">
        <v>418</v>
      </c>
      <c r="D1145" s="48" t="s">
        <v>246</v>
      </c>
      <c r="E1145" s="13">
        <v>3.75</v>
      </c>
      <c r="F1145" s="12" t="s">
        <v>71</v>
      </c>
      <c r="G1145" s="13">
        <v>13.076923076923077</v>
      </c>
      <c r="H1145" s="15">
        <v>0.42643552120864014</v>
      </c>
      <c r="I1145" s="15">
        <v>0.047308839472912645</v>
      </c>
      <c r="J1145" s="15">
        <v>0.051032502966909636</v>
      </c>
    </row>
    <row r="1146" ht="14.25" customHeight="1">
      <c r="A1146" s="11">
        <v>206.0</v>
      </c>
      <c r="B1146" s="11"/>
      <c r="C1146" s="20" t="s">
        <v>302</v>
      </c>
      <c r="D1146" s="21" t="s">
        <v>60</v>
      </c>
      <c r="E1146" s="13">
        <v>6.0</v>
      </c>
      <c r="F1146" s="21" t="s">
        <v>257</v>
      </c>
      <c r="G1146" s="13">
        <v>10.714285714285714</v>
      </c>
      <c r="H1146" s="15">
        <v>0.42615478682996427</v>
      </c>
      <c r="I1146" s="15">
        <v>0.17520164106893937</v>
      </c>
      <c r="J1146" s="15">
        <v>0.13279626799734728</v>
      </c>
    </row>
    <row r="1147" ht="14.25" customHeight="1">
      <c r="A1147" s="11">
        <v>42.0</v>
      </c>
      <c r="B1147" s="11"/>
      <c r="C1147" s="11" t="s">
        <v>278</v>
      </c>
      <c r="D1147" s="48" t="s">
        <v>60</v>
      </c>
      <c r="E1147" s="13">
        <v>6.0</v>
      </c>
      <c r="F1147" s="48" t="s">
        <v>310</v>
      </c>
      <c r="G1147" s="13">
        <v>11.176470588235295</v>
      </c>
      <c r="H1147" s="15">
        <v>0.42615478682996427</v>
      </c>
      <c r="I1147" s="15">
        <v>0.1534686130737465</v>
      </c>
      <c r="J1147" s="15">
        <v>0.11040368012267075</v>
      </c>
    </row>
    <row r="1148" ht="14.25" customHeight="1">
      <c r="A1148" s="11">
        <v>87.0</v>
      </c>
      <c r="B1148" s="11"/>
      <c r="C1148" s="11" t="s">
        <v>243</v>
      </c>
      <c r="D1148" s="48" t="s">
        <v>86</v>
      </c>
      <c r="E1148" s="13">
        <v>5.555555555555555</v>
      </c>
      <c r="F1148" s="12" t="s">
        <v>212</v>
      </c>
      <c r="G1148" s="13">
        <v>10.704225352112676</v>
      </c>
      <c r="H1148" s="15">
        <v>0.42568452111949195</v>
      </c>
      <c r="I1148" s="15">
        <v>0.2212318718890898</v>
      </c>
      <c r="J1148" s="15">
        <v>0.25626952308885514</v>
      </c>
    </row>
    <row r="1149" ht="14.25" customHeight="1">
      <c r="A1149" s="32">
        <v>23.0</v>
      </c>
      <c r="B1149" s="32"/>
      <c r="C1149" s="32" t="s">
        <v>417</v>
      </c>
      <c r="D1149" s="36" t="s">
        <v>119</v>
      </c>
      <c r="E1149" s="13">
        <v>5.0</v>
      </c>
      <c r="F1149" s="36" t="s">
        <v>112</v>
      </c>
      <c r="G1149" s="13">
        <v>15.483870967741936</v>
      </c>
      <c r="H1149" s="15">
        <v>0.42546854723764543</v>
      </c>
      <c r="I1149" s="15">
        <v>0.04766890540275969</v>
      </c>
      <c r="J1149" s="15">
        <v>0.04714052717419898</v>
      </c>
    </row>
    <row r="1150" ht="14.25" customHeight="1">
      <c r="A1150" s="11">
        <v>159.0</v>
      </c>
      <c r="B1150" s="11"/>
      <c r="C1150" s="47" t="s">
        <v>329</v>
      </c>
      <c r="D1150" s="21" t="s">
        <v>317</v>
      </c>
      <c r="E1150" s="13">
        <v>6.0</v>
      </c>
      <c r="F1150" s="21" t="s">
        <v>65</v>
      </c>
      <c r="G1150" s="13">
        <v>9.375</v>
      </c>
      <c r="H1150" s="15">
        <v>0.4251922689602184</v>
      </c>
      <c r="I1150" s="15">
        <v>0.1309710069021654</v>
      </c>
      <c r="J1150" s="15">
        <v>0.11067759312512228</v>
      </c>
    </row>
    <row r="1151" ht="14.25" customHeight="1">
      <c r="A1151" s="11">
        <v>205.0</v>
      </c>
      <c r="B1151" s="11"/>
      <c r="C1151" s="20" t="s">
        <v>183</v>
      </c>
      <c r="D1151" s="21" t="s">
        <v>160</v>
      </c>
      <c r="E1151" s="13">
        <v>6.0</v>
      </c>
      <c r="F1151" s="21" t="s">
        <v>245</v>
      </c>
      <c r="G1151" s="13">
        <v>10.0</v>
      </c>
      <c r="H1151" s="15">
        <v>0.4245436156132158</v>
      </c>
      <c r="I1151" s="15">
        <v>0.24182346886772657</v>
      </c>
      <c r="J1151" s="15">
        <v>0.3522561863173217</v>
      </c>
    </row>
    <row r="1152" ht="14.25" customHeight="1">
      <c r="A1152" s="11">
        <v>27.0</v>
      </c>
      <c r="B1152" s="11"/>
      <c r="C1152" s="11" t="s">
        <v>361</v>
      </c>
      <c r="D1152" s="48" t="s">
        <v>317</v>
      </c>
      <c r="E1152" s="13">
        <v>6.0</v>
      </c>
      <c r="F1152" s="48" t="s">
        <v>140</v>
      </c>
      <c r="G1152" s="13">
        <v>10.74074074074074</v>
      </c>
      <c r="H1152" s="15">
        <v>0.4245436156132158</v>
      </c>
      <c r="I1152" s="15">
        <v>0.09659615147608912</v>
      </c>
      <c r="J1152" s="15">
        <v>0.07262368721729194</v>
      </c>
    </row>
    <row r="1153" ht="14.25" customHeight="1">
      <c r="A1153" s="32">
        <v>120.0</v>
      </c>
      <c r="B1153" s="32"/>
      <c r="C1153" s="32" t="s">
        <v>421</v>
      </c>
      <c r="D1153" s="36" t="s">
        <v>246</v>
      </c>
      <c r="E1153" s="13">
        <v>5.0</v>
      </c>
      <c r="F1153" s="36" t="s">
        <v>267</v>
      </c>
      <c r="G1153" s="13">
        <v>10.689655172413792</v>
      </c>
      <c r="H1153" s="15">
        <v>0.4245436156132158</v>
      </c>
      <c r="I1153" s="15">
        <v>0.04476731985650475</v>
      </c>
      <c r="J1153" s="15">
        <v>0.04968461911693353</v>
      </c>
    </row>
    <row r="1154" ht="14.25" customHeight="1">
      <c r="A1154" s="11">
        <v>241.0</v>
      </c>
      <c r="B1154" s="11"/>
      <c r="C1154" s="20" t="s">
        <v>186</v>
      </c>
      <c r="D1154" s="21" t="s">
        <v>54</v>
      </c>
      <c r="E1154" s="13">
        <v>5.454545454545455</v>
      </c>
      <c r="F1154" s="21" t="s">
        <v>221</v>
      </c>
      <c r="G1154" s="13">
        <v>10.606060606060607</v>
      </c>
      <c r="H1154" s="15">
        <v>0.4242598297739021</v>
      </c>
      <c r="I1154" s="15">
        <v>0.2668931804559855</v>
      </c>
      <c r="J1154" s="15">
        <v>0.3432656905556983</v>
      </c>
    </row>
    <row r="1155" ht="14.25" customHeight="1">
      <c r="A1155" s="11">
        <v>69.0</v>
      </c>
      <c r="B1155" s="11"/>
      <c r="C1155" s="11" t="s">
        <v>382</v>
      </c>
      <c r="D1155" s="48" t="s">
        <v>132</v>
      </c>
      <c r="E1155" s="13">
        <v>6.666666666666667</v>
      </c>
      <c r="F1155" s="48" t="s">
        <v>334</v>
      </c>
      <c r="G1155" s="13">
        <v>8.275862068965518</v>
      </c>
      <c r="H1155" s="15">
        <v>0.424159413246145</v>
      </c>
      <c r="I1155" s="15">
        <v>0.04259695851892372</v>
      </c>
      <c r="J1155" s="15">
        <v>0.04105931221141135</v>
      </c>
    </row>
    <row r="1156" ht="14.25" customHeight="1">
      <c r="A1156" s="32">
        <v>137.0</v>
      </c>
      <c r="B1156" s="32"/>
      <c r="C1156" s="32" t="s">
        <v>322</v>
      </c>
      <c r="D1156" s="70" t="s">
        <v>54</v>
      </c>
      <c r="E1156" s="13">
        <v>5.454545454545455</v>
      </c>
      <c r="F1156" s="36" t="s">
        <v>319</v>
      </c>
      <c r="G1156" s="13">
        <v>11.034482758620689</v>
      </c>
      <c r="H1156" s="15">
        <v>0.42394901671179674</v>
      </c>
      <c r="I1156" s="15">
        <v>0.12021019240454935</v>
      </c>
      <c r="J1156" s="15">
        <v>0.1504748761393418</v>
      </c>
    </row>
    <row r="1157" ht="14.25" customHeight="1">
      <c r="A1157" s="11">
        <v>43.0</v>
      </c>
      <c r="B1157" s="11"/>
      <c r="C1157" s="11" t="s">
        <v>387</v>
      </c>
      <c r="D1157" s="48" t="s">
        <v>119</v>
      </c>
      <c r="E1157" s="13">
        <v>5.0</v>
      </c>
      <c r="F1157" s="48" t="s">
        <v>145</v>
      </c>
      <c r="G1157" s="13">
        <v>11.904761904761903</v>
      </c>
      <c r="H1157" s="15">
        <v>0.42372482368339287</v>
      </c>
      <c r="I1157" s="15">
        <v>0.06941509361618285</v>
      </c>
      <c r="J1157" s="15">
        <v>0.07111787270820412</v>
      </c>
    </row>
    <row r="1158" ht="14.25" customHeight="1">
      <c r="A1158" s="11">
        <v>226.0</v>
      </c>
      <c r="B1158" s="11"/>
      <c r="C1158" s="20" t="s">
        <v>251</v>
      </c>
      <c r="D1158" s="21" t="s">
        <v>154</v>
      </c>
      <c r="E1158" s="13">
        <v>5.0</v>
      </c>
      <c r="F1158" s="21" t="s">
        <v>107</v>
      </c>
      <c r="G1158" s="13">
        <v>10.9375</v>
      </c>
      <c r="H1158" s="15">
        <v>0.42360712234348075</v>
      </c>
      <c r="I1158" s="15">
        <v>0.22467226375726113</v>
      </c>
      <c r="J1158" s="15">
        <v>0.3035571919209217</v>
      </c>
    </row>
    <row r="1159" ht="14.25" customHeight="1">
      <c r="A1159" s="11">
        <v>226.0</v>
      </c>
      <c r="B1159" s="11"/>
      <c r="C1159" s="20" t="s">
        <v>251</v>
      </c>
      <c r="D1159" s="21" t="s">
        <v>190</v>
      </c>
      <c r="E1159" s="13">
        <v>5.0</v>
      </c>
      <c r="F1159" s="21" t="s">
        <v>107</v>
      </c>
      <c r="G1159" s="13">
        <v>10.9375</v>
      </c>
      <c r="H1159" s="15">
        <v>0.42360712234348075</v>
      </c>
      <c r="I1159" s="15">
        <v>0.22467226375726113</v>
      </c>
      <c r="J1159" s="15">
        <v>0.2483649752080269</v>
      </c>
    </row>
    <row r="1160" ht="14.25" customHeight="1">
      <c r="A1160" s="11">
        <v>140.0</v>
      </c>
      <c r="B1160" s="11"/>
      <c r="C1160" s="11" t="s">
        <v>395</v>
      </c>
      <c r="D1160" s="48" t="s">
        <v>136</v>
      </c>
      <c r="E1160" s="13">
        <v>5.0</v>
      </c>
      <c r="F1160" s="48" t="s">
        <v>245</v>
      </c>
      <c r="G1160" s="13">
        <v>10.9375</v>
      </c>
      <c r="H1160" s="15">
        <v>0.42360712234348075</v>
      </c>
      <c r="I1160" s="15">
        <v>0.06460989360120054</v>
      </c>
      <c r="J1160" s="15">
        <v>0.06043510047619989</v>
      </c>
    </row>
    <row r="1161" ht="14.25" customHeight="1">
      <c r="A1161" s="11">
        <v>216.0</v>
      </c>
      <c r="B1161" s="11"/>
      <c r="C1161" s="20" t="s">
        <v>377</v>
      </c>
      <c r="D1161" s="21" t="s">
        <v>317</v>
      </c>
      <c r="E1161" s="13">
        <v>6.0</v>
      </c>
      <c r="F1161" s="21" t="s">
        <v>150</v>
      </c>
      <c r="G1161" s="13">
        <v>13.333333333333334</v>
      </c>
      <c r="H1161" s="15">
        <v>0.42360712234348075</v>
      </c>
      <c r="I1161" s="15">
        <v>0.07418172969026728</v>
      </c>
      <c r="J1161" s="15">
        <v>0.05011387961298056</v>
      </c>
    </row>
    <row r="1162" ht="14.25" customHeight="1">
      <c r="A1162" s="11">
        <v>1.0</v>
      </c>
      <c r="B1162" s="11"/>
      <c r="C1162" s="11" t="s">
        <v>388</v>
      </c>
      <c r="D1162" s="48" t="s">
        <v>139</v>
      </c>
      <c r="E1162" s="13">
        <v>4.0</v>
      </c>
      <c r="F1162" s="48" t="s">
        <v>208</v>
      </c>
      <c r="G1162" s="13">
        <v>13.846153846153847</v>
      </c>
      <c r="H1162" s="15">
        <v>0.4232292390942894</v>
      </c>
      <c r="I1162" s="15">
        <v>0.07052931855101811</v>
      </c>
      <c r="J1162" s="15">
        <v>0.05505099242576767</v>
      </c>
    </row>
    <row r="1163" ht="14.25" customHeight="1">
      <c r="A1163" s="32">
        <v>42.0</v>
      </c>
      <c r="B1163" s="32"/>
      <c r="C1163" s="32" t="s">
        <v>278</v>
      </c>
      <c r="D1163" s="36" t="s">
        <v>60</v>
      </c>
      <c r="E1163" s="13">
        <v>6.0</v>
      </c>
      <c r="F1163" s="36" t="s">
        <v>313</v>
      </c>
      <c r="G1163" s="13">
        <v>10.0</v>
      </c>
      <c r="H1163" s="15">
        <v>0.4223401020373686</v>
      </c>
      <c r="I1163" s="15">
        <v>0.15209485311017076</v>
      </c>
      <c r="J1163" s="15">
        <v>0.11731734341393471</v>
      </c>
    </row>
    <row r="1164" ht="14.25" customHeight="1">
      <c r="A1164" s="11">
        <v>56.0</v>
      </c>
      <c r="B1164" s="11"/>
      <c r="C1164" s="11" t="s">
        <v>407</v>
      </c>
      <c r="D1164" s="48" t="s">
        <v>317</v>
      </c>
      <c r="E1164" s="13">
        <v>6.0</v>
      </c>
      <c r="F1164" s="48" t="s">
        <v>273</v>
      </c>
      <c r="G1164" s="13">
        <v>10.526315789473683</v>
      </c>
      <c r="H1164" s="15">
        <v>0.4218121769098219</v>
      </c>
      <c r="I1164" s="15">
        <v>0.04606784106425839</v>
      </c>
      <c r="J1164" s="15">
        <v>0.03395060286917466</v>
      </c>
    </row>
    <row r="1165" ht="14.25" customHeight="1">
      <c r="A1165" s="11">
        <v>23.0</v>
      </c>
      <c r="B1165" s="11"/>
      <c r="C1165" s="11" t="s">
        <v>417</v>
      </c>
      <c r="D1165" s="48" t="s">
        <v>119</v>
      </c>
      <c r="E1165" s="13">
        <v>5.0</v>
      </c>
      <c r="F1165" s="48" t="s">
        <v>144</v>
      </c>
      <c r="G1165" s="13">
        <v>13.043478260869565</v>
      </c>
      <c r="H1165" s="15">
        <v>0.42169857276845113</v>
      </c>
      <c r="I1165" s="15">
        <v>0.047246522696659285</v>
      </c>
      <c r="J1165" s="15">
        <v>0.04747583636330416</v>
      </c>
    </row>
    <row r="1166" ht="14.25" customHeight="1">
      <c r="A1166" s="11">
        <v>116.0</v>
      </c>
      <c r="B1166" s="11"/>
      <c r="C1166" s="11" t="s">
        <v>408</v>
      </c>
      <c r="D1166" s="48" t="s">
        <v>74</v>
      </c>
      <c r="E1166" s="13">
        <v>6.0</v>
      </c>
      <c r="F1166" s="48" t="s">
        <v>89</v>
      </c>
      <c r="G1166" s="13">
        <v>9.166666666666666</v>
      </c>
      <c r="H1166" s="15">
        <v>0.4207686039832761</v>
      </c>
      <c r="I1166" s="15">
        <v>0.04951925450098582</v>
      </c>
      <c r="J1166" s="15">
        <v>0.04230821534881613</v>
      </c>
    </row>
    <row r="1167" ht="14.25" customHeight="1">
      <c r="A1167" s="11">
        <v>27.0</v>
      </c>
      <c r="B1167" s="11"/>
      <c r="C1167" s="11" t="s">
        <v>361</v>
      </c>
      <c r="D1167" s="48" t="s">
        <v>317</v>
      </c>
      <c r="E1167" s="13">
        <v>6.0</v>
      </c>
      <c r="F1167" s="48" t="s">
        <v>291</v>
      </c>
      <c r="G1167" s="13">
        <v>9.148936170212766</v>
      </c>
      <c r="H1167" s="15">
        <v>0.42053007302863704</v>
      </c>
      <c r="I1167" s="15">
        <v>0.09568295256507567</v>
      </c>
      <c r="J1167" s="15">
        <v>0.08310747879938002</v>
      </c>
    </row>
    <row r="1168" ht="14.25" customHeight="1">
      <c r="A1168" s="11">
        <v>240.0</v>
      </c>
      <c r="B1168" s="11"/>
      <c r="C1168" s="20" t="s">
        <v>386</v>
      </c>
      <c r="D1168" s="21" t="s">
        <v>108</v>
      </c>
      <c r="E1168" s="13">
        <v>6.0</v>
      </c>
      <c r="F1168" s="21" t="s">
        <v>236</v>
      </c>
      <c r="G1168" s="13">
        <v>10.625</v>
      </c>
      <c r="H1168" s="15">
        <v>0.42053007302863704</v>
      </c>
      <c r="I1168" s="15">
        <v>0.06414057234017487</v>
      </c>
      <c r="J1168" s="15">
        <v>0.06999545535379083</v>
      </c>
    </row>
    <row r="1169" ht="14.25" customHeight="1">
      <c r="A1169" s="32">
        <v>137.0</v>
      </c>
      <c r="B1169" s="32"/>
      <c r="C1169" s="32" t="s">
        <v>322</v>
      </c>
      <c r="D1169" s="36" t="s">
        <v>139</v>
      </c>
      <c r="E1169" s="13">
        <v>6.0</v>
      </c>
      <c r="F1169" s="36" t="s">
        <v>193</v>
      </c>
      <c r="G1169" s="13">
        <v>9.375</v>
      </c>
      <c r="H1169" s="15">
        <v>0.4202799064176742</v>
      </c>
      <c r="I1169" s="15">
        <v>0.11916982095179558</v>
      </c>
      <c r="J1169" s="15">
        <v>0.09836640055252849</v>
      </c>
    </row>
    <row r="1170" ht="14.25" customHeight="1">
      <c r="A1170" s="11">
        <v>223.0</v>
      </c>
      <c r="B1170" s="11"/>
      <c r="C1170" s="20" t="s">
        <v>432</v>
      </c>
      <c r="D1170" s="21" t="s">
        <v>74</v>
      </c>
      <c r="E1170" s="13">
        <v>6.0</v>
      </c>
      <c r="F1170" s="21" t="s">
        <v>107</v>
      </c>
      <c r="G1170" s="13">
        <v>9.375</v>
      </c>
      <c r="H1170" s="15">
        <v>0.4202799064176742</v>
      </c>
      <c r="I1170" s="15">
        <v>0.031853361106650394</v>
      </c>
      <c r="J1170" s="15">
        <v>0.026292734624721224</v>
      </c>
    </row>
    <row r="1171" ht="14.25" customHeight="1">
      <c r="A1171" s="11">
        <v>219.0</v>
      </c>
      <c r="B1171" s="11"/>
      <c r="C1171" s="20" t="s">
        <v>301</v>
      </c>
      <c r="D1171" s="21" t="s">
        <v>108</v>
      </c>
      <c r="E1171" s="13">
        <v>5.0</v>
      </c>
      <c r="F1171" s="21" t="s">
        <v>100</v>
      </c>
      <c r="G1171" s="13">
        <v>15.0</v>
      </c>
      <c r="H1171" s="15">
        <v>0.41974108602483096</v>
      </c>
      <c r="I1171" s="15">
        <v>0.13765667503145027</v>
      </c>
      <c r="J1171" s="15">
        <v>0.15543405134979757</v>
      </c>
    </row>
    <row r="1172" ht="14.25" customHeight="1">
      <c r="A1172" s="32">
        <v>88.0</v>
      </c>
      <c r="B1172" s="32"/>
      <c r="C1172" s="32" t="s">
        <v>341</v>
      </c>
      <c r="D1172" s="36" t="s">
        <v>119</v>
      </c>
      <c r="E1172" s="13">
        <v>6.25</v>
      </c>
      <c r="F1172" s="36" t="s">
        <v>360</v>
      </c>
      <c r="G1172" s="13">
        <v>9.130434782608697</v>
      </c>
      <c r="H1172" s="15">
        <v>0.41939042513425057</v>
      </c>
      <c r="I1172" s="15">
        <v>0.09476555503837943</v>
      </c>
      <c r="J1172" s="15">
        <v>0.0991775907155761</v>
      </c>
    </row>
    <row r="1173" ht="14.25" customHeight="1">
      <c r="A1173" s="11">
        <v>88.0</v>
      </c>
      <c r="B1173" s="11"/>
      <c r="C1173" s="11" t="s">
        <v>341</v>
      </c>
      <c r="D1173" s="12" t="s">
        <v>111</v>
      </c>
      <c r="E1173" s="13">
        <v>6.25</v>
      </c>
      <c r="F1173" s="48" t="s">
        <v>360</v>
      </c>
      <c r="G1173" s="13">
        <v>9.130434782608697</v>
      </c>
      <c r="H1173" s="15">
        <v>0.41939042513425057</v>
      </c>
      <c r="I1173" s="15">
        <v>0.09476555503837943</v>
      </c>
      <c r="J1173" s="15">
        <v>0.0991775907155761</v>
      </c>
    </row>
    <row r="1174" ht="14.25" customHeight="1">
      <c r="A1174" s="11">
        <v>43.0</v>
      </c>
      <c r="B1174" s="11"/>
      <c r="C1174" s="11" t="s">
        <v>387</v>
      </c>
      <c r="D1174" s="48" t="s">
        <v>146</v>
      </c>
      <c r="E1174" s="13">
        <v>6.0</v>
      </c>
      <c r="F1174" s="48" t="s">
        <v>205</v>
      </c>
      <c r="G1174" s="13">
        <v>12.307692307692308</v>
      </c>
      <c r="H1174" s="15">
        <v>0.41939042513425057</v>
      </c>
      <c r="I1174" s="15">
        <v>0.06870502740282508</v>
      </c>
      <c r="J1174" s="15">
        <v>0.07755434291663492</v>
      </c>
    </row>
    <row r="1175" ht="14.25" customHeight="1">
      <c r="A1175" s="11">
        <v>216.0</v>
      </c>
      <c r="B1175" s="11"/>
      <c r="C1175" s="20" t="s">
        <v>377</v>
      </c>
      <c r="D1175" s="21" t="s">
        <v>58</v>
      </c>
      <c r="E1175" s="13">
        <v>4.0</v>
      </c>
      <c r="F1175" s="21" t="s">
        <v>120</v>
      </c>
      <c r="G1175" s="13">
        <v>12.413793103448276</v>
      </c>
      <c r="H1175" s="15">
        <v>0.4191440147787075</v>
      </c>
      <c r="I1175" s="15">
        <v>0.07340015397662727</v>
      </c>
      <c r="J1175" s="15">
        <v>0.060263133717452816</v>
      </c>
    </row>
    <row r="1176" ht="14.25" customHeight="1">
      <c r="A1176" s="11">
        <v>66.0</v>
      </c>
      <c r="B1176" s="11"/>
      <c r="C1176" s="11" t="s">
        <v>369</v>
      </c>
      <c r="D1176" s="48" t="s">
        <v>149</v>
      </c>
      <c r="E1176" s="13">
        <v>5.0</v>
      </c>
      <c r="F1176" s="48" t="s">
        <v>236</v>
      </c>
      <c r="G1176" s="13">
        <v>11.875</v>
      </c>
      <c r="H1176" s="15">
        <v>0.4188206011870573</v>
      </c>
      <c r="I1176" s="15">
        <v>0.08096703785321684</v>
      </c>
      <c r="J1176" s="15">
        <v>0.07982912272663108</v>
      </c>
    </row>
    <row r="1177" ht="14.25" customHeight="1">
      <c r="A1177" s="11">
        <v>83.0</v>
      </c>
      <c r="B1177" s="11"/>
      <c r="C1177" s="11" t="s">
        <v>370</v>
      </c>
      <c r="D1177" s="48" t="s">
        <v>178</v>
      </c>
      <c r="E1177" s="13">
        <v>5.0</v>
      </c>
      <c r="F1177" s="48" t="s">
        <v>239</v>
      </c>
      <c r="G1177" s="13">
        <v>9.583333333333332</v>
      </c>
      <c r="H1177" s="15">
        <v>0.4188206011870573</v>
      </c>
      <c r="I1177" s="15">
        <v>0.08065158186158092</v>
      </c>
      <c r="J1177" s="15">
        <v>0.0625993554534143</v>
      </c>
    </row>
    <row r="1178" ht="14.25" customHeight="1">
      <c r="A1178" s="11">
        <v>58.0</v>
      </c>
      <c r="B1178" s="11"/>
      <c r="C1178" s="11" t="s">
        <v>384</v>
      </c>
      <c r="D1178" s="48" t="s">
        <v>60</v>
      </c>
      <c r="E1178" s="13">
        <v>6.0</v>
      </c>
      <c r="F1178" s="48" t="s">
        <v>355</v>
      </c>
      <c r="G1178" s="13">
        <v>10.37037037037037</v>
      </c>
      <c r="H1178" s="15">
        <v>0.41830032714831555</v>
      </c>
      <c r="I1178" s="15">
        <v>0.06931410658454623</v>
      </c>
      <c r="J1178" s="15">
        <v>0.052112283143994326</v>
      </c>
    </row>
    <row r="1179" ht="14.25" customHeight="1">
      <c r="A1179" s="11">
        <v>74.0</v>
      </c>
      <c r="B1179" s="11"/>
      <c r="C1179" s="11" t="s">
        <v>357</v>
      </c>
      <c r="D1179" s="48" t="s">
        <v>139</v>
      </c>
      <c r="E1179" s="13">
        <v>4.0</v>
      </c>
      <c r="F1179" s="48" t="s">
        <v>140</v>
      </c>
      <c r="G1179" s="13">
        <v>13.333333333333334</v>
      </c>
      <c r="H1179" s="15">
        <v>0.41773275546968824</v>
      </c>
      <c r="I1179" s="15">
        <v>0.08547628324015091</v>
      </c>
      <c r="J1179" s="15">
        <v>0.06736797434631152</v>
      </c>
    </row>
    <row r="1180" ht="14.25" customHeight="1">
      <c r="A1180" s="11">
        <v>225.0</v>
      </c>
      <c r="B1180" s="11"/>
      <c r="C1180" s="20" t="s">
        <v>405</v>
      </c>
      <c r="D1180" s="21" t="s">
        <v>97</v>
      </c>
      <c r="E1180" s="13">
        <v>5.0</v>
      </c>
      <c r="F1180" s="21" t="s">
        <v>222</v>
      </c>
      <c r="G1180" s="13">
        <v>11.578947368421053</v>
      </c>
      <c r="H1180" s="15">
        <v>0.41773275546968824</v>
      </c>
      <c r="I1180" s="15">
        <v>0.053094930540277786</v>
      </c>
      <c r="J1180" s="15">
        <v>0.06575905471358849</v>
      </c>
    </row>
    <row r="1181" ht="14.25" customHeight="1">
      <c r="A1181" s="32">
        <v>120.0</v>
      </c>
      <c r="B1181" s="32"/>
      <c r="C1181" s="32" t="s">
        <v>421</v>
      </c>
      <c r="D1181" s="36" t="s">
        <v>246</v>
      </c>
      <c r="E1181" s="13">
        <v>5.0</v>
      </c>
      <c r="F1181" s="36" t="s">
        <v>258</v>
      </c>
      <c r="G1181" s="13">
        <v>11.052631578947368</v>
      </c>
      <c r="H1181" s="15">
        <v>0.4167089006768704</v>
      </c>
      <c r="I1181" s="15">
        <v>0.04394116401140201</v>
      </c>
      <c r="J1181" s="15">
        <v>0.045116808399521646</v>
      </c>
    </row>
    <row r="1182" ht="14.25" customHeight="1">
      <c r="A1182" s="11">
        <v>66.0</v>
      </c>
      <c r="B1182" s="11"/>
      <c r="C1182" s="11" t="s">
        <v>369</v>
      </c>
      <c r="D1182" s="12" t="s">
        <v>106</v>
      </c>
      <c r="E1182" s="13">
        <v>5.384615384615384</v>
      </c>
      <c r="F1182" s="48" t="s">
        <v>150</v>
      </c>
      <c r="G1182" s="13">
        <v>15.333333333333332</v>
      </c>
      <c r="H1182" s="15">
        <v>0.4164273406088455</v>
      </c>
      <c r="I1182" s="15">
        <v>0.08050436906548415</v>
      </c>
      <c r="J1182" s="15">
        <v>0.09789331278362874</v>
      </c>
    </row>
    <row r="1183" ht="14.25" customHeight="1">
      <c r="A1183" s="32">
        <v>66.0</v>
      </c>
      <c r="B1183" s="32"/>
      <c r="C1183" s="32" t="s">
        <v>369</v>
      </c>
      <c r="D1183" s="36" t="s">
        <v>198</v>
      </c>
      <c r="E1183" s="13">
        <v>5.0</v>
      </c>
      <c r="F1183" s="36" t="s">
        <v>150</v>
      </c>
      <c r="G1183" s="13">
        <v>15.333333333333332</v>
      </c>
      <c r="H1183" s="15">
        <v>0.41621923099334884</v>
      </c>
      <c r="I1183" s="15">
        <v>0.08046413699698567</v>
      </c>
      <c r="J1183" s="15">
        <v>0.06274407946649707</v>
      </c>
    </row>
    <row r="1184" ht="14.25" customHeight="1">
      <c r="A1184" s="11">
        <v>8.0</v>
      </c>
      <c r="B1184" s="11"/>
      <c r="C1184" s="11" t="s">
        <v>327</v>
      </c>
      <c r="D1184" s="48" t="s">
        <v>60</v>
      </c>
      <c r="E1184" s="13">
        <v>6.0</v>
      </c>
      <c r="F1184" s="48" t="s">
        <v>88</v>
      </c>
      <c r="G1184" s="13">
        <v>9.696969696969697</v>
      </c>
      <c r="H1184" s="15">
        <v>0.4161342882931461</v>
      </c>
      <c r="I1184" s="15">
        <v>0.11943090267594052</v>
      </c>
      <c r="J1184" s="15">
        <v>0.09412924477570424</v>
      </c>
    </row>
    <row r="1185" ht="14.25" customHeight="1">
      <c r="A1185" s="11">
        <v>108.0</v>
      </c>
      <c r="B1185" s="11"/>
      <c r="C1185" s="11" t="s">
        <v>314</v>
      </c>
      <c r="D1185" s="48" t="s">
        <v>58</v>
      </c>
      <c r="E1185" s="13">
        <v>4.0</v>
      </c>
      <c r="F1185" s="48" t="s">
        <v>29</v>
      </c>
      <c r="G1185" s="13">
        <v>14.473684210526315</v>
      </c>
      <c r="H1185" s="15">
        <v>0.4156101296797</v>
      </c>
      <c r="I1185" s="15">
        <v>0.16082320164529534</v>
      </c>
      <c r="J1185" s="15">
        <v>0.1245031295221715</v>
      </c>
    </row>
    <row r="1186" ht="14.25" customHeight="1">
      <c r="A1186" s="11">
        <v>54.0</v>
      </c>
      <c r="B1186" s="11"/>
      <c r="C1186" s="11" t="s">
        <v>396</v>
      </c>
      <c r="D1186" s="48" t="s">
        <v>74</v>
      </c>
      <c r="E1186" s="13">
        <v>6.0</v>
      </c>
      <c r="F1186" s="48" t="s">
        <v>150</v>
      </c>
      <c r="G1186" s="13">
        <v>11.333333333333334</v>
      </c>
      <c r="H1186" s="15">
        <v>0.415322758803517</v>
      </c>
      <c r="I1186" s="15">
        <v>0.0625642828246692</v>
      </c>
      <c r="J1186" s="15">
        <v>0.043377902758437316</v>
      </c>
    </row>
    <row r="1187" ht="14.25" customHeight="1">
      <c r="A1187" s="11">
        <v>239.0</v>
      </c>
      <c r="B1187" s="11"/>
      <c r="C1187" s="20" t="s">
        <v>385</v>
      </c>
      <c r="D1187" s="21" t="s">
        <v>198</v>
      </c>
      <c r="E1187" s="13">
        <v>5.0</v>
      </c>
      <c r="F1187" s="21" t="s">
        <v>272</v>
      </c>
      <c r="G1187" s="13">
        <v>11.666666666666668</v>
      </c>
      <c r="H1187" s="15">
        <v>0.41483183355670433</v>
      </c>
      <c r="I1187" s="15">
        <v>0.06444315257705012</v>
      </c>
      <c r="J1187" s="15">
        <v>0.054530865603343026</v>
      </c>
    </row>
    <row r="1188" ht="14.25" customHeight="1">
      <c r="A1188" s="11">
        <v>88.0</v>
      </c>
      <c r="B1188" s="11"/>
      <c r="C1188" s="11" t="s">
        <v>341</v>
      </c>
      <c r="D1188" s="48" t="s">
        <v>103</v>
      </c>
      <c r="E1188" s="13">
        <v>4.285714285714286</v>
      </c>
      <c r="F1188" s="48" t="s">
        <v>144</v>
      </c>
      <c r="G1188" s="13">
        <v>16.08695652173913</v>
      </c>
      <c r="H1188" s="15">
        <v>0.41380247416822613</v>
      </c>
      <c r="I1188" s="15">
        <v>0.09350290037798024</v>
      </c>
      <c r="J1188" s="15">
        <v>0.1241086384735332</v>
      </c>
    </row>
    <row r="1189" ht="14.25" customHeight="1">
      <c r="A1189" s="11">
        <v>190.0</v>
      </c>
      <c r="B1189" s="11"/>
      <c r="C1189" s="20" t="s">
        <v>378</v>
      </c>
      <c r="D1189" s="21" t="s">
        <v>317</v>
      </c>
      <c r="E1189" s="13">
        <v>6.0</v>
      </c>
      <c r="F1189" s="21" t="s">
        <v>379</v>
      </c>
      <c r="G1189" s="13">
        <v>10.0</v>
      </c>
      <c r="H1189" s="15">
        <v>0.41380247416822613</v>
      </c>
      <c r="I1189" s="15">
        <v>0.07999692587893864</v>
      </c>
      <c r="J1189" s="15">
        <v>0.06063466725065291</v>
      </c>
    </row>
    <row r="1190" ht="14.25" customHeight="1">
      <c r="A1190" s="11">
        <v>176.0</v>
      </c>
      <c r="B1190" s="11"/>
      <c r="C1190" s="20" t="s">
        <v>321</v>
      </c>
      <c r="D1190" s="21" t="s">
        <v>47</v>
      </c>
      <c r="E1190" s="13">
        <v>4.545454545454545</v>
      </c>
      <c r="F1190" s="21" t="s">
        <v>239</v>
      </c>
      <c r="G1190" s="13">
        <v>10.833333333333334</v>
      </c>
      <c r="H1190" s="15">
        <v>0.4131523524491873</v>
      </c>
      <c r="I1190" s="15">
        <v>0.13620899536595937</v>
      </c>
      <c r="J1190" s="15">
        <v>0.17227952348184994</v>
      </c>
    </row>
    <row r="1191" ht="14.25" customHeight="1">
      <c r="A1191" s="11">
        <v>58.0</v>
      </c>
      <c r="B1191" s="11"/>
      <c r="C1191" s="11" t="s">
        <v>384</v>
      </c>
      <c r="D1191" s="48" t="s">
        <v>60</v>
      </c>
      <c r="E1191" s="13">
        <v>6.0</v>
      </c>
      <c r="F1191" s="48" t="s">
        <v>67</v>
      </c>
      <c r="G1191" s="13">
        <v>10.0</v>
      </c>
      <c r="H1191" s="15">
        <v>0.41283744974152786</v>
      </c>
      <c r="I1191" s="15">
        <v>0.06840888504333013</v>
      </c>
      <c r="J1191" s="15">
        <v>0.050415275280417844</v>
      </c>
    </row>
    <row r="1192" ht="14.25" customHeight="1">
      <c r="A1192" s="11">
        <v>164.0</v>
      </c>
      <c r="B1192" s="11"/>
      <c r="C1192" s="47" t="s">
        <v>226</v>
      </c>
      <c r="D1192" s="21" t="s">
        <v>190</v>
      </c>
      <c r="E1192" s="13">
        <v>5.0</v>
      </c>
      <c r="F1192" s="21" t="s">
        <v>36</v>
      </c>
      <c r="G1192" s="13">
        <v>14.642857142857142</v>
      </c>
      <c r="H1192" s="15">
        <v>0.4122584350855089</v>
      </c>
      <c r="I1192" s="15">
        <v>0.2315912167166672</v>
      </c>
      <c r="J1192" s="15">
        <v>0.2273453777435283</v>
      </c>
    </row>
    <row r="1193" ht="14.25" customHeight="1">
      <c r="A1193" s="11">
        <v>109.0</v>
      </c>
      <c r="B1193" s="11"/>
      <c r="C1193" s="11" t="s">
        <v>366</v>
      </c>
      <c r="D1193" s="12" t="s">
        <v>135</v>
      </c>
      <c r="E1193" s="13">
        <v>3.6363636363636362</v>
      </c>
      <c r="F1193" s="48" t="s">
        <v>144</v>
      </c>
      <c r="G1193" s="13">
        <v>13.913043478260871</v>
      </c>
      <c r="H1193" s="15">
        <v>0.41149793822387204</v>
      </c>
      <c r="I1193" s="15">
        <v>0.0847170854126356</v>
      </c>
      <c r="J1193" s="15">
        <v>0.10332440692721928</v>
      </c>
    </row>
    <row r="1194" ht="14.25" customHeight="1">
      <c r="A1194" s="11">
        <v>100.0</v>
      </c>
      <c r="B1194" s="11"/>
      <c r="C1194" s="11" t="s">
        <v>401</v>
      </c>
      <c r="D1194" s="48" t="s">
        <v>262</v>
      </c>
      <c r="E1194" s="13">
        <v>4.285714285714286</v>
      </c>
      <c r="F1194" s="48" t="s">
        <v>92</v>
      </c>
      <c r="G1194" s="13">
        <v>12.0</v>
      </c>
      <c r="H1194" s="15">
        <v>0.41149793822387204</v>
      </c>
      <c r="I1194" s="15">
        <v>0.05888870571366134</v>
      </c>
      <c r="J1194" s="15">
        <v>0.057944210530234505</v>
      </c>
    </row>
    <row r="1195" ht="14.25" customHeight="1">
      <c r="A1195" s="11">
        <v>87.0</v>
      </c>
      <c r="B1195" s="11"/>
      <c r="C1195" s="11" t="s">
        <v>243</v>
      </c>
      <c r="D1195" s="48" t="s">
        <v>86</v>
      </c>
      <c r="E1195" s="13">
        <v>5.555555555555555</v>
      </c>
      <c r="F1195" s="12" t="s">
        <v>107</v>
      </c>
      <c r="G1195" s="13">
        <v>10.3125</v>
      </c>
      <c r="H1195" s="15">
        <v>0.4111369751201669</v>
      </c>
      <c r="I1195" s="15">
        <v>0.2136713883075881</v>
      </c>
      <c r="J1195" s="15">
        <v>0.24199332134600565</v>
      </c>
    </row>
    <row r="1196" ht="14.25" customHeight="1">
      <c r="A1196" s="11">
        <v>153.0</v>
      </c>
      <c r="B1196" s="11"/>
      <c r="C1196" s="47" t="s">
        <v>333</v>
      </c>
      <c r="D1196" s="12" t="s">
        <v>146</v>
      </c>
      <c r="E1196" s="13">
        <v>6.0</v>
      </c>
      <c r="F1196" s="73" t="s">
        <v>309</v>
      </c>
      <c r="G1196" s="13">
        <v>9.487179487179487</v>
      </c>
      <c r="H1196" s="15">
        <v>0.4102732419791581</v>
      </c>
      <c r="I1196" s="15">
        <v>0.11974451927403917</v>
      </c>
      <c r="J1196" s="15">
        <v>0.14487885382132581</v>
      </c>
    </row>
    <row r="1197" ht="14.25" customHeight="1">
      <c r="A1197" s="32">
        <v>83.0</v>
      </c>
      <c r="B1197" s="32"/>
      <c r="C1197" s="32" t="s">
        <v>370</v>
      </c>
      <c r="D1197" s="36" t="s">
        <v>371</v>
      </c>
      <c r="E1197" s="13">
        <v>6.0</v>
      </c>
      <c r="F1197" s="36" t="s">
        <v>225</v>
      </c>
      <c r="G1197" s="13">
        <v>9.25925925925926</v>
      </c>
      <c r="H1197" s="15">
        <v>0.4102732419791581</v>
      </c>
      <c r="I1197" s="15">
        <v>0.07900563121134457</v>
      </c>
      <c r="J1197" s="15">
        <v>0.06226814193249676</v>
      </c>
    </row>
    <row r="1198" ht="14.25" customHeight="1">
      <c r="A1198" s="11">
        <v>216.0</v>
      </c>
      <c r="B1198" s="11"/>
      <c r="C1198" s="20" t="s">
        <v>377</v>
      </c>
      <c r="D1198" s="21" t="s">
        <v>317</v>
      </c>
      <c r="E1198" s="13">
        <v>6.0</v>
      </c>
      <c r="F1198" s="21" t="s">
        <v>65</v>
      </c>
      <c r="G1198" s="13">
        <v>8.75</v>
      </c>
      <c r="H1198" s="15">
        <v>0.4102732419791581</v>
      </c>
      <c r="I1198" s="15">
        <v>0.07184671156442352</v>
      </c>
      <c r="J1198" s="15">
        <v>0.06071436188808757</v>
      </c>
    </row>
    <row r="1199" ht="14.25" customHeight="1">
      <c r="A1199" s="11">
        <v>111.0</v>
      </c>
      <c r="B1199" s="11"/>
      <c r="C1199" s="11" t="s">
        <v>308</v>
      </c>
      <c r="D1199" s="48" t="s">
        <v>103</v>
      </c>
      <c r="E1199" s="13">
        <v>5.714285714285714</v>
      </c>
      <c r="F1199" s="48" t="s">
        <v>189</v>
      </c>
      <c r="G1199" s="13">
        <v>12.941176470588236</v>
      </c>
      <c r="H1199" s="15">
        <v>0.4093300851010451</v>
      </c>
      <c r="I1199" s="15">
        <v>0.16134771087469005</v>
      </c>
      <c r="J1199" s="15">
        <v>0.20615093030018372</v>
      </c>
    </row>
    <row r="1200" ht="14.25" customHeight="1">
      <c r="A1200" s="11">
        <v>162.0</v>
      </c>
      <c r="B1200" s="11"/>
      <c r="C1200" s="47" t="s">
        <v>283</v>
      </c>
      <c r="D1200" s="21" t="s">
        <v>246</v>
      </c>
      <c r="E1200" s="13">
        <v>5.0</v>
      </c>
      <c r="F1200" s="21" t="s">
        <v>291</v>
      </c>
      <c r="G1200" s="13">
        <v>8.936170212765958</v>
      </c>
      <c r="H1200" s="15">
        <v>0.4093300851010451</v>
      </c>
      <c r="I1200" s="15">
        <v>0.1419500163348189</v>
      </c>
      <c r="J1200" s="15">
        <v>0.18136686145040049</v>
      </c>
    </row>
    <row r="1201" ht="14.25" customHeight="1">
      <c r="A1201" s="11">
        <v>109.0</v>
      </c>
      <c r="B1201" s="11"/>
      <c r="C1201" s="11" t="s">
        <v>366</v>
      </c>
      <c r="D1201" s="48" t="s">
        <v>139</v>
      </c>
      <c r="E1201" s="13">
        <v>4.0</v>
      </c>
      <c r="F1201" s="48" t="s">
        <v>144</v>
      </c>
      <c r="G1201" s="13">
        <v>13.913043478260871</v>
      </c>
      <c r="H1201" s="15">
        <v>0.40914920569976315</v>
      </c>
      <c r="I1201" s="15">
        <v>0.08423354040457262</v>
      </c>
      <c r="J1201" s="15">
        <v>0.06379900097809814</v>
      </c>
    </row>
    <row r="1202" ht="14.25" customHeight="1">
      <c r="A1202" s="11">
        <v>1.0</v>
      </c>
      <c r="B1202" s="11"/>
      <c r="C1202" s="11" t="s">
        <v>388</v>
      </c>
      <c r="D1202" s="48" t="s">
        <v>139</v>
      </c>
      <c r="E1202" s="13">
        <v>4.0</v>
      </c>
      <c r="F1202" s="48" t="s">
        <v>144</v>
      </c>
      <c r="G1202" s="13">
        <v>13.913043478260871</v>
      </c>
      <c r="H1202" s="15">
        <v>0.40914920569976315</v>
      </c>
      <c r="I1202" s="15">
        <v>0.06818294200431106</v>
      </c>
      <c r="J1202" s="15">
        <v>0.05164217914538127</v>
      </c>
    </row>
    <row r="1203" ht="14.25" customHeight="1">
      <c r="A1203" s="11">
        <v>177.0</v>
      </c>
      <c r="B1203" s="11"/>
      <c r="C1203" s="20" t="s">
        <v>415</v>
      </c>
      <c r="D1203" s="21" t="s">
        <v>246</v>
      </c>
      <c r="E1203" s="13">
        <v>3.75</v>
      </c>
      <c r="F1203" s="21" t="s">
        <v>233</v>
      </c>
      <c r="G1203" s="13">
        <v>11.11111111111111</v>
      </c>
      <c r="H1203" s="15">
        <v>0.40888248522668635</v>
      </c>
      <c r="I1203" s="15">
        <v>0.04568230495825784</v>
      </c>
      <c r="J1203" s="15">
        <v>0.05153193847366746</v>
      </c>
    </row>
    <row r="1204" ht="14.25" customHeight="1">
      <c r="A1204" s="11">
        <v>33.0</v>
      </c>
      <c r="B1204" s="11"/>
      <c r="C1204" s="11" t="s">
        <v>344</v>
      </c>
      <c r="D1204" s="48" t="s">
        <v>111</v>
      </c>
      <c r="E1204" s="13">
        <v>6.25</v>
      </c>
      <c r="F1204" s="48" t="s">
        <v>291</v>
      </c>
      <c r="G1204" s="13">
        <v>8.297872340425531</v>
      </c>
      <c r="H1204" s="15">
        <v>0.4087947798458999</v>
      </c>
      <c r="I1204" s="15">
        <v>0.08765015776250516</v>
      </c>
      <c r="J1204" s="15">
        <v>0.10163803860955238</v>
      </c>
    </row>
    <row r="1205" ht="14.25" customHeight="1">
      <c r="A1205" s="32">
        <v>66.0</v>
      </c>
      <c r="B1205" s="32"/>
      <c r="C1205" s="32" t="s">
        <v>369</v>
      </c>
      <c r="D1205" s="36" t="s">
        <v>198</v>
      </c>
      <c r="E1205" s="13">
        <v>5.0</v>
      </c>
      <c r="F1205" s="36" t="s">
        <v>236</v>
      </c>
      <c r="G1205" s="13">
        <v>11.875</v>
      </c>
      <c r="H1205" s="15">
        <v>0.408695267971546</v>
      </c>
      <c r="I1205" s="15">
        <v>0.07900959298204016</v>
      </c>
      <c r="J1205" s="15">
        <v>0.06505123155521306</v>
      </c>
    </row>
    <row r="1206" ht="14.25" customHeight="1">
      <c r="A1206" s="11">
        <v>46.0</v>
      </c>
      <c r="B1206" s="11"/>
      <c r="C1206" s="11" t="s">
        <v>410</v>
      </c>
      <c r="D1206" s="48" t="s">
        <v>184</v>
      </c>
      <c r="E1206" s="13">
        <v>6.0</v>
      </c>
      <c r="F1206" s="48" t="s">
        <v>332</v>
      </c>
      <c r="G1206" s="13">
        <v>9.333333333333334</v>
      </c>
      <c r="H1206" s="15">
        <v>0.4084498053481397</v>
      </c>
      <c r="I1206" s="15">
        <v>0.04441620362233609</v>
      </c>
      <c r="J1206" s="15">
        <v>0.032843981921813925</v>
      </c>
    </row>
    <row r="1207" ht="14.25" customHeight="1">
      <c r="A1207" s="11">
        <v>69.0</v>
      </c>
      <c r="B1207" s="11"/>
      <c r="C1207" s="11" t="s">
        <v>382</v>
      </c>
      <c r="D1207" s="48" t="s">
        <v>119</v>
      </c>
      <c r="E1207" s="13">
        <v>6.25</v>
      </c>
      <c r="F1207" s="48" t="s">
        <v>334</v>
      </c>
      <c r="G1207" s="13">
        <v>8.275862068965518</v>
      </c>
      <c r="H1207" s="15">
        <v>0.4078948463734819</v>
      </c>
      <c r="I1207" s="15">
        <v>0.040963560653010885</v>
      </c>
      <c r="J1207" s="15">
        <v>0.04546305017235747</v>
      </c>
    </row>
    <row r="1208" ht="14.25" customHeight="1">
      <c r="A1208" s="11">
        <v>177.0</v>
      </c>
      <c r="B1208" s="11"/>
      <c r="C1208" s="20" t="s">
        <v>415</v>
      </c>
      <c r="D1208" s="21" t="s">
        <v>246</v>
      </c>
      <c r="E1208" s="13">
        <v>3.75</v>
      </c>
      <c r="F1208" s="21" t="s">
        <v>288</v>
      </c>
      <c r="G1208" s="13">
        <v>11.739130434782608</v>
      </c>
      <c r="H1208" s="15">
        <v>0.4072894365829461</v>
      </c>
      <c r="I1208" s="15">
        <v>0.045504321951926975</v>
      </c>
      <c r="J1208" s="15">
        <v>0.04908595245394961</v>
      </c>
    </row>
    <row r="1209" ht="14.25" customHeight="1">
      <c r="A1209" s="11">
        <v>200.0</v>
      </c>
      <c r="B1209" s="11"/>
      <c r="C1209" s="20" t="s">
        <v>326</v>
      </c>
      <c r="D1209" s="21" t="s">
        <v>182</v>
      </c>
      <c r="E1209" s="13">
        <v>5.0</v>
      </c>
      <c r="F1209" s="21" t="s">
        <v>337</v>
      </c>
      <c r="G1209" s="13">
        <v>9.655172413793103</v>
      </c>
      <c r="H1209" s="15">
        <v>0.40648610436088894</v>
      </c>
      <c r="I1209" s="15">
        <v>0.12782415443061407</v>
      </c>
      <c r="J1209" s="15">
        <v>0.17419346838268507</v>
      </c>
    </row>
    <row r="1210" ht="14.25" customHeight="1">
      <c r="A1210" s="32">
        <v>53.0</v>
      </c>
      <c r="B1210" s="32"/>
      <c r="C1210" s="32" t="s">
        <v>316</v>
      </c>
      <c r="D1210" s="36" t="s">
        <v>158</v>
      </c>
      <c r="E1210" s="13">
        <v>5.555555555555555</v>
      </c>
      <c r="F1210" s="36" t="s">
        <v>237</v>
      </c>
      <c r="G1210" s="13">
        <v>9.545454545454547</v>
      </c>
      <c r="H1210" s="15">
        <v>0.40602903602764956</v>
      </c>
      <c r="I1210" s="15">
        <v>0.11512900518388987</v>
      </c>
      <c r="J1210" s="15">
        <v>0.12847814046850292</v>
      </c>
    </row>
    <row r="1211" ht="14.25" customHeight="1">
      <c r="A1211" s="11">
        <v>27.0</v>
      </c>
      <c r="B1211" s="11"/>
      <c r="C1211" s="11" t="s">
        <v>361</v>
      </c>
      <c r="D1211" s="48" t="s">
        <v>136</v>
      </c>
      <c r="E1211" s="13">
        <v>5.0</v>
      </c>
      <c r="F1211" s="48" t="s">
        <v>140</v>
      </c>
      <c r="G1211" s="13">
        <v>10.74074074074074</v>
      </c>
      <c r="H1211" s="15">
        <v>0.40589699406471375</v>
      </c>
      <c r="I1211" s="15">
        <v>0.09235349697988442</v>
      </c>
      <c r="J1211" s="15">
        <v>0.08257489141730844</v>
      </c>
    </row>
    <row r="1212" ht="14.25" customHeight="1">
      <c r="A1212" s="11">
        <v>105.0</v>
      </c>
      <c r="B1212" s="11"/>
      <c r="C1212" s="11" t="s">
        <v>304</v>
      </c>
      <c r="D1212" s="48" t="s">
        <v>106</v>
      </c>
      <c r="E1212" s="13">
        <v>5.384615384615384</v>
      </c>
      <c r="F1212" s="48" t="s">
        <v>311</v>
      </c>
      <c r="G1212" s="13">
        <v>12.5</v>
      </c>
      <c r="H1212" s="15">
        <v>0.40544649795587395</v>
      </c>
      <c r="I1212" s="15">
        <v>0.1526913035145244</v>
      </c>
      <c r="J1212" s="15">
        <v>0.18788301346739572</v>
      </c>
    </row>
    <row r="1213" ht="14.25" customHeight="1">
      <c r="A1213" s="11">
        <v>56.0</v>
      </c>
      <c r="B1213" s="11"/>
      <c r="C1213" s="11" t="s">
        <v>407</v>
      </c>
      <c r="D1213" s="48" t="s">
        <v>149</v>
      </c>
      <c r="E1213" s="13">
        <v>5.0</v>
      </c>
      <c r="F1213" s="48" t="s">
        <v>273</v>
      </c>
      <c r="G1213" s="13">
        <v>10.526315789473683</v>
      </c>
      <c r="H1213" s="15">
        <v>0.40544649795587395</v>
      </c>
      <c r="I1213" s="15">
        <v>0.04428047801921207</v>
      </c>
      <c r="J1213" s="15">
        <v>0.045465200742375096</v>
      </c>
    </row>
    <row r="1214" ht="14.25" customHeight="1">
      <c r="A1214" s="11">
        <v>25.0</v>
      </c>
      <c r="B1214" s="11"/>
      <c r="C1214" s="11" t="s">
        <v>418</v>
      </c>
      <c r="D1214" s="12" t="s">
        <v>70</v>
      </c>
      <c r="E1214" s="13">
        <v>3.3333333333333335</v>
      </c>
      <c r="F1214" s="12" t="s">
        <v>71</v>
      </c>
      <c r="G1214" s="13">
        <v>13.076923076923077</v>
      </c>
      <c r="H1214" s="15">
        <v>0.40544649795587395</v>
      </c>
      <c r="I1214" s="15">
        <v>0.04498031316032031</v>
      </c>
      <c r="J1214" s="15">
        <v>0.040782150598690406</v>
      </c>
    </row>
    <row r="1215" ht="14.25" customHeight="1">
      <c r="A1215" s="11">
        <v>27.0</v>
      </c>
      <c r="B1215" s="11"/>
      <c r="C1215" s="11" t="s">
        <v>361</v>
      </c>
      <c r="D1215" s="48" t="s">
        <v>136</v>
      </c>
      <c r="E1215" s="13">
        <v>5.0</v>
      </c>
      <c r="F1215" s="48" t="s">
        <v>291</v>
      </c>
      <c r="G1215" s="13">
        <v>9.148936170212766</v>
      </c>
      <c r="H1215" s="15">
        <v>0.40509084313310556</v>
      </c>
      <c r="I1215" s="15">
        <v>0.09217007394715376</v>
      </c>
      <c r="J1215" s="15">
        <v>0.09679533583977455</v>
      </c>
    </row>
    <row r="1216" ht="14.25" customHeight="1">
      <c r="A1216" s="11">
        <v>209.0</v>
      </c>
      <c r="B1216" s="11"/>
      <c r="C1216" s="20" t="s">
        <v>375</v>
      </c>
      <c r="D1216" s="21" t="s">
        <v>60</v>
      </c>
      <c r="E1216" s="13">
        <v>6.0</v>
      </c>
      <c r="F1216" s="21" t="s">
        <v>236</v>
      </c>
      <c r="G1216" s="13">
        <v>10.0</v>
      </c>
      <c r="H1216" s="15">
        <v>0.4048926092974642</v>
      </c>
      <c r="I1216" s="15">
        <v>0.06785480543272841</v>
      </c>
      <c r="J1216" s="15">
        <v>0.04821070926990482</v>
      </c>
    </row>
    <row r="1217" ht="14.25" customHeight="1">
      <c r="A1217" s="11">
        <v>140.0</v>
      </c>
      <c r="B1217" s="11"/>
      <c r="C1217" s="11" t="s">
        <v>395</v>
      </c>
      <c r="D1217" s="48" t="s">
        <v>317</v>
      </c>
      <c r="E1217" s="13">
        <v>6.0</v>
      </c>
      <c r="F1217" s="48" t="s">
        <v>284</v>
      </c>
      <c r="G1217" s="13">
        <v>8.846153846153845</v>
      </c>
      <c r="H1217" s="15">
        <v>0.4044947456132545</v>
      </c>
      <c r="I1217" s="15">
        <v>0.061694813655956596</v>
      </c>
      <c r="J1217" s="15">
        <v>0.049137301031371476</v>
      </c>
    </row>
    <row r="1218" ht="14.25" customHeight="1">
      <c r="A1218" s="11">
        <v>247.0</v>
      </c>
      <c r="B1218" s="11"/>
      <c r="C1218" s="20" t="s">
        <v>331</v>
      </c>
      <c r="D1218" s="21" t="s">
        <v>106</v>
      </c>
      <c r="E1218" s="13">
        <v>5.384615384615384</v>
      </c>
      <c r="F1218" s="21" t="s">
        <v>65</v>
      </c>
      <c r="G1218" s="13">
        <v>9.6875</v>
      </c>
      <c r="H1218" s="15">
        <v>0.40343535461283886</v>
      </c>
      <c r="I1218" s="15">
        <v>0.11787538887461826</v>
      </c>
      <c r="J1218" s="15">
        <v>0.16359053969033976</v>
      </c>
    </row>
    <row r="1219" ht="14.25" customHeight="1">
      <c r="A1219" s="11">
        <v>1.0</v>
      </c>
      <c r="B1219" s="11"/>
      <c r="C1219" s="11" t="s">
        <v>388</v>
      </c>
      <c r="D1219" s="48" t="s">
        <v>132</v>
      </c>
      <c r="E1219" s="13">
        <v>5.0</v>
      </c>
      <c r="F1219" s="48" t="s">
        <v>145</v>
      </c>
      <c r="G1219" s="13">
        <v>10.476190476190476</v>
      </c>
      <c r="H1219" s="15">
        <v>0.4030754658040852</v>
      </c>
      <c r="I1219" s="15">
        <v>0.06717077957239823</v>
      </c>
      <c r="J1219" s="15">
        <v>0.05908300854977241</v>
      </c>
    </row>
    <row r="1220" ht="14.25" customHeight="1">
      <c r="A1220" s="11">
        <v>170.0</v>
      </c>
      <c r="B1220" s="11"/>
      <c r="C1220" s="20" t="s">
        <v>354</v>
      </c>
      <c r="D1220" s="21" t="s">
        <v>262</v>
      </c>
      <c r="E1220" s="13">
        <v>4.285714285714286</v>
      </c>
      <c r="F1220" s="21" t="s">
        <v>92</v>
      </c>
      <c r="G1220" s="13">
        <v>11.6</v>
      </c>
      <c r="H1220" s="15">
        <v>0.4029250645108747</v>
      </c>
      <c r="I1220" s="15">
        <v>0.10052889660960142</v>
      </c>
      <c r="J1220" s="15">
        <v>0.0989165490890996</v>
      </c>
    </row>
    <row r="1221" ht="14.25" customHeight="1">
      <c r="A1221" s="11">
        <v>184.0</v>
      </c>
      <c r="B1221" s="11"/>
      <c r="C1221" s="20" t="s">
        <v>286</v>
      </c>
      <c r="D1221" s="21" t="s">
        <v>154</v>
      </c>
      <c r="E1221" s="13">
        <v>4.166666666666667</v>
      </c>
      <c r="F1221" s="21" t="s">
        <v>120</v>
      </c>
      <c r="G1221" s="13">
        <v>11.724137931034482</v>
      </c>
      <c r="H1221" s="15">
        <v>0.40281372848862795</v>
      </c>
      <c r="I1221" s="15">
        <v>0.19215308195529104</v>
      </c>
      <c r="J1221" s="15">
        <v>0.2541197368592911</v>
      </c>
    </row>
    <row r="1222" ht="14.25" customHeight="1">
      <c r="A1222" s="11">
        <v>210.0</v>
      </c>
      <c r="B1222" s="11"/>
      <c r="C1222" s="20" t="s">
        <v>210</v>
      </c>
      <c r="D1222" s="21" t="s">
        <v>60</v>
      </c>
      <c r="E1222" s="13">
        <v>6.0</v>
      </c>
      <c r="F1222" s="21" t="s">
        <v>65</v>
      </c>
      <c r="G1222" s="13">
        <v>8.4375</v>
      </c>
      <c r="H1222" s="15">
        <v>0.40281372848862795</v>
      </c>
      <c r="I1222" s="15">
        <v>0.2412026844544048</v>
      </c>
      <c r="J1222" s="15">
        <v>0.2038293298811808</v>
      </c>
    </row>
    <row r="1223" ht="14.25" customHeight="1">
      <c r="A1223" s="11">
        <v>209.0</v>
      </c>
      <c r="B1223" s="11"/>
      <c r="C1223" s="20" t="s">
        <v>375</v>
      </c>
      <c r="D1223" s="21" t="s">
        <v>60</v>
      </c>
      <c r="E1223" s="13">
        <v>6.0</v>
      </c>
      <c r="F1223" s="21" t="s">
        <v>65</v>
      </c>
      <c r="G1223" s="13">
        <v>8.4375</v>
      </c>
      <c r="H1223" s="15">
        <v>0.40281372848862795</v>
      </c>
      <c r="I1223" s="15">
        <v>0.06750641168692462</v>
      </c>
      <c r="J1223" s="15">
        <v>0.0570465734573116</v>
      </c>
    </row>
    <row r="1224" ht="14.25" customHeight="1">
      <c r="A1224" s="11">
        <v>33.0</v>
      </c>
      <c r="B1224" s="11"/>
      <c r="C1224" s="11" t="s">
        <v>344</v>
      </c>
      <c r="D1224" s="48" t="s">
        <v>111</v>
      </c>
      <c r="E1224" s="13">
        <v>6.25</v>
      </c>
      <c r="F1224" s="48" t="s">
        <v>229</v>
      </c>
      <c r="G1224" s="13">
        <v>8.64864864864865</v>
      </c>
      <c r="H1224" s="15">
        <v>0.4025587023863877</v>
      </c>
      <c r="I1224" s="15">
        <v>0.08631307323967566</v>
      </c>
      <c r="J1224" s="15">
        <v>0.0859939324646718</v>
      </c>
    </row>
    <row r="1225" ht="14.25" customHeight="1">
      <c r="A1225" s="11">
        <v>225.0</v>
      </c>
      <c r="B1225" s="11"/>
      <c r="C1225" s="20" t="s">
        <v>405</v>
      </c>
      <c r="D1225" s="21" t="s">
        <v>97</v>
      </c>
      <c r="E1225" s="13">
        <v>5.0</v>
      </c>
      <c r="F1225" s="21" t="s">
        <v>239</v>
      </c>
      <c r="G1225" s="13">
        <v>10.0</v>
      </c>
      <c r="H1225" s="15">
        <v>0.402067777139575</v>
      </c>
      <c r="I1225" s="15">
        <v>0.051103870645017375</v>
      </c>
      <c r="J1225" s="15">
        <v>0.06658104289750835</v>
      </c>
    </row>
    <row r="1226" ht="14.25" customHeight="1">
      <c r="A1226" s="11">
        <v>21.0</v>
      </c>
      <c r="B1226" s="11"/>
      <c r="C1226" s="11" t="s">
        <v>434</v>
      </c>
      <c r="D1226" s="12" t="s">
        <v>246</v>
      </c>
      <c r="E1226" s="13">
        <v>3.75</v>
      </c>
      <c r="F1226" s="12" t="s">
        <v>87</v>
      </c>
      <c r="G1226" s="13">
        <v>13.5</v>
      </c>
      <c r="H1226" s="15">
        <v>0.402067777139575</v>
      </c>
      <c r="I1226" s="15">
        <v>0.030788504783664787</v>
      </c>
      <c r="J1226" s="15">
        <v>0.03119901818078032</v>
      </c>
    </row>
    <row r="1227" ht="14.25" customHeight="1">
      <c r="A1227" s="11">
        <v>43.0</v>
      </c>
      <c r="B1227" s="11"/>
      <c r="C1227" s="11" t="s">
        <v>387</v>
      </c>
      <c r="D1227" s="48" t="s">
        <v>119</v>
      </c>
      <c r="E1227" s="13">
        <v>5.0</v>
      </c>
      <c r="F1227" s="48" t="s">
        <v>205</v>
      </c>
      <c r="G1227" s="13">
        <v>12.307692307692308</v>
      </c>
      <c r="H1227" s="15">
        <v>0.40166611102854644</v>
      </c>
      <c r="I1227" s="15">
        <v>0.06580140964393402</v>
      </c>
      <c r="J1227" s="15">
        <v>0.06762455981184631</v>
      </c>
    </row>
    <row r="1228" ht="14.25" customHeight="1">
      <c r="A1228" s="11">
        <v>223.0</v>
      </c>
      <c r="B1228" s="11"/>
      <c r="C1228" s="20" t="s">
        <v>432</v>
      </c>
      <c r="D1228" s="21" t="s">
        <v>74</v>
      </c>
      <c r="E1228" s="13">
        <v>6.0</v>
      </c>
      <c r="F1228" s="21" t="s">
        <v>126</v>
      </c>
      <c r="G1228" s="13">
        <v>8.571428571428571</v>
      </c>
      <c r="H1228" s="15">
        <v>0.40001641092967916</v>
      </c>
      <c r="I1228" s="15">
        <v>0.030317574053294036</v>
      </c>
      <c r="J1228" s="15">
        <v>0.023894739846448042</v>
      </c>
    </row>
    <row r="1229" ht="14.25" customHeight="1">
      <c r="A1229" s="11">
        <v>87.0</v>
      </c>
      <c r="B1229" s="11"/>
      <c r="C1229" s="11" t="s">
        <v>243</v>
      </c>
      <c r="D1229" s="12" t="s">
        <v>96</v>
      </c>
      <c r="E1229" s="13">
        <v>5.454545454545455</v>
      </c>
      <c r="F1229" s="12" t="s">
        <v>212</v>
      </c>
      <c r="G1229" s="13">
        <v>10.704225352112676</v>
      </c>
      <c r="H1229" s="15">
        <v>0.3999748852978999</v>
      </c>
      <c r="I1229" s="15">
        <v>0.20787035514086624</v>
      </c>
      <c r="J1229" s="15">
        <v>0.2571428208701378</v>
      </c>
    </row>
    <row r="1230" ht="14.25" customHeight="1">
      <c r="A1230" s="11">
        <v>207.0</v>
      </c>
      <c r="B1230" s="11"/>
      <c r="C1230" s="20" t="s">
        <v>282</v>
      </c>
      <c r="D1230" s="21" t="s">
        <v>178</v>
      </c>
      <c r="E1230" s="13">
        <v>5.0</v>
      </c>
      <c r="F1230" s="21" t="s">
        <v>237</v>
      </c>
      <c r="G1230" s="13">
        <v>9.09090909090909</v>
      </c>
      <c r="H1230" s="15">
        <v>0.3995704617536149</v>
      </c>
      <c r="I1230" s="15">
        <v>0.1662786166098748</v>
      </c>
      <c r="J1230" s="15">
        <v>0.12501291261680048</v>
      </c>
    </row>
    <row r="1231" ht="14.25" customHeight="1">
      <c r="A1231" s="11">
        <v>190.0</v>
      </c>
      <c r="B1231" s="11"/>
      <c r="C1231" s="20" t="s">
        <v>378</v>
      </c>
      <c r="D1231" s="21" t="s">
        <v>317</v>
      </c>
      <c r="E1231" s="13">
        <v>6.0</v>
      </c>
      <c r="F1231" s="21" t="s">
        <v>239</v>
      </c>
      <c r="G1231" s="13">
        <v>8.75</v>
      </c>
      <c r="H1231" s="15">
        <v>0.3995704617536149</v>
      </c>
      <c r="I1231" s="15">
        <v>0.07724557151710625</v>
      </c>
      <c r="J1231" s="15">
        <v>0.06023431628783719</v>
      </c>
    </row>
    <row r="1232" ht="14.25" customHeight="1">
      <c r="A1232" s="11">
        <v>27.0</v>
      </c>
      <c r="B1232" s="11"/>
      <c r="C1232" s="11" t="s">
        <v>361</v>
      </c>
      <c r="D1232" s="48" t="s">
        <v>317</v>
      </c>
      <c r="E1232" s="13">
        <v>6.0</v>
      </c>
      <c r="F1232" s="12" t="s">
        <v>365</v>
      </c>
      <c r="G1232" s="13">
        <v>8.5</v>
      </c>
      <c r="H1232" s="15">
        <v>0.3993326221930472</v>
      </c>
      <c r="I1232" s="15">
        <v>0.09085990942764909</v>
      </c>
      <c r="J1232" s="15">
        <v>0.07533112490728726</v>
      </c>
    </row>
    <row r="1233" ht="14.25" customHeight="1">
      <c r="A1233" s="11">
        <v>35.0</v>
      </c>
      <c r="B1233" s="11"/>
      <c r="C1233" s="11" t="s">
        <v>353</v>
      </c>
      <c r="D1233" s="48" t="s">
        <v>42</v>
      </c>
      <c r="E1233" s="13">
        <v>5.0</v>
      </c>
      <c r="F1233" s="48" t="s">
        <v>205</v>
      </c>
      <c r="G1233" s="13">
        <v>12.051282051282051</v>
      </c>
      <c r="H1233" s="15">
        <v>0.3992162326208546</v>
      </c>
      <c r="I1233" s="15">
        <v>0.10173343866431268</v>
      </c>
      <c r="J1233" s="15">
        <v>0.08703996237339517</v>
      </c>
    </row>
    <row r="1234" ht="14.25" customHeight="1">
      <c r="A1234" s="32">
        <v>61.0</v>
      </c>
      <c r="B1234" s="32"/>
      <c r="C1234" s="32" t="s">
        <v>347</v>
      </c>
      <c r="D1234" s="36" t="s">
        <v>154</v>
      </c>
      <c r="E1234" s="13">
        <v>5.0</v>
      </c>
      <c r="F1234" s="36" t="s">
        <v>348</v>
      </c>
      <c r="G1234" s="13">
        <v>9.45945945945946</v>
      </c>
      <c r="H1234" s="15">
        <v>0.398689056323276</v>
      </c>
      <c r="I1234" s="15">
        <v>0.10572812412106405</v>
      </c>
      <c r="J1234" s="15">
        <v>0.14767647174531326</v>
      </c>
    </row>
    <row r="1235" ht="14.25" customHeight="1">
      <c r="A1235" s="11">
        <v>200.0</v>
      </c>
      <c r="B1235" s="11"/>
      <c r="C1235" s="20" t="s">
        <v>326</v>
      </c>
      <c r="D1235" s="21" t="s">
        <v>300</v>
      </c>
      <c r="E1235" s="13">
        <v>4.545454545454545</v>
      </c>
      <c r="F1235" s="21" t="s">
        <v>337</v>
      </c>
      <c r="G1235" s="13">
        <v>9.655172413793103</v>
      </c>
      <c r="H1235" s="15">
        <v>0.39836208334105355</v>
      </c>
      <c r="I1235" s="15">
        <v>0.12526946410714107</v>
      </c>
      <c r="J1235" s="15">
        <v>0.16627315911911233</v>
      </c>
    </row>
    <row r="1236" ht="14.25" customHeight="1">
      <c r="A1236" s="11">
        <v>25.0</v>
      </c>
      <c r="B1236" s="11"/>
      <c r="C1236" s="11" t="s">
        <v>418</v>
      </c>
      <c r="D1236" s="48" t="s">
        <v>246</v>
      </c>
      <c r="E1236" s="13">
        <v>3.75</v>
      </c>
      <c r="F1236" s="48" t="s">
        <v>92</v>
      </c>
      <c r="G1236" s="13">
        <v>12.0</v>
      </c>
      <c r="H1236" s="15">
        <v>0.39764944991826096</v>
      </c>
      <c r="I1236" s="15">
        <v>0.04411530713800645</v>
      </c>
      <c r="J1236" s="15">
        <v>0.04711991724578418</v>
      </c>
    </row>
    <row r="1237" ht="14.25" customHeight="1">
      <c r="A1237" s="11">
        <v>66.0</v>
      </c>
      <c r="B1237" s="11"/>
      <c r="C1237" s="11" t="s">
        <v>369</v>
      </c>
      <c r="D1237" s="12" t="s">
        <v>106</v>
      </c>
      <c r="E1237" s="13">
        <v>5.384615384615384</v>
      </c>
      <c r="F1237" s="48" t="s">
        <v>236</v>
      </c>
      <c r="G1237" s="13">
        <v>11.875</v>
      </c>
      <c r="H1237" s="15">
        <v>0.39699969591512657</v>
      </c>
      <c r="I1237" s="15">
        <v>0.07674858714153662</v>
      </c>
      <c r="J1237" s="15">
        <v>0.09443730913034791</v>
      </c>
    </row>
    <row r="1238" ht="14.25" customHeight="1">
      <c r="A1238" s="11">
        <v>61.0</v>
      </c>
      <c r="B1238" s="11"/>
      <c r="C1238" s="11" t="s">
        <v>347</v>
      </c>
      <c r="D1238" s="48" t="s">
        <v>154</v>
      </c>
      <c r="E1238" s="13">
        <v>5.0</v>
      </c>
      <c r="F1238" s="48" t="s">
        <v>258</v>
      </c>
      <c r="G1238" s="13">
        <v>10.526315789473683</v>
      </c>
      <c r="H1238" s="15">
        <v>0.39684611769620387</v>
      </c>
      <c r="I1238" s="15">
        <v>0.10523939627458764</v>
      </c>
      <c r="J1238" s="15">
        <v>0.13034094116378558</v>
      </c>
    </row>
    <row r="1239" ht="14.25" customHeight="1">
      <c r="A1239" s="11">
        <v>116.0</v>
      </c>
      <c r="B1239" s="11"/>
      <c r="C1239" s="11" t="s">
        <v>408</v>
      </c>
      <c r="D1239" s="48" t="s">
        <v>154</v>
      </c>
      <c r="E1239" s="13">
        <v>5.0</v>
      </c>
      <c r="F1239" s="48" t="s">
        <v>258</v>
      </c>
      <c r="G1239" s="13">
        <v>10.526315789473683</v>
      </c>
      <c r="H1239" s="15">
        <v>0.39684611769620387</v>
      </c>
      <c r="I1239" s="15">
        <v>0.046703874086355464</v>
      </c>
      <c r="J1239" s="15">
        <v>0.0578436129425084</v>
      </c>
    </row>
    <row r="1240" ht="14.25" customHeight="1">
      <c r="A1240" s="11">
        <v>223.0</v>
      </c>
      <c r="B1240" s="11"/>
      <c r="C1240" s="20" t="s">
        <v>432</v>
      </c>
      <c r="D1240" s="21" t="s">
        <v>74</v>
      </c>
      <c r="E1240" s="13">
        <v>6.0</v>
      </c>
      <c r="F1240" s="21" t="s">
        <v>212</v>
      </c>
      <c r="G1240" s="13">
        <v>8.169014084507042</v>
      </c>
      <c r="H1240" s="15">
        <v>0.3963575413740171</v>
      </c>
      <c r="I1240" s="15">
        <v>0.030040265308766984</v>
      </c>
      <c r="J1240" s="15">
        <v>0.025558316723583354</v>
      </c>
    </row>
    <row r="1241" ht="14.25" customHeight="1">
      <c r="A1241" s="11">
        <v>184.0</v>
      </c>
      <c r="B1241" s="11"/>
      <c r="C1241" s="20" t="s">
        <v>286</v>
      </c>
      <c r="D1241" s="21" t="s">
        <v>154</v>
      </c>
      <c r="E1241" s="13">
        <v>4.166666666666667</v>
      </c>
      <c r="F1241" s="21" t="s">
        <v>76</v>
      </c>
      <c r="G1241" s="13">
        <v>14.84848484848485</v>
      </c>
      <c r="H1241" s="15">
        <v>0.39627942597366744</v>
      </c>
      <c r="I1241" s="15">
        <v>0.18903604229681445</v>
      </c>
      <c r="J1241" s="15">
        <v>0.23991059659261735</v>
      </c>
    </row>
    <row r="1242" ht="14.25" customHeight="1">
      <c r="A1242" s="32">
        <v>137.0</v>
      </c>
      <c r="B1242" s="32"/>
      <c r="C1242" s="32" t="s">
        <v>322</v>
      </c>
      <c r="D1242" s="70" t="s">
        <v>54</v>
      </c>
      <c r="E1242" s="13">
        <v>5.454545454545455</v>
      </c>
      <c r="F1242" s="36" t="s">
        <v>193</v>
      </c>
      <c r="G1242" s="13">
        <v>9.375</v>
      </c>
      <c r="H1242" s="15">
        <v>0.39612588880746297</v>
      </c>
      <c r="I1242" s="15">
        <v>0.11232098066720962</v>
      </c>
      <c r="J1242" s="15">
        <v>0.14351040080610436</v>
      </c>
    </row>
    <row r="1243" ht="14.25" customHeight="1">
      <c r="A1243" s="11">
        <v>210.0</v>
      </c>
      <c r="B1243" s="11"/>
      <c r="C1243" s="20" t="s">
        <v>210</v>
      </c>
      <c r="D1243" s="21" t="s">
        <v>163</v>
      </c>
      <c r="E1243" s="13">
        <v>4.545454545454545</v>
      </c>
      <c r="F1243" s="21" t="s">
        <v>125</v>
      </c>
      <c r="G1243" s="13">
        <v>16.956521739130437</v>
      </c>
      <c r="H1243" s="15">
        <v>0.39547650210449997</v>
      </c>
      <c r="I1243" s="15">
        <v>0.2368091929342882</v>
      </c>
      <c r="J1243" s="15">
        <v>0.2727571225946236</v>
      </c>
    </row>
    <row r="1244" ht="14.25" customHeight="1">
      <c r="A1244" s="11">
        <v>58.0</v>
      </c>
      <c r="B1244" s="11"/>
      <c r="C1244" s="11" t="s">
        <v>384</v>
      </c>
      <c r="D1244" s="48" t="s">
        <v>108</v>
      </c>
      <c r="E1244" s="13">
        <v>5.0</v>
      </c>
      <c r="F1244" s="48" t="s">
        <v>355</v>
      </c>
      <c r="G1244" s="13">
        <v>10.37037037037037</v>
      </c>
      <c r="H1244" s="15">
        <v>0.3953542149980978</v>
      </c>
      <c r="I1244" s="15">
        <v>0.06551184022218402</v>
      </c>
      <c r="J1244" s="15">
        <v>0.07784269827009563</v>
      </c>
    </row>
    <row r="1245" ht="14.25" customHeight="1">
      <c r="A1245" s="11">
        <v>61.0</v>
      </c>
      <c r="B1245" s="11"/>
      <c r="C1245" s="11" t="s">
        <v>347</v>
      </c>
      <c r="D1245" s="48" t="s">
        <v>154</v>
      </c>
      <c r="E1245" s="13">
        <v>5.0</v>
      </c>
      <c r="F1245" s="12" t="s">
        <v>107</v>
      </c>
      <c r="G1245" s="13">
        <v>9.6875</v>
      </c>
      <c r="H1245" s="15">
        <v>0.3948879954049397</v>
      </c>
      <c r="I1245" s="15">
        <v>0.10472012293770645</v>
      </c>
      <c r="J1245" s="15">
        <v>0.14148852165805673</v>
      </c>
    </row>
    <row r="1246" ht="14.25" customHeight="1">
      <c r="A1246" s="11">
        <v>162.0</v>
      </c>
      <c r="B1246" s="11"/>
      <c r="C1246" s="47" t="s">
        <v>283</v>
      </c>
      <c r="D1246" s="21" t="s">
        <v>246</v>
      </c>
      <c r="E1246" s="13">
        <v>5.0</v>
      </c>
      <c r="F1246" s="21" t="s">
        <v>236</v>
      </c>
      <c r="G1246" s="13">
        <v>10.625</v>
      </c>
      <c r="H1246" s="15">
        <v>0.3948879954049397</v>
      </c>
      <c r="I1246" s="15">
        <v>0.1369416992262315</v>
      </c>
      <c r="J1246" s="15">
        <v>0.13501711318305204</v>
      </c>
    </row>
    <row r="1247" ht="14.25" customHeight="1">
      <c r="A1247" s="11">
        <v>240.0</v>
      </c>
      <c r="B1247" s="11"/>
      <c r="C1247" s="20" t="s">
        <v>386</v>
      </c>
      <c r="D1247" s="21" t="s">
        <v>149</v>
      </c>
      <c r="E1247" s="13">
        <v>5.0</v>
      </c>
      <c r="F1247" s="21" t="s">
        <v>236</v>
      </c>
      <c r="G1247" s="13">
        <v>10.625</v>
      </c>
      <c r="H1247" s="15">
        <v>0.3948879954049397</v>
      </c>
      <c r="I1247" s="15">
        <v>0.060229561831627615</v>
      </c>
      <c r="J1247" s="15">
        <v>0.05938309231399393</v>
      </c>
    </row>
    <row r="1248" ht="14.25" customHeight="1">
      <c r="A1248" s="11">
        <v>152.0</v>
      </c>
      <c r="B1248" s="11"/>
      <c r="C1248" s="47" t="s">
        <v>394</v>
      </c>
      <c r="D1248" s="12" t="s">
        <v>132</v>
      </c>
      <c r="E1248" s="13">
        <v>5.0</v>
      </c>
      <c r="F1248" s="21" t="s">
        <v>207</v>
      </c>
      <c r="G1248" s="13">
        <v>10.769230769230768</v>
      </c>
      <c r="H1248" s="15">
        <v>0.3948879954049397</v>
      </c>
      <c r="I1248" s="15">
        <v>0.06803709762461638</v>
      </c>
      <c r="J1248" s="15">
        <v>0.05909507907966681</v>
      </c>
    </row>
    <row r="1249" ht="14.25" customHeight="1">
      <c r="A1249" s="11">
        <v>147.0</v>
      </c>
      <c r="B1249" s="11"/>
      <c r="C1249" s="11" t="s">
        <v>416</v>
      </c>
      <c r="D1249" s="48" t="s">
        <v>83</v>
      </c>
      <c r="E1249" s="13">
        <v>6.0</v>
      </c>
      <c r="F1249" s="48" t="s">
        <v>101</v>
      </c>
      <c r="G1249" s="13">
        <v>8.94736842105263</v>
      </c>
      <c r="H1249" s="15">
        <v>0.3948879954049397</v>
      </c>
      <c r="I1249" s="15">
        <v>0.04776229039075984</v>
      </c>
      <c r="J1249" s="15">
        <v>0.03519936067585695</v>
      </c>
    </row>
    <row r="1250" ht="14.25" customHeight="1">
      <c r="A1250" s="11">
        <v>193.0</v>
      </c>
      <c r="B1250" s="11"/>
      <c r="C1250" s="20" t="s">
        <v>362</v>
      </c>
      <c r="D1250" s="21" t="s">
        <v>246</v>
      </c>
      <c r="E1250" s="13">
        <v>5.0</v>
      </c>
      <c r="F1250" s="21" t="s">
        <v>128</v>
      </c>
      <c r="G1250" s="13">
        <v>8.571428571428571</v>
      </c>
      <c r="H1250" s="15">
        <v>0.39435219079787737</v>
      </c>
      <c r="I1250" s="15">
        <v>0.07561796248118446</v>
      </c>
      <c r="J1250" s="15">
        <v>0.0922267460968123</v>
      </c>
    </row>
    <row r="1251" ht="14.25" customHeight="1">
      <c r="A1251" s="11">
        <v>66.0</v>
      </c>
      <c r="B1251" s="11"/>
      <c r="C1251" s="11" t="s">
        <v>369</v>
      </c>
      <c r="D1251" s="48" t="s">
        <v>149</v>
      </c>
      <c r="E1251" s="13">
        <v>5.0</v>
      </c>
      <c r="F1251" s="48" t="s">
        <v>273</v>
      </c>
      <c r="G1251" s="13">
        <v>10.0</v>
      </c>
      <c r="H1251" s="15">
        <v>0.3941840952348774</v>
      </c>
      <c r="I1251" s="15">
        <v>0.07620427092067465</v>
      </c>
      <c r="J1251" s="15">
        <v>0.0782431136658371</v>
      </c>
    </row>
    <row r="1252" ht="14.25" customHeight="1">
      <c r="A1252" s="32">
        <v>119.0</v>
      </c>
      <c r="B1252" s="32"/>
      <c r="C1252" s="32" t="s">
        <v>285</v>
      </c>
      <c r="D1252" s="36" t="s">
        <v>296</v>
      </c>
      <c r="E1252" s="13">
        <v>5.0</v>
      </c>
      <c r="F1252" s="36" t="s">
        <v>232</v>
      </c>
      <c r="G1252" s="13">
        <v>9.09090909090909</v>
      </c>
      <c r="H1252" s="15">
        <v>0.3934126977882338</v>
      </c>
      <c r="I1252" s="15">
        <v>0.1521102863778633</v>
      </c>
      <c r="J1252" s="15">
        <v>0.19512320666459781</v>
      </c>
    </row>
    <row r="1253" ht="14.25" customHeight="1">
      <c r="A1253" s="11">
        <v>46.0</v>
      </c>
      <c r="B1253" s="11"/>
      <c r="C1253" s="11" t="s">
        <v>410</v>
      </c>
      <c r="D1253" s="48" t="s">
        <v>317</v>
      </c>
      <c r="E1253" s="13">
        <v>6.0</v>
      </c>
      <c r="F1253" s="48" t="s">
        <v>332</v>
      </c>
      <c r="G1253" s="13">
        <v>9.333333333333334</v>
      </c>
      <c r="H1253" s="15">
        <v>0.392494734826728</v>
      </c>
      <c r="I1253" s="15">
        <v>0.04268119566833859</v>
      </c>
      <c r="J1253" s="15">
        <v>0.029942500345788294</v>
      </c>
    </row>
    <row r="1254" ht="14.25" customHeight="1">
      <c r="A1254" s="11">
        <v>116.0</v>
      </c>
      <c r="B1254" s="11"/>
      <c r="C1254" s="11" t="s">
        <v>408</v>
      </c>
      <c r="D1254" s="48" t="s">
        <v>154</v>
      </c>
      <c r="E1254" s="13">
        <v>5.0</v>
      </c>
      <c r="F1254" s="48" t="s">
        <v>220</v>
      </c>
      <c r="G1254" s="13">
        <v>13.333333333333334</v>
      </c>
      <c r="H1254" s="15">
        <v>0.3922612459898292</v>
      </c>
      <c r="I1254" s="15">
        <v>0.04616429145891361</v>
      </c>
      <c r="J1254" s="15">
        <v>0.05696947809345537</v>
      </c>
    </row>
    <row r="1255" ht="14.25" customHeight="1">
      <c r="A1255" s="11">
        <v>83.0</v>
      </c>
      <c r="B1255" s="11"/>
      <c r="C1255" s="11" t="s">
        <v>370</v>
      </c>
      <c r="D1255" s="48" t="s">
        <v>178</v>
      </c>
      <c r="E1255" s="13">
        <v>5.0</v>
      </c>
      <c r="F1255" s="48" t="s">
        <v>225</v>
      </c>
      <c r="G1255" s="13">
        <v>9.25925925925926</v>
      </c>
      <c r="H1255" s="15">
        <v>0.39203887566897333</v>
      </c>
      <c r="I1255" s="15">
        <v>0.0754942698241737</v>
      </c>
      <c r="J1255" s="15">
        <v>0.054975903257512344</v>
      </c>
    </row>
    <row r="1256" ht="14.25" customHeight="1">
      <c r="A1256" s="11">
        <v>83.0</v>
      </c>
      <c r="B1256" s="11"/>
      <c r="C1256" s="11" t="s">
        <v>370</v>
      </c>
      <c r="D1256" s="12" t="s">
        <v>151</v>
      </c>
      <c r="E1256" s="13">
        <v>5.0</v>
      </c>
      <c r="F1256" s="48" t="s">
        <v>235</v>
      </c>
      <c r="G1256" s="13">
        <v>10.416666666666666</v>
      </c>
      <c r="H1256" s="15">
        <v>0.39089922777458674</v>
      </c>
      <c r="I1256" s="15">
        <v>0.07527480973747552</v>
      </c>
      <c r="J1256" s="15">
        <v>0.09579157183336419</v>
      </c>
    </row>
    <row r="1257" ht="14.25" customHeight="1">
      <c r="A1257" s="11">
        <v>111.0</v>
      </c>
      <c r="B1257" s="11"/>
      <c r="C1257" s="11" t="s">
        <v>308</v>
      </c>
      <c r="D1257" s="48" t="s">
        <v>106</v>
      </c>
      <c r="E1257" s="13">
        <v>4.615384615384616</v>
      </c>
      <c r="F1257" s="48" t="s">
        <v>194</v>
      </c>
      <c r="G1257" s="13">
        <v>10.857142857142858</v>
      </c>
      <c r="H1257" s="15">
        <v>0.3905801263641585</v>
      </c>
      <c r="I1257" s="15">
        <v>0.15395694476365587</v>
      </c>
      <c r="J1257" s="15">
        <v>0.2127405054915972</v>
      </c>
    </row>
    <row r="1258" ht="14.25" customHeight="1">
      <c r="A1258" s="11">
        <v>179.0</v>
      </c>
      <c r="B1258" s="11"/>
      <c r="C1258" s="20" t="s">
        <v>402</v>
      </c>
      <c r="D1258" s="21" t="s">
        <v>139</v>
      </c>
      <c r="E1258" s="13">
        <v>4.0</v>
      </c>
      <c r="F1258" s="21" t="s">
        <v>92</v>
      </c>
      <c r="G1258" s="13">
        <v>12.4</v>
      </c>
      <c r="H1258" s="15">
        <v>0.3905801263641585</v>
      </c>
      <c r="I1258" s="15">
        <v>0.05528231057994331</v>
      </c>
      <c r="J1258" s="15">
        <v>0.04272666716009177</v>
      </c>
    </row>
    <row r="1259" ht="14.25" customHeight="1">
      <c r="A1259" s="32">
        <v>87.0</v>
      </c>
      <c r="B1259" s="32"/>
      <c r="C1259" s="32" t="s">
        <v>243</v>
      </c>
      <c r="D1259" s="36" t="s">
        <v>86</v>
      </c>
      <c r="E1259" s="13">
        <v>5.555555555555555</v>
      </c>
      <c r="F1259" s="36" t="s">
        <v>232</v>
      </c>
      <c r="G1259" s="13">
        <v>8.484848484848486</v>
      </c>
      <c r="H1259" s="15">
        <v>0.390285571216071</v>
      </c>
      <c r="I1259" s="15">
        <v>0.20283473607253133</v>
      </c>
      <c r="J1259" s="15">
        <v>0.2429099627147405</v>
      </c>
    </row>
    <row r="1260" ht="14.25" customHeight="1">
      <c r="A1260" s="11">
        <v>120.0</v>
      </c>
      <c r="B1260" s="11"/>
      <c r="C1260" s="11" t="s">
        <v>421</v>
      </c>
      <c r="D1260" s="48" t="s">
        <v>74</v>
      </c>
      <c r="E1260" s="13">
        <v>6.0</v>
      </c>
      <c r="F1260" s="48" t="s">
        <v>379</v>
      </c>
      <c r="G1260" s="13">
        <v>8.214285714285714</v>
      </c>
      <c r="H1260" s="15">
        <v>0.390285571216071</v>
      </c>
      <c r="I1260" s="15">
        <v>0.041154873985731</v>
      </c>
      <c r="J1260" s="15">
        <v>0.03274712657549172</v>
      </c>
    </row>
    <row r="1261" ht="14.25" customHeight="1">
      <c r="A1261" s="11">
        <v>100.0</v>
      </c>
      <c r="B1261" s="11"/>
      <c r="C1261" s="11" t="s">
        <v>401</v>
      </c>
      <c r="D1261" s="48" t="s">
        <v>262</v>
      </c>
      <c r="E1261" s="13">
        <v>4.285714285714286</v>
      </c>
      <c r="F1261" s="48" t="s">
        <v>105</v>
      </c>
      <c r="G1261" s="13">
        <v>9.6</v>
      </c>
      <c r="H1261" s="15">
        <v>0.39014663010848244</v>
      </c>
      <c r="I1261" s="15">
        <v>0.0558331596624808</v>
      </c>
      <c r="J1261" s="15">
        <v>0.058796331273326174</v>
      </c>
    </row>
    <row r="1262" ht="14.25" customHeight="1">
      <c r="A1262" s="11">
        <v>206.0</v>
      </c>
      <c r="B1262" s="11"/>
      <c r="C1262" s="20" t="s">
        <v>302</v>
      </c>
      <c r="D1262" s="21" t="s">
        <v>60</v>
      </c>
      <c r="E1262" s="13">
        <v>6.0</v>
      </c>
      <c r="F1262" s="21" t="s">
        <v>291</v>
      </c>
      <c r="G1262" s="13">
        <v>7.872340425531916</v>
      </c>
      <c r="H1262" s="15">
        <v>0.3897595798802002</v>
      </c>
      <c r="I1262" s="15">
        <v>0.16023876799628148</v>
      </c>
      <c r="J1262" s="15">
        <v>0.13917881563105594</v>
      </c>
    </row>
    <row r="1263" ht="14.25" customHeight="1">
      <c r="A1263" s="11">
        <v>17.0</v>
      </c>
      <c r="B1263" s="11"/>
      <c r="C1263" s="11" t="s">
        <v>373</v>
      </c>
      <c r="D1263" s="48" t="s">
        <v>190</v>
      </c>
      <c r="E1263" s="13">
        <v>5.0</v>
      </c>
      <c r="F1263" s="48" t="s">
        <v>239</v>
      </c>
      <c r="G1263" s="13">
        <v>9.166666666666666</v>
      </c>
      <c r="H1263" s="15">
        <v>0.3897595798802002</v>
      </c>
      <c r="I1263" s="15">
        <v>0.08322630362188543</v>
      </c>
      <c r="J1263" s="15">
        <v>0.09082337133711396</v>
      </c>
    </row>
    <row r="1264" ht="14.25" customHeight="1">
      <c r="A1264" s="11">
        <v>116.0</v>
      </c>
      <c r="B1264" s="11"/>
      <c r="C1264" s="11" t="s">
        <v>408</v>
      </c>
      <c r="D1264" s="48" t="s">
        <v>154</v>
      </c>
      <c r="E1264" s="13">
        <v>5.0</v>
      </c>
      <c r="F1264" s="48" t="s">
        <v>89</v>
      </c>
      <c r="G1264" s="13">
        <v>9.166666666666666</v>
      </c>
      <c r="H1264" s="15">
        <v>0.3897595798802002</v>
      </c>
      <c r="I1264" s="15">
        <v>0.0458698763348134</v>
      </c>
      <c r="J1264" s="15">
        <v>0.06365941098292364</v>
      </c>
    </row>
    <row r="1265" ht="14.25" customHeight="1">
      <c r="A1265" s="11">
        <v>140.0</v>
      </c>
      <c r="B1265" s="11"/>
      <c r="C1265" s="11" t="s">
        <v>395</v>
      </c>
      <c r="D1265" s="48" t="s">
        <v>136</v>
      </c>
      <c r="E1265" s="13">
        <v>5.0</v>
      </c>
      <c r="F1265" s="48" t="s">
        <v>284</v>
      </c>
      <c r="G1265" s="13">
        <v>8.846153846153845</v>
      </c>
      <c r="H1265" s="15">
        <v>0.3897595798802002</v>
      </c>
      <c r="I1265" s="15">
        <v>0.059447359729918166</v>
      </c>
      <c r="J1265" s="15">
        <v>0.05750180977512084</v>
      </c>
    </row>
    <row r="1266" ht="14.25" customHeight="1">
      <c r="A1266" s="11">
        <v>242.0</v>
      </c>
      <c r="B1266" s="11"/>
      <c r="C1266" s="20" t="s">
        <v>41</v>
      </c>
      <c r="D1266" s="21" t="s">
        <v>54</v>
      </c>
      <c r="E1266" s="13">
        <v>4.545454545454545</v>
      </c>
      <c r="F1266" s="21" t="s">
        <v>48</v>
      </c>
      <c r="G1266" s="13">
        <v>10.285714285714285</v>
      </c>
      <c r="H1266" s="15">
        <v>0.38930372072244557</v>
      </c>
      <c r="I1266" s="15">
        <v>0.7134502923976608</v>
      </c>
      <c r="J1266" s="15">
        <v>0.9295238095238095</v>
      </c>
    </row>
    <row r="1267" ht="14.25" customHeight="1">
      <c r="A1267" s="11">
        <v>164.0</v>
      </c>
      <c r="B1267" s="11"/>
      <c r="C1267" s="47" t="s">
        <v>226</v>
      </c>
      <c r="D1267" s="21" t="s">
        <v>47</v>
      </c>
      <c r="E1267" s="13">
        <v>4.545454545454545</v>
      </c>
      <c r="F1267" s="21" t="s">
        <v>36</v>
      </c>
      <c r="G1267" s="13">
        <v>14.642857142857142</v>
      </c>
      <c r="H1267" s="15">
        <v>0.3889519553881153</v>
      </c>
      <c r="I1267" s="15">
        <v>0.21849851677134732</v>
      </c>
      <c r="J1267" s="15">
        <v>0.257975251850403</v>
      </c>
    </row>
    <row r="1268" ht="14.25" customHeight="1">
      <c r="A1268" s="11">
        <v>176.0</v>
      </c>
      <c r="B1268" s="11"/>
      <c r="C1268" s="20" t="s">
        <v>321</v>
      </c>
      <c r="D1268" s="21" t="s">
        <v>54</v>
      </c>
      <c r="E1268" s="13">
        <v>4.545454545454545</v>
      </c>
      <c r="F1268" s="21" t="s">
        <v>239</v>
      </c>
      <c r="G1268" s="13">
        <v>10.833333333333334</v>
      </c>
      <c r="H1268" s="15">
        <v>0.38855289387437913</v>
      </c>
      <c r="I1268" s="15">
        <v>0.1280989906203535</v>
      </c>
      <c r="J1268" s="15">
        <v>0.15762275798237782</v>
      </c>
    </row>
    <row r="1269" ht="14.25" customHeight="1">
      <c r="A1269" s="11">
        <v>30.0</v>
      </c>
      <c r="B1269" s="11"/>
      <c r="C1269" s="11" t="s">
        <v>345</v>
      </c>
      <c r="D1269" s="48" t="s">
        <v>297</v>
      </c>
      <c r="E1269" s="13">
        <v>3.3333333333333335</v>
      </c>
      <c r="F1269" s="48" t="s">
        <v>144</v>
      </c>
      <c r="G1269" s="13">
        <v>13.913043478260871</v>
      </c>
      <c r="H1269" s="15">
        <v>0.3883149557887243</v>
      </c>
      <c r="I1269" s="15">
        <v>0.1074860753472666</v>
      </c>
      <c r="J1269" s="15">
        <v>0.09242946017113156</v>
      </c>
    </row>
    <row r="1270" ht="14.25" customHeight="1">
      <c r="A1270" s="11">
        <v>222.0</v>
      </c>
      <c r="B1270" s="11"/>
      <c r="C1270" s="20" t="s">
        <v>349</v>
      </c>
      <c r="D1270" s="21" t="s">
        <v>154</v>
      </c>
      <c r="E1270" s="13">
        <v>4.166666666666667</v>
      </c>
      <c r="F1270" s="21" t="s">
        <v>267</v>
      </c>
      <c r="G1270" s="13">
        <v>11.034482758620689</v>
      </c>
      <c r="H1270" s="15">
        <v>0.38789470150756766</v>
      </c>
      <c r="I1270" s="15">
        <v>0.10444812261838772</v>
      </c>
      <c r="J1270" s="15">
        <v>0.1381311669068486</v>
      </c>
    </row>
    <row r="1271" ht="14.25" customHeight="1">
      <c r="A1271" s="11">
        <v>87.0</v>
      </c>
      <c r="B1271" s="11"/>
      <c r="C1271" s="11" t="s">
        <v>243</v>
      </c>
      <c r="D1271" s="12" t="s">
        <v>96</v>
      </c>
      <c r="E1271" s="13">
        <v>5.454545454545455</v>
      </c>
      <c r="F1271" s="12" t="s">
        <v>107</v>
      </c>
      <c r="G1271" s="13">
        <v>10.3125</v>
      </c>
      <c r="H1271" s="15">
        <v>0.38770821367030445</v>
      </c>
      <c r="I1271" s="15">
        <v>0.2014952614003542</v>
      </c>
      <c r="J1271" s="15">
        <v>0.24501823786283072</v>
      </c>
    </row>
    <row r="1272" ht="14.25" customHeight="1">
      <c r="A1272" s="11">
        <v>239.0</v>
      </c>
      <c r="B1272" s="11"/>
      <c r="C1272" s="20" t="s">
        <v>385</v>
      </c>
      <c r="D1272" s="21" t="s">
        <v>70</v>
      </c>
      <c r="E1272" s="13">
        <v>5.0</v>
      </c>
      <c r="F1272" s="21" t="s">
        <v>236</v>
      </c>
      <c r="G1272" s="13">
        <v>10.0</v>
      </c>
      <c r="H1272" s="15">
        <v>0.3870838848238144</v>
      </c>
      <c r="I1272" s="15">
        <v>0.06013257380935447</v>
      </c>
      <c r="J1272" s="15">
        <v>0.050656259768073066</v>
      </c>
    </row>
    <row r="1273" ht="14.25" customHeight="1">
      <c r="A1273" s="11">
        <v>98.0</v>
      </c>
      <c r="B1273" s="11"/>
      <c r="C1273" s="11" t="s">
        <v>381</v>
      </c>
      <c r="D1273" s="48" t="s">
        <v>136</v>
      </c>
      <c r="E1273" s="13">
        <v>5.0</v>
      </c>
      <c r="F1273" s="48" t="s">
        <v>259</v>
      </c>
      <c r="G1273" s="13">
        <v>9.473684210526317</v>
      </c>
      <c r="H1273" s="15">
        <v>0.3868290567232062</v>
      </c>
      <c r="I1273" s="15">
        <v>0.05681518757813399</v>
      </c>
      <c r="J1273" s="15">
        <v>0.050078049358809704</v>
      </c>
    </row>
    <row r="1274" ht="14.25" customHeight="1">
      <c r="A1274" s="32">
        <v>66.0</v>
      </c>
      <c r="B1274" s="32"/>
      <c r="C1274" s="32" t="s">
        <v>369</v>
      </c>
      <c r="D1274" s="36" t="s">
        <v>198</v>
      </c>
      <c r="E1274" s="13">
        <v>5.0</v>
      </c>
      <c r="F1274" s="36" t="s">
        <v>273</v>
      </c>
      <c r="G1274" s="13">
        <v>10.0</v>
      </c>
      <c r="H1274" s="15">
        <v>0.38640279880946166</v>
      </c>
      <c r="I1274" s="15">
        <v>0.07469997881938342</v>
      </c>
      <c r="J1274" s="15">
        <v>0.06405044337744055</v>
      </c>
    </row>
    <row r="1275" ht="14.25" customHeight="1">
      <c r="A1275" s="11">
        <v>190.0</v>
      </c>
      <c r="B1275" s="11"/>
      <c r="C1275" s="20" t="s">
        <v>378</v>
      </c>
      <c r="D1275" s="21" t="s">
        <v>317</v>
      </c>
      <c r="E1275" s="13">
        <v>6.0</v>
      </c>
      <c r="F1275" s="21" t="s">
        <v>273</v>
      </c>
      <c r="G1275" s="13">
        <v>8.421052631578947</v>
      </c>
      <c r="H1275" s="15">
        <v>0.3859132682366456</v>
      </c>
      <c r="I1275" s="15">
        <v>0.07460534202189265</v>
      </c>
      <c r="J1275" s="15">
        <v>0.054981876302194824</v>
      </c>
    </row>
    <row r="1276" ht="14.25" customHeight="1">
      <c r="A1276" s="11">
        <v>179.0</v>
      </c>
      <c r="B1276" s="11"/>
      <c r="C1276" s="20" t="s">
        <v>402</v>
      </c>
      <c r="D1276" s="21" t="s">
        <v>70</v>
      </c>
      <c r="E1276" s="13">
        <v>3.3333333333333335</v>
      </c>
      <c r="F1276" s="21" t="s">
        <v>92</v>
      </c>
      <c r="G1276" s="13">
        <v>12.4</v>
      </c>
      <c r="H1276" s="15">
        <v>0.38577931708488006</v>
      </c>
      <c r="I1276" s="15">
        <v>0.054602808957362796</v>
      </c>
      <c r="J1276" s="15">
        <v>0.048993392636280414</v>
      </c>
    </row>
    <row r="1277" ht="14.25" customHeight="1">
      <c r="A1277" s="11">
        <v>21.0</v>
      </c>
      <c r="B1277" s="11"/>
      <c r="C1277" s="11" t="s">
        <v>434</v>
      </c>
      <c r="D1277" s="48" t="s">
        <v>296</v>
      </c>
      <c r="E1277" s="13">
        <v>4.0</v>
      </c>
      <c r="F1277" s="12" t="s">
        <v>87</v>
      </c>
      <c r="G1277" s="13">
        <v>13.5</v>
      </c>
      <c r="H1277" s="15">
        <v>0.3856568474604086</v>
      </c>
      <c r="I1277" s="15">
        <v>0.02953183111902541</v>
      </c>
      <c r="J1277" s="15">
        <v>0.03307565085330846</v>
      </c>
    </row>
    <row r="1278" ht="14.25" customHeight="1">
      <c r="A1278" s="11">
        <v>170.0</v>
      </c>
      <c r="B1278" s="11"/>
      <c r="C1278" s="20" t="s">
        <v>354</v>
      </c>
      <c r="D1278" s="21" t="s">
        <v>154</v>
      </c>
      <c r="E1278" s="13">
        <v>4.166666666666667</v>
      </c>
      <c r="F1278" s="21" t="s">
        <v>92</v>
      </c>
      <c r="G1278" s="13">
        <v>11.6</v>
      </c>
      <c r="H1278" s="15">
        <v>0.38554444383246916</v>
      </c>
      <c r="I1278" s="15">
        <v>0.09619247087418288</v>
      </c>
      <c r="J1278" s="15">
        <v>0.12339325512369169</v>
      </c>
    </row>
    <row r="1279" ht="14.25" customHeight="1">
      <c r="A1279" s="11">
        <v>180.0</v>
      </c>
      <c r="B1279" s="11"/>
      <c r="C1279" s="20" t="s">
        <v>335</v>
      </c>
      <c r="D1279" s="21" t="s">
        <v>94</v>
      </c>
      <c r="E1279" s="13">
        <v>3.6363636363636362</v>
      </c>
      <c r="F1279" s="21" t="s">
        <v>267</v>
      </c>
      <c r="G1279" s="13">
        <v>11.379310344827587</v>
      </c>
      <c r="H1279" s="15">
        <v>0.38554444383246916</v>
      </c>
      <c r="I1279" s="15">
        <v>0.09486150586837658</v>
      </c>
      <c r="J1279" s="15">
        <v>0.12168592706537648</v>
      </c>
    </row>
    <row r="1280" ht="14.25" customHeight="1">
      <c r="A1280" s="11">
        <v>74.0</v>
      </c>
      <c r="B1280" s="11"/>
      <c r="C1280" s="11" t="s">
        <v>357</v>
      </c>
      <c r="D1280" s="48" t="s">
        <v>139</v>
      </c>
      <c r="E1280" s="13">
        <v>4.0</v>
      </c>
      <c r="F1280" s="48" t="s">
        <v>291</v>
      </c>
      <c r="G1280" s="13">
        <v>9.574468085106384</v>
      </c>
      <c r="H1280" s="15">
        <v>0.3848955156711689</v>
      </c>
      <c r="I1280" s="15">
        <v>0.07875714241843801</v>
      </c>
      <c r="J1280" s="15">
        <v>0.07326153361624292</v>
      </c>
    </row>
    <row r="1281" ht="14.25" customHeight="1">
      <c r="A1281" s="32">
        <v>87.0</v>
      </c>
      <c r="B1281" s="32"/>
      <c r="C1281" s="32" t="s">
        <v>243</v>
      </c>
      <c r="D1281" s="36" t="s">
        <v>97</v>
      </c>
      <c r="E1281" s="13">
        <v>5.0</v>
      </c>
      <c r="F1281" s="36" t="s">
        <v>232</v>
      </c>
      <c r="G1281" s="13">
        <v>8.484848484848486</v>
      </c>
      <c r="H1281" s="15">
        <v>0.3829216925138809</v>
      </c>
      <c r="I1281" s="15">
        <v>0.19900766558059677</v>
      </c>
      <c r="J1281" s="15">
        <v>0.28016005323614745</v>
      </c>
    </row>
    <row r="1282" ht="14.25" customHeight="1">
      <c r="A1282" s="11">
        <v>207.0</v>
      </c>
      <c r="B1282" s="11"/>
      <c r="C1282" s="20" t="s">
        <v>282</v>
      </c>
      <c r="D1282" s="21" t="s">
        <v>190</v>
      </c>
      <c r="E1282" s="13">
        <v>5.0</v>
      </c>
      <c r="F1282" s="21" t="s">
        <v>237</v>
      </c>
      <c r="G1282" s="13">
        <v>9.09090909090909</v>
      </c>
      <c r="H1282" s="15">
        <v>0.3829216925138809</v>
      </c>
      <c r="I1282" s="15">
        <v>0.15935034091779668</v>
      </c>
      <c r="J1282" s="15">
        <v>0.1698633244484773</v>
      </c>
    </row>
    <row r="1283" ht="14.25" customHeight="1">
      <c r="A1283" s="11">
        <v>155.0</v>
      </c>
      <c r="B1283" s="11"/>
      <c r="C1283" s="47" t="s">
        <v>423</v>
      </c>
      <c r="D1283" s="21" t="s">
        <v>108</v>
      </c>
      <c r="E1283" s="13">
        <v>4.0</v>
      </c>
      <c r="F1283" s="21" t="s">
        <v>98</v>
      </c>
      <c r="G1283" s="13">
        <v>12.727272727272728</v>
      </c>
      <c r="H1283" s="15">
        <v>0.3829216925138809</v>
      </c>
      <c r="I1283" s="15">
        <v>0.04499303743561318</v>
      </c>
      <c r="J1283" s="15">
        <v>0.051292062676599026</v>
      </c>
    </row>
    <row r="1284" ht="14.25" customHeight="1">
      <c r="A1284" s="11">
        <v>4.0</v>
      </c>
      <c r="B1284" s="11"/>
      <c r="C1284" s="11" t="s">
        <v>422</v>
      </c>
      <c r="D1284" s="48" t="s">
        <v>108</v>
      </c>
      <c r="E1284" s="13">
        <v>4.0</v>
      </c>
      <c r="F1284" s="48" t="s">
        <v>98</v>
      </c>
      <c r="G1284" s="13">
        <v>12.727272727272728</v>
      </c>
      <c r="H1284" s="15">
        <v>0.3829216925138809</v>
      </c>
      <c r="I1284" s="15">
        <v>0.04499303743561318</v>
      </c>
      <c r="J1284" s="15">
        <v>0.051292062676599026</v>
      </c>
    </row>
    <row r="1285" ht="14.25" customHeight="1">
      <c r="A1285" s="11">
        <v>225.0</v>
      </c>
      <c r="B1285" s="11"/>
      <c r="C1285" s="20" t="s">
        <v>405</v>
      </c>
      <c r="D1285" s="21" t="s">
        <v>246</v>
      </c>
      <c r="E1285" s="13">
        <v>3.75</v>
      </c>
      <c r="F1285" s="21" t="s">
        <v>222</v>
      </c>
      <c r="G1285" s="13">
        <v>11.578947368421053</v>
      </c>
      <c r="H1285" s="15">
        <v>0.3829216925138809</v>
      </c>
      <c r="I1285" s="15">
        <v>0.04867035299525464</v>
      </c>
      <c r="J1285" s="15">
        <v>0.049972526678041584</v>
      </c>
    </row>
    <row r="1286" ht="14.25" customHeight="1">
      <c r="A1286" s="11">
        <v>100.0</v>
      </c>
      <c r="B1286" s="11"/>
      <c r="C1286" s="11" t="s">
        <v>401</v>
      </c>
      <c r="D1286" s="48" t="s">
        <v>139</v>
      </c>
      <c r="E1286" s="13">
        <v>4.0</v>
      </c>
      <c r="F1286" s="48" t="s">
        <v>92</v>
      </c>
      <c r="G1286" s="13">
        <v>12.0</v>
      </c>
      <c r="H1286" s="15">
        <v>0.3829216925138809</v>
      </c>
      <c r="I1286" s="15">
        <v>0.05479921226132374</v>
      </c>
      <c r="J1286" s="15">
        <v>0.04235328947654852</v>
      </c>
    </row>
    <row r="1287" ht="14.25" customHeight="1">
      <c r="A1287" s="11">
        <v>155.0</v>
      </c>
      <c r="B1287" s="11"/>
      <c r="C1287" s="47" t="s">
        <v>423</v>
      </c>
      <c r="D1287" s="21" t="s">
        <v>139</v>
      </c>
      <c r="E1287" s="13">
        <v>4.0</v>
      </c>
      <c r="F1287" s="21" t="s">
        <v>98</v>
      </c>
      <c r="G1287" s="13">
        <v>12.727272727272728</v>
      </c>
      <c r="H1287" s="15">
        <v>0.3829216925138809</v>
      </c>
      <c r="I1287" s="15">
        <v>0.04499303743561318</v>
      </c>
      <c r="J1287" s="15">
        <v>0.03372628778735279</v>
      </c>
    </row>
    <row r="1288" ht="14.25" customHeight="1">
      <c r="A1288" s="11">
        <v>79.0</v>
      </c>
      <c r="B1288" s="11"/>
      <c r="C1288" s="11" t="s">
        <v>342</v>
      </c>
      <c r="D1288" s="48" t="s">
        <v>18</v>
      </c>
      <c r="E1288" s="13">
        <v>5.0</v>
      </c>
      <c r="F1288" s="48" t="s">
        <v>36</v>
      </c>
      <c r="G1288" s="13">
        <v>13.214285714285715</v>
      </c>
      <c r="H1288" s="15">
        <v>0.3815541150406171</v>
      </c>
      <c r="I1288" s="15">
        <v>0.11746937340783245</v>
      </c>
      <c r="J1288" s="15">
        <v>0.16664988440791165</v>
      </c>
    </row>
    <row r="1289" ht="14.25" customHeight="1">
      <c r="A1289" s="11">
        <v>33.0</v>
      </c>
      <c r="B1289" s="11"/>
      <c r="C1289" s="11" t="s">
        <v>344</v>
      </c>
      <c r="D1289" s="48" t="s">
        <v>297</v>
      </c>
      <c r="E1289" s="13">
        <v>5.0</v>
      </c>
      <c r="F1289" s="48" t="s">
        <v>291</v>
      </c>
      <c r="G1289" s="13">
        <v>8.297872340425531</v>
      </c>
      <c r="H1289" s="15">
        <v>0.38090631518486046</v>
      </c>
      <c r="I1289" s="15">
        <v>0.08167056005772132</v>
      </c>
      <c r="J1289" s="15">
        <v>0.08576893725334517</v>
      </c>
    </row>
    <row r="1290" ht="14.25" customHeight="1">
      <c r="A1290" s="11">
        <v>164.0</v>
      </c>
      <c r="B1290" s="11"/>
      <c r="C1290" s="47" t="s">
        <v>226</v>
      </c>
      <c r="D1290" s="21" t="s">
        <v>190</v>
      </c>
      <c r="E1290" s="13">
        <v>5.0</v>
      </c>
      <c r="F1290" s="21" t="s">
        <v>270</v>
      </c>
      <c r="G1290" s="13">
        <v>9.615384615384617</v>
      </c>
      <c r="H1290" s="15">
        <v>0.380334383780679</v>
      </c>
      <c r="I1290" s="15">
        <v>0.21365749055124048</v>
      </c>
      <c r="J1290" s="15">
        <v>0.22459994894582733</v>
      </c>
    </row>
    <row r="1291" ht="14.25" customHeight="1">
      <c r="A1291" s="11">
        <v>66.0</v>
      </c>
      <c r="B1291" s="11"/>
      <c r="C1291" s="11" t="s">
        <v>369</v>
      </c>
      <c r="D1291" s="12" t="s">
        <v>106</v>
      </c>
      <c r="E1291" s="13">
        <v>5.384615384615384</v>
      </c>
      <c r="F1291" s="48" t="s">
        <v>273</v>
      </c>
      <c r="G1291" s="13">
        <v>10.0</v>
      </c>
      <c r="H1291" s="15">
        <v>0.38022506087645924</v>
      </c>
      <c r="I1291" s="15">
        <v>0.07350568909330268</v>
      </c>
      <c r="J1291" s="15">
        <v>0.09278051423332427</v>
      </c>
    </row>
    <row r="1292" ht="14.25" customHeight="1">
      <c r="A1292" s="11">
        <v>19.0</v>
      </c>
      <c r="B1292" s="11"/>
      <c r="C1292" s="11" t="s">
        <v>441</v>
      </c>
      <c r="D1292" s="48" t="s">
        <v>246</v>
      </c>
      <c r="E1292" s="13">
        <v>3.75</v>
      </c>
      <c r="F1292" s="48" t="s">
        <v>324</v>
      </c>
      <c r="G1292" s="13">
        <v>11.2</v>
      </c>
      <c r="H1292" s="15">
        <v>0.37997614103300487</v>
      </c>
      <c r="I1292" s="15">
        <v>0.025042352566789137</v>
      </c>
      <c r="J1292" s="15">
        <v>0.026747939822689377</v>
      </c>
    </row>
    <row r="1293" ht="14.25" customHeight="1">
      <c r="A1293" s="11">
        <v>168.0</v>
      </c>
      <c r="B1293" s="11"/>
      <c r="C1293" s="47" t="s">
        <v>328</v>
      </c>
      <c r="D1293" s="21" t="s">
        <v>135</v>
      </c>
      <c r="E1293" s="13">
        <v>5.454545454545455</v>
      </c>
      <c r="F1293" s="21" t="s">
        <v>337</v>
      </c>
      <c r="G1293" s="13">
        <v>7.931034482758621</v>
      </c>
      <c r="H1293" s="15">
        <v>0.37983361434844637</v>
      </c>
      <c r="I1293" s="15">
        <v>0.10680729316808091</v>
      </c>
      <c r="J1293" s="15">
        <v>0.14176787757971754</v>
      </c>
    </row>
    <row r="1294" ht="14.25" customHeight="1">
      <c r="A1294" s="11">
        <v>111.0</v>
      </c>
      <c r="B1294" s="11"/>
      <c r="C1294" s="11" t="s">
        <v>308</v>
      </c>
      <c r="D1294" s="48" t="s">
        <v>103</v>
      </c>
      <c r="E1294" s="13">
        <v>5.714285714285714</v>
      </c>
      <c r="F1294" s="48" t="s">
        <v>229</v>
      </c>
      <c r="G1294" s="13">
        <v>8.64864864864865</v>
      </c>
      <c r="H1294" s="15">
        <v>0.3797570504269893</v>
      </c>
      <c r="I1294" s="15">
        <v>0.14969075815620403</v>
      </c>
      <c r="J1294" s="15">
        <v>0.1959510622070395</v>
      </c>
    </row>
    <row r="1295" ht="14.25" customHeight="1">
      <c r="A1295" s="11">
        <v>58.0</v>
      </c>
      <c r="B1295" s="11"/>
      <c r="C1295" s="11" t="s">
        <v>384</v>
      </c>
      <c r="D1295" s="48" t="s">
        <v>108</v>
      </c>
      <c r="E1295" s="13">
        <v>5.0</v>
      </c>
      <c r="F1295" s="48" t="s">
        <v>67</v>
      </c>
      <c r="G1295" s="13">
        <v>10.0</v>
      </c>
      <c r="H1295" s="15">
        <v>0.3796765934247802</v>
      </c>
      <c r="I1295" s="15">
        <v>0.06291399302437437</v>
      </c>
      <c r="J1295" s="15">
        <v>0.07097014961542004</v>
      </c>
    </row>
    <row r="1296" ht="14.25" customHeight="1">
      <c r="A1296" s="32">
        <v>27.0</v>
      </c>
      <c r="B1296" s="32"/>
      <c r="C1296" s="32" t="s">
        <v>361</v>
      </c>
      <c r="D1296" s="36" t="s">
        <v>317</v>
      </c>
      <c r="E1296" s="13">
        <v>6.0</v>
      </c>
      <c r="F1296" s="36" t="s">
        <v>245</v>
      </c>
      <c r="G1296" s="13">
        <v>7.8125</v>
      </c>
      <c r="H1296" s="15">
        <v>0.37897404619930486</v>
      </c>
      <c r="I1296" s="15">
        <v>0.08622773497441066</v>
      </c>
      <c r="J1296" s="15">
        <v>0.06744518432162923</v>
      </c>
    </row>
    <row r="1297" ht="14.25" customHeight="1">
      <c r="A1297" s="11">
        <v>27.0</v>
      </c>
      <c r="B1297" s="11"/>
      <c r="C1297" s="11" t="s">
        <v>361</v>
      </c>
      <c r="D1297" s="48" t="s">
        <v>136</v>
      </c>
      <c r="E1297" s="13">
        <v>5.0</v>
      </c>
      <c r="F1297" s="12" t="s">
        <v>365</v>
      </c>
      <c r="G1297" s="13">
        <v>8.5</v>
      </c>
      <c r="H1297" s="15">
        <v>0.37857030964440497</v>
      </c>
      <c r="I1297" s="15">
        <v>0.08613587304084418</v>
      </c>
      <c r="J1297" s="15">
        <v>0.08598159983539788</v>
      </c>
    </row>
    <row r="1298" ht="14.25" customHeight="1">
      <c r="A1298" s="11">
        <v>30.0</v>
      </c>
      <c r="B1298" s="11"/>
      <c r="C1298" s="11" t="s">
        <v>345</v>
      </c>
      <c r="D1298" s="48" t="s">
        <v>60</v>
      </c>
      <c r="E1298" s="13">
        <v>4.0</v>
      </c>
      <c r="F1298" s="48" t="s">
        <v>144</v>
      </c>
      <c r="G1298" s="13">
        <v>13.913043478260871</v>
      </c>
      <c r="H1298" s="15">
        <v>0.37857030964440497</v>
      </c>
      <c r="I1298" s="15">
        <v>0.10478874485796492</v>
      </c>
      <c r="J1298" s="15">
        <v>0.07617686147935537</v>
      </c>
    </row>
    <row r="1299" ht="14.25" customHeight="1">
      <c r="A1299" s="11">
        <v>54.0</v>
      </c>
      <c r="B1299" s="11"/>
      <c r="C1299" s="11" t="s">
        <v>396</v>
      </c>
      <c r="D1299" s="48" t="s">
        <v>74</v>
      </c>
      <c r="E1299" s="13">
        <v>6.0</v>
      </c>
      <c r="F1299" s="48" t="s">
        <v>193</v>
      </c>
      <c r="G1299" s="13">
        <v>7.5</v>
      </c>
      <c r="H1299" s="15">
        <v>0.3782519157759067</v>
      </c>
      <c r="I1299" s="15">
        <v>0.05697992545785909</v>
      </c>
      <c r="J1299" s="15">
        <v>0.04703296628521561</v>
      </c>
    </row>
    <row r="1300" ht="14.25" customHeight="1">
      <c r="A1300" s="11">
        <v>222.0</v>
      </c>
      <c r="B1300" s="11"/>
      <c r="C1300" s="20" t="s">
        <v>349</v>
      </c>
      <c r="D1300" s="21" t="s">
        <v>139</v>
      </c>
      <c r="E1300" s="13">
        <v>4.0</v>
      </c>
      <c r="F1300" s="21" t="s">
        <v>267</v>
      </c>
      <c r="G1300" s="13">
        <v>11.034482758620689</v>
      </c>
      <c r="H1300" s="15">
        <v>0.3780745824820596</v>
      </c>
      <c r="I1300" s="15">
        <v>0.10180386634956778</v>
      </c>
      <c r="J1300" s="15">
        <v>0.0817699549916796</v>
      </c>
    </row>
    <row r="1301" ht="14.25" customHeight="1">
      <c r="A1301" s="11">
        <v>102.0</v>
      </c>
      <c r="B1301" s="11"/>
      <c r="C1301" s="11" t="s">
        <v>358</v>
      </c>
      <c r="D1301" s="48" t="s">
        <v>18</v>
      </c>
      <c r="E1301" s="13">
        <v>5.0</v>
      </c>
      <c r="F1301" s="48" t="s">
        <v>36</v>
      </c>
      <c r="G1301" s="13">
        <v>12.857142857142858</v>
      </c>
      <c r="H1301" s="15">
        <v>0.3774513826208255</v>
      </c>
      <c r="I1301" s="15">
        <v>0.09950383279029838</v>
      </c>
      <c r="J1301" s="15">
        <v>0.14116277078516995</v>
      </c>
    </row>
    <row r="1302" ht="14.25" customHeight="1">
      <c r="A1302" s="11">
        <v>25.0</v>
      </c>
      <c r="B1302" s="11"/>
      <c r="C1302" s="11" t="s">
        <v>418</v>
      </c>
      <c r="D1302" s="48" t="s">
        <v>70</v>
      </c>
      <c r="E1302" s="13">
        <v>3.3333333333333335</v>
      </c>
      <c r="F1302" s="48" t="s">
        <v>92</v>
      </c>
      <c r="G1302" s="13">
        <v>12.0</v>
      </c>
      <c r="H1302" s="15">
        <v>0.37720644337188264</v>
      </c>
      <c r="I1302" s="15">
        <v>0.0418473560247756</v>
      </c>
      <c r="J1302" s="15">
        <v>0.037548323678970465</v>
      </c>
    </row>
    <row r="1303" ht="14.25" customHeight="1">
      <c r="A1303" s="11">
        <v>162.0</v>
      </c>
      <c r="B1303" s="11"/>
      <c r="C1303" s="47" t="s">
        <v>283</v>
      </c>
      <c r="D1303" s="21" t="s">
        <v>147</v>
      </c>
      <c r="E1303" s="13">
        <v>4.285714285714286</v>
      </c>
      <c r="F1303" s="21" t="s">
        <v>291</v>
      </c>
      <c r="G1303" s="13">
        <v>8.936170212765958</v>
      </c>
      <c r="H1303" s="15">
        <v>0.3769385410683515</v>
      </c>
      <c r="I1303" s="15">
        <v>0.1307170765341301</v>
      </c>
      <c r="J1303" s="15">
        <v>0.1490174672489083</v>
      </c>
    </row>
    <row r="1304" ht="14.25" customHeight="1">
      <c r="A1304" s="11">
        <v>8.0</v>
      </c>
      <c r="B1304" s="11"/>
      <c r="C1304" s="11" t="s">
        <v>327</v>
      </c>
      <c r="D1304" s="48" t="s">
        <v>74</v>
      </c>
      <c r="E1304" s="13">
        <v>6.0</v>
      </c>
      <c r="F1304" s="48" t="s">
        <v>284</v>
      </c>
      <c r="G1304" s="13">
        <v>7.3076923076923075</v>
      </c>
      <c r="H1304" s="15">
        <v>0.3766442877185714</v>
      </c>
      <c r="I1304" s="15">
        <v>0.10809723816432391</v>
      </c>
      <c r="J1304" s="15">
        <v>0.09070385450313224</v>
      </c>
    </row>
    <row r="1305" ht="14.25" customHeight="1">
      <c r="A1305" s="32">
        <v>109.0</v>
      </c>
      <c r="B1305" s="32"/>
      <c r="C1305" s="32" t="s">
        <v>366</v>
      </c>
      <c r="D1305" s="36" t="s">
        <v>119</v>
      </c>
      <c r="E1305" s="13">
        <v>5.0</v>
      </c>
      <c r="F1305" s="36" t="s">
        <v>351</v>
      </c>
      <c r="G1305" s="13">
        <v>9.523809523809526</v>
      </c>
      <c r="H1305" s="15">
        <v>0.3766442877185714</v>
      </c>
      <c r="I1305" s="15">
        <v>0.07754159457167467</v>
      </c>
      <c r="J1305" s="15">
        <v>0.07944371987497985</v>
      </c>
    </row>
    <row r="1306" ht="14.25" customHeight="1">
      <c r="A1306" s="11">
        <v>239.0</v>
      </c>
      <c r="B1306" s="11"/>
      <c r="C1306" s="20" t="s">
        <v>385</v>
      </c>
      <c r="D1306" s="21" t="s">
        <v>198</v>
      </c>
      <c r="E1306" s="13">
        <v>5.0</v>
      </c>
      <c r="F1306" s="21" t="s">
        <v>236</v>
      </c>
      <c r="G1306" s="13">
        <v>10.0</v>
      </c>
      <c r="H1306" s="15">
        <v>0.3755578138116909</v>
      </c>
      <c r="I1306" s="15">
        <v>0.05834202570585011</v>
      </c>
      <c r="J1306" s="15">
        <v>0.048034934497816595</v>
      </c>
    </row>
    <row r="1307" ht="14.25" customHeight="1">
      <c r="A1307" s="32">
        <v>25.0</v>
      </c>
      <c r="B1307" s="32"/>
      <c r="C1307" s="32" t="s">
        <v>418</v>
      </c>
      <c r="D1307" s="36" t="s">
        <v>246</v>
      </c>
      <c r="E1307" s="13">
        <v>3.75</v>
      </c>
      <c r="F1307" s="36" t="s">
        <v>109</v>
      </c>
      <c r="G1307" s="13">
        <v>15.833333333333334</v>
      </c>
      <c r="H1307" s="15">
        <v>0.3755578138116909</v>
      </c>
      <c r="I1307" s="15">
        <v>0.041664456741450535</v>
      </c>
      <c r="J1307" s="15">
        <v>0.04065627976350926</v>
      </c>
    </row>
    <row r="1308" ht="14.25" customHeight="1">
      <c r="A1308" s="11">
        <v>83.0</v>
      </c>
      <c r="B1308" s="11"/>
      <c r="C1308" s="11" t="s">
        <v>370</v>
      </c>
      <c r="D1308" s="12" t="s">
        <v>151</v>
      </c>
      <c r="E1308" s="13">
        <v>5.0</v>
      </c>
      <c r="F1308" s="48" t="s">
        <v>239</v>
      </c>
      <c r="G1308" s="13">
        <v>9.583333333333332</v>
      </c>
      <c r="H1308" s="15">
        <v>0.3749441572531751</v>
      </c>
      <c r="I1308" s="15">
        <v>0.07220236852370103</v>
      </c>
      <c r="J1308" s="15">
        <v>0.091881711758533</v>
      </c>
    </row>
    <row r="1309" ht="14.25" customHeight="1">
      <c r="A1309" s="11">
        <v>88.0</v>
      </c>
      <c r="B1309" s="11"/>
      <c r="C1309" s="11" t="s">
        <v>341</v>
      </c>
      <c r="D1309" s="48" t="s">
        <v>103</v>
      </c>
      <c r="E1309" s="13">
        <v>4.285714285714286</v>
      </c>
      <c r="F1309" s="48" t="s">
        <v>351</v>
      </c>
      <c r="G1309" s="13">
        <v>10.952380952380953</v>
      </c>
      <c r="H1309" s="15">
        <v>0.3738045093587885</v>
      </c>
      <c r="I1309" s="15">
        <v>0.0844649512298599</v>
      </c>
      <c r="J1309" s="15">
        <v>0.11312396824855084</v>
      </c>
    </row>
    <row r="1310" ht="14.25" customHeight="1">
      <c r="A1310" s="11">
        <v>54.0</v>
      </c>
      <c r="B1310" s="11"/>
      <c r="C1310" s="11" t="s">
        <v>396</v>
      </c>
      <c r="D1310" s="48" t="s">
        <v>54</v>
      </c>
      <c r="E1310" s="13">
        <v>4.545454545454545</v>
      </c>
      <c r="F1310" s="48" t="s">
        <v>101</v>
      </c>
      <c r="G1310" s="13">
        <v>11.052631578947368</v>
      </c>
      <c r="H1310" s="15">
        <v>0.3738045093587885</v>
      </c>
      <c r="I1310" s="15">
        <v>0.05630996748657327</v>
      </c>
      <c r="J1310" s="15">
        <v>0.06616248449710743</v>
      </c>
    </row>
    <row r="1311" ht="14.25" customHeight="1">
      <c r="A1311" s="11">
        <v>179.0</v>
      </c>
      <c r="B1311" s="11"/>
      <c r="C1311" s="20" t="s">
        <v>402</v>
      </c>
      <c r="D1311" s="21" t="s">
        <v>139</v>
      </c>
      <c r="E1311" s="13">
        <v>4.0</v>
      </c>
      <c r="F1311" s="21" t="s">
        <v>105</v>
      </c>
      <c r="G1311" s="13">
        <v>10.0</v>
      </c>
      <c r="H1311" s="15">
        <v>0.37334865020103386</v>
      </c>
      <c r="I1311" s="15">
        <v>0.0528433851131811</v>
      </c>
      <c r="J1311" s="15">
        <v>0.04381197020292834</v>
      </c>
    </row>
    <row r="1312" ht="14.25" customHeight="1">
      <c r="A1312" s="11">
        <v>25.0</v>
      </c>
      <c r="B1312" s="11"/>
      <c r="C1312" s="11" t="s">
        <v>418</v>
      </c>
      <c r="D1312" s="48" t="s">
        <v>246</v>
      </c>
      <c r="E1312" s="13">
        <v>3.75</v>
      </c>
      <c r="F1312" s="48" t="s">
        <v>105</v>
      </c>
      <c r="G1312" s="13">
        <v>10.0</v>
      </c>
      <c r="H1312" s="15">
        <v>0.3728448058687788</v>
      </c>
      <c r="I1312" s="15">
        <v>0.04136347511380332</v>
      </c>
      <c r="J1312" s="15">
        <v>0.0456526303676423</v>
      </c>
    </row>
    <row r="1313" ht="14.25" customHeight="1">
      <c r="A1313" s="11">
        <v>120.0</v>
      </c>
      <c r="B1313" s="11"/>
      <c r="C1313" s="11" t="s">
        <v>421</v>
      </c>
      <c r="D1313" s="12" t="s">
        <v>139</v>
      </c>
      <c r="E1313" s="13">
        <v>4.0</v>
      </c>
      <c r="F1313" s="48" t="s">
        <v>258</v>
      </c>
      <c r="G1313" s="13">
        <v>11.052631578947368</v>
      </c>
      <c r="H1313" s="15">
        <v>0.37228497883293976</v>
      </c>
      <c r="I1313" s="15">
        <v>0.03925674562580209</v>
      </c>
      <c r="J1313" s="15">
        <v>0.030113959635194733</v>
      </c>
    </row>
    <row r="1314" ht="14.25" customHeight="1">
      <c r="A1314" s="32">
        <v>87.0</v>
      </c>
      <c r="B1314" s="32"/>
      <c r="C1314" s="32" t="s">
        <v>243</v>
      </c>
      <c r="D1314" s="36" t="s">
        <v>86</v>
      </c>
      <c r="E1314" s="13">
        <v>5.555555555555555</v>
      </c>
      <c r="F1314" s="36" t="s">
        <v>284</v>
      </c>
      <c r="G1314" s="13">
        <v>8.076923076923077</v>
      </c>
      <c r="H1314" s="15">
        <v>0.3721351659641941</v>
      </c>
      <c r="I1314" s="15">
        <v>0.19340181584593205</v>
      </c>
      <c r="J1314" s="15">
        <v>0.21855417765542395</v>
      </c>
    </row>
    <row r="1315" ht="14.25" customHeight="1">
      <c r="A1315" s="11">
        <v>108.0</v>
      </c>
      <c r="B1315" s="11"/>
      <c r="C1315" s="11" t="s">
        <v>314</v>
      </c>
      <c r="D1315" s="48" t="s">
        <v>58</v>
      </c>
      <c r="E1315" s="13">
        <v>4.0</v>
      </c>
      <c r="F1315" s="48" t="s">
        <v>208</v>
      </c>
      <c r="G1315" s="13">
        <v>10.769230769230768</v>
      </c>
      <c r="H1315" s="15">
        <v>0.3721351659641941</v>
      </c>
      <c r="I1315" s="15">
        <v>0.14400026505919938</v>
      </c>
      <c r="J1315" s="15">
        <v>0.11469010040729741</v>
      </c>
    </row>
    <row r="1316" ht="14.25" customHeight="1">
      <c r="A1316" s="11">
        <v>8.0</v>
      </c>
      <c r="B1316" s="11"/>
      <c r="C1316" s="11" t="s">
        <v>327</v>
      </c>
      <c r="D1316" s="48" t="s">
        <v>60</v>
      </c>
      <c r="E1316" s="13">
        <v>6.0</v>
      </c>
      <c r="F1316" s="48" t="s">
        <v>284</v>
      </c>
      <c r="G1316" s="13">
        <v>7.3076923076923075</v>
      </c>
      <c r="H1316" s="15">
        <v>0.3721351659641941</v>
      </c>
      <c r="I1316" s="15">
        <v>0.10680311629897635</v>
      </c>
      <c r="J1316" s="15">
        <v>0.08506414989657217</v>
      </c>
    </row>
    <row r="1317" ht="14.25" customHeight="1">
      <c r="A1317" s="11">
        <v>23.0</v>
      </c>
      <c r="B1317" s="11"/>
      <c r="C1317" s="11" t="s">
        <v>417</v>
      </c>
      <c r="D1317" s="48" t="s">
        <v>297</v>
      </c>
      <c r="E1317" s="13">
        <v>3.3333333333333335</v>
      </c>
      <c r="F1317" s="48" t="s">
        <v>144</v>
      </c>
      <c r="G1317" s="13">
        <v>13.043478260869565</v>
      </c>
      <c r="H1317" s="15">
        <v>0.3721351659641941</v>
      </c>
      <c r="I1317" s="15">
        <v>0.04169350740156868</v>
      </c>
      <c r="J1317" s="15">
        <v>0.035853094173524246</v>
      </c>
    </row>
    <row r="1318" ht="14.25" customHeight="1">
      <c r="A1318" s="11">
        <v>210.0</v>
      </c>
      <c r="B1318" s="11"/>
      <c r="C1318" s="20" t="s">
        <v>210</v>
      </c>
      <c r="D1318" s="21" t="s">
        <v>163</v>
      </c>
      <c r="E1318" s="13">
        <v>4.545454545454545</v>
      </c>
      <c r="F1318" s="21" t="s">
        <v>65</v>
      </c>
      <c r="G1318" s="13">
        <v>8.4375</v>
      </c>
      <c r="H1318" s="15">
        <v>0.3711394865903769</v>
      </c>
      <c r="I1318" s="15">
        <v>0.22223631952294734</v>
      </c>
      <c r="J1318" s="15">
        <v>0.3028544602602372</v>
      </c>
    </row>
    <row r="1319" ht="14.25" customHeight="1">
      <c r="A1319" s="11">
        <v>120.0</v>
      </c>
      <c r="B1319" s="11"/>
      <c r="C1319" s="11" t="s">
        <v>421</v>
      </c>
      <c r="D1319" s="12" t="s">
        <v>139</v>
      </c>
      <c r="E1319" s="13">
        <v>4.0</v>
      </c>
      <c r="F1319" s="48" t="s">
        <v>267</v>
      </c>
      <c r="G1319" s="13">
        <v>10.689655172413792</v>
      </c>
      <c r="H1319" s="15">
        <v>0.3708039174343277</v>
      </c>
      <c r="I1319" s="15">
        <v>0.0391005705075801</v>
      </c>
      <c r="J1319" s="15">
        <v>0.03140599669933256</v>
      </c>
    </row>
    <row r="1320" ht="14.25" customHeight="1">
      <c r="A1320" s="11">
        <v>216.0</v>
      </c>
      <c r="B1320" s="11"/>
      <c r="C1320" s="20" t="s">
        <v>377</v>
      </c>
      <c r="D1320" s="21" t="s">
        <v>58</v>
      </c>
      <c r="E1320" s="13">
        <v>4.0</v>
      </c>
      <c r="F1320" s="21" t="s">
        <v>65</v>
      </c>
      <c r="G1320" s="13">
        <v>8.75</v>
      </c>
      <c r="H1320" s="15">
        <v>0.3705693798521428</v>
      </c>
      <c r="I1320" s="15">
        <v>0.06489380399367285</v>
      </c>
      <c r="J1320" s="15">
        <v>0.06055041671647257</v>
      </c>
    </row>
    <row r="1321" ht="14.25" customHeight="1">
      <c r="A1321" s="32">
        <v>23.0</v>
      </c>
      <c r="B1321" s="32"/>
      <c r="C1321" s="32" t="s">
        <v>417</v>
      </c>
      <c r="D1321" s="36" t="s">
        <v>297</v>
      </c>
      <c r="E1321" s="13">
        <v>3.3333333333333335</v>
      </c>
      <c r="F1321" s="36" t="s">
        <v>112</v>
      </c>
      <c r="G1321" s="13">
        <v>15.483870967741936</v>
      </c>
      <c r="H1321" s="15">
        <v>0.3702631241663146</v>
      </c>
      <c r="I1321" s="15">
        <v>0.04148376643727764</v>
      </c>
      <c r="J1321" s="15">
        <v>0.034601788313578706</v>
      </c>
    </row>
    <row r="1322" ht="14.25" customHeight="1">
      <c r="A1322" s="11">
        <v>61.0</v>
      </c>
      <c r="B1322" s="11"/>
      <c r="C1322" s="11" t="s">
        <v>347</v>
      </c>
      <c r="D1322" s="48" t="s">
        <v>154</v>
      </c>
      <c r="E1322" s="13">
        <v>5.0</v>
      </c>
      <c r="F1322" s="48" t="s">
        <v>360</v>
      </c>
      <c r="G1322" s="13">
        <v>8.695652173913043</v>
      </c>
      <c r="H1322" s="15">
        <v>0.36994129615747817</v>
      </c>
      <c r="I1322" s="15">
        <v>0.09810452195088679</v>
      </c>
      <c r="J1322" s="15">
        <v>0.12659012271302916</v>
      </c>
    </row>
    <row r="1323" ht="14.25" customHeight="1">
      <c r="A1323" s="11">
        <v>168.0</v>
      </c>
      <c r="B1323" s="11"/>
      <c r="C1323" s="47" t="s">
        <v>328</v>
      </c>
      <c r="D1323" s="21" t="s">
        <v>297</v>
      </c>
      <c r="E1323" s="13">
        <v>5.0</v>
      </c>
      <c r="F1323" s="21" t="s">
        <v>337</v>
      </c>
      <c r="G1323" s="13">
        <v>7.931034482758621</v>
      </c>
      <c r="H1323" s="15">
        <v>0.36994129615747817</v>
      </c>
      <c r="I1323" s="15">
        <v>0.1040256232757332</v>
      </c>
      <c r="J1323" s="15">
        <v>0.10423483681975146</v>
      </c>
    </row>
    <row r="1324" ht="14.25" customHeight="1">
      <c r="A1324" s="11">
        <v>225.0</v>
      </c>
      <c r="B1324" s="11"/>
      <c r="C1324" s="20" t="s">
        <v>405</v>
      </c>
      <c r="D1324" s="21" t="s">
        <v>246</v>
      </c>
      <c r="E1324" s="13">
        <v>3.75</v>
      </c>
      <c r="F1324" s="21" t="s">
        <v>239</v>
      </c>
      <c r="G1324" s="13">
        <v>10.0</v>
      </c>
      <c r="H1324" s="15">
        <v>0.3692459177812423</v>
      </c>
      <c r="I1324" s="15">
        <v>0.04693212610256697</v>
      </c>
      <c r="J1324" s="15">
        <v>0.0512161868442372</v>
      </c>
    </row>
    <row r="1325" ht="14.25" customHeight="1">
      <c r="A1325" s="11">
        <v>1.0</v>
      </c>
      <c r="B1325" s="11"/>
      <c r="C1325" s="11" t="s">
        <v>388</v>
      </c>
      <c r="D1325" s="48" t="s">
        <v>139</v>
      </c>
      <c r="E1325" s="13">
        <v>4.0</v>
      </c>
      <c r="F1325" s="48" t="s">
        <v>145</v>
      </c>
      <c r="G1325" s="13">
        <v>10.476190476190476</v>
      </c>
      <c r="H1325" s="15">
        <v>0.3692459177812423</v>
      </c>
      <c r="I1325" s="15">
        <v>0.06153323200114338</v>
      </c>
      <c r="J1325" s="15">
        <v>0.04849730285127151</v>
      </c>
    </row>
    <row r="1326" ht="14.25" customHeight="1">
      <c r="A1326" s="11">
        <v>108.0</v>
      </c>
      <c r="B1326" s="11"/>
      <c r="C1326" s="11" t="s">
        <v>314</v>
      </c>
      <c r="D1326" s="48" t="s">
        <v>54</v>
      </c>
      <c r="E1326" s="13">
        <v>3.6363636363636362</v>
      </c>
      <c r="F1326" s="48" t="s">
        <v>29</v>
      </c>
      <c r="G1326" s="13">
        <v>14.473684210526315</v>
      </c>
      <c r="H1326" s="15">
        <v>0.3686914944812705</v>
      </c>
      <c r="I1326" s="15">
        <v>0.14266771266514397</v>
      </c>
      <c r="J1326" s="15">
        <v>0.17442678609321077</v>
      </c>
    </row>
    <row r="1327" ht="14.25" customHeight="1">
      <c r="A1327" s="11">
        <v>153.0</v>
      </c>
      <c r="B1327" s="11"/>
      <c r="C1327" s="47" t="s">
        <v>333</v>
      </c>
      <c r="D1327" s="21" t="s">
        <v>139</v>
      </c>
      <c r="E1327" s="13">
        <v>4.0</v>
      </c>
      <c r="F1327" s="73" t="s">
        <v>309</v>
      </c>
      <c r="G1327" s="13">
        <v>9.487179487179487</v>
      </c>
      <c r="H1327" s="15">
        <v>0.36786297426895304</v>
      </c>
      <c r="I1327" s="15">
        <v>0.1073664341355992</v>
      </c>
      <c r="J1327" s="15">
        <v>0.0940099107434554</v>
      </c>
    </row>
    <row r="1328" ht="14.25" customHeight="1">
      <c r="A1328" s="11">
        <v>79.0</v>
      </c>
      <c r="B1328" s="11"/>
      <c r="C1328" s="11" t="s">
        <v>342</v>
      </c>
      <c r="D1328" s="48" t="s">
        <v>18</v>
      </c>
      <c r="E1328" s="13">
        <v>5.0</v>
      </c>
      <c r="F1328" s="48" t="s">
        <v>233</v>
      </c>
      <c r="G1328" s="13">
        <v>8.88888888888889</v>
      </c>
      <c r="H1328" s="15">
        <v>0.3676048248133257</v>
      </c>
      <c r="I1328" s="15">
        <v>0.11317479416496545</v>
      </c>
      <c r="J1328" s="15">
        <v>0.16647647141685243</v>
      </c>
    </row>
    <row r="1329" ht="14.25" customHeight="1">
      <c r="A1329" s="11">
        <v>17.0</v>
      </c>
      <c r="B1329" s="11"/>
      <c r="C1329" s="11" t="s">
        <v>373</v>
      </c>
      <c r="D1329" s="48" t="s">
        <v>190</v>
      </c>
      <c r="E1329" s="13">
        <v>5.0</v>
      </c>
      <c r="F1329" s="48" t="s">
        <v>225</v>
      </c>
      <c r="G1329" s="13">
        <v>8.88888888888889</v>
      </c>
      <c r="H1329" s="15">
        <v>0.3676048248133257</v>
      </c>
      <c r="I1329" s="15">
        <v>0.07849554531074669</v>
      </c>
      <c r="J1329" s="15">
        <v>0.08324178758534997</v>
      </c>
    </row>
    <row r="1330" ht="14.25" customHeight="1">
      <c r="A1330" s="11">
        <v>19.0</v>
      </c>
      <c r="B1330" s="11"/>
      <c r="C1330" s="11" t="s">
        <v>441</v>
      </c>
      <c r="D1330" s="48" t="s">
        <v>139</v>
      </c>
      <c r="E1330" s="13">
        <v>4.0</v>
      </c>
      <c r="F1330" s="48" t="s">
        <v>324</v>
      </c>
      <c r="G1330" s="13">
        <v>11.2</v>
      </c>
      <c r="H1330" s="15">
        <v>0.3676048248133257</v>
      </c>
      <c r="I1330" s="15">
        <v>0.024227020157637866</v>
      </c>
      <c r="J1330" s="15">
        <v>0.01872461218963198</v>
      </c>
    </row>
    <row r="1331" ht="14.25" customHeight="1">
      <c r="A1331" s="32">
        <v>109.0</v>
      </c>
      <c r="B1331" s="32"/>
      <c r="C1331" s="32" t="s">
        <v>366</v>
      </c>
      <c r="D1331" s="36" t="s">
        <v>119</v>
      </c>
      <c r="E1331" s="13">
        <v>5.0</v>
      </c>
      <c r="F1331" s="36" t="s">
        <v>143</v>
      </c>
      <c r="G1331" s="13">
        <v>9.0</v>
      </c>
      <c r="H1331" s="15">
        <v>0.36733767014412994</v>
      </c>
      <c r="I1331" s="15">
        <v>0.07562559586859549</v>
      </c>
      <c r="J1331" s="15">
        <v>0.08037217798327483</v>
      </c>
    </row>
    <row r="1332" ht="14.25" customHeight="1">
      <c r="A1332" s="11">
        <v>33.0</v>
      </c>
      <c r="B1332" s="11"/>
      <c r="C1332" s="11" t="s">
        <v>344</v>
      </c>
      <c r="D1332" s="48" t="s">
        <v>297</v>
      </c>
      <c r="E1332" s="13">
        <v>5.0</v>
      </c>
      <c r="F1332" s="48" t="s">
        <v>229</v>
      </c>
      <c r="G1332" s="13">
        <v>8.64864864864865</v>
      </c>
      <c r="H1332" s="15">
        <v>0.36713110725557657</v>
      </c>
      <c r="I1332" s="15">
        <v>0.07871700192112234</v>
      </c>
      <c r="J1332" s="15">
        <v>0.06887854458902243</v>
      </c>
    </row>
    <row r="1333" ht="14.25" customHeight="1">
      <c r="A1333" s="11">
        <v>17.0</v>
      </c>
      <c r="B1333" s="11"/>
      <c r="C1333" s="11" t="s">
        <v>373</v>
      </c>
      <c r="D1333" s="48" t="s">
        <v>25</v>
      </c>
      <c r="E1333" s="13">
        <v>5.0</v>
      </c>
      <c r="F1333" s="48" t="s">
        <v>239</v>
      </c>
      <c r="G1333" s="13">
        <v>9.166666666666666</v>
      </c>
      <c r="H1333" s="15">
        <v>0.3669666219924692</v>
      </c>
      <c r="I1333" s="15">
        <v>0.07835926832235997</v>
      </c>
      <c r="J1333" s="15">
        <v>0.08090224835093467</v>
      </c>
    </row>
    <row r="1334" ht="14.25" customHeight="1">
      <c r="A1334" s="11">
        <v>176.0</v>
      </c>
      <c r="B1334" s="11"/>
      <c r="C1334" s="20" t="s">
        <v>321</v>
      </c>
      <c r="D1334" s="21" t="s">
        <v>172</v>
      </c>
      <c r="E1334" s="13">
        <v>4.0</v>
      </c>
      <c r="F1334" s="21" t="s">
        <v>239</v>
      </c>
      <c r="G1334" s="13">
        <v>10.833333333333334</v>
      </c>
      <c r="H1334" s="15">
        <v>0.36627292327414696</v>
      </c>
      <c r="I1334" s="15">
        <v>0.12075367987904778</v>
      </c>
      <c r="J1334" s="15">
        <v>0.1699952475934836</v>
      </c>
    </row>
    <row r="1335" ht="14.25" customHeight="1">
      <c r="A1335" s="11">
        <v>102.0</v>
      </c>
      <c r="B1335" s="11"/>
      <c r="C1335" s="11" t="s">
        <v>358</v>
      </c>
      <c r="D1335" s="48" t="s">
        <v>18</v>
      </c>
      <c r="E1335" s="13">
        <v>5.0</v>
      </c>
      <c r="F1335" s="48" t="s">
        <v>145</v>
      </c>
      <c r="G1335" s="13">
        <v>9.523809523809526</v>
      </c>
      <c r="H1335" s="15">
        <v>0.36627292327414696</v>
      </c>
      <c r="I1335" s="15">
        <v>0.0965569643963828</v>
      </c>
      <c r="J1335" s="15">
        <v>0.13593146880392787</v>
      </c>
    </row>
    <row r="1336" ht="14.25" customHeight="1">
      <c r="A1336" s="11">
        <v>225.0</v>
      </c>
      <c r="B1336" s="11"/>
      <c r="C1336" s="20" t="s">
        <v>405</v>
      </c>
      <c r="D1336" s="21" t="s">
        <v>97</v>
      </c>
      <c r="E1336" s="13">
        <v>5.0</v>
      </c>
      <c r="F1336" s="21" t="s">
        <v>232</v>
      </c>
      <c r="G1336" s="13">
        <v>7.878787878787879</v>
      </c>
      <c r="H1336" s="15">
        <v>0.36627292327414696</v>
      </c>
      <c r="I1336" s="15">
        <v>0.04655425069111314</v>
      </c>
      <c r="J1336" s="15">
        <v>0.06553838674475095</v>
      </c>
    </row>
    <row r="1337" ht="14.25" customHeight="1">
      <c r="A1337" s="11">
        <v>201.0</v>
      </c>
      <c r="B1337" s="11"/>
      <c r="C1337" s="20" t="s">
        <v>411</v>
      </c>
      <c r="D1337" s="21" t="s">
        <v>172</v>
      </c>
      <c r="E1337" s="13">
        <v>4.0</v>
      </c>
      <c r="F1337" s="21" t="s">
        <v>412</v>
      </c>
      <c r="G1337" s="13">
        <v>6.363636363636364</v>
      </c>
      <c r="H1337" s="15">
        <v>0.3655161610359773</v>
      </c>
      <c r="I1337" s="15">
        <v>0.050105882598751046</v>
      </c>
      <c r="J1337" s="15">
        <v>0.07978765305248738</v>
      </c>
    </row>
    <row r="1338" ht="14.25" customHeight="1">
      <c r="A1338" s="11">
        <v>179.0</v>
      </c>
      <c r="B1338" s="11"/>
      <c r="C1338" s="20" t="s">
        <v>402</v>
      </c>
      <c r="D1338" s="21" t="s">
        <v>70</v>
      </c>
      <c r="E1338" s="13">
        <v>3.3333333333333335</v>
      </c>
      <c r="F1338" s="21" t="s">
        <v>105</v>
      </c>
      <c r="G1338" s="13">
        <v>10.0</v>
      </c>
      <c r="H1338" s="15">
        <v>0.3655161610359773</v>
      </c>
      <c r="I1338" s="15">
        <v>0.0517347826282892</v>
      </c>
      <c r="J1338" s="15">
        <v>0.049428889459714014</v>
      </c>
    </row>
    <row r="1339" ht="14.25" customHeight="1">
      <c r="A1339" s="11">
        <v>25.0</v>
      </c>
      <c r="B1339" s="11"/>
      <c r="C1339" s="11" t="s">
        <v>418</v>
      </c>
      <c r="D1339" s="48" t="s">
        <v>70</v>
      </c>
      <c r="E1339" s="13">
        <v>3.3333333333333335</v>
      </c>
      <c r="F1339" s="48" t="s">
        <v>105</v>
      </c>
      <c r="G1339" s="13">
        <v>10.0</v>
      </c>
      <c r="H1339" s="15">
        <v>0.3655161610359773</v>
      </c>
      <c r="I1339" s="15">
        <v>0.04055043383392513</v>
      </c>
      <c r="J1339" s="15">
        <v>0.03874304306875589</v>
      </c>
    </row>
    <row r="1340" ht="14.25" customHeight="1">
      <c r="A1340" s="11">
        <v>21.0</v>
      </c>
      <c r="B1340" s="11"/>
      <c r="C1340" s="11" t="s">
        <v>434</v>
      </c>
      <c r="D1340" s="48" t="s">
        <v>246</v>
      </c>
      <c r="E1340" s="13">
        <v>3.75</v>
      </c>
      <c r="F1340" s="48" t="s">
        <v>288</v>
      </c>
      <c r="G1340" s="13">
        <v>10.0</v>
      </c>
      <c r="H1340" s="15">
        <v>0.3655161610359773</v>
      </c>
      <c r="I1340" s="15">
        <v>0.027989549803331626</v>
      </c>
      <c r="J1340" s="15">
        <v>0.030192598239464824</v>
      </c>
    </row>
    <row r="1341" ht="14.25" customHeight="1">
      <c r="A1341" s="11">
        <v>153.0</v>
      </c>
      <c r="B1341" s="11"/>
      <c r="C1341" s="47" t="s">
        <v>333</v>
      </c>
      <c r="D1341" s="12" t="s">
        <v>146</v>
      </c>
      <c r="E1341" s="13">
        <v>6.0</v>
      </c>
      <c r="F1341" s="73" t="s">
        <v>128</v>
      </c>
      <c r="G1341" s="13">
        <v>6.857142857142857</v>
      </c>
      <c r="H1341" s="15">
        <v>0.3649018481602865</v>
      </c>
      <c r="I1341" s="15">
        <v>0.10650218420138075</v>
      </c>
      <c r="J1341" s="15">
        <v>0.13424470437871602</v>
      </c>
    </row>
    <row r="1342" ht="14.25" customHeight="1">
      <c r="A1342" s="11">
        <v>147.0</v>
      </c>
      <c r="B1342" s="11"/>
      <c r="C1342" s="11" t="s">
        <v>416</v>
      </c>
      <c r="D1342" s="48" t="s">
        <v>83</v>
      </c>
      <c r="E1342" s="13">
        <v>6.0</v>
      </c>
      <c r="F1342" s="48" t="s">
        <v>334</v>
      </c>
      <c r="G1342" s="13">
        <v>6.896551724137931</v>
      </c>
      <c r="H1342" s="15">
        <v>0.36481053138146763</v>
      </c>
      <c r="I1342" s="15">
        <v>0.04412437638065283</v>
      </c>
      <c r="J1342" s="15">
        <v>0.03622707923573599</v>
      </c>
    </row>
    <row r="1343" ht="14.25" customHeight="1">
      <c r="A1343" s="11">
        <v>111.0</v>
      </c>
      <c r="B1343" s="11"/>
      <c r="C1343" s="11" t="s">
        <v>308</v>
      </c>
      <c r="D1343" s="48" t="s">
        <v>106</v>
      </c>
      <c r="E1343" s="13">
        <v>4.615384615384616</v>
      </c>
      <c r="F1343" s="48" t="s">
        <v>189</v>
      </c>
      <c r="G1343" s="13">
        <v>12.941176470588236</v>
      </c>
      <c r="H1343" s="15">
        <v>0.3642425855619843</v>
      </c>
      <c r="I1343" s="15">
        <v>0.1435753430364079</v>
      </c>
      <c r="J1343" s="15">
        <v>0.17718050253522655</v>
      </c>
    </row>
    <row r="1344" ht="14.25" customHeight="1">
      <c r="A1344" s="11">
        <v>32.0</v>
      </c>
      <c r="B1344" s="11"/>
      <c r="C1344" s="11" t="s">
        <v>424</v>
      </c>
      <c r="D1344" s="48" t="s">
        <v>297</v>
      </c>
      <c r="E1344" s="13">
        <v>3.3333333333333335</v>
      </c>
      <c r="F1344" s="48" t="s">
        <v>144</v>
      </c>
      <c r="G1344" s="13">
        <v>12.608695652173914</v>
      </c>
      <c r="H1344" s="15">
        <v>0.3640452710519291</v>
      </c>
      <c r="I1344" s="15">
        <v>0.03994167935948597</v>
      </c>
      <c r="J1344" s="15">
        <v>0.0343466616452249</v>
      </c>
    </row>
    <row r="1345" ht="14.25" customHeight="1">
      <c r="A1345" s="11">
        <v>216.0</v>
      </c>
      <c r="B1345" s="11"/>
      <c r="C1345" s="20" t="s">
        <v>377</v>
      </c>
      <c r="D1345" s="21" t="s">
        <v>58</v>
      </c>
      <c r="E1345" s="13">
        <v>4.0</v>
      </c>
      <c r="F1345" s="21" t="s">
        <v>150</v>
      </c>
      <c r="G1345" s="13">
        <v>13.333333333333334</v>
      </c>
      <c r="H1345" s="15">
        <v>0.36377560788818686</v>
      </c>
      <c r="I1345" s="15">
        <v>0.06370408425378885</v>
      </c>
      <c r="J1345" s="15">
        <v>0.04469086526111957</v>
      </c>
    </row>
    <row r="1346" ht="14.25" customHeight="1">
      <c r="A1346" s="11">
        <v>100.0</v>
      </c>
      <c r="B1346" s="11"/>
      <c r="C1346" s="11" t="s">
        <v>401</v>
      </c>
      <c r="D1346" s="48" t="s">
        <v>139</v>
      </c>
      <c r="E1346" s="13">
        <v>4.0</v>
      </c>
      <c r="F1346" s="48" t="s">
        <v>105</v>
      </c>
      <c r="G1346" s="13">
        <v>9.6</v>
      </c>
      <c r="H1346" s="15">
        <v>0.36377560788818686</v>
      </c>
      <c r="I1346" s="15">
        <v>0.05205925164825756</v>
      </c>
      <c r="J1346" s="15">
        <v>0.04316185227564626</v>
      </c>
    </row>
    <row r="1347" ht="14.25" customHeight="1">
      <c r="A1347" s="11">
        <v>118.0</v>
      </c>
      <c r="B1347" s="11"/>
      <c r="C1347" s="11" t="s">
        <v>400</v>
      </c>
      <c r="D1347" s="48" t="s">
        <v>136</v>
      </c>
      <c r="E1347" s="13">
        <v>3.3333333333333335</v>
      </c>
      <c r="F1347" s="48" t="s">
        <v>101</v>
      </c>
      <c r="G1347" s="13">
        <v>11.052631578947368</v>
      </c>
      <c r="H1347" s="15">
        <v>0.36338487146725434</v>
      </c>
      <c r="I1347" s="15">
        <v>0.059016941642205036</v>
      </c>
      <c r="J1347" s="15">
        <v>0.05201871968652581</v>
      </c>
    </row>
    <row r="1348" ht="14.25" customHeight="1">
      <c r="A1348" s="11">
        <v>176.0</v>
      </c>
      <c r="B1348" s="11"/>
      <c r="C1348" s="20" t="s">
        <v>321</v>
      </c>
      <c r="D1348" s="21" t="s">
        <v>47</v>
      </c>
      <c r="E1348" s="13">
        <v>4.545454545454545</v>
      </c>
      <c r="F1348" s="21" t="s">
        <v>128</v>
      </c>
      <c r="G1348" s="13">
        <v>8.0</v>
      </c>
      <c r="H1348" s="15">
        <v>0.36321248775213705</v>
      </c>
      <c r="I1348" s="15">
        <v>0.11974470862337391</v>
      </c>
      <c r="J1348" s="15">
        <v>0.1672542308555666</v>
      </c>
    </row>
    <row r="1349" ht="14.25" customHeight="1">
      <c r="A1349" s="32">
        <v>120.0</v>
      </c>
      <c r="B1349" s="32"/>
      <c r="C1349" s="32" t="s">
        <v>421</v>
      </c>
      <c r="D1349" s="36" t="s">
        <v>246</v>
      </c>
      <c r="E1349" s="13">
        <v>5.0</v>
      </c>
      <c r="F1349" s="36" t="s">
        <v>379</v>
      </c>
      <c r="G1349" s="13">
        <v>8.214285714285714</v>
      </c>
      <c r="H1349" s="15">
        <v>0.36321248775213705</v>
      </c>
      <c r="I1349" s="15">
        <v>0.03830006863155986</v>
      </c>
      <c r="J1349" s="15">
        <v>0.042113777593170504</v>
      </c>
    </row>
    <row r="1350" ht="14.25" customHeight="1">
      <c r="A1350" s="11">
        <v>83.0</v>
      </c>
      <c r="B1350" s="11"/>
      <c r="C1350" s="11" t="s">
        <v>370</v>
      </c>
      <c r="D1350" s="12" t="s">
        <v>151</v>
      </c>
      <c r="E1350" s="13">
        <v>5.0</v>
      </c>
      <c r="F1350" s="48" t="s">
        <v>225</v>
      </c>
      <c r="G1350" s="13">
        <v>9.25925925925926</v>
      </c>
      <c r="H1350" s="15">
        <v>0.36311539807350773</v>
      </c>
      <c r="I1350" s="15">
        <v>0.06992452417555783</v>
      </c>
      <c r="J1350" s="15">
        <v>0.08934124712053883</v>
      </c>
    </row>
    <row r="1351" ht="14.25" customHeight="1">
      <c r="A1351" s="11">
        <v>188.0</v>
      </c>
      <c r="B1351" s="11"/>
      <c r="C1351" s="20" t="s">
        <v>383</v>
      </c>
      <c r="D1351" s="21" t="s">
        <v>139</v>
      </c>
      <c r="E1351" s="13">
        <v>4.0</v>
      </c>
      <c r="F1351" s="21" t="s">
        <v>207</v>
      </c>
      <c r="G1351" s="13">
        <v>10.769230769230768</v>
      </c>
      <c r="H1351" s="15">
        <v>0.3627679192236767</v>
      </c>
      <c r="I1351" s="15">
        <v>0.07952337208698332</v>
      </c>
      <c r="J1351" s="15">
        <v>0.06207121583438049</v>
      </c>
    </row>
    <row r="1352" ht="14.25" customHeight="1">
      <c r="A1352" s="11">
        <v>4.0</v>
      </c>
      <c r="B1352" s="11"/>
      <c r="C1352" s="11" t="s">
        <v>422</v>
      </c>
      <c r="D1352" s="48" t="s">
        <v>108</v>
      </c>
      <c r="E1352" s="13">
        <v>4.0</v>
      </c>
      <c r="F1352" s="48" t="s">
        <v>340</v>
      </c>
      <c r="G1352" s="13">
        <v>10.769230769230768</v>
      </c>
      <c r="H1352" s="15">
        <v>0.3627679192236767</v>
      </c>
      <c r="I1352" s="15">
        <v>0.0426249828337388</v>
      </c>
      <c r="J1352" s="15">
        <v>0.05024528588728067</v>
      </c>
    </row>
    <row r="1353" ht="14.25" customHeight="1">
      <c r="A1353" s="11">
        <v>152.0</v>
      </c>
      <c r="B1353" s="11"/>
      <c r="C1353" s="47" t="s">
        <v>394</v>
      </c>
      <c r="D1353" s="73" t="s">
        <v>139</v>
      </c>
      <c r="E1353" s="13">
        <v>4.0</v>
      </c>
      <c r="F1353" s="21" t="s">
        <v>207</v>
      </c>
      <c r="G1353" s="13">
        <v>10.769230769230768</v>
      </c>
      <c r="H1353" s="15">
        <v>0.3627679192236767</v>
      </c>
      <c r="I1353" s="15">
        <v>0.06250297963601122</v>
      </c>
      <c r="J1353" s="15">
        <v>0.04878610951048659</v>
      </c>
    </row>
    <row r="1354" ht="14.25" customHeight="1">
      <c r="A1354" s="11">
        <v>177.0</v>
      </c>
      <c r="B1354" s="11"/>
      <c r="C1354" s="20" t="s">
        <v>415</v>
      </c>
      <c r="D1354" s="21" t="s">
        <v>296</v>
      </c>
      <c r="E1354" s="13">
        <v>5.0</v>
      </c>
      <c r="F1354" s="21" t="s">
        <v>270</v>
      </c>
      <c r="G1354" s="13">
        <v>8.846153846153845</v>
      </c>
      <c r="H1354" s="15">
        <v>0.3627679192236767</v>
      </c>
      <c r="I1354" s="15">
        <v>0.04053016530131147</v>
      </c>
      <c r="J1354" s="15">
        <v>0.047775966281709194</v>
      </c>
    </row>
    <row r="1355" ht="14.25" customHeight="1">
      <c r="A1355" s="11">
        <v>218.0</v>
      </c>
      <c r="B1355" s="11"/>
      <c r="C1355" s="20" t="s">
        <v>430</v>
      </c>
      <c r="D1355" s="21" t="s">
        <v>108</v>
      </c>
      <c r="E1355" s="13">
        <v>4.0</v>
      </c>
      <c r="F1355" s="21" t="s">
        <v>340</v>
      </c>
      <c r="G1355" s="13">
        <v>10.769230769230768</v>
      </c>
      <c r="H1355" s="15">
        <v>0.3627679192236767</v>
      </c>
      <c r="I1355" s="15">
        <v>0.03233305321790016</v>
      </c>
      <c r="J1355" s="15">
        <v>0.03811341130338598</v>
      </c>
    </row>
    <row r="1356" ht="14.25" customHeight="1">
      <c r="A1356" s="32">
        <v>87.0</v>
      </c>
      <c r="B1356" s="32"/>
      <c r="C1356" s="32" t="s">
        <v>243</v>
      </c>
      <c r="D1356" s="36" t="s">
        <v>97</v>
      </c>
      <c r="E1356" s="13">
        <v>5.0</v>
      </c>
      <c r="F1356" s="36" t="s">
        <v>284</v>
      </c>
      <c r="G1356" s="13">
        <v>8.076923076923077</v>
      </c>
      <c r="H1356" s="15">
        <v>0.36130514535583924</v>
      </c>
      <c r="I1356" s="15">
        <v>0.18777336187846627</v>
      </c>
      <c r="J1356" s="15">
        <v>0.24923607920319246</v>
      </c>
    </row>
    <row r="1357" ht="14.25" customHeight="1">
      <c r="A1357" s="11">
        <v>184.0</v>
      </c>
      <c r="B1357" s="11"/>
      <c r="C1357" s="20" t="s">
        <v>286</v>
      </c>
      <c r="D1357" s="21" t="s">
        <v>106</v>
      </c>
      <c r="E1357" s="13">
        <v>3.8461538461538463</v>
      </c>
      <c r="F1357" s="21" t="s">
        <v>120</v>
      </c>
      <c r="G1357" s="13">
        <v>11.724137931034482</v>
      </c>
      <c r="H1357" s="15">
        <v>0.36051669986679213</v>
      </c>
      <c r="I1357" s="15">
        <v>0.17197625124564364</v>
      </c>
      <c r="J1357" s="15">
        <v>0.22964454932689315</v>
      </c>
    </row>
    <row r="1358" ht="14.25" customHeight="1">
      <c r="A1358" s="11">
        <v>162.0</v>
      </c>
      <c r="B1358" s="11"/>
      <c r="C1358" s="47" t="s">
        <v>283</v>
      </c>
      <c r="D1358" s="21" t="s">
        <v>147</v>
      </c>
      <c r="E1358" s="13">
        <v>4.285714285714286</v>
      </c>
      <c r="F1358" s="21" t="s">
        <v>236</v>
      </c>
      <c r="G1358" s="13">
        <v>10.625</v>
      </c>
      <c r="H1358" s="15">
        <v>0.3603968870718879</v>
      </c>
      <c r="I1358" s="15">
        <v>0.12498065954336993</v>
      </c>
      <c r="J1358" s="15">
        <v>0.11331579798598876</v>
      </c>
    </row>
    <row r="1359" ht="14.25" customHeight="1">
      <c r="A1359" s="32">
        <v>25.0</v>
      </c>
      <c r="B1359" s="32"/>
      <c r="C1359" s="32" t="s">
        <v>418</v>
      </c>
      <c r="D1359" s="36" t="s">
        <v>70</v>
      </c>
      <c r="E1359" s="13">
        <v>3.3333333333333335</v>
      </c>
      <c r="F1359" s="36" t="s">
        <v>109</v>
      </c>
      <c r="G1359" s="13">
        <v>15.833333333333334</v>
      </c>
      <c r="H1359" s="15">
        <v>0.3603968870718879</v>
      </c>
      <c r="I1359" s="15">
        <v>0.03998250058695138</v>
      </c>
      <c r="J1359" s="15">
        <v>0.03245490518848661</v>
      </c>
    </row>
    <row r="1360" ht="14.25" customHeight="1">
      <c r="A1360" s="11">
        <v>118.0</v>
      </c>
      <c r="B1360" s="11"/>
      <c r="C1360" s="11" t="s">
        <v>400</v>
      </c>
      <c r="D1360" s="48" t="s">
        <v>296</v>
      </c>
      <c r="E1360" s="13">
        <v>4.0</v>
      </c>
      <c r="F1360" s="48" t="s">
        <v>101</v>
      </c>
      <c r="G1360" s="13">
        <v>11.052631578947368</v>
      </c>
      <c r="H1360" s="15">
        <v>0.3602059988901761</v>
      </c>
      <c r="I1360" s="15">
        <v>0.05850066440531314</v>
      </c>
      <c r="J1360" s="15">
        <v>0.06599169287884882</v>
      </c>
    </row>
    <row r="1361" ht="14.25" customHeight="1">
      <c r="A1361" s="11">
        <v>189.0</v>
      </c>
      <c r="B1361" s="11"/>
      <c r="C1361" s="20" t="s">
        <v>277</v>
      </c>
      <c r="D1361" s="21" t="s">
        <v>129</v>
      </c>
      <c r="E1361" s="13">
        <v>3.6363636363636362</v>
      </c>
      <c r="F1361" s="21" t="s">
        <v>309</v>
      </c>
      <c r="G1361" s="13">
        <v>9.230769230769232</v>
      </c>
      <c r="H1361" s="15">
        <v>0.3598541206756953</v>
      </c>
      <c r="I1361" s="15">
        <v>0.16686047392349013</v>
      </c>
      <c r="J1361" s="15">
        <v>0.23006685672336083</v>
      </c>
    </row>
    <row r="1362" ht="14.25" customHeight="1">
      <c r="A1362" s="11">
        <v>189.0</v>
      </c>
      <c r="B1362" s="11"/>
      <c r="C1362" s="20" t="s">
        <v>277</v>
      </c>
      <c r="D1362" s="21" t="s">
        <v>135</v>
      </c>
      <c r="E1362" s="13">
        <v>3.6363636363636362</v>
      </c>
      <c r="F1362" s="21" t="s">
        <v>309</v>
      </c>
      <c r="G1362" s="13">
        <v>9.230769230769232</v>
      </c>
      <c r="H1362" s="15">
        <v>0.3598541206756953</v>
      </c>
      <c r="I1362" s="15">
        <v>0.16686047392349013</v>
      </c>
      <c r="J1362" s="15">
        <v>0.23006685672336083</v>
      </c>
    </row>
    <row r="1363" ht="14.25" customHeight="1">
      <c r="A1363" s="11">
        <v>242.0</v>
      </c>
      <c r="B1363" s="11"/>
      <c r="C1363" s="20" t="s">
        <v>41</v>
      </c>
      <c r="D1363" s="21" t="s">
        <v>54</v>
      </c>
      <c r="E1363" s="13">
        <v>4.545454545454545</v>
      </c>
      <c r="F1363" s="21" t="s">
        <v>36</v>
      </c>
      <c r="G1363" s="13">
        <v>12.857142857142858</v>
      </c>
      <c r="H1363" s="15">
        <v>0.35794853865428</v>
      </c>
      <c r="I1363" s="15">
        <v>0.6559877955758963</v>
      </c>
      <c r="J1363" s="15">
        <v>0.7687150837988828</v>
      </c>
    </row>
    <row r="1364" ht="14.25" customHeight="1">
      <c r="A1364" s="11">
        <v>166.0</v>
      </c>
      <c r="B1364" s="11"/>
      <c r="C1364" s="47" t="s">
        <v>336</v>
      </c>
      <c r="D1364" s="21" t="s">
        <v>184</v>
      </c>
      <c r="E1364" s="13">
        <v>4.0</v>
      </c>
      <c r="F1364" s="21" t="s">
        <v>231</v>
      </c>
      <c r="G1364" s="13">
        <v>8.91891891891892</v>
      </c>
      <c r="H1364" s="15">
        <v>0.35723792045502306</v>
      </c>
      <c r="I1364" s="15">
        <v>0.1288742145063372</v>
      </c>
      <c r="J1364" s="15">
        <v>0.11392114961751681</v>
      </c>
    </row>
    <row r="1365" ht="14.25" customHeight="1">
      <c r="A1365" s="11">
        <v>74.0</v>
      </c>
      <c r="B1365" s="11"/>
      <c r="C1365" s="11" t="s">
        <v>357</v>
      </c>
      <c r="D1365" s="48" t="s">
        <v>139</v>
      </c>
      <c r="E1365" s="13">
        <v>4.0</v>
      </c>
      <c r="F1365" s="48" t="s">
        <v>245</v>
      </c>
      <c r="G1365" s="13">
        <v>9.6875</v>
      </c>
      <c r="H1365" s="15">
        <v>0.35723792045502306</v>
      </c>
      <c r="I1365" s="15">
        <v>0.07309785807579978</v>
      </c>
      <c r="J1365" s="15">
        <v>0.0603371988779317</v>
      </c>
    </row>
    <row r="1366" ht="14.25" customHeight="1">
      <c r="A1366" s="11">
        <v>4.0</v>
      </c>
      <c r="B1366" s="11"/>
      <c r="C1366" s="11" t="s">
        <v>422</v>
      </c>
      <c r="D1366" s="48" t="s">
        <v>317</v>
      </c>
      <c r="E1366" s="13">
        <v>4.0</v>
      </c>
      <c r="F1366" s="48" t="s">
        <v>98</v>
      </c>
      <c r="G1366" s="13">
        <v>12.727272727272728</v>
      </c>
      <c r="H1366" s="15">
        <v>0.3565132999267167</v>
      </c>
      <c r="I1366" s="15">
        <v>0.04189006933660538</v>
      </c>
      <c r="J1366" s="15">
        <v>0.030188243973148197</v>
      </c>
    </row>
    <row r="1367" ht="14.25" customHeight="1">
      <c r="A1367" s="11">
        <v>189.0</v>
      </c>
      <c r="B1367" s="11"/>
      <c r="C1367" s="20" t="s">
        <v>277</v>
      </c>
      <c r="D1367" s="21" t="s">
        <v>129</v>
      </c>
      <c r="E1367" s="13">
        <v>3.6363636363636362</v>
      </c>
      <c r="F1367" s="21" t="s">
        <v>48</v>
      </c>
      <c r="G1367" s="13">
        <v>9.428571428571429</v>
      </c>
      <c r="H1367" s="15">
        <v>0.3562625873388639</v>
      </c>
      <c r="I1367" s="15">
        <v>0.16519511865794412</v>
      </c>
      <c r="J1367" s="15">
        <v>0.2216383223290048</v>
      </c>
    </row>
    <row r="1368" ht="14.25" customHeight="1">
      <c r="A1368" s="11">
        <v>189.0</v>
      </c>
      <c r="B1368" s="11"/>
      <c r="C1368" s="20" t="s">
        <v>277</v>
      </c>
      <c r="D1368" s="21" t="s">
        <v>135</v>
      </c>
      <c r="E1368" s="13">
        <v>3.6363636363636362</v>
      </c>
      <c r="F1368" s="21" t="s">
        <v>48</v>
      </c>
      <c r="G1368" s="13">
        <v>9.428571428571429</v>
      </c>
      <c r="H1368" s="15">
        <v>0.3562625873388639</v>
      </c>
      <c r="I1368" s="15">
        <v>0.16519511865794412</v>
      </c>
      <c r="J1368" s="15">
        <v>0.2216383223290048</v>
      </c>
    </row>
    <row r="1369" ht="14.25" customHeight="1">
      <c r="A1369" s="11">
        <v>21.0</v>
      </c>
      <c r="B1369" s="11"/>
      <c r="C1369" s="11" t="s">
        <v>434</v>
      </c>
      <c r="D1369" s="48" t="s">
        <v>296</v>
      </c>
      <c r="E1369" s="13">
        <v>4.0</v>
      </c>
      <c r="F1369" s="48" t="s">
        <v>288</v>
      </c>
      <c r="G1369" s="13">
        <v>10.0</v>
      </c>
      <c r="H1369" s="15">
        <v>0.35557014304860374</v>
      </c>
      <c r="I1369" s="15">
        <v>0.02722792940051988</v>
      </c>
      <c r="J1369" s="15">
        <v>0.03199198183305256</v>
      </c>
    </row>
    <row r="1370" ht="14.25" customHeight="1">
      <c r="A1370" s="11">
        <v>164.0</v>
      </c>
      <c r="B1370" s="11"/>
      <c r="C1370" s="47" t="s">
        <v>226</v>
      </c>
      <c r="D1370" s="21" t="s">
        <v>47</v>
      </c>
      <c r="E1370" s="13">
        <v>4.545454545454545</v>
      </c>
      <c r="F1370" s="21" t="s">
        <v>270</v>
      </c>
      <c r="G1370" s="13">
        <v>9.615384615384617</v>
      </c>
      <c r="H1370" s="15">
        <v>0.35455712269803785</v>
      </c>
      <c r="I1370" s="15">
        <v>0.19917679895177368</v>
      </c>
      <c r="J1370" s="15">
        <v>0.24400644265614302</v>
      </c>
    </row>
    <row r="1371" ht="14.25" customHeight="1">
      <c r="A1371" s="11">
        <v>147.0</v>
      </c>
      <c r="B1371" s="11"/>
      <c r="C1371" s="11" t="s">
        <v>416</v>
      </c>
      <c r="D1371" s="48" t="s">
        <v>83</v>
      </c>
      <c r="E1371" s="13">
        <v>6.0</v>
      </c>
      <c r="F1371" s="48" t="s">
        <v>202</v>
      </c>
      <c r="G1371" s="13">
        <v>6.428571428571429</v>
      </c>
      <c r="H1371" s="15">
        <v>0.35407142800941044</v>
      </c>
      <c r="I1371" s="15">
        <v>0.04282546585472863</v>
      </c>
      <c r="J1371" s="15">
        <v>0.034812554514583795</v>
      </c>
    </row>
    <row r="1372" ht="14.25" customHeight="1">
      <c r="A1372" s="11">
        <v>222.0</v>
      </c>
      <c r="B1372" s="11"/>
      <c r="C1372" s="20" t="s">
        <v>349</v>
      </c>
      <c r="D1372" s="21" t="s">
        <v>154</v>
      </c>
      <c r="E1372" s="13">
        <v>4.166666666666667</v>
      </c>
      <c r="F1372" s="21" t="s">
        <v>126</v>
      </c>
      <c r="G1372" s="13">
        <v>9.523809523809526</v>
      </c>
      <c r="H1372" s="15">
        <v>0.35269103257857454</v>
      </c>
      <c r="I1372" s="15">
        <v>0.09496885642933703</v>
      </c>
      <c r="J1372" s="15">
        <v>0.12011827329982132</v>
      </c>
    </row>
    <row r="1373" ht="14.25" customHeight="1">
      <c r="A1373" s="11">
        <v>108.0</v>
      </c>
      <c r="B1373" s="11"/>
      <c r="C1373" s="11" t="s">
        <v>314</v>
      </c>
      <c r="D1373" s="48" t="s">
        <v>58</v>
      </c>
      <c r="E1373" s="13">
        <v>4.0</v>
      </c>
      <c r="F1373" s="48" t="s">
        <v>189</v>
      </c>
      <c r="G1373" s="13">
        <v>11.76470588235294</v>
      </c>
      <c r="H1373" s="15">
        <v>0.35204091085953565</v>
      </c>
      <c r="I1373" s="15">
        <v>0.13622465467381487</v>
      </c>
      <c r="J1373" s="15">
        <v>0.09799856073633827</v>
      </c>
    </row>
    <row r="1374" ht="14.25" customHeight="1">
      <c r="A1374" s="11">
        <v>79.0</v>
      </c>
      <c r="B1374" s="11"/>
      <c r="C1374" s="11" t="s">
        <v>342</v>
      </c>
      <c r="D1374" s="48" t="s">
        <v>74</v>
      </c>
      <c r="E1374" s="13">
        <v>4.0</v>
      </c>
      <c r="F1374" s="48" t="s">
        <v>233</v>
      </c>
      <c r="G1374" s="13">
        <v>8.88888888888889</v>
      </c>
      <c r="H1374" s="15">
        <v>0.35204091085953565</v>
      </c>
      <c r="I1374" s="15">
        <v>0.10838311941201328</v>
      </c>
      <c r="J1374" s="15">
        <v>0.0920182448052985</v>
      </c>
    </row>
    <row r="1375" ht="14.25" customHeight="1">
      <c r="A1375" s="11">
        <v>37.0</v>
      </c>
      <c r="B1375" s="11"/>
      <c r="C1375" s="11" t="s">
        <v>409</v>
      </c>
      <c r="D1375" s="48" t="s">
        <v>246</v>
      </c>
      <c r="E1375" s="13">
        <v>3.75</v>
      </c>
      <c r="F1375" s="48" t="s">
        <v>98</v>
      </c>
      <c r="G1375" s="13">
        <v>10.454545454545455</v>
      </c>
      <c r="H1375" s="15">
        <v>0.35204091085953565</v>
      </c>
      <c r="I1375" s="15">
        <v>0.05121958629909211</v>
      </c>
      <c r="J1375" s="15">
        <v>0.053043228712378473</v>
      </c>
    </row>
    <row r="1376" ht="14.25" customHeight="1">
      <c r="A1376" s="32">
        <v>27.0</v>
      </c>
      <c r="B1376" s="32"/>
      <c r="C1376" s="32" t="s">
        <v>361</v>
      </c>
      <c r="D1376" s="36" t="s">
        <v>136</v>
      </c>
      <c r="E1376" s="13">
        <v>5.0</v>
      </c>
      <c r="F1376" s="36" t="s">
        <v>245</v>
      </c>
      <c r="G1376" s="13">
        <v>7.8125</v>
      </c>
      <c r="H1376" s="15">
        <v>0.3518093049971281</v>
      </c>
      <c r="I1376" s="15">
        <v>0.08004695787761208</v>
      </c>
      <c r="J1376" s="15">
        <v>0.0748746929070587</v>
      </c>
    </row>
    <row r="1377" ht="14.25" customHeight="1">
      <c r="A1377" s="11">
        <v>61.0</v>
      </c>
      <c r="B1377" s="11"/>
      <c r="C1377" s="11" t="s">
        <v>347</v>
      </c>
      <c r="D1377" s="48" t="s">
        <v>136</v>
      </c>
      <c r="E1377" s="13">
        <v>3.3333333333333335</v>
      </c>
      <c r="F1377" s="48" t="s">
        <v>258</v>
      </c>
      <c r="G1377" s="13">
        <v>10.526315789473683</v>
      </c>
      <c r="H1377" s="15">
        <v>0.3516627788392784</v>
      </c>
      <c r="I1377" s="15">
        <v>0.0932572523378462</v>
      </c>
      <c r="J1377" s="15">
        <v>0.08219881839198562</v>
      </c>
    </row>
    <row r="1378" ht="14.25" customHeight="1">
      <c r="A1378" s="11">
        <v>218.0</v>
      </c>
      <c r="B1378" s="11"/>
      <c r="C1378" s="20" t="s">
        <v>430</v>
      </c>
      <c r="D1378" s="21" t="s">
        <v>117</v>
      </c>
      <c r="E1378" s="13">
        <v>4.444444444444445</v>
      </c>
      <c r="F1378" s="21" t="s">
        <v>340</v>
      </c>
      <c r="G1378" s="13">
        <v>10.769230769230768</v>
      </c>
      <c r="H1378" s="15">
        <v>0.3516627788392784</v>
      </c>
      <c r="I1378" s="15">
        <v>0.03134326587449505</v>
      </c>
      <c r="J1378" s="15">
        <v>0.03358915744363153</v>
      </c>
    </row>
    <row r="1379" ht="14.25" customHeight="1">
      <c r="A1379" s="11">
        <v>209.0</v>
      </c>
      <c r="B1379" s="11"/>
      <c r="C1379" s="20" t="s">
        <v>375</v>
      </c>
      <c r="D1379" s="21" t="s">
        <v>139</v>
      </c>
      <c r="E1379" s="13">
        <v>4.0</v>
      </c>
      <c r="F1379" s="21" t="s">
        <v>65</v>
      </c>
      <c r="G1379" s="13">
        <v>8.4375</v>
      </c>
      <c r="H1379" s="15">
        <v>0.3514878222328907</v>
      </c>
      <c r="I1379" s="15">
        <v>0.0589048484509732</v>
      </c>
      <c r="J1379" s="15">
        <v>0.05285347811671463</v>
      </c>
    </row>
    <row r="1380" ht="14.25" customHeight="1">
      <c r="A1380" s="11">
        <v>190.0</v>
      </c>
      <c r="B1380" s="11"/>
      <c r="C1380" s="20" t="s">
        <v>378</v>
      </c>
      <c r="D1380" s="21" t="s">
        <v>300</v>
      </c>
      <c r="E1380" s="13">
        <v>3.6363636363636362</v>
      </c>
      <c r="F1380" s="21" t="s">
        <v>379</v>
      </c>
      <c r="G1380" s="13">
        <v>10.0</v>
      </c>
      <c r="H1380" s="15">
        <v>0.3510115514710575</v>
      </c>
      <c r="I1380" s="15">
        <v>0.06785808886745791</v>
      </c>
      <c r="J1380" s="15">
        <v>0.08635336332156504</v>
      </c>
    </row>
    <row r="1381" ht="14.25" customHeight="1">
      <c r="A1381" s="11">
        <v>218.0</v>
      </c>
      <c r="B1381" s="11"/>
      <c r="C1381" s="20" t="s">
        <v>430</v>
      </c>
      <c r="D1381" s="21" t="s">
        <v>108</v>
      </c>
      <c r="E1381" s="13">
        <v>4.0</v>
      </c>
      <c r="F1381" s="21" t="s">
        <v>140</v>
      </c>
      <c r="G1381" s="13">
        <v>10.0</v>
      </c>
      <c r="H1381" s="15">
        <v>0.35059713405491694</v>
      </c>
      <c r="I1381" s="15">
        <v>0.03124828628093598</v>
      </c>
      <c r="J1381" s="15">
        <v>0.03712994341442382</v>
      </c>
    </row>
    <row r="1382" ht="14.25" customHeight="1">
      <c r="A1382" s="11">
        <v>167.0</v>
      </c>
      <c r="B1382" s="11"/>
      <c r="C1382" s="47" t="s">
        <v>431</v>
      </c>
      <c r="D1382" s="21" t="s">
        <v>184</v>
      </c>
      <c r="E1382" s="13">
        <v>4.0</v>
      </c>
      <c r="F1382" s="21" t="s">
        <v>319</v>
      </c>
      <c r="G1382" s="13">
        <v>9.310344827586206</v>
      </c>
      <c r="H1382" s="15">
        <v>0.34928667898225624</v>
      </c>
      <c r="I1382" s="15">
        <v>0.03200843034823053</v>
      </c>
      <c r="J1382" s="15">
        <v>0.02627962223043044</v>
      </c>
    </row>
    <row r="1383" ht="14.25" customHeight="1">
      <c r="A1383" s="11">
        <v>176.0</v>
      </c>
      <c r="B1383" s="11"/>
      <c r="C1383" s="20" t="s">
        <v>321</v>
      </c>
      <c r="D1383" s="21" t="s">
        <v>54</v>
      </c>
      <c r="E1383" s="13">
        <v>4.545454545454545</v>
      </c>
      <c r="F1383" s="21" t="s">
        <v>128</v>
      </c>
      <c r="G1383" s="13">
        <v>8.0</v>
      </c>
      <c r="H1383" s="15">
        <v>0.34899192229113196</v>
      </c>
      <c r="I1383" s="15">
        <v>0.11505644066726299</v>
      </c>
      <c r="J1383" s="15">
        <v>0.15436846251759712</v>
      </c>
    </row>
    <row r="1384" ht="14.25" customHeight="1">
      <c r="A1384" s="11">
        <v>184.0</v>
      </c>
      <c r="B1384" s="11"/>
      <c r="C1384" s="20" t="s">
        <v>286</v>
      </c>
      <c r="D1384" s="21" t="s">
        <v>106</v>
      </c>
      <c r="E1384" s="13">
        <v>3.8461538461538463</v>
      </c>
      <c r="F1384" s="21" t="s">
        <v>76</v>
      </c>
      <c r="G1384" s="13">
        <v>14.84848484848485</v>
      </c>
      <c r="H1384" s="15">
        <v>0.348858106370008</v>
      </c>
      <c r="I1384" s="15">
        <v>0.16641478570156595</v>
      </c>
      <c r="J1384" s="15">
        <v>0.21530510342255865</v>
      </c>
    </row>
    <row r="1385" ht="14.25" customHeight="1">
      <c r="A1385" s="11">
        <v>222.0</v>
      </c>
      <c r="B1385" s="11"/>
      <c r="C1385" s="20" t="s">
        <v>349</v>
      </c>
      <c r="D1385" s="21" t="s">
        <v>139</v>
      </c>
      <c r="E1385" s="13">
        <v>4.0</v>
      </c>
      <c r="F1385" s="21" t="s">
        <v>126</v>
      </c>
      <c r="G1385" s="13">
        <v>9.523809523809526</v>
      </c>
      <c r="H1385" s="15">
        <v>0.3487322556822844</v>
      </c>
      <c r="I1385" s="15">
        <v>0.09390287946941589</v>
      </c>
      <c r="J1385" s="15">
        <v>0.07400938055959891</v>
      </c>
    </row>
    <row r="1386" ht="14.25" customHeight="1">
      <c r="A1386" s="11">
        <v>109.0</v>
      </c>
      <c r="B1386" s="11"/>
      <c r="C1386" s="11" t="s">
        <v>366</v>
      </c>
      <c r="D1386" s="48" t="s">
        <v>139</v>
      </c>
      <c r="E1386" s="13">
        <v>4.0</v>
      </c>
      <c r="F1386" s="48" t="s">
        <v>351</v>
      </c>
      <c r="G1386" s="13">
        <v>9.523809523809526</v>
      </c>
      <c r="H1386" s="15">
        <v>0.3487322556822844</v>
      </c>
      <c r="I1386" s="15">
        <v>0.07179520854538092</v>
      </c>
      <c r="J1386" s="15">
        <v>0.056585260660952076</v>
      </c>
    </row>
    <row r="1387" ht="14.25" customHeight="1">
      <c r="A1387" s="11">
        <v>17.0</v>
      </c>
      <c r="B1387" s="11"/>
      <c r="C1387" s="11" t="s">
        <v>373</v>
      </c>
      <c r="D1387" s="48" t="s">
        <v>25</v>
      </c>
      <c r="E1387" s="13">
        <v>5.0</v>
      </c>
      <c r="F1387" s="48" t="s">
        <v>225</v>
      </c>
      <c r="G1387" s="13">
        <v>8.88888888888889</v>
      </c>
      <c r="H1387" s="15">
        <v>0.34811062955807354</v>
      </c>
      <c r="I1387" s="15">
        <v>0.0743329027563889</v>
      </c>
      <c r="J1387" s="15">
        <v>0.07482016860723345</v>
      </c>
    </row>
    <row r="1388" ht="14.25" customHeight="1">
      <c r="A1388" s="11">
        <v>184.0</v>
      </c>
      <c r="B1388" s="11"/>
      <c r="C1388" s="20" t="s">
        <v>286</v>
      </c>
      <c r="D1388" s="21" t="s">
        <v>154</v>
      </c>
      <c r="E1388" s="13">
        <v>4.166666666666667</v>
      </c>
      <c r="F1388" s="21" t="s">
        <v>88</v>
      </c>
      <c r="G1388" s="13">
        <v>8.787878787878787</v>
      </c>
      <c r="H1388" s="15">
        <v>0.34746598024407715</v>
      </c>
      <c r="I1388" s="15">
        <v>0.16575070375338663</v>
      </c>
      <c r="J1388" s="15">
        <v>0.2254942170841653</v>
      </c>
    </row>
    <row r="1389" ht="14.25" customHeight="1">
      <c r="A1389" s="11">
        <v>79.0</v>
      </c>
      <c r="B1389" s="11"/>
      <c r="C1389" s="11" t="s">
        <v>342</v>
      </c>
      <c r="D1389" s="48" t="s">
        <v>18</v>
      </c>
      <c r="E1389" s="13">
        <v>5.0</v>
      </c>
      <c r="F1389" s="48" t="s">
        <v>107</v>
      </c>
      <c r="G1389" s="13">
        <v>8.125</v>
      </c>
      <c r="H1389" s="15">
        <v>0.34702278384070456</v>
      </c>
      <c r="I1389" s="15">
        <v>0.10683818459583327</v>
      </c>
      <c r="J1389" s="15">
        <v>0.15907987649208155</v>
      </c>
    </row>
    <row r="1390" ht="14.25" customHeight="1">
      <c r="A1390" s="11">
        <v>32.0</v>
      </c>
      <c r="B1390" s="11"/>
      <c r="C1390" s="11" t="s">
        <v>424</v>
      </c>
      <c r="D1390" s="48" t="s">
        <v>296</v>
      </c>
      <c r="E1390" s="13">
        <v>3.0</v>
      </c>
      <c r="F1390" s="48" t="s">
        <v>144</v>
      </c>
      <c r="G1390" s="13">
        <v>12.608695652173914</v>
      </c>
      <c r="H1390" s="15">
        <v>0.34620317405364576</v>
      </c>
      <c r="I1390" s="15">
        <v>0.03798411151264358</v>
      </c>
      <c r="J1390" s="15">
        <v>0.043675823973501886</v>
      </c>
    </row>
    <row r="1391" ht="14.25" customHeight="1">
      <c r="A1391" s="11">
        <v>79.0</v>
      </c>
      <c r="B1391" s="11"/>
      <c r="C1391" s="11" t="s">
        <v>342</v>
      </c>
      <c r="D1391" s="48" t="s">
        <v>74</v>
      </c>
      <c r="E1391" s="13">
        <v>4.0</v>
      </c>
      <c r="F1391" s="48" t="s">
        <v>36</v>
      </c>
      <c r="G1391" s="13">
        <v>13.214285714285715</v>
      </c>
      <c r="H1391" s="15">
        <v>0.34552699597932224</v>
      </c>
      <c r="I1391" s="15">
        <v>0.10637767517947193</v>
      </c>
      <c r="J1391" s="15">
        <v>0.07553591417123379</v>
      </c>
    </row>
    <row r="1392" ht="14.25" customHeight="1">
      <c r="A1392" s="11">
        <v>222.0</v>
      </c>
      <c r="B1392" s="11"/>
      <c r="C1392" s="20" t="s">
        <v>349</v>
      </c>
      <c r="D1392" s="21" t="s">
        <v>154</v>
      </c>
      <c r="E1392" s="13">
        <v>4.166666666666667</v>
      </c>
      <c r="F1392" s="21" t="s">
        <v>258</v>
      </c>
      <c r="G1392" s="13">
        <v>9.473684210526317</v>
      </c>
      <c r="H1392" s="15">
        <v>0.3446295232624928</v>
      </c>
      <c r="I1392" s="15">
        <v>0.09279813971095219</v>
      </c>
      <c r="J1392" s="15">
        <v>0.11493221451608299</v>
      </c>
    </row>
    <row r="1393" ht="14.25" customHeight="1">
      <c r="A1393" s="11">
        <v>88.0</v>
      </c>
      <c r="B1393" s="11"/>
      <c r="C1393" s="11" t="s">
        <v>341</v>
      </c>
      <c r="D1393" s="48" t="s">
        <v>103</v>
      </c>
      <c r="E1393" s="13">
        <v>4.285714285714286</v>
      </c>
      <c r="F1393" s="48" t="s">
        <v>360</v>
      </c>
      <c r="G1393" s="13">
        <v>9.130434782608697</v>
      </c>
      <c r="H1393" s="15">
        <v>0.3446295232624928</v>
      </c>
      <c r="I1393" s="15">
        <v>0.07787256479240742</v>
      </c>
      <c r="J1393" s="15">
        <v>0.10612150898606695</v>
      </c>
    </row>
    <row r="1394" ht="14.25" customHeight="1">
      <c r="A1394" s="32">
        <v>61.0</v>
      </c>
      <c r="B1394" s="32"/>
      <c r="C1394" s="32" t="s">
        <v>347</v>
      </c>
      <c r="D1394" s="36" t="s">
        <v>136</v>
      </c>
      <c r="E1394" s="13">
        <v>3.3333333333333335</v>
      </c>
      <c r="F1394" s="36" t="s">
        <v>348</v>
      </c>
      <c r="G1394" s="13">
        <v>9.45945945945946</v>
      </c>
      <c r="H1394" s="15">
        <v>0.3446295232624928</v>
      </c>
      <c r="I1394" s="15">
        <v>0.09139210729108926</v>
      </c>
      <c r="J1394" s="15">
        <v>0.08911592650572629</v>
      </c>
    </row>
    <row r="1395" ht="14.25" customHeight="1">
      <c r="A1395" s="11">
        <v>35.0</v>
      </c>
      <c r="B1395" s="11"/>
      <c r="C1395" s="11" t="s">
        <v>353</v>
      </c>
      <c r="D1395" s="48" t="s">
        <v>42</v>
      </c>
      <c r="E1395" s="13">
        <v>5.0</v>
      </c>
      <c r="F1395" s="48" t="s">
        <v>67</v>
      </c>
      <c r="G1395" s="13">
        <v>7.894736842105264</v>
      </c>
      <c r="H1395" s="15">
        <v>0.3446295232624928</v>
      </c>
      <c r="I1395" s="15">
        <v>0.08782294807143726</v>
      </c>
      <c r="J1395" s="15">
        <v>0.07530254829509903</v>
      </c>
    </row>
    <row r="1396" ht="14.25" customHeight="1">
      <c r="A1396" s="11">
        <v>54.0</v>
      </c>
      <c r="B1396" s="11"/>
      <c r="C1396" s="11" t="s">
        <v>396</v>
      </c>
      <c r="D1396" s="48" t="s">
        <v>54</v>
      </c>
      <c r="E1396" s="13">
        <v>4.545454545454545</v>
      </c>
      <c r="F1396" s="48" t="s">
        <v>150</v>
      </c>
      <c r="G1396" s="13">
        <v>11.333333333333334</v>
      </c>
      <c r="H1396" s="15">
        <v>0.3446295232624928</v>
      </c>
      <c r="I1396" s="15">
        <v>0.05191504319493828</v>
      </c>
      <c r="J1396" s="15">
        <v>0.05814484837833087</v>
      </c>
    </row>
    <row r="1397" ht="14.25" customHeight="1">
      <c r="A1397" s="11">
        <v>167.0</v>
      </c>
      <c r="B1397" s="11"/>
      <c r="C1397" s="47" t="s">
        <v>431</v>
      </c>
      <c r="D1397" s="21" t="s">
        <v>184</v>
      </c>
      <c r="E1397" s="13">
        <v>4.0</v>
      </c>
      <c r="F1397" s="21" t="s">
        <v>332</v>
      </c>
      <c r="G1397" s="13">
        <v>10.0</v>
      </c>
      <c r="H1397" s="15">
        <v>0.3446295232624928</v>
      </c>
      <c r="I1397" s="15">
        <v>0.03158165127692079</v>
      </c>
      <c r="J1397" s="15">
        <v>0.023353350782068995</v>
      </c>
    </row>
    <row r="1398" ht="14.25" customHeight="1">
      <c r="A1398" s="11">
        <v>118.0</v>
      </c>
      <c r="B1398" s="11"/>
      <c r="C1398" s="11" t="s">
        <v>400</v>
      </c>
      <c r="D1398" s="48" t="s">
        <v>296</v>
      </c>
      <c r="E1398" s="13">
        <v>4.0</v>
      </c>
      <c r="F1398" s="48" t="s">
        <v>107</v>
      </c>
      <c r="G1398" s="13">
        <v>9.0625</v>
      </c>
      <c r="H1398" s="15">
        <v>0.3432285902411006</v>
      </c>
      <c r="I1398" s="15">
        <v>0.05574338193663819</v>
      </c>
      <c r="J1398" s="15">
        <v>0.06879064479784737</v>
      </c>
    </row>
    <row r="1399" ht="14.25" customHeight="1">
      <c r="A1399" s="11">
        <v>37.0</v>
      </c>
      <c r="B1399" s="11"/>
      <c r="C1399" s="11" t="s">
        <v>409</v>
      </c>
      <c r="D1399" s="48" t="s">
        <v>108</v>
      </c>
      <c r="E1399" s="13">
        <v>4.0</v>
      </c>
      <c r="F1399" s="48" t="s">
        <v>98</v>
      </c>
      <c r="G1399" s="13">
        <v>10.454545454545455</v>
      </c>
      <c r="H1399" s="15">
        <v>0.3430340162103517</v>
      </c>
      <c r="I1399" s="15">
        <v>0.0499091436671709</v>
      </c>
      <c r="J1399" s="15">
        <v>0.05689642378057482</v>
      </c>
    </row>
    <row r="1400" ht="14.25" customHeight="1">
      <c r="A1400" s="11">
        <v>218.0</v>
      </c>
      <c r="B1400" s="11"/>
      <c r="C1400" s="20" t="s">
        <v>430</v>
      </c>
      <c r="D1400" s="21" t="s">
        <v>117</v>
      </c>
      <c r="E1400" s="13">
        <v>4.444444444444445</v>
      </c>
      <c r="F1400" s="21" t="s">
        <v>140</v>
      </c>
      <c r="G1400" s="13">
        <v>10.0</v>
      </c>
      <c r="H1400" s="15">
        <v>0.3423087857321057</v>
      </c>
      <c r="I1400" s="15">
        <v>0.030509556108809833</v>
      </c>
      <c r="J1400" s="15">
        <v>0.03291095342834196</v>
      </c>
    </row>
    <row r="1401" ht="14.25" customHeight="1">
      <c r="A1401" s="11">
        <v>170.0</v>
      </c>
      <c r="B1401" s="11"/>
      <c r="C1401" s="20" t="s">
        <v>354</v>
      </c>
      <c r="D1401" s="21" t="s">
        <v>262</v>
      </c>
      <c r="E1401" s="13">
        <v>4.285714285714286</v>
      </c>
      <c r="F1401" s="21" t="s">
        <v>258</v>
      </c>
      <c r="G1401" s="13">
        <v>8.421052631578947</v>
      </c>
      <c r="H1401" s="15">
        <v>0.3421853422464468</v>
      </c>
      <c r="I1401" s="15">
        <v>0.08537447262997387</v>
      </c>
      <c r="J1401" s="15">
        <v>0.08298166428143308</v>
      </c>
    </row>
    <row r="1402" ht="14.25" customHeight="1">
      <c r="A1402" s="11">
        <v>48.0</v>
      </c>
      <c r="B1402" s="11"/>
      <c r="C1402" s="11" t="s">
        <v>398</v>
      </c>
      <c r="D1402" s="48" t="s">
        <v>184</v>
      </c>
      <c r="E1402" s="13">
        <v>4.0</v>
      </c>
      <c r="F1402" s="48" t="s">
        <v>319</v>
      </c>
      <c r="G1402" s="13">
        <v>8.96551724137931</v>
      </c>
      <c r="H1402" s="15">
        <v>0.34152475278265054</v>
      </c>
      <c r="I1402" s="15">
        <v>0.06559535863144228</v>
      </c>
      <c r="J1402" s="15">
        <v>0.05385522583112867</v>
      </c>
    </row>
    <row r="1403" ht="14.25" customHeight="1">
      <c r="A1403" s="11">
        <v>4.0</v>
      </c>
      <c r="B1403" s="11"/>
      <c r="C1403" s="11" t="s">
        <v>422</v>
      </c>
      <c r="D1403" s="48" t="s">
        <v>317</v>
      </c>
      <c r="E1403" s="13">
        <v>4.0</v>
      </c>
      <c r="F1403" s="48" t="s">
        <v>340</v>
      </c>
      <c r="G1403" s="13">
        <v>10.769230769230768</v>
      </c>
      <c r="H1403" s="15">
        <v>0.3408423856442237</v>
      </c>
      <c r="I1403" s="15">
        <v>0.04004874760752382</v>
      </c>
      <c r="J1403" s="15">
        <v>0.029862764253761158</v>
      </c>
    </row>
    <row r="1404" ht="14.25" customHeight="1">
      <c r="A1404" s="11">
        <v>108.0</v>
      </c>
      <c r="B1404" s="11"/>
      <c r="C1404" s="11" t="s">
        <v>314</v>
      </c>
      <c r="D1404" s="48" t="s">
        <v>54</v>
      </c>
      <c r="E1404" s="13">
        <v>3.6363636363636362</v>
      </c>
      <c r="F1404" s="48" t="s">
        <v>208</v>
      </c>
      <c r="G1404" s="13">
        <v>10.769230769230768</v>
      </c>
      <c r="H1404" s="15">
        <v>0.34037483779011635</v>
      </c>
      <c r="I1404" s="15">
        <v>0.131710387364936</v>
      </c>
      <c r="J1404" s="15">
        <v>0.16135505365543207</v>
      </c>
    </row>
    <row r="1405" ht="14.25" customHeight="1">
      <c r="A1405" s="11">
        <v>166.0</v>
      </c>
      <c r="B1405" s="11"/>
      <c r="C1405" s="47" t="s">
        <v>336</v>
      </c>
      <c r="D1405" s="21" t="s">
        <v>184</v>
      </c>
      <c r="E1405" s="13">
        <v>4.0</v>
      </c>
      <c r="F1405" s="21" t="s">
        <v>239</v>
      </c>
      <c r="G1405" s="13">
        <v>8.333333333333334</v>
      </c>
      <c r="H1405" s="15">
        <v>0.34037483779011635</v>
      </c>
      <c r="I1405" s="15">
        <v>0.12279082747444764</v>
      </c>
      <c r="J1405" s="15">
        <v>0.10390382597013055</v>
      </c>
    </row>
    <row r="1406" ht="14.25" customHeight="1">
      <c r="A1406" s="11">
        <v>109.0</v>
      </c>
      <c r="B1406" s="11"/>
      <c r="C1406" s="11" t="s">
        <v>366</v>
      </c>
      <c r="D1406" s="12" t="s">
        <v>135</v>
      </c>
      <c r="E1406" s="13">
        <v>3.6363636363636362</v>
      </c>
      <c r="F1406" s="48" t="s">
        <v>351</v>
      </c>
      <c r="G1406" s="13">
        <v>9.523809523809526</v>
      </c>
      <c r="H1406" s="15">
        <v>0.34037483779011635</v>
      </c>
      <c r="I1406" s="15">
        <v>0.0700746262055134</v>
      </c>
      <c r="J1406" s="15">
        <v>0.08584664655147076</v>
      </c>
    </row>
    <row r="1407" ht="14.25" customHeight="1">
      <c r="A1407" s="11">
        <v>222.0</v>
      </c>
      <c r="B1407" s="11"/>
      <c r="C1407" s="20" t="s">
        <v>349</v>
      </c>
      <c r="D1407" s="21" t="s">
        <v>139</v>
      </c>
      <c r="E1407" s="13">
        <v>4.0</v>
      </c>
      <c r="F1407" s="21" t="s">
        <v>258</v>
      </c>
      <c r="G1407" s="13">
        <v>9.473684210526317</v>
      </c>
      <c r="H1407" s="15">
        <v>0.34037483779011635</v>
      </c>
      <c r="I1407" s="15">
        <v>0.09165248366513795</v>
      </c>
      <c r="J1407" s="15">
        <v>0.07030687718910769</v>
      </c>
    </row>
    <row r="1408" ht="14.25" customHeight="1">
      <c r="A1408" s="32">
        <v>133.0</v>
      </c>
      <c r="B1408" s="32"/>
      <c r="C1408" s="32" t="s">
        <v>393</v>
      </c>
      <c r="D1408" s="36" t="s">
        <v>139</v>
      </c>
      <c r="E1408" s="13">
        <v>4.0</v>
      </c>
      <c r="F1408" s="36" t="s">
        <v>67</v>
      </c>
      <c r="G1408" s="13">
        <v>9.473684210526317</v>
      </c>
      <c r="H1408" s="15">
        <v>0.34037483779011635</v>
      </c>
      <c r="I1408" s="15">
        <v>0.07108942643257496</v>
      </c>
      <c r="J1408" s="15">
        <v>0.05453289833257713</v>
      </c>
    </row>
    <row r="1409" ht="14.25" customHeight="1">
      <c r="A1409" s="11">
        <v>90.0</v>
      </c>
      <c r="B1409" s="11"/>
      <c r="C1409" s="11" t="s">
        <v>403</v>
      </c>
      <c r="D1409" s="48" t="s">
        <v>139</v>
      </c>
      <c r="E1409" s="13">
        <v>4.0</v>
      </c>
      <c r="F1409" s="48" t="s">
        <v>258</v>
      </c>
      <c r="G1409" s="13">
        <v>9.473684210526317</v>
      </c>
      <c r="H1409" s="15">
        <v>0.34037483779011635</v>
      </c>
      <c r="I1409" s="15">
        <v>0.05383782257252859</v>
      </c>
      <c r="J1409" s="15">
        <v>0.04129914464255277</v>
      </c>
    </row>
    <row r="1410" ht="14.25" customHeight="1">
      <c r="A1410" s="11">
        <v>19.0</v>
      </c>
      <c r="B1410" s="11"/>
      <c r="C1410" s="11" t="s">
        <v>441</v>
      </c>
      <c r="D1410" s="48" t="s">
        <v>139</v>
      </c>
      <c r="E1410" s="13">
        <v>4.0</v>
      </c>
      <c r="F1410" s="48" t="s">
        <v>67</v>
      </c>
      <c r="G1410" s="13">
        <v>9.473684210526317</v>
      </c>
      <c r="H1410" s="15">
        <v>0.34037483779011635</v>
      </c>
      <c r="I1410" s="15">
        <v>0.02243242607188691</v>
      </c>
      <c r="J1410" s="15">
        <v>0.017207976934396987</v>
      </c>
    </row>
    <row r="1411" ht="14.25" customHeight="1">
      <c r="A1411" s="11">
        <v>206.0</v>
      </c>
      <c r="B1411" s="11"/>
      <c r="C1411" s="20" t="s">
        <v>302</v>
      </c>
      <c r="D1411" s="21" t="s">
        <v>300</v>
      </c>
      <c r="E1411" s="13">
        <v>2.7272727272727275</v>
      </c>
      <c r="F1411" s="21" t="s">
        <v>140</v>
      </c>
      <c r="G1411" s="13">
        <v>11.11111111111111</v>
      </c>
      <c r="H1411" s="15">
        <v>0.33977558631513377</v>
      </c>
      <c r="I1411" s="15">
        <v>0.1396892447469437</v>
      </c>
      <c r="J1411" s="15">
        <v>0.17631886892503112</v>
      </c>
    </row>
    <row r="1412" ht="14.25" customHeight="1">
      <c r="A1412" s="11">
        <v>152.0</v>
      </c>
      <c r="B1412" s="11"/>
      <c r="C1412" s="47" t="s">
        <v>394</v>
      </c>
      <c r="D1412" s="12" t="s">
        <v>132</v>
      </c>
      <c r="E1412" s="13">
        <v>5.0</v>
      </c>
      <c r="F1412" s="21" t="s">
        <v>309</v>
      </c>
      <c r="G1412" s="13">
        <v>7.17948717948718</v>
      </c>
      <c r="H1412" s="15">
        <v>0.33968859819779756</v>
      </c>
      <c r="I1412" s="15">
        <v>0.05852653559106786</v>
      </c>
      <c r="J1412" s="15">
        <v>0.05647311311367476</v>
      </c>
    </row>
    <row r="1413" ht="14.25" customHeight="1">
      <c r="A1413" s="11">
        <v>21.0</v>
      </c>
      <c r="B1413" s="11"/>
      <c r="C1413" s="11" t="s">
        <v>434</v>
      </c>
      <c r="D1413" s="48" t="s">
        <v>246</v>
      </c>
      <c r="E1413" s="13">
        <v>3.75</v>
      </c>
      <c r="F1413" s="48" t="s">
        <v>239</v>
      </c>
      <c r="G1413" s="13">
        <v>8.75</v>
      </c>
      <c r="H1413" s="15">
        <v>0.33847542463280544</v>
      </c>
      <c r="I1413" s="15">
        <v>0.025918894333187194</v>
      </c>
      <c r="J1413" s="15">
        <v>0.028284824174883257</v>
      </c>
    </row>
    <row r="1414" ht="14.25" customHeight="1">
      <c r="A1414" s="32">
        <v>133.0</v>
      </c>
      <c r="B1414" s="32"/>
      <c r="C1414" s="32" t="s">
        <v>393</v>
      </c>
      <c r="D1414" s="36" t="s">
        <v>246</v>
      </c>
      <c r="E1414" s="13">
        <v>3.75</v>
      </c>
      <c r="F1414" s="36" t="s">
        <v>67</v>
      </c>
      <c r="G1414" s="13">
        <v>9.473684210526317</v>
      </c>
      <c r="H1414" s="15">
        <v>0.3378720816298949</v>
      </c>
      <c r="I1414" s="15">
        <v>0.07056671006174718</v>
      </c>
      <c r="J1414" s="15">
        <v>0.0724547200528032</v>
      </c>
    </row>
    <row r="1415" ht="14.25" customHeight="1">
      <c r="A1415" s="11">
        <v>209.0</v>
      </c>
      <c r="B1415" s="11"/>
      <c r="C1415" s="20" t="s">
        <v>375</v>
      </c>
      <c r="D1415" s="21" t="s">
        <v>139</v>
      </c>
      <c r="E1415" s="13">
        <v>4.0</v>
      </c>
      <c r="F1415" s="21" t="s">
        <v>236</v>
      </c>
      <c r="G1415" s="13">
        <v>10.0</v>
      </c>
      <c r="H1415" s="15">
        <v>0.3378720816298949</v>
      </c>
      <c r="I1415" s="15">
        <v>0.05662302505330278</v>
      </c>
      <c r="J1415" s="15">
        <v>0.04160584741357376</v>
      </c>
    </row>
    <row r="1416" ht="14.25" customHeight="1">
      <c r="A1416" s="11">
        <v>19.0</v>
      </c>
      <c r="B1416" s="11"/>
      <c r="C1416" s="11" t="s">
        <v>441</v>
      </c>
      <c r="D1416" s="48" t="s">
        <v>246</v>
      </c>
      <c r="E1416" s="13">
        <v>3.75</v>
      </c>
      <c r="F1416" s="48" t="s">
        <v>67</v>
      </c>
      <c r="G1416" s="13">
        <v>9.473684210526317</v>
      </c>
      <c r="H1416" s="15">
        <v>0.3378720816298949</v>
      </c>
      <c r="I1416" s="15">
        <v>0.0222674817625348</v>
      </c>
      <c r="J1416" s="15">
        <v>0.02286324749975759</v>
      </c>
    </row>
    <row r="1417" ht="14.25" customHeight="1">
      <c r="A1417" s="11">
        <v>166.0</v>
      </c>
      <c r="B1417" s="11"/>
      <c r="C1417" s="47" t="s">
        <v>336</v>
      </c>
      <c r="D1417" s="21" t="s">
        <v>160</v>
      </c>
      <c r="E1417" s="13">
        <v>4.0</v>
      </c>
      <c r="F1417" s="21" t="s">
        <v>231</v>
      </c>
      <c r="G1417" s="13">
        <v>8.91891891891892</v>
      </c>
      <c r="H1417" s="15">
        <v>0.3375237598962559</v>
      </c>
      <c r="I1417" s="15">
        <v>0.12176229605874675</v>
      </c>
      <c r="J1417" s="15">
        <v>0.18226023280103165</v>
      </c>
    </row>
    <row r="1418" ht="14.25" customHeight="1">
      <c r="A1418" s="11">
        <v>61.0</v>
      </c>
      <c r="B1418" s="11"/>
      <c r="C1418" s="11" t="s">
        <v>347</v>
      </c>
      <c r="D1418" s="12" t="s">
        <v>136</v>
      </c>
      <c r="E1418" s="13">
        <v>3.3333333333333335</v>
      </c>
      <c r="F1418" s="12" t="s">
        <v>107</v>
      </c>
      <c r="G1418" s="13">
        <v>9.6875</v>
      </c>
      <c r="H1418" s="15">
        <v>0.33744974152785756</v>
      </c>
      <c r="I1418" s="15">
        <v>0.08948810505585825</v>
      </c>
      <c r="J1418" s="15">
        <v>0.08370579672917201</v>
      </c>
    </row>
    <row r="1419" ht="14.25" customHeight="1">
      <c r="A1419" s="11">
        <v>109.0</v>
      </c>
      <c r="B1419" s="11"/>
      <c r="C1419" s="11" t="s">
        <v>366</v>
      </c>
      <c r="D1419" s="48" t="s">
        <v>139</v>
      </c>
      <c r="E1419" s="13">
        <v>4.0</v>
      </c>
      <c r="F1419" s="48" t="s">
        <v>143</v>
      </c>
      <c r="G1419" s="13">
        <v>9.0</v>
      </c>
      <c r="H1419" s="15">
        <v>0.33744974152785756</v>
      </c>
      <c r="I1419" s="15">
        <v>0.06947242238655978</v>
      </c>
      <c r="J1419" s="15">
        <v>0.056318977081371124</v>
      </c>
    </row>
    <row r="1420" ht="14.25" customHeight="1">
      <c r="A1420" s="11">
        <v>158.0</v>
      </c>
      <c r="B1420" s="11"/>
      <c r="C1420" s="47" t="s">
        <v>399</v>
      </c>
      <c r="D1420" s="21" t="s">
        <v>74</v>
      </c>
      <c r="E1420" s="13">
        <v>4.0</v>
      </c>
      <c r="F1420" s="21" t="s">
        <v>107</v>
      </c>
      <c r="G1420" s="13">
        <v>8.75</v>
      </c>
      <c r="H1420" s="15">
        <v>0.33622392513413935</v>
      </c>
      <c r="I1420" s="15">
        <v>0.06120066067695976</v>
      </c>
      <c r="J1420" s="15">
        <v>0.0505168897137501</v>
      </c>
    </row>
    <row r="1421" ht="14.25" customHeight="1">
      <c r="A1421" s="11">
        <v>90.0</v>
      </c>
      <c r="B1421" s="11"/>
      <c r="C1421" s="11" t="s">
        <v>403</v>
      </c>
      <c r="D1421" s="48" t="s">
        <v>139</v>
      </c>
      <c r="E1421" s="13">
        <v>4.0</v>
      </c>
      <c r="F1421" s="48" t="s">
        <v>107</v>
      </c>
      <c r="G1421" s="13">
        <v>8.75</v>
      </c>
      <c r="H1421" s="15">
        <v>0.33622392513413935</v>
      </c>
      <c r="I1421" s="15">
        <v>0.05318126376066848</v>
      </c>
      <c r="J1421" s="15">
        <v>0.04389743519953457</v>
      </c>
    </row>
    <row r="1422" ht="14.25" customHeight="1">
      <c r="A1422" s="11">
        <v>225.0</v>
      </c>
      <c r="B1422" s="11"/>
      <c r="C1422" s="20" t="s">
        <v>405</v>
      </c>
      <c r="D1422" s="21" t="s">
        <v>246</v>
      </c>
      <c r="E1422" s="13">
        <v>3.75</v>
      </c>
      <c r="F1422" s="21" t="s">
        <v>232</v>
      </c>
      <c r="G1422" s="13">
        <v>7.878787878787879</v>
      </c>
      <c r="H1422" s="15">
        <v>0.3357928688198648</v>
      </c>
      <c r="I1422" s="15">
        <v>0.042680155703530995</v>
      </c>
      <c r="J1422" s="15">
        <v>0.05111271980010741</v>
      </c>
    </row>
    <row r="1423" ht="14.25" customHeight="1">
      <c r="A1423" s="11">
        <v>50.0</v>
      </c>
      <c r="B1423" s="11"/>
      <c r="C1423" s="11" t="s">
        <v>452</v>
      </c>
      <c r="D1423" s="12" t="s">
        <v>103</v>
      </c>
      <c r="E1423" s="13">
        <v>4.285714285714286</v>
      </c>
      <c r="F1423" s="48" t="s">
        <v>360</v>
      </c>
      <c r="G1423" s="13">
        <v>8.695652173913043</v>
      </c>
      <c r="H1423" s="15">
        <v>0.3357928688198648</v>
      </c>
      <c r="I1423" s="15">
        <v>0.009273712844224019</v>
      </c>
      <c r="J1423" s="15">
        <v>0.012637832124266665</v>
      </c>
    </row>
    <row r="1424" ht="14.25" customHeight="1">
      <c r="A1424" s="11">
        <v>35.0</v>
      </c>
      <c r="B1424" s="11"/>
      <c r="C1424" s="11" t="s">
        <v>353</v>
      </c>
      <c r="D1424" s="48" t="s">
        <v>54</v>
      </c>
      <c r="E1424" s="13">
        <v>3.6363636363636362</v>
      </c>
      <c r="F1424" s="48" t="s">
        <v>205</v>
      </c>
      <c r="G1424" s="13">
        <v>12.051282051282051</v>
      </c>
      <c r="H1424" s="15">
        <v>0.3353777239802782</v>
      </c>
      <c r="I1424" s="15">
        <v>0.08546528503596243</v>
      </c>
      <c r="J1424" s="15">
        <v>0.10491153254712615</v>
      </c>
    </row>
    <row r="1425" ht="14.25" customHeight="1">
      <c r="A1425" s="11">
        <v>206.0</v>
      </c>
      <c r="B1425" s="11"/>
      <c r="C1425" s="20" t="s">
        <v>302</v>
      </c>
      <c r="D1425" s="21" t="s">
        <v>300</v>
      </c>
      <c r="E1425" s="13">
        <v>2.7272727272727275</v>
      </c>
      <c r="F1425" s="21" t="s">
        <v>257</v>
      </c>
      <c r="G1425" s="13">
        <v>10.714285714285714</v>
      </c>
      <c r="H1425" s="15">
        <v>0.33505648094964585</v>
      </c>
      <c r="I1425" s="15">
        <v>0.13774911634768058</v>
      </c>
      <c r="J1425" s="15">
        <v>0.17529375922197862</v>
      </c>
    </row>
    <row r="1426" ht="14.25" customHeight="1">
      <c r="A1426" s="11">
        <v>109.0</v>
      </c>
      <c r="B1426" s="11"/>
      <c r="C1426" s="11" t="s">
        <v>366</v>
      </c>
      <c r="D1426" s="12" t="s">
        <v>135</v>
      </c>
      <c r="E1426" s="13">
        <v>3.6363636363636362</v>
      </c>
      <c r="F1426" s="48" t="s">
        <v>143</v>
      </c>
      <c r="G1426" s="13">
        <v>9.0</v>
      </c>
      <c r="H1426" s="15">
        <v>0.33376282658304485</v>
      </c>
      <c r="I1426" s="15">
        <v>0.0687133792437509</v>
      </c>
      <c r="J1426" s="15">
        <v>0.08883771146364483</v>
      </c>
    </row>
    <row r="1427" ht="14.25" customHeight="1">
      <c r="A1427" s="11">
        <v>170.0</v>
      </c>
      <c r="B1427" s="11"/>
      <c r="C1427" s="20" t="s">
        <v>354</v>
      </c>
      <c r="D1427" s="21" t="s">
        <v>262</v>
      </c>
      <c r="E1427" s="13">
        <v>4.285714285714286</v>
      </c>
      <c r="F1427" s="21" t="s">
        <v>107</v>
      </c>
      <c r="G1427" s="13">
        <v>7.8125</v>
      </c>
      <c r="H1427" s="15">
        <v>0.33376282658304485</v>
      </c>
      <c r="I1427" s="15">
        <v>0.08327307393107007</v>
      </c>
      <c r="J1427" s="15">
        <v>0.08753790052118467</v>
      </c>
    </row>
    <row r="1428" ht="14.25" customHeight="1">
      <c r="A1428" s="11">
        <v>190.0</v>
      </c>
      <c r="B1428" s="11"/>
      <c r="C1428" s="20" t="s">
        <v>378</v>
      </c>
      <c r="D1428" s="21" t="s">
        <v>300</v>
      </c>
      <c r="E1428" s="13">
        <v>3.6363636363636362</v>
      </c>
      <c r="F1428" s="21" t="s">
        <v>239</v>
      </c>
      <c r="G1428" s="13">
        <v>8.75</v>
      </c>
      <c r="H1428" s="15">
        <v>0.3325372592883703</v>
      </c>
      <c r="I1428" s="15">
        <v>0.06428661050601277</v>
      </c>
      <c r="J1428" s="15">
        <v>0.08131083115680211</v>
      </c>
    </row>
    <row r="1429" ht="14.25" customHeight="1">
      <c r="A1429" s="11">
        <v>23.0</v>
      </c>
      <c r="B1429" s="11"/>
      <c r="C1429" s="11" t="s">
        <v>417</v>
      </c>
      <c r="D1429" s="48" t="s">
        <v>119</v>
      </c>
      <c r="E1429" s="13">
        <v>5.0</v>
      </c>
      <c r="F1429" s="12" t="s">
        <v>310</v>
      </c>
      <c r="G1429" s="13">
        <v>7.647058823529412</v>
      </c>
      <c r="H1429" s="15">
        <v>0.3325372592883703</v>
      </c>
      <c r="I1429" s="15">
        <v>0.03725701290689376</v>
      </c>
      <c r="J1429" s="15">
        <v>0.036473984161053956</v>
      </c>
    </row>
    <row r="1430" ht="14.25" customHeight="1">
      <c r="A1430" s="11">
        <v>218.0</v>
      </c>
      <c r="B1430" s="11"/>
      <c r="C1430" s="20" t="s">
        <v>430</v>
      </c>
      <c r="D1430" s="21" t="s">
        <v>117</v>
      </c>
      <c r="E1430" s="13">
        <v>4.444444444444445</v>
      </c>
      <c r="F1430" s="21" t="s">
        <v>346</v>
      </c>
      <c r="G1430" s="13">
        <v>7.368421052631579</v>
      </c>
      <c r="H1430" s="15">
        <v>0.3321730344698726</v>
      </c>
      <c r="I1430" s="15">
        <v>0.02960616921157123</v>
      </c>
      <c r="J1430" s="15">
        <v>0.036799155741200254</v>
      </c>
    </row>
    <row r="1431" ht="14.25" customHeight="1">
      <c r="A1431" s="11">
        <v>21.0</v>
      </c>
      <c r="B1431" s="11"/>
      <c r="C1431" s="11" t="s">
        <v>434</v>
      </c>
      <c r="D1431" s="48" t="s">
        <v>296</v>
      </c>
      <c r="E1431" s="13">
        <v>4.0</v>
      </c>
      <c r="F1431" s="48" t="s">
        <v>239</v>
      </c>
      <c r="G1431" s="13">
        <v>8.75</v>
      </c>
      <c r="H1431" s="15">
        <v>0.3320649052268811</v>
      </c>
      <c r="I1431" s="15">
        <v>0.025428006182937436</v>
      </c>
      <c r="J1431" s="15">
        <v>0.03016629806678236</v>
      </c>
    </row>
    <row r="1432" ht="14.25" customHeight="1">
      <c r="A1432" s="32">
        <v>100.0</v>
      </c>
      <c r="B1432" s="32"/>
      <c r="C1432" s="32" t="s">
        <v>401</v>
      </c>
      <c r="D1432" s="36" t="s">
        <v>262</v>
      </c>
      <c r="E1432" s="13">
        <v>4.285714285714286</v>
      </c>
      <c r="F1432" s="36" t="s">
        <v>319</v>
      </c>
      <c r="G1432" s="13">
        <v>7.931034482758621</v>
      </c>
      <c r="H1432" s="15">
        <v>0.33168569140286863</v>
      </c>
      <c r="I1432" s="15">
        <v>0.04746692329678042</v>
      </c>
      <c r="J1432" s="15">
        <v>0.048555738030223165</v>
      </c>
    </row>
    <row r="1433" ht="14.25" customHeight="1">
      <c r="A1433" s="11">
        <v>231.0</v>
      </c>
      <c r="B1433" s="11"/>
      <c r="C1433" s="20" t="s">
        <v>356</v>
      </c>
      <c r="D1433" s="21" t="s">
        <v>139</v>
      </c>
      <c r="E1433" s="13">
        <v>4.0</v>
      </c>
      <c r="F1433" s="21" t="s">
        <v>194</v>
      </c>
      <c r="G1433" s="13">
        <v>8.285714285714285</v>
      </c>
      <c r="H1433" s="15">
        <v>0.331114639997297</v>
      </c>
      <c r="I1433" s="15">
        <v>0.10007006304083141</v>
      </c>
      <c r="J1433" s="15">
        <v>0.08478066980246175</v>
      </c>
    </row>
    <row r="1434" ht="14.25" customHeight="1">
      <c r="A1434" s="11">
        <v>177.0</v>
      </c>
      <c r="B1434" s="11"/>
      <c r="C1434" s="20" t="s">
        <v>415</v>
      </c>
      <c r="D1434" s="21" t="s">
        <v>246</v>
      </c>
      <c r="E1434" s="13">
        <v>3.75</v>
      </c>
      <c r="F1434" s="21" t="s">
        <v>270</v>
      </c>
      <c r="G1434" s="13">
        <v>8.846153846153845</v>
      </c>
      <c r="H1434" s="15">
        <v>0.3307050980801699</v>
      </c>
      <c r="I1434" s="15">
        <v>0.0369479537216501</v>
      </c>
      <c r="J1434" s="15">
        <v>0.03985611524038644</v>
      </c>
    </row>
    <row r="1435" ht="14.25" customHeight="1">
      <c r="A1435" s="11">
        <v>155.0</v>
      </c>
      <c r="B1435" s="11"/>
      <c r="C1435" s="47" t="s">
        <v>423</v>
      </c>
      <c r="D1435" s="21" t="s">
        <v>139</v>
      </c>
      <c r="E1435" s="13">
        <v>4.0</v>
      </c>
      <c r="F1435" s="21" t="s">
        <v>346</v>
      </c>
      <c r="G1435" s="13">
        <v>7.368421052631579</v>
      </c>
      <c r="H1435" s="15">
        <v>0.3304666661421164</v>
      </c>
      <c r="I1435" s="15">
        <v>0.038829607649912744</v>
      </c>
      <c r="J1435" s="15">
        <v>0.03698311815308428</v>
      </c>
    </row>
    <row r="1436" ht="14.25" customHeight="1">
      <c r="A1436" s="11">
        <v>176.0</v>
      </c>
      <c r="B1436" s="11"/>
      <c r="C1436" s="20" t="s">
        <v>321</v>
      </c>
      <c r="D1436" s="21" t="s">
        <v>172</v>
      </c>
      <c r="E1436" s="13">
        <v>4.0</v>
      </c>
      <c r="F1436" s="21" t="s">
        <v>128</v>
      </c>
      <c r="G1436" s="13">
        <v>8.0</v>
      </c>
      <c r="H1436" s="15">
        <v>0.33026995979322227</v>
      </c>
      <c r="I1436" s="15">
        <v>0.10888414202730046</v>
      </c>
      <c r="J1436" s="15">
        <v>0.1655038958814967</v>
      </c>
    </row>
    <row r="1437" ht="14.25" customHeight="1">
      <c r="A1437" s="11">
        <v>223.0</v>
      </c>
      <c r="B1437" s="11"/>
      <c r="C1437" s="20" t="s">
        <v>432</v>
      </c>
      <c r="D1437" s="21" t="s">
        <v>136</v>
      </c>
      <c r="E1437" s="13">
        <v>3.3333333333333335</v>
      </c>
      <c r="F1437" s="21" t="s">
        <v>107</v>
      </c>
      <c r="G1437" s="13">
        <v>9.375</v>
      </c>
      <c r="H1437" s="15">
        <v>0.33026995979322227</v>
      </c>
      <c r="I1437" s="15">
        <v>0.025031432936309436</v>
      </c>
      <c r="J1437" s="15">
        <v>0.023414017269655595</v>
      </c>
    </row>
    <row r="1438" ht="14.25" customHeight="1">
      <c r="A1438" s="11">
        <v>35.0</v>
      </c>
      <c r="B1438" s="11"/>
      <c r="C1438" s="11" t="s">
        <v>353</v>
      </c>
      <c r="D1438" s="48" t="s">
        <v>42</v>
      </c>
      <c r="E1438" s="13">
        <v>5.0</v>
      </c>
      <c r="F1438" s="48" t="s">
        <v>372</v>
      </c>
      <c r="G1438" s="13">
        <v>6.41025641025641</v>
      </c>
      <c r="H1438" s="15">
        <v>0.32931265556193756</v>
      </c>
      <c r="I1438" s="15">
        <v>0.08391970593492894</v>
      </c>
      <c r="J1438" s="15">
        <v>0.08899392071238976</v>
      </c>
    </row>
    <row r="1439" ht="14.25" customHeight="1">
      <c r="A1439" s="11">
        <v>100.0</v>
      </c>
      <c r="B1439" s="11"/>
      <c r="C1439" s="11" t="s">
        <v>401</v>
      </c>
      <c r="D1439" s="48" t="s">
        <v>262</v>
      </c>
      <c r="E1439" s="13">
        <v>4.285714285714286</v>
      </c>
      <c r="F1439" s="12" t="s">
        <v>221</v>
      </c>
      <c r="G1439" s="13">
        <v>7.575757575757576</v>
      </c>
      <c r="H1439" s="15">
        <v>0.32931265556193756</v>
      </c>
      <c r="I1439" s="15">
        <v>0.04712732254473842</v>
      </c>
      <c r="J1439" s="15">
        <v>0.04997688158232726</v>
      </c>
    </row>
    <row r="1440" ht="14.25" customHeight="1">
      <c r="A1440" s="11">
        <v>50.0</v>
      </c>
      <c r="B1440" s="11"/>
      <c r="C1440" s="11" t="s">
        <v>452</v>
      </c>
      <c r="D1440" s="12" t="s">
        <v>103</v>
      </c>
      <c r="E1440" s="13">
        <v>4.285714285714286</v>
      </c>
      <c r="F1440" s="48" t="s">
        <v>291</v>
      </c>
      <c r="G1440" s="13">
        <v>7.872340425531916</v>
      </c>
      <c r="H1440" s="15">
        <v>0.32891991536448745</v>
      </c>
      <c r="I1440" s="15">
        <v>0.009083900008231128</v>
      </c>
      <c r="J1440" s="15">
        <v>0.013632749176909906</v>
      </c>
    </row>
    <row r="1441" ht="14.25" customHeight="1">
      <c r="A1441" s="11">
        <v>188.0</v>
      </c>
      <c r="B1441" s="11"/>
      <c r="C1441" s="20" t="s">
        <v>383</v>
      </c>
      <c r="D1441" s="21" t="s">
        <v>129</v>
      </c>
      <c r="E1441" s="13">
        <v>2.7272727272727275</v>
      </c>
      <c r="F1441" s="21" t="s">
        <v>207</v>
      </c>
      <c r="G1441" s="13">
        <v>10.769230769230768</v>
      </c>
      <c r="H1441" s="15">
        <v>0.3282185935833265</v>
      </c>
      <c r="I1441" s="15">
        <v>0.07194971760250872</v>
      </c>
      <c r="J1441" s="15">
        <v>0.09006411709302266</v>
      </c>
    </row>
    <row r="1442" ht="14.25" customHeight="1">
      <c r="A1442" s="11">
        <v>231.0</v>
      </c>
      <c r="B1442" s="11"/>
      <c r="C1442" s="20" t="s">
        <v>356</v>
      </c>
      <c r="D1442" s="21" t="s">
        <v>139</v>
      </c>
      <c r="E1442" s="13">
        <v>4.0</v>
      </c>
      <c r="F1442" s="21" t="s">
        <v>140</v>
      </c>
      <c r="G1442" s="13">
        <v>8.88888888888889</v>
      </c>
      <c r="H1442" s="15">
        <v>0.3282185935833265</v>
      </c>
      <c r="I1442" s="15">
        <v>0.09919481467604278</v>
      </c>
      <c r="J1442" s="15">
        <v>0.07818020949282187</v>
      </c>
    </row>
    <row r="1443" ht="14.25" customHeight="1">
      <c r="A1443" s="11">
        <v>147.0</v>
      </c>
      <c r="B1443" s="11"/>
      <c r="C1443" s="11" t="s">
        <v>416</v>
      </c>
      <c r="D1443" s="12" t="s">
        <v>96</v>
      </c>
      <c r="E1443" s="13">
        <v>4.545454545454545</v>
      </c>
      <c r="F1443" s="48" t="s">
        <v>101</v>
      </c>
      <c r="G1443" s="13">
        <v>8.94736842105263</v>
      </c>
      <c r="H1443" s="15">
        <v>0.32600090038343915</v>
      </c>
      <c r="I1443" s="15">
        <v>0.03943029378696636</v>
      </c>
      <c r="J1443" s="15">
        <v>0.04572288087791728</v>
      </c>
    </row>
    <row r="1444" ht="14.25" customHeight="1">
      <c r="A1444" s="11">
        <v>111.0</v>
      </c>
      <c r="B1444" s="11"/>
      <c r="C1444" s="11" t="s">
        <v>308</v>
      </c>
      <c r="D1444" s="48" t="s">
        <v>106</v>
      </c>
      <c r="E1444" s="13">
        <v>4.615384615384616</v>
      </c>
      <c r="F1444" s="48" t="s">
        <v>229</v>
      </c>
      <c r="G1444" s="13">
        <v>8.64864864864865</v>
      </c>
      <c r="H1444" s="15">
        <v>0.32589080213947313</v>
      </c>
      <c r="I1444" s="15">
        <v>0.12845802650284177</v>
      </c>
      <c r="J1444" s="15">
        <v>0.16147286944333752</v>
      </c>
    </row>
    <row r="1445" ht="14.25" customHeight="1">
      <c r="A1445" s="11">
        <v>61.0</v>
      </c>
      <c r="B1445" s="11"/>
      <c r="C1445" s="11" t="s">
        <v>347</v>
      </c>
      <c r="D1445" s="48" t="s">
        <v>136</v>
      </c>
      <c r="E1445" s="13">
        <v>3.3333333333333335</v>
      </c>
      <c r="F1445" s="48" t="s">
        <v>360</v>
      </c>
      <c r="G1445" s="13">
        <v>8.695652173913043</v>
      </c>
      <c r="H1445" s="15">
        <v>0.3251221917570687</v>
      </c>
      <c r="I1445" s="15">
        <v>0.08621896914253704</v>
      </c>
      <c r="J1445" s="15">
        <v>0.08029826767772005</v>
      </c>
    </row>
    <row r="1446" ht="14.25" customHeight="1">
      <c r="A1446" s="32">
        <v>50.0</v>
      </c>
      <c r="B1446" s="32"/>
      <c r="C1446" s="32" t="s">
        <v>452</v>
      </c>
      <c r="D1446" s="36" t="s">
        <v>136</v>
      </c>
      <c r="E1446" s="13">
        <v>3.3333333333333335</v>
      </c>
      <c r="F1446" s="36" t="s">
        <v>360</v>
      </c>
      <c r="G1446" s="13">
        <v>8.695652173913043</v>
      </c>
      <c r="H1446" s="15">
        <v>0.3251221917570687</v>
      </c>
      <c r="I1446" s="15">
        <v>0.008979016904784923</v>
      </c>
      <c r="J1446" s="15">
        <v>0.00836242314276848</v>
      </c>
    </row>
    <row r="1447" ht="14.25" customHeight="1">
      <c r="A1447" s="11">
        <v>23.0</v>
      </c>
      <c r="B1447" s="11"/>
      <c r="C1447" s="11" t="s">
        <v>417</v>
      </c>
      <c r="D1447" s="48" t="s">
        <v>119</v>
      </c>
      <c r="E1447" s="13">
        <v>5.0</v>
      </c>
      <c r="F1447" s="48" t="s">
        <v>334</v>
      </c>
      <c r="G1447" s="13">
        <v>6.551724137931035</v>
      </c>
      <c r="H1447" s="15">
        <v>0.3246510001748121</v>
      </c>
      <c r="I1447" s="15">
        <v>0.03637344738341011</v>
      </c>
      <c r="J1447" s="15">
        <v>0.040368753032508496</v>
      </c>
    </row>
    <row r="1448" ht="14.25" customHeight="1">
      <c r="A1448" s="11">
        <v>155.0</v>
      </c>
      <c r="B1448" s="11"/>
      <c r="C1448" s="47" t="s">
        <v>423</v>
      </c>
      <c r="D1448" s="21" t="s">
        <v>108</v>
      </c>
      <c r="E1448" s="13">
        <v>4.0</v>
      </c>
      <c r="F1448" s="21" t="s">
        <v>346</v>
      </c>
      <c r="G1448" s="13">
        <v>7.368421052631579</v>
      </c>
      <c r="H1448" s="15">
        <v>0.32401066289636077</v>
      </c>
      <c r="I1448" s="15">
        <v>0.03807103167628807</v>
      </c>
      <c r="J1448" s="15">
        <v>0.050715747365626</v>
      </c>
    </row>
    <row r="1449" ht="14.25" customHeight="1">
      <c r="A1449" s="11">
        <v>4.0</v>
      </c>
      <c r="B1449" s="11"/>
      <c r="C1449" s="11" t="s">
        <v>422</v>
      </c>
      <c r="D1449" s="48" t="s">
        <v>108</v>
      </c>
      <c r="E1449" s="13">
        <v>4.0</v>
      </c>
      <c r="F1449" s="48" t="s">
        <v>346</v>
      </c>
      <c r="G1449" s="13">
        <v>7.368421052631579</v>
      </c>
      <c r="H1449" s="15">
        <v>0.32401066289636077</v>
      </c>
      <c r="I1449" s="15">
        <v>0.03807103167628807</v>
      </c>
      <c r="J1449" s="15">
        <v>0.050715747365626</v>
      </c>
    </row>
    <row r="1450" ht="14.25" customHeight="1">
      <c r="A1450" s="11">
        <v>218.0</v>
      </c>
      <c r="B1450" s="11"/>
      <c r="C1450" s="20" t="s">
        <v>430</v>
      </c>
      <c r="D1450" s="21" t="s">
        <v>108</v>
      </c>
      <c r="E1450" s="13">
        <v>4.0</v>
      </c>
      <c r="F1450" s="21" t="s">
        <v>346</v>
      </c>
      <c r="G1450" s="13">
        <v>7.368421052631579</v>
      </c>
      <c r="H1450" s="15">
        <v>0.32401066289636077</v>
      </c>
      <c r="I1450" s="15">
        <v>0.028878667190346725</v>
      </c>
      <c r="J1450" s="15">
        <v>0.038470278450421426</v>
      </c>
    </row>
    <row r="1451" ht="14.25" customHeight="1">
      <c r="A1451" s="11">
        <v>170.0</v>
      </c>
      <c r="B1451" s="11"/>
      <c r="C1451" s="20" t="s">
        <v>354</v>
      </c>
      <c r="D1451" s="21" t="s">
        <v>154</v>
      </c>
      <c r="E1451" s="13">
        <v>4.166666666666667</v>
      </c>
      <c r="F1451" s="21" t="s">
        <v>258</v>
      </c>
      <c r="G1451" s="13">
        <v>8.421052631578947</v>
      </c>
      <c r="H1451" s="15">
        <v>0.3237428854890084</v>
      </c>
      <c r="I1451" s="15">
        <v>0.08077312118303372</v>
      </c>
      <c r="J1451" s="15">
        <v>0.10003900638372767</v>
      </c>
    </row>
    <row r="1452" ht="14.25" customHeight="1">
      <c r="A1452" s="11">
        <v>152.0</v>
      </c>
      <c r="B1452" s="11"/>
      <c r="C1452" s="47" t="s">
        <v>394</v>
      </c>
      <c r="D1452" s="12" t="s">
        <v>132</v>
      </c>
      <c r="E1452" s="13">
        <v>5.0</v>
      </c>
      <c r="F1452" s="21" t="s">
        <v>67</v>
      </c>
      <c r="G1452" s="13">
        <v>6.842105263157895</v>
      </c>
      <c r="H1452" s="15">
        <v>0.3237428854890084</v>
      </c>
      <c r="I1452" s="15">
        <v>0.05577917425092517</v>
      </c>
      <c r="J1452" s="15">
        <v>0.04782706633207532</v>
      </c>
    </row>
    <row r="1453" ht="14.25" customHeight="1">
      <c r="A1453" s="11">
        <v>60.0</v>
      </c>
      <c r="B1453" s="11"/>
      <c r="C1453" s="11" t="s">
        <v>429</v>
      </c>
      <c r="D1453" s="48" t="s">
        <v>154</v>
      </c>
      <c r="E1453" s="13">
        <v>4.166666666666667</v>
      </c>
      <c r="F1453" s="48" t="s">
        <v>258</v>
      </c>
      <c r="G1453" s="13">
        <v>8.421052631578947</v>
      </c>
      <c r="H1453" s="15">
        <v>0.3237428854890084</v>
      </c>
      <c r="I1453" s="15">
        <v>0.03332526257614473</v>
      </c>
      <c r="J1453" s="15">
        <v>0.041273954835047394</v>
      </c>
    </row>
    <row r="1454" ht="14.25" customHeight="1">
      <c r="A1454" s="11">
        <v>95.0</v>
      </c>
      <c r="B1454" s="11"/>
      <c r="C1454" s="11" t="s">
        <v>350</v>
      </c>
      <c r="D1454" s="48" t="s">
        <v>117</v>
      </c>
      <c r="E1454" s="13">
        <v>4.444444444444445</v>
      </c>
      <c r="F1454" s="48" t="s">
        <v>61</v>
      </c>
      <c r="G1454" s="13">
        <v>12.608695652173914</v>
      </c>
      <c r="H1454" s="15">
        <v>0.32354459462407026</v>
      </c>
      <c r="I1454" s="15">
        <v>0.10235149338748908</v>
      </c>
      <c r="J1454" s="15">
        <v>0.10284826214200576</v>
      </c>
    </row>
    <row r="1455" ht="14.25" customHeight="1">
      <c r="A1455" s="11">
        <v>54.0</v>
      </c>
      <c r="B1455" s="11"/>
      <c r="C1455" s="11" t="s">
        <v>396</v>
      </c>
      <c r="D1455" s="48" t="s">
        <v>54</v>
      </c>
      <c r="E1455" s="13">
        <v>4.545454545454545</v>
      </c>
      <c r="F1455" s="48" t="s">
        <v>193</v>
      </c>
      <c r="G1455" s="13">
        <v>7.5</v>
      </c>
      <c r="H1455" s="15">
        <v>0.3235028091927614</v>
      </c>
      <c r="I1455" s="15">
        <v>0.04873251181134053</v>
      </c>
      <c r="J1455" s="15">
        <v>0.06226461219257654</v>
      </c>
    </row>
    <row r="1456" ht="14.25" customHeight="1">
      <c r="A1456" s="11">
        <v>170.0</v>
      </c>
      <c r="B1456" s="11"/>
      <c r="C1456" s="20" t="s">
        <v>354</v>
      </c>
      <c r="D1456" s="21" t="s">
        <v>154</v>
      </c>
      <c r="E1456" s="13">
        <v>4.166666666666667</v>
      </c>
      <c r="F1456" s="21" t="s">
        <v>107</v>
      </c>
      <c r="G1456" s="13">
        <v>7.8125</v>
      </c>
      <c r="H1456" s="15">
        <v>0.32309017805858703</v>
      </c>
      <c r="I1456" s="15">
        <v>0.0806102721483905</v>
      </c>
      <c r="J1456" s="15">
        <v>0.10891343436938095</v>
      </c>
    </row>
    <row r="1457" ht="14.25" customHeight="1">
      <c r="A1457" s="11">
        <v>118.0</v>
      </c>
      <c r="B1457" s="11"/>
      <c r="C1457" s="11" t="s">
        <v>400</v>
      </c>
      <c r="D1457" s="48" t="s">
        <v>136</v>
      </c>
      <c r="E1457" s="13">
        <v>3.3333333333333335</v>
      </c>
      <c r="F1457" s="48" t="s">
        <v>107</v>
      </c>
      <c r="G1457" s="13">
        <v>9.0625</v>
      </c>
      <c r="H1457" s="15">
        <v>0.32309017805858703</v>
      </c>
      <c r="I1457" s="15">
        <v>0.05247272432300891</v>
      </c>
      <c r="J1457" s="15">
        <v>0.04908217905906064</v>
      </c>
    </row>
    <row r="1458" ht="14.25" customHeight="1">
      <c r="A1458" s="11">
        <v>246.0</v>
      </c>
      <c r="B1458" s="11"/>
      <c r="C1458" s="20" t="s">
        <v>420</v>
      </c>
      <c r="D1458" s="21" t="s">
        <v>60</v>
      </c>
      <c r="E1458" s="13">
        <v>4.0</v>
      </c>
      <c r="F1458" s="21" t="s">
        <v>128</v>
      </c>
      <c r="G1458" s="13">
        <v>7.714285714285714</v>
      </c>
      <c r="H1458" s="15">
        <v>0.32309017805858703</v>
      </c>
      <c r="I1458" s="15">
        <v>0.04714940446415293</v>
      </c>
      <c r="J1458" s="15">
        <v>0.04095262559172141</v>
      </c>
    </row>
    <row r="1459" ht="14.25" customHeight="1">
      <c r="A1459" s="11">
        <v>50.0</v>
      </c>
      <c r="B1459" s="11"/>
      <c r="C1459" s="11" t="s">
        <v>452</v>
      </c>
      <c r="D1459" s="48" t="s">
        <v>317</v>
      </c>
      <c r="E1459" s="13">
        <v>4.0</v>
      </c>
      <c r="F1459" s="48" t="s">
        <v>291</v>
      </c>
      <c r="G1459" s="13">
        <v>7.872340425531916</v>
      </c>
      <c r="H1459" s="15">
        <v>0.32309017805858703</v>
      </c>
      <c r="I1459" s="15">
        <v>0.008922898049130018</v>
      </c>
      <c r="J1459" s="15">
        <v>0.007750174305530073</v>
      </c>
    </row>
    <row r="1460" ht="14.25" customHeight="1">
      <c r="A1460" s="11">
        <v>79.0</v>
      </c>
      <c r="B1460" s="11"/>
      <c r="C1460" s="11" t="s">
        <v>342</v>
      </c>
      <c r="D1460" s="48" t="s">
        <v>74</v>
      </c>
      <c r="E1460" s="13">
        <v>4.0</v>
      </c>
      <c r="F1460" s="48" t="s">
        <v>107</v>
      </c>
      <c r="G1460" s="13">
        <v>8.125</v>
      </c>
      <c r="H1460" s="15">
        <v>0.32221459492021687</v>
      </c>
      <c r="I1460" s="15">
        <v>0.09920046744642551</v>
      </c>
      <c r="J1460" s="15">
        <v>0.08188308783127468</v>
      </c>
    </row>
    <row r="1461" ht="14.25" customHeight="1">
      <c r="A1461" s="11">
        <v>95.0</v>
      </c>
      <c r="B1461" s="11"/>
      <c r="C1461" s="11" t="s">
        <v>350</v>
      </c>
      <c r="D1461" s="48" t="s">
        <v>139</v>
      </c>
      <c r="E1461" s="13">
        <v>4.0</v>
      </c>
      <c r="F1461" s="48" t="s">
        <v>61</v>
      </c>
      <c r="G1461" s="13">
        <v>12.608695652173914</v>
      </c>
      <c r="H1461" s="15">
        <v>0.32221459492021687</v>
      </c>
      <c r="I1461" s="15">
        <v>0.10193075554128125</v>
      </c>
      <c r="J1461" s="15">
        <v>0.07019143298710108</v>
      </c>
    </row>
    <row r="1462" ht="14.25" customHeight="1">
      <c r="A1462" s="11">
        <v>50.0</v>
      </c>
      <c r="B1462" s="11"/>
      <c r="C1462" s="11" t="s">
        <v>452</v>
      </c>
      <c r="D1462" s="48" t="s">
        <v>317</v>
      </c>
      <c r="E1462" s="13">
        <v>4.0</v>
      </c>
      <c r="F1462" s="48" t="s">
        <v>360</v>
      </c>
      <c r="G1462" s="13">
        <v>8.695652173913043</v>
      </c>
      <c r="H1462" s="15">
        <v>0.3209784775484002</v>
      </c>
      <c r="I1462" s="15">
        <v>0.008864578454037665</v>
      </c>
      <c r="J1462" s="15">
        <v>0.006837633052308456</v>
      </c>
    </row>
    <row r="1463" ht="14.25" customHeight="1">
      <c r="A1463" s="32">
        <v>95.0</v>
      </c>
      <c r="B1463" s="32"/>
      <c r="C1463" s="32" t="s">
        <v>350</v>
      </c>
      <c r="D1463" s="36" t="s">
        <v>139</v>
      </c>
      <c r="E1463" s="13">
        <v>4.0</v>
      </c>
      <c r="F1463" s="36" t="s">
        <v>140</v>
      </c>
      <c r="G1463" s="13">
        <v>8.518518518518519</v>
      </c>
      <c r="H1463" s="15">
        <v>0.32075908009279636</v>
      </c>
      <c r="I1463" s="15">
        <v>0.10147031169919755</v>
      </c>
      <c r="J1463" s="15">
        <v>0.07997363825773793</v>
      </c>
    </row>
    <row r="1464" ht="14.25" customHeight="1">
      <c r="A1464" s="11">
        <v>167.0</v>
      </c>
      <c r="B1464" s="11"/>
      <c r="C1464" s="47" t="s">
        <v>431</v>
      </c>
      <c r="D1464" s="21" t="s">
        <v>297</v>
      </c>
      <c r="E1464" s="13">
        <v>3.3333333333333335</v>
      </c>
      <c r="F1464" s="21" t="s">
        <v>319</v>
      </c>
      <c r="G1464" s="13">
        <v>9.310344827586206</v>
      </c>
      <c r="H1464" s="15">
        <v>0.32075908009279636</v>
      </c>
      <c r="I1464" s="15">
        <v>0.029394177595402464</v>
      </c>
      <c r="J1464" s="15">
        <v>0.02677272020051288</v>
      </c>
    </row>
    <row r="1465" ht="14.25" customHeight="1">
      <c r="A1465" s="32">
        <v>50.0</v>
      </c>
      <c r="B1465" s="32"/>
      <c r="C1465" s="32" t="s">
        <v>452</v>
      </c>
      <c r="D1465" s="36" t="s">
        <v>136</v>
      </c>
      <c r="E1465" s="13">
        <v>3.3333333333333335</v>
      </c>
      <c r="F1465" s="36" t="s">
        <v>291</v>
      </c>
      <c r="G1465" s="13">
        <v>7.872340425531916</v>
      </c>
      <c r="H1465" s="15">
        <v>0.3204449953142477</v>
      </c>
      <c r="I1465" s="15">
        <v>0.008849845082645911</v>
      </c>
      <c r="J1465" s="15">
        <v>0.009293946399520506</v>
      </c>
    </row>
    <row r="1466" ht="14.25" customHeight="1">
      <c r="A1466" s="11">
        <v>29.0</v>
      </c>
      <c r="B1466" s="11"/>
      <c r="C1466" s="11" t="s">
        <v>406</v>
      </c>
      <c r="D1466" s="48" t="s">
        <v>60</v>
      </c>
      <c r="E1466" s="13">
        <v>4.0</v>
      </c>
      <c r="F1466" s="48" t="s">
        <v>144</v>
      </c>
      <c r="G1466" s="13">
        <v>10.0</v>
      </c>
      <c r="H1466" s="15">
        <v>0.3198266409064801</v>
      </c>
      <c r="I1466" s="15">
        <v>0.051892510624107144</v>
      </c>
      <c r="J1466" s="15">
        <v>0.037723599027611805</v>
      </c>
    </row>
    <row r="1467" ht="14.25" customHeight="1">
      <c r="A1467" s="32">
        <v>41.0</v>
      </c>
      <c r="B1467" s="32"/>
      <c r="C1467" s="32" t="s">
        <v>435</v>
      </c>
      <c r="D1467" s="36" t="s">
        <v>60</v>
      </c>
      <c r="E1467" s="13">
        <v>4.0</v>
      </c>
      <c r="F1467" s="36" t="s">
        <v>144</v>
      </c>
      <c r="G1467" s="13">
        <v>10.0</v>
      </c>
      <c r="H1467" s="15">
        <v>0.3198266409064801</v>
      </c>
      <c r="I1467" s="15">
        <v>0.030513197736418904</v>
      </c>
      <c r="J1467" s="15">
        <v>0.022181768093605395</v>
      </c>
    </row>
    <row r="1468" ht="14.25" customHeight="1">
      <c r="A1468" s="11">
        <v>158.0</v>
      </c>
      <c r="B1468" s="11"/>
      <c r="C1468" s="47" t="s">
        <v>399</v>
      </c>
      <c r="D1468" s="21" t="s">
        <v>317</v>
      </c>
      <c r="E1468" s="13">
        <v>4.0</v>
      </c>
      <c r="F1468" s="21" t="s">
        <v>107</v>
      </c>
      <c r="G1468" s="13">
        <v>8.75</v>
      </c>
      <c r="H1468" s="15">
        <v>0.3197593514806634</v>
      </c>
      <c r="I1468" s="15">
        <v>0.0582037211077272</v>
      </c>
      <c r="J1468" s="15">
        <v>0.04552549941709973</v>
      </c>
    </row>
    <row r="1469" ht="14.25" customHeight="1">
      <c r="A1469" s="11">
        <v>108.0</v>
      </c>
      <c r="B1469" s="11"/>
      <c r="C1469" s="11" t="s">
        <v>314</v>
      </c>
      <c r="D1469" s="48" t="s">
        <v>54</v>
      </c>
      <c r="E1469" s="13">
        <v>3.6363636363636362</v>
      </c>
      <c r="F1469" s="48" t="s">
        <v>189</v>
      </c>
      <c r="G1469" s="13">
        <v>11.76470588235294</v>
      </c>
      <c r="H1469" s="15">
        <v>0.3191014104282341</v>
      </c>
      <c r="I1469" s="15">
        <v>0.12347848815462752</v>
      </c>
      <c r="J1469" s="15">
        <v>0.14076547649627538</v>
      </c>
    </row>
    <row r="1470" ht="14.25" customHeight="1">
      <c r="A1470" s="32">
        <v>95.0</v>
      </c>
      <c r="B1470" s="32"/>
      <c r="C1470" s="32" t="s">
        <v>350</v>
      </c>
      <c r="D1470" s="36" t="s">
        <v>117</v>
      </c>
      <c r="E1470" s="13">
        <v>4.444444444444445</v>
      </c>
      <c r="F1470" s="36" t="s">
        <v>140</v>
      </c>
      <c r="G1470" s="13">
        <v>8.518518518518519</v>
      </c>
      <c r="H1470" s="15">
        <v>0.3191014104282341</v>
      </c>
      <c r="I1470" s="15">
        <v>0.1009459173234911</v>
      </c>
      <c r="J1470" s="15">
        <v>0.10889133791282396</v>
      </c>
    </row>
    <row r="1471" ht="14.25" customHeight="1">
      <c r="A1471" s="11">
        <v>7.0</v>
      </c>
      <c r="B1471" s="11"/>
      <c r="C1471" s="11" t="s">
        <v>404</v>
      </c>
      <c r="D1471" s="48" t="s">
        <v>139</v>
      </c>
      <c r="E1471" s="13">
        <v>4.0</v>
      </c>
      <c r="F1471" s="48" t="s">
        <v>101</v>
      </c>
      <c r="G1471" s="13">
        <v>8.421052631578947</v>
      </c>
      <c r="H1471" s="15">
        <v>0.3191014104282341</v>
      </c>
      <c r="I1471" s="15">
        <v>0.053757706765129</v>
      </c>
      <c r="J1471" s="15">
        <v>0.04123768758207278</v>
      </c>
    </row>
    <row r="1472" ht="14.25" customHeight="1">
      <c r="A1472" s="11">
        <v>179.0</v>
      </c>
      <c r="B1472" s="11"/>
      <c r="C1472" s="20" t="s">
        <v>402</v>
      </c>
      <c r="D1472" s="21" t="s">
        <v>139</v>
      </c>
      <c r="E1472" s="13">
        <v>4.0</v>
      </c>
      <c r="F1472" s="21" t="s">
        <v>67</v>
      </c>
      <c r="G1472" s="13">
        <v>8.421052631578947</v>
      </c>
      <c r="H1472" s="15">
        <v>0.3191014104282341</v>
      </c>
      <c r="I1472" s="15">
        <v>0.04516528642152231</v>
      </c>
      <c r="J1472" s="15">
        <v>0.034646417845593934</v>
      </c>
    </row>
    <row r="1473" ht="14.25" customHeight="1">
      <c r="A1473" s="11">
        <v>167.0</v>
      </c>
      <c r="B1473" s="11"/>
      <c r="C1473" s="47" t="s">
        <v>431</v>
      </c>
      <c r="D1473" s="21" t="s">
        <v>297</v>
      </c>
      <c r="E1473" s="13">
        <v>3.3333333333333335</v>
      </c>
      <c r="F1473" s="21" t="s">
        <v>332</v>
      </c>
      <c r="G1473" s="13">
        <v>10.0</v>
      </c>
      <c r="H1473" s="15">
        <v>0.3191014104282341</v>
      </c>
      <c r="I1473" s="15">
        <v>0.02924226970085258</v>
      </c>
      <c r="J1473" s="15">
        <v>0.024244499970161412</v>
      </c>
    </row>
    <row r="1474" ht="14.25" customHeight="1">
      <c r="A1474" s="11">
        <v>4.0</v>
      </c>
      <c r="B1474" s="11"/>
      <c r="C1474" s="11" t="s">
        <v>422</v>
      </c>
      <c r="D1474" s="48" t="s">
        <v>317</v>
      </c>
      <c r="E1474" s="13">
        <v>4.0</v>
      </c>
      <c r="F1474" s="48" t="s">
        <v>346</v>
      </c>
      <c r="G1474" s="13">
        <v>7.368421052631579</v>
      </c>
      <c r="H1474" s="15">
        <v>0.31833249136696123</v>
      </c>
      <c r="I1474" s="15">
        <v>0.037403850398280834</v>
      </c>
      <c r="J1474" s="15">
        <v>0.03334890294167569</v>
      </c>
    </row>
    <row r="1475" ht="14.25" customHeight="1">
      <c r="A1475" s="11">
        <v>166.0</v>
      </c>
      <c r="B1475" s="11"/>
      <c r="C1475" s="47" t="s">
        <v>336</v>
      </c>
      <c r="D1475" s="21" t="s">
        <v>184</v>
      </c>
      <c r="E1475" s="13">
        <v>4.0</v>
      </c>
      <c r="F1475" s="21" t="s">
        <v>312</v>
      </c>
      <c r="G1475" s="13">
        <v>6.756756756756757</v>
      </c>
      <c r="H1475" s="15">
        <v>0.3171963273809013</v>
      </c>
      <c r="I1475" s="15">
        <v>0.11442913866322127</v>
      </c>
      <c r="J1475" s="15">
        <v>0.11259385006243916</v>
      </c>
    </row>
    <row r="1476" ht="14.25" customHeight="1">
      <c r="A1476" s="11">
        <v>158.0</v>
      </c>
      <c r="B1476" s="11"/>
      <c r="C1476" s="47" t="s">
        <v>399</v>
      </c>
      <c r="D1476" s="21" t="s">
        <v>74</v>
      </c>
      <c r="E1476" s="13">
        <v>4.0</v>
      </c>
      <c r="F1476" s="21" t="s">
        <v>65</v>
      </c>
      <c r="G1476" s="13">
        <v>7.1875</v>
      </c>
      <c r="H1476" s="15">
        <v>0.3171963273809013</v>
      </c>
      <c r="I1476" s="15">
        <v>0.05773719045208206</v>
      </c>
      <c r="J1476" s="15">
        <v>0.05180577511577126</v>
      </c>
    </row>
    <row r="1477" ht="14.25" customHeight="1">
      <c r="A1477" s="11">
        <v>204.0</v>
      </c>
      <c r="B1477" s="11"/>
      <c r="C1477" s="20" t="s">
        <v>390</v>
      </c>
      <c r="D1477" s="21" t="s">
        <v>184</v>
      </c>
      <c r="E1477" s="13">
        <v>4.0</v>
      </c>
      <c r="F1477" s="21" t="s">
        <v>221</v>
      </c>
      <c r="G1477" s="13">
        <v>7.575757575757576</v>
      </c>
      <c r="H1477" s="15">
        <v>0.31664678419417075</v>
      </c>
      <c r="I1477" s="15">
        <v>0.07254332291173045</v>
      </c>
      <c r="J1477" s="15">
        <v>0.06187580118284001</v>
      </c>
    </row>
    <row r="1478" ht="14.25" customHeight="1">
      <c r="A1478" s="11">
        <v>120.0</v>
      </c>
      <c r="B1478" s="11"/>
      <c r="C1478" s="11" t="s">
        <v>421</v>
      </c>
      <c r="D1478" s="12" t="s">
        <v>139</v>
      </c>
      <c r="E1478" s="13">
        <v>4.0</v>
      </c>
      <c r="F1478" s="48" t="s">
        <v>379</v>
      </c>
      <c r="G1478" s="13">
        <v>8.214285714285714</v>
      </c>
      <c r="H1478" s="15">
        <v>0.31664678419417075</v>
      </c>
      <c r="I1478" s="15">
        <v>0.03338980342238552</v>
      </c>
      <c r="J1478" s="15">
        <v>0.026568423448040453</v>
      </c>
    </row>
    <row r="1479" ht="14.25" customHeight="1">
      <c r="A1479" s="11">
        <v>184.0</v>
      </c>
      <c r="B1479" s="11"/>
      <c r="C1479" s="20" t="s">
        <v>286</v>
      </c>
      <c r="D1479" s="21" t="s">
        <v>106</v>
      </c>
      <c r="E1479" s="13">
        <v>3.8461538461538463</v>
      </c>
      <c r="F1479" s="21" t="s">
        <v>88</v>
      </c>
      <c r="G1479" s="13">
        <v>8.787878787878787</v>
      </c>
      <c r="H1479" s="15">
        <v>0.3164965009553506</v>
      </c>
      <c r="I1479" s="15">
        <v>0.15097742153630012</v>
      </c>
      <c r="J1479" s="15">
        <v>0.20632657533988313</v>
      </c>
    </row>
    <row r="1480" ht="14.25" customHeight="1">
      <c r="A1480" s="11">
        <v>86.0</v>
      </c>
      <c r="B1480" s="11"/>
      <c r="C1480" s="11" t="s">
        <v>374</v>
      </c>
      <c r="D1480" s="12" t="s">
        <v>58</v>
      </c>
      <c r="E1480" s="13">
        <v>4.0</v>
      </c>
      <c r="F1480" s="48" t="s">
        <v>101</v>
      </c>
      <c r="G1480" s="13">
        <v>7.894736842105264</v>
      </c>
      <c r="H1480" s="15">
        <v>0.3164965009553506</v>
      </c>
      <c r="I1480" s="15">
        <v>0.08264027284092217</v>
      </c>
      <c r="J1480" s="15">
        <v>0.0651327780020305</v>
      </c>
    </row>
    <row r="1481" ht="14.25" customHeight="1">
      <c r="A1481" s="11">
        <v>166.0</v>
      </c>
      <c r="B1481" s="11"/>
      <c r="C1481" s="47" t="s">
        <v>336</v>
      </c>
      <c r="D1481" s="21" t="s">
        <v>160</v>
      </c>
      <c r="E1481" s="13">
        <v>4.0</v>
      </c>
      <c r="F1481" s="21" t="s">
        <v>239</v>
      </c>
      <c r="G1481" s="13">
        <v>8.333333333333334</v>
      </c>
      <c r="H1481" s="15">
        <v>0.3163266155549451</v>
      </c>
      <c r="I1481" s="15">
        <v>0.11411538857679646</v>
      </c>
      <c r="J1481" s="15">
        <v>0.1606499591132136</v>
      </c>
    </row>
    <row r="1482" ht="14.25" customHeight="1">
      <c r="A1482" s="11">
        <v>29.0</v>
      </c>
      <c r="B1482" s="11"/>
      <c r="C1482" s="11" t="s">
        <v>406</v>
      </c>
      <c r="D1482" s="48" t="s">
        <v>297</v>
      </c>
      <c r="E1482" s="13">
        <v>3.3333333333333335</v>
      </c>
      <c r="F1482" s="48" t="s">
        <v>144</v>
      </c>
      <c r="G1482" s="13">
        <v>10.0</v>
      </c>
      <c r="H1482" s="15">
        <v>0.31550590157833847</v>
      </c>
      <c r="I1482" s="15">
        <v>0.0511914620471215</v>
      </c>
      <c r="J1482" s="15">
        <v>0.04402057835956456</v>
      </c>
    </row>
    <row r="1483" ht="14.25" customHeight="1">
      <c r="A1483" s="11">
        <v>223.0</v>
      </c>
      <c r="B1483" s="11"/>
      <c r="C1483" s="20" t="s">
        <v>432</v>
      </c>
      <c r="D1483" s="21" t="s">
        <v>136</v>
      </c>
      <c r="E1483" s="13">
        <v>3.3333333333333335</v>
      </c>
      <c r="F1483" s="21" t="s">
        <v>126</v>
      </c>
      <c r="G1483" s="13">
        <v>8.571428571428571</v>
      </c>
      <c r="H1483" s="15">
        <v>0.3153472761879019</v>
      </c>
      <c r="I1483" s="15">
        <v>0.023900430425120685</v>
      </c>
      <c r="J1483" s="15">
        <v>0.021669723585442755</v>
      </c>
    </row>
    <row r="1484" ht="14.25" customHeight="1">
      <c r="A1484" s="11">
        <v>90.0</v>
      </c>
      <c r="B1484" s="11"/>
      <c r="C1484" s="11" t="s">
        <v>403</v>
      </c>
      <c r="D1484" s="48" t="s">
        <v>97</v>
      </c>
      <c r="E1484" s="13">
        <v>3.3333333333333335</v>
      </c>
      <c r="F1484" s="48" t="s">
        <v>258</v>
      </c>
      <c r="G1484" s="13">
        <v>9.473684210526317</v>
      </c>
      <c r="H1484" s="15">
        <v>0.3132995666022662</v>
      </c>
      <c r="I1484" s="15">
        <v>0.04955526850425927</v>
      </c>
      <c r="J1484" s="15">
        <v>0.061375117732682595</v>
      </c>
    </row>
    <row r="1485" ht="14.25" customHeight="1">
      <c r="A1485" s="11">
        <v>60.0</v>
      </c>
      <c r="B1485" s="11"/>
      <c r="C1485" s="11" t="s">
        <v>429</v>
      </c>
      <c r="D1485" s="48" t="s">
        <v>154</v>
      </c>
      <c r="E1485" s="13">
        <v>4.166666666666667</v>
      </c>
      <c r="F1485" s="48" t="s">
        <v>67</v>
      </c>
      <c r="G1485" s="13">
        <v>7.894736842105264</v>
      </c>
      <c r="H1485" s="15">
        <v>0.3132995666022662</v>
      </c>
      <c r="I1485" s="15">
        <v>0.032250254105946514</v>
      </c>
      <c r="J1485" s="15">
        <v>0.03994253693714264</v>
      </c>
    </row>
    <row r="1486" ht="14.25" customHeight="1">
      <c r="A1486" s="32">
        <v>100.0</v>
      </c>
      <c r="B1486" s="32"/>
      <c r="C1486" s="32" t="s">
        <v>401</v>
      </c>
      <c r="D1486" s="36" t="s">
        <v>139</v>
      </c>
      <c r="E1486" s="13">
        <v>4.0</v>
      </c>
      <c r="F1486" s="36" t="s">
        <v>319</v>
      </c>
      <c r="G1486" s="13">
        <v>7.931034482758621</v>
      </c>
      <c r="H1486" s="15">
        <v>0.3126385970524724</v>
      </c>
      <c r="I1486" s="15">
        <v>0.044741128998169385</v>
      </c>
      <c r="J1486" s="15">
        <v>0.03593655364615505</v>
      </c>
    </row>
    <row r="1487" ht="14.25" customHeight="1">
      <c r="A1487" s="11">
        <v>153.0</v>
      </c>
      <c r="B1487" s="11"/>
      <c r="C1487" s="47" t="s">
        <v>333</v>
      </c>
      <c r="D1487" s="21" t="s">
        <v>139</v>
      </c>
      <c r="E1487" s="13">
        <v>4.0</v>
      </c>
      <c r="F1487" s="73" t="s">
        <v>128</v>
      </c>
      <c r="G1487" s="13">
        <v>6.857142857142857</v>
      </c>
      <c r="H1487" s="15">
        <v>0.3118076639041602</v>
      </c>
      <c r="I1487" s="15">
        <v>0.09100583464826979</v>
      </c>
      <c r="J1487" s="15">
        <v>0.084200180926747</v>
      </c>
    </row>
    <row r="1488" ht="14.25" customHeight="1">
      <c r="A1488" s="11">
        <v>102.0</v>
      </c>
      <c r="B1488" s="11"/>
      <c r="C1488" s="11" t="s">
        <v>358</v>
      </c>
      <c r="D1488" s="48" t="s">
        <v>18</v>
      </c>
      <c r="E1488" s="13">
        <v>5.0</v>
      </c>
      <c r="F1488" s="48" t="s">
        <v>128</v>
      </c>
      <c r="G1488" s="13">
        <v>6.0</v>
      </c>
      <c r="H1488" s="15">
        <v>0.31141221981550554</v>
      </c>
      <c r="I1488" s="15">
        <v>0.08209457131729699</v>
      </c>
      <c r="J1488" s="15">
        <v>0.12708038180846856</v>
      </c>
    </row>
    <row r="1489" ht="14.25" customHeight="1">
      <c r="A1489" s="11">
        <v>204.0</v>
      </c>
      <c r="B1489" s="11"/>
      <c r="C1489" s="20" t="s">
        <v>390</v>
      </c>
      <c r="D1489" s="21" t="s">
        <v>139</v>
      </c>
      <c r="E1489" s="13">
        <v>4.0</v>
      </c>
      <c r="F1489" s="21" t="s">
        <v>221</v>
      </c>
      <c r="G1489" s="13">
        <v>7.575757575757576</v>
      </c>
      <c r="H1489" s="15">
        <v>0.31141221981550554</v>
      </c>
      <c r="I1489" s="15">
        <v>0.07134409174003191</v>
      </c>
      <c r="J1489" s="15">
        <v>0.05941102715460346</v>
      </c>
    </row>
    <row r="1490" ht="14.25" customHeight="1">
      <c r="A1490" s="11">
        <v>100.0</v>
      </c>
      <c r="B1490" s="11"/>
      <c r="C1490" s="11" t="s">
        <v>401</v>
      </c>
      <c r="D1490" s="12" t="s">
        <v>139</v>
      </c>
      <c r="E1490" s="13">
        <v>4.0</v>
      </c>
      <c r="F1490" s="12" t="s">
        <v>221</v>
      </c>
      <c r="G1490" s="13">
        <v>7.575757575757576</v>
      </c>
      <c r="H1490" s="15">
        <v>0.31141221981550554</v>
      </c>
      <c r="I1490" s="15">
        <v>0.04456562442938979</v>
      </c>
      <c r="J1490" s="15">
        <v>0.03711154572945093</v>
      </c>
    </row>
    <row r="1491" ht="14.25" customHeight="1">
      <c r="A1491" s="11">
        <v>188.0</v>
      </c>
      <c r="B1491" s="11"/>
      <c r="C1491" s="20" t="s">
        <v>383</v>
      </c>
      <c r="D1491" s="21" t="s">
        <v>139</v>
      </c>
      <c r="E1491" s="13">
        <v>4.0</v>
      </c>
      <c r="F1491" s="21" t="s">
        <v>48</v>
      </c>
      <c r="G1491" s="13">
        <v>7.428571428571429</v>
      </c>
      <c r="H1491" s="15">
        <v>0.31084231509950333</v>
      </c>
      <c r="I1491" s="15">
        <v>0.06814061490590531</v>
      </c>
      <c r="J1491" s="15">
        <v>0.05772962259569158</v>
      </c>
    </row>
    <row r="1492" ht="14.25" customHeight="1">
      <c r="A1492" s="11">
        <v>246.0</v>
      </c>
      <c r="B1492" s="11"/>
      <c r="C1492" s="20" t="s">
        <v>420</v>
      </c>
      <c r="D1492" s="21" t="s">
        <v>106</v>
      </c>
      <c r="E1492" s="13">
        <v>3.8461538461538463</v>
      </c>
      <c r="F1492" s="21" t="s">
        <v>128</v>
      </c>
      <c r="G1492" s="13">
        <v>7.714285714285714</v>
      </c>
      <c r="H1492" s="15">
        <v>0.31029861289917937</v>
      </c>
      <c r="I1492" s="15">
        <v>0.045282697518573445</v>
      </c>
      <c r="J1492" s="15">
        <v>0.06404474780594814</v>
      </c>
    </row>
    <row r="1493" ht="14.25" customHeight="1">
      <c r="A1493" s="11">
        <v>231.0</v>
      </c>
      <c r="B1493" s="11"/>
      <c r="C1493" s="20" t="s">
        <v>356</v>
      </c>
      <c r="D1493" s="21" t="s">
        <v>106</v>
      </c>
      <c r="E1493" s="13">
        <v>3.8461538461538463</v>
      </c>
      <c r="F1493" s="21" t="s">
        <v>194</v>
      </c>
      <c r="G1493" s="13">
        <v>8.285714285714285</v>
      </c>
      <c r="H1493" s="15">
        <v>0.31016657093624356</v>
      </c>
      <c r="I1493" s="15">
        <v>0.09373909986886043</v>
      </c>
      <c r="J1493" s="15">
        <v>0.1295303925460617</v>
      </c>
    </row>
    <row r="1494" ht="14.25" customHeight="1">
      <c r="A1494" s="11">
        <v>188.0</v>
      </c>
      <c r="B1494" s="11"/>
      <c r="C1494" s="20" t="s">
        <v>383</v>
      </c>
      <c r="D1494" s="21" t="s">
        <v>139</v>
      </c>
      <c r="E1494" s="13">
        <v>4.0</v>
      </c>
      <c r="F1494" s="21" t="s">
        <v>309</v>
      </c>
      <c r="G1494" s="13">
        <v>7.17948717948718</v>
      </c>
      <c r="H1494" s="15">
        <v>0.3097793467528025</v>
      </c>
      <c r="I1494" s="15">
        <v>0.06790759863607564</v>
      </c>
      <c r="J1494" s="15">
        <v>0.059459805459471285</v>
      </c>
    </row>
    <row r="1495" ht="14.25" customHeight="1">
      <c r="A1495" s="11">
        <v>152.0</v>
      </c>
      <c r="B1495" s="11"/>
      <c r="C1495" s="47" t="s">
        <v>394</v>
      </c>
      <c r="D1495" s="73" t="s">
        <v>139</v>
      </c>
      <c r="E1495" s="13">
        <v>4.0</v>
      </c>
      <c r="F1495" s="21" t="s">
        <v>309</v>
      </c>
      <c r="G1495" s="13">
        <v>7.17948717948718</v>
      </c>
      <c r="H1495" s="15">
        <v>0.3097793467528025</v>
      </c>
      <c r="I1495" s="15">
        <v>0.053373330925133175</v>
      </c>
      <c r="J1495" s="15">
        <v>0.0467336194663561</v>
      </c>
    </row>
    <row r="1496" ht="14.25" customHeight="1">
      <c r="A1496" s="11">
        <v>223.0</v>
      </c>
      <c r="B1496" s="11"/>
      <c r="C1496" s="20" t="s">
        <v>432</v>
      </c>
      <c r="D1496" s="21" t="s">
        <v>136</v>
      </c>
      <c r="E1496" s="13">
        <v>3.3333333333333335</v>
      </c>
      <c r="F1496" s="21" t="s">
        <v>212</v>
      </c>
      <c r="G1496" s="13">
        <v>8.169014084507042</v>
      </c>
      <c r="H1496" s="15">
        <v>0.309547475984275</v>
      </c>
      <c r="I1496" s="15">
        <v>0.023460858779149694</v>
      </c>
      <c r="J1496" s="15">
        <v>0.022600775683109517</v>
      </c>
    </row>
    <row r="1497" ht="14.25" customHeight="1">
      <c r="A1497" s="11">
        <v>206.0</v>
      </c>
      <c r="B1497" s="11"/>
      <c r="C1497" s="20" t="s">
        <v>302</v>
      </c>
      <c r="D1497" s="21" t="s">
        <v>300</v>
      </c>
      <c r="E1497" s="13">
        <v>2.7272727272727275</v>
      </c>
      <c r="F1497" s="21" t="s">
        <v>291</v>
      </c>
      <c r="G1497" s="13">
        <v>7.872340425531916</v>
      </c>
      <c r="H1497" s="15">
        <v>0.30928290549198073</v>
      </c>
      <c r="I1497" s="15">
        <v>0.12715303047478205</v>
      </c>
      <c r="J1497" s="15">
        <v>0.18416552015991475</v>
      </c>
    </row>
    <row r="1498" ht="14.25" customHeight="1">
      <c r="A1498" s="11">
        <v>190.0</v>
      </c>
      <c r="B1498" s="11"/>
      <c r="C1498" s="20" t="s">
        <v>378</v>
      </c>
      <c r="D1498" s="21" t="s">
        <v>300</v>
      </c>
      <c r="E1498" s="13">
        <v>3.6363636363636362</v>
      </c>
      <c r="F1498" s="21" t="s">
        <v>273</v>
      </c>
      <c r="G1498" s="13">
        <v>8.421052631578947</v>
      </c>
      <c r="H1498" s="15">
        <v>0.30928290549198073</v>
      </c>
      <c r="I1498" s="15">
        <v>0.059791043337760114</v>
      </c>
      <c r="J1498" s="15">
        <v>0.07160430402146303</v>
      </c>
    </row>
    <row r="1499" ht="14.25" customHeight="1">
      <c r="A1499" s="11">
        <v>48.0</v>
      </c>
      <c r="B1499" s="11"/>
      <c r="C1499" s="11" t="s">
        <v>398</v>
      </c>
      <c r="D1499" s="48" t="s">
        <v>18</v>
      </c>
      <c r="E1499" s="13">
        <v>3.75</v>
      </c>
      <c r="F1499" s="48" t="s">
        <v>319</v>
      </c>
      <c r="G1499" s="13">
        <v>8.96551724137931</v>
      </c>
      <c r="H1499" s="15">
        <v>0.30880781654345235</v>
      </c>
      <c r="I1499" s="15">
        <v>0.05931154128453971</v>
      </c>
      <c r="J1499" s="15">
        <v>0.08688372513971536</v>
      </c>
    </row>
    <row r="1500" ht="14.25" customHeight="1">
      <c r="A1500" s="11">
        <v>102.0</v>
      </c>
      <c r="B1500" s="11"/>
      <c r="C1500" s="11" t="s">
        <v>358</v>
      </c>
      <c r="D1500" s="12" t="s">
        <v>129</v>
      </c>
      <c r="E1500" s="13">
        <v>2.7272727272727275</v>
      </c>
      <c r="F1500" s="48" t="s">
        <v>145</v>
      </c>
      <c r="G1500" s="13">
        <v>9.523809523809526</v>
      </c>
      <c r="H1500" s="15">
        <v>0.30846469674729293</v>
      </c>
      <c r="I1500" s="15">
        <v>0.08131754451059006</v>
      </c>
      <c r="J1500" s="15">
        <v>0.09962006049894374</v>
      </c>
    </row>
    <row r="1501" ht="14.25" customHeight="1">
      <c r="A1501" s="11">
        <v>231.0</v>
      </c>
      <c r="B1501" s="11"/>
      <c r="C1501" s="20" t="s">
        <v>356</v>
      </c>
      <c r="D1501" s="21" t="s">
        <v>139</v>
      </c>
      <c r="E1501" s="13">
        <v>4.0</v>
      </c>
      <c r="F1501" s="21" t="s">
        <v>67</v>
      </c>
      <c r="G1501" s="13">
        <v>7.894736842105264</v>
      </c>
      <c r="H1501" s="15">
        <v>0.30846469674729293</v>
      </c>
      <c r="I1501" s="15">
        <v>0.09322475638535503</v>
      </c>
      <c r="J1501" s="15">
        <v>0.07151297200102749</v>
      </c>
    </row>
    <row r="1502" ht="14.25" customHeight="1">
      <c r="A1502" s="32">
        <v>86.0</v>
      </c>
      <c r="B1502" s="32"/>
      <c r="C1502" s="32" t="s">
        <v>374</v>
      </c>
      <c r="D1502" s="36" t="s">
        <v>74</v>
      </c>
      <c r="E1502" s="13">
        <v>4.0</v>
      </c>
      <c r="F1502" s="36" t="s">
        <v>101</v>
      </c>
      <c r="G1502" s="13">
        <v>7.894736842105264</v>
      </c>
      <c r="H1502" s="15">
        <v>0.30846469674729293</v>
      </c>
      <c r="I1502" s="15">
        <v>0.0805430917057273</v>
      </c>
      <c r="J1502" s="15">
        <v>0.06178483146921586</v>
      </c>
    </row>
    <row r="1503" ht="14.25" customHeight="1">
      <c r="A1503" s="11">
        <v>246.0</v>
      </c>
      <c r="B1503" s="11"/>
      <c r="C1503" s="20" t="s">
        <v>420</v>
      </c>
      <c r="D1503" s="21" t="s">
        <v>60</v>
      </c>
      <c r="E1503" s="13">
        <v>4.0</v>
      </c>
      <c r="F1503" s="21" t="s">
        <v>189</v>
      </c>
      <c r="G1503" s="13">
        <v>10.588235294117647</v>
      </c>
      <c r="H1503" s="15">
        <v>0.3082052647062944</v>
      </c>
      <c r="I1503" s="15">
        <v>0.04497720967854155</v>
      </c>
      <c r="J1503" s="15">
        <v>0.030972151460405627</v>
      </c>
    </row>
    <row r="1504" ht="14.25" customHeight="1">
      <c r="A1504" s="11">
        <v>147.0</v>
      </c>
      <c r="B1504" s="11"/>
      <c r="C1504" s="11" t="s">
        <v>416</v>
      </c>
      <c r="D1504" s="12" t="s">
        <v>96</v>
      </c>
      <c r="E1504" s="13">
        <v>4.545454545454545</v>
      </c>
      <c r="F1504" s="48" t="s">
        <v>334</v>
      </c>
      <c r="G1504" s="13">
        <v>6.896551724137931</v>
      </c>
      <c r="H1504" s="15">
        <v>0.30770493148436856</v>
      </c>
      <c r="I1504" s="15">
        <v>0.037217369135657014</v>
      </c>
      <c r="J1504" s="15">
        <v>0.046587389129810676</v>
      </c>
    </row>
    <row r="1505" ht="14.25" customHeight="1">
      <c r="A1505" s="11">
        <v>231.0</v>
      </c>
      <c r="B1505" s="11"/>
      <c r="C1505" s="20" t="s">
        <v>356</v>
      </c>
      <c r="D1505" s="21" t="s">
        <v>106</v>
      </c>
      <c r="E1505" s="13">
        <v>3.8461538461538463</v>
      </c>
      <c r="F1505" s="21" t="s">
        <v>140</v>
      </c>
      <c r="G1505" s="13">
        <v>8.88888888888889</v>
      </c>
      <c r="H1505" s="15">
        <v>0.3059211347801114</v>
      </c>
      <c r="I1505" s="15">
        <v>0.09245603650511598</v>
      </c>
      <c r="J1505" s="15">
        <v>0.12197219004599451</v>
      </c>
    </row>
    <row r="1506" ht="14.25" customHeight="1">
      <c r="A1506" s="11">
        <v>158.0</v>
      </c>
      <c r="B1506" s="11"/>
      <c r="C1506" s="47" t="s">
        <v>399</v>
      </c>
      <c r="D1506" s="21" t="s">
        <v>317</v>
      </c>
      <c r="E1506" s="13">
        <v>4.0</v>
      </c>
      <c r="F1506" s="21" t="s">
        <v>65</v>
      </c>
      <c r="G1506" s="13">
        <v>7.1875</v>
      </c>
      <c r="H1506" s="15">
        <v>0.30584005311173607</v>
      </c>
      <c r="I1506" s="15">
        <v>0.055670081492407666</v>
      </c>
      <c r="J1506" s="15">
        <v>0.04704423348643605</v>
      </c>
    </row>
    <row r="1507" ht="14.25" customHeight="1">
      <c r="A1507" s="11">
        <v>246.0</v>
      </c>
      <c r="B1507" s="11"/>
      <c r="C1507" s="20" t="s">
        <v>420</v>
      </c>
      <c r="D1507" s="21" t="s">
        <v>60</v>
      </c>
      <c r="E1507" s="13">
        <v>4.0</v>
      </c>
      <c r="F1507" s="21" t="s">
        <v>65</v>
      </c>
      <c r="G1507" s="13">
        <v>7.1875</v>
      </c>
      <c r="H1507" s="15">
        <v>0.30584005311173607</v>
      </c>
      <c r="I1507" s="15">
        <v>0.04463204809305098</v>
      </c>
      <c r="J1507" s="15">
        <v>0.037716497536539245</v>
      </c>
    </row>
    <row r="1508" ht="14.25" customHeight="1">
      <c r="A1508" s="11">
        <v>220.0</v>
      </c>
      <c r="B1508" s="11"/>
      <c r="C1508" s="20" t="s">
        <v>428</v>
      </c>
      <c r="D1508" s="21" t="s">
        <v>139</v>
      </c>
      <c r="E1508" s="13">
        <v>4.0</v>
      </c>
      <c r="F1508" s="21" t="s">
        <v>140</v>
      </c>
      <c r="G1508" s="13">
        <v>7.777777777777778</v>
      </c>
      <c r="H1508" s="15">
        <v>0.30584005311173607</v>
      </c>
      <c r="I1508" s="15">
        <v>0.0355136726761911</v>
      </c>
      <c r="J1508" s="15">
        <v>0.0279900353536795</v>
      </c>
    </row>
    <row r="1509" ht="14.25" customHeight="1">
      <c r="A1509" s="11">
        <v>52.0</v>
      </c>
      <c r="B1509" s="11"/>
      <c r="C1509" s="11" t="s">
        <v>433</v>
      </c>
      <c r="D1509" s="48" t="s">
        <v>317</v>
      </c>
      <c r="E1509" s="13">
        <v>4.0</v>
      </c>
      <c r="F1509" s="48" t="s">
        <v>67</v>
      </c>
      <c r="G1509" s="13">
        <v>8.421052631578947</v>
      </c>
      <c r="H1509" s="15">
        <v>0.30514072372199885</v>
      </c>
      <c r="I1509" s="15">
        <v>0.031027350034474835</v>
      </c>
      <c r="J1509" s="15">
        <v>0.022866216752679636</v>
      </c>
    </row>
    <row r="1510" ht="14.25" customHeight="1">
      <c r="A1510" s="11">
        <v>52.0</v>
      </c>
      <c r="B1510" s="11"/>
      <c r="C1510" s="11" t="s">
        <v>433</v>
      </c>
      <c r="D1510" s="48" t="s">
        <v>60</v>
      </c>
      <c r="E1510" s="13">
        <v>4.0</v>
      </c>
      <c r="F1510" s="48" t="s">
        <v>67</v>
      </c>
      <c r="G1510" s="13">
        <v>8.421052631578947</v>
      </c>
      <c r="H1510" s="15">
        <v>0.30514072372199885</v>
      </c>
      <c r="I1510" s="15">
        <v>0.031027350034474835</v>
      </c>
      <c r="J1510" s="15">
        <v>0.022866216752679636</v>
      </c>
    </row>
    <row r="1511" ht="14.25" customHeight="1">
      <c r="A1511" s="11">
        <v>179.0</v>
      </c>
      <c r="B1511" s="11"/>
      <c r="C1511" s="20" t="s">
        <v>402</v>
      </c>
      <c r="D1511" s="21" t="s">
        <v>70</v>
      </c>
      <c r="E1511" s="13">
        <v>3.3333333333333335</v>
      </c>
      <c r="F1511" s="21" t="s">
        <v>67</v>
      </c>
      <c r="G1511" s="13">
        <v>8.421052631578947</v>
      </c>
      <c r="H1511" s="15">
        <v>0.3047744083273746</v>
      </c>
      <c r="I1511" s="15">
        <v>0.043137457235249886</v>
      </c>
      <c r="J1511" s="15">
        <v>0.03802222266131848</v>
      </c>
    </row>
    <row r="1512" ht="14.25" customHeight="1">
      <c r="A1512" s="11">
        <v>60.0</v>
      </c>
      <c r="B1512" s="11"/>
      <c r="C1512" s="11" t="s">
        <v>429</v>
      </c>
      <c r="D1512" s="48" t="s">
        <v>136</v>
      </c>
      <c r="E1512" s="13">
        <v>3.3333333333333335</v>
      </c>
      <c r="F1512" s="48" t="s">
        <v>258</v>
      </c>
      <c r="G1512" s="13">
        <v>8.421052631578947</v>
      </c>
      <c r="H1512" s="15">
        <v>0.3047744083273746</v>
      </c>
      <c r="I1512" s="15">
        <v>0.03137269617109082</v>
      </c>
      <c r="J1512" s="15">
        <v>0.027652525571867984</v>
      </c>
    </row>
    <row r="1513" ht="14.25" customHeight="1">
      <c r="A1513" s="11">
        <v>161.0</v>
      </c>
      <c r="B1513" s="11"/>
      <c r="C1513" s="47" t="s">
        <v>440</v>
      </c>
      <c r="D1513" s="21" t="s">
        <v>246</v>
      </c>
      <c r="E1513" s="13">
        <v>3.75</v>
      </c>
      <c r="F1513" s="21" t="s">
        <v>207</v>
      </c>
      <c r="G1513" s="13">
        <v>7.6923076923076925</v>
      </c>
      <c r="H1513" s="15">
        <v>0.3045968008633144</v>
      </c>
      <c r="I1513" s="15">
        <v>0.02576223931693263</v>
      </c>
      <c r="J1513" s="15">
        <v>0.027789976863168617</v>
      </c>
    </row>
    <row r="1514" ht="14.25" customHeight="1">
      <c r="A1514" s="11">
        <v>133.0</v>
      </c>
      <c r="B1514" s="11"/>
      <c r="C1514" s="11" t="s">
        <v>393</v>
      </c>
      <c r="D1514" s="48" t="s">
        <v>246</v>
      </c>
      <c r="E1514" s="13">
        <v>3.75</v>
      </c>
      <c r="F1514" s="48" t="s">
        <v>379</v>
      </c>
      <c r="G1514" s="13">
        <v>7.5</v>
      </c>
      <c r="H1514" s="15">
        <v>0.30408487346690544</v>
      </c>
      <c r="I1514" s="15">
        <v>0.06351003905557247</v>
      </c>
      <c r="J1514" s="15">
        <v>0.06983401741259544</v>
      </c>
    </row>
    <row r="1515" ht="14.25" customHeight="1">
      <c r="A1515" s="11">
        <v>95.0</v>
      </c>
      <c r="B1515" s="11"/>
      <c r="C1515" s="11" t="s">
        <v>350</v>
      </c>
      <c r="D1515" s="48" t="s">
        <v>117</v>
      </c>
      <c r="E1515" s="13">
        <v>4.444444444444445</v>
      </c>
      <c r="F1515" s="12" t="s">
        <v>77</v>
      </c>
      <c r="G1515" s="13">
        <v>8.095238095238095</v>
      </c>
      <c r="H1515" s="15">
        <v>0.3026316602125833</v>
      </c>
      <c r="I1515" s="15">
        <v>0.09573580546163352</v>
      </c>
      <c r="J1515" s="15">
        <v>0.09914442095279495</v>
      </c>
    </row>
    <row r="1516" ht="14.25" customHeight="1">
      <c r="A1516" s="11">
        <v>30.0</v>
      </c>
      <c r="B1516" s="11"/>
      <c r="C1516" s="11" t="s">
        <v>345</v>
      </c>
      <c r="D1516" s="48" t="s">
        <v>60</v>
      </c>
      <c r="E1516" s="13">
        <v>4.0</v>
      </c>
      <c r="F1516" s="48" t="s">
        <v>291</v>
      </c>
      <c r="G1516" s="13">
        <v>7.0212765957446805</v>
      </c>
      <c r="H1516" s="15">
        <v>0.3025765159596291</v>
      </c>
      <c r="I1516" s="15">
        <v>0.08375356577933402</v>
      </c>
      <c r="J1516" s="15">
        <v>0.07274595427690726</v>
      </c>
    </row>
    <row r="1517" ht="14.25" customHeight="1">
      <c r="A1517" s="11">
        <v>133.0</v>
      </c>
      <c r="B1517" s="11"/>
      <c r="C1517" s="11" t="s">
        <v>393</v>
      </c>
      <c r="D1517" s="48" t="s">
        <v>139</v>
      </c>
      <c r="E1517" s="13">
        <v>4.0</v>
      </c>
      <c r="F1517" s="48" t="s">
        <v>379</v>
      </c>
      <c r="G1517" s="13">
        <v>7.5</v>
      </c>
      <c r="H1517" s="15">
        <v>0.3019190267897907</v>
      </c>
      <c r="I1517" s="15">
        <v>0.06305768835004846</v>
      </c>
      <c r="J1517" s="15">
        <v>0.05017529886430701</v>
      </c>
    </row>
    <row r="1518" ht="14.25" customHeight="1">
      <c r="A1518" s="11">
        <v>60.0</v>
      </c>
      <c r="B1518" s="11"/>
      <c r="C1518" s="11" t="s">
        <v>429</v>
      </c>
      <c r="D1518" s="48" t="s">
        <v>154</v>
      </c>
      <c r="E1518" s="13">
        <v>4.166666666666667</v>
      </c>
      <c r="F1518" s="48" t="s">
        <v>360</v>
      </c>
      <c r="G1518" s="13">
        <v>6.9565217391304355</v>
      </c>
      <c r="H1518" s="15">
        <v>0.3017942152863638</v>
      </c>
      <c r="I1518" s="15">
        <v>0.031065922740473897</v>
      </c>
      <c r="J1518" s="15">
        <v>0.04008621512756402</v>
      </c>
    </row>
    <row r="1519" ht="14.25" customHeight="1">
      <c r="A1519" s="11">
        <v>158.0</v>
      </c>
      <c r="B1519" s="11"/>
      <c r="C1519" s="47" t="s">
        <v>399</v>
      </c>
      <c r="D1519" s="21" t="s">
        <v>74</v>
      </c>
      <c r="E1519" s="13">
        <v>4.0</v>
      </c>
      <c r="F1519" s="21" t="s">
        <v>284</v>
      </c>
      <c r="G1519" s="13">
        <v>6.923076923076923</v>
      </c>
      <c r="H1519" s="15">
        <v>0.30131543017485707</v>
      </c>
      <c r="I1519" s="15">
        <v>0.05484649372142842</v>
      </c>
      <c r="J1519" s="15">
        <v>0.04602141989005288</v>
      </c>
    </row>
    <row r="1520" ht="14.25" customHeight="1">
      <c r="A1520" s="11">
        <v>166.0</v>
      </c>
      <c r="B1520" s="11"/>
      <c r="C1520" s="47" t="s">
        <v>336</v>
      </c>
      <c r="D1520" s="21" t="s">
        <v>160</v>
      </c>
      <c r="E1520" s="13">
        <v>4.0</v>
      </c>
      <c r="F1520" s="21" t="s">
        <v>312</v>
      </c>
      <c r="G1520" s="13">
        <v>6.756756756756757</v>
      </c>
      <c r="H1520" s="15">
        <v>0.30120059959933315</v>
      </c>
      <c r="I1520" s="15">
        <v>0.10865865144651961</v>
      </c>
      <c r="J1520" s="15">
        <v>0.1672001767443729</v>
      </c>
    </row>
    <row r="1521" ht="14.25" customHeight="1">
      <c r="A1521" s="11">
        <v>246.0</v>
      </c>
      <c r="B1521" s="11"/>
      <c r="C1521" s="20" t="s">
        <v>420</v>
      </c>
      <c r="D1521" s="21" t="s">
        <v>106</v>
      </c>
      <c r="E1521" s="13">
        <v>3.8461538461538463</v>
      </c>
      <c r="F1521" s="21" t="s">
        <v>189</v>
      </c>
      <c r="G1521" s="13">
        <v>10.588235294117647</v>
      </c>
      <c r="H1521" s="15">
        <v>0.30120059959933315</v>
      </c>
      <c r="I1521" s="15">
        <v>0.04395500036766561</v>
      </c>
      <c r="J1521" s="15">
        <v>0.05424308164184002</v>
      </c>
    </row>
    <row r="1522" ht="14.25" customHeight="1">
      <c r="A1522" s="32">
        <v>41.0</v>
      </c>
      <c r="B1522" s="32"/>
      <c r="C1522" s="32" t="s">
        <v>435</v>
      </c>
      <c r="D1522" s="36" t="s">
        <v>246</v>
      </c>
      <c r="E1522" s="13">
        <v>2.5</v>
      </c>
      <c r="F1522" s="36" t="s">
        <v>144</v>
      </c>
      <c r="G1522" s="13">
        <v>10.0</v>
      </c>
      <c r="H1522" s="15">
        <v>0.30086704411804926</v>
      </c>
      <c r="I1522" s="15">
        <v>0.02870434927974101</v>
      </c>
      <c r="J1522" s="15">
        <v>0.03004074849210928</v>
      </c>
    </row>
    <row r="1523" ht="14.25" customHeight="1">
      <c r="A1523" s="11">
        <v>172.0</v>
      </c>
      <c r="B1523" s="11"/>
      <c r="C1523" s="20" t="s">
        <v>450</v>
      </c>
      <c r="D1523" s="21" t="s">
        <v>70</v>
      </c>
      <c r="E1523" s="13">
        <v>3.3333333333333335</v>
      </c>
      <c r="F1523" s="21" t="s">
        <v>92</v>
      </c>
      <c r="G1523" s="13">
        <v>8.4</v>
      </c>
      <c r="H1523" s="15">
        <v>0.3000505799549067</v>
      </c>
      <c r="I1523" s="15">
        <v>0.011864911924216306</v>
      </c>
      <c r="J1523" s="15">
        <v>0.01064601436442457</v>
      </c>
    </row>
    <row r="1524" ht="14.25" customHeight="1">
      <c r="A1524" s="11">
        <v>90.0</v>
      </c>
      <c r="B1524" s="11"/>
      <c r="C1524" s="11" t="s">
        <v>403</v>
      </c>
      <c r="D1524" s="48" t="s">
        <v>97</v>
      </c>
      <c r="E1524" s="13">
        <v>3.3333333333333335</v>
      </c>
      <c r="F1524" s="48" t="s">
        <v>107</v>
      </c>
      <c r="G1524" s="13">
        <v>8.75</v>
      </c>
      <c r="H1524" s="15">
        <v>0.29967784631521116</v>
      </c>
      <c r="I1524" s="15">
        <v>0.04740069161276974</v>
      </c>
      <c r="J1524" s="15">
        <v>0.06253313882197849</v>
      </c>
    </row>
    <row r="1525" ht="14.25" customHeight="1">
      <c r="A1525" s="11">
        <v>95.0</v>
      </c>
      <c r="B1525" s="11"/>
      <c r="C1525" s="11" t="s">
        <v>350</v>
      </c>
      <c r="D1525" s="12" t="s">
        <v>139</v>
      </c>
      <c r="E1525" s="13">
        <v>4.0</v>
      </c>
      <c r="F1525" s="12" t="s">
        <v>77</v>
      </c>
      <c r="G1525" s="13">
        <v>8.095238095238095</v>
      </c>
      <c r="H1525" s="15">
        <v>0.2993261117538083</v>
      </c>
      <c r="I1525" s="15">
        <v>0.09469011399640152</v>
      </c>
      <c r="J1525" s="15">
        <v>0.07023338214770894</v>
      </c>
    </row>
    <row r="1526" ht="14.25" customHeight="1">
      <c r="A1526" s="11">
        <v>204.0</v>
      </c>
      <c r="B1526" s="11"/>
      <c r="C1526" s="20" t="s">
        <v>390</v>
      </c>
      <c r="D1526" s="21" t="s">
        <v>184</v>
      </c>
      <c r="E1526" s="13">
        <v>4.0</v>
      </c>
      <c r="F1526" s="21" t="s">
        <v>245</v>
      </c>
      <c r="G1526" s="13">
        <v>6.875</v>
      </c>
      <c r="H1526" s="15">
        <v>0.2983805396212059</v>
      </c>
      <c r="I1526" s="15">
        <v>0.06835855254744759</v>
      </c>
      <c r="J1526" s="15">
        <v>0.05776667862926546</v>
      </c>
    </row>
    <row r="1527" ht="14.25" customHeight="1">
      <c r="A1527" s="11">
        <v>167.0</v>
      </c>
      <c r="B1527" s="11"/>
      <c r="C1527" s="47" t="s">
        <v>431</v>
      </c>
      <c r="D1527" s="21" t="s">
        <v>184</v>
      </c>
      <c r="E1527" s="13">
        <v>4.0</v>
      </c>
      <c r="F1527" s="21" t="s">
        <v>237</v>
      </c>
      <c r="G1527" s="13">
        <v>6.8181818181818175</v>
      </c>
      <c r="H1527" s="15">
        <v>0.2982370874386957</v>
      </c>
      <c r="I1527" s="15">
        <v>0.027330275143489145</v>
      </c>
      <c r="J1527" s="15">
        <v>0.022501926534806063</v>
      </c>
    </row>
    <row r="1528" ht="14.25" customHeight="1">
      <c r="A1528" s="32">
        <v>39.0</v>
      </c>
      <c r="B1528" s="32"/>
      <c r="C1528" s="32" t="s">
        <v>419</v>
      </c>
      <c r="D1528" s="36" t="s">
        <v>158</v>
      </c>
      <c r="E1528" s="13">
        <v>3.3333333333333335</v>
      </c>
      <c r="F1528" s="36" t="s">
        <v>120</v>
      </c>
      <c r="G1528" s="13">
        <v>8.620689655172413</v>
      </c>
      <c r="H1528" s="15">
        <v>0.29757167671259416</v>
      </c>
      <c r="I1528" s="15">
        <v>0.04725433023073407</v>
      </c>
      <c r="J1528" s="15">
        <v>0.05346732109335794</v>
      </c>
    </row>
    <row r="1529" ht="14.25" customHeight="1">
      <c r="A1529" s="11">
        <v>147.0</v>
      </c>
      <c r="B1529" s="11"/>
      <c r="C1529" s="11" t="s">
        <v>416</v>
      </c>
      <c r="D1529" s="12" t="s">
        <v>96</v>
      </c>
      <c r="E1529" s="13">
        <v>4.545454545454545</v>
      </c>
      <c r="F1529" s="48" t="s">
        <v>202</v>
      </c>
      <c r="G1529" s="13">
        <v>6.428571428571429</v>
      </c>
      <c r="H1529" s="15">
        <v>0.29757167671259416</v>
      </c>
      <c r="I1529" s="15">
        <v>0.03599173689906108</v>
      </c>
      <c r="J1529" s="15">
        <v>0.044736133272764</v>
      </c>
    </row>
    <row r="1530" ht="14.25" customHeight="1">
      <c r="A1530" s="32">
        <v>39.0</v>
      </c>
      <c r="B1530" s="32"/>
      <c r="C1530" s="32" t="s">
        <v>419</v>
      </c>
      <c r="D1530" s="36" t="s">
        <v>42</v>
      </c>
      <c r="E1530" s="13">
        <v>3.3333333333333335</v>
      </c>
      <c r="F1530" s="36" t="s">
        <v>120</v>
      </c>
      <c r="G1530" s="13">
        <v>8.620689655172413</v>
      </c>
      <c r="H1530" s="15">
        <v>0.29757167671259416</v>
      </c>
      <c r="I1530" s="15">
        <v>0.04725433023073407</v>
      </c>
      <c r="J1530" s="15">
        <v>0.04213149329971314</v>
      </c>
    </row>
    <row r="1531" ht="14.25" customHeight="1">
      <c r="A1531" s="11">
        <v>102.0</v>
      </c>
      <c r="B1531" s="11"/>
      <c r="C1531" s="11" t="s">
        <v>358</v>
      </c>
      <c r="D1531" s="12" t="s">
        <v>129</v>
      </c>
      <c r="E1531" s="13">
        <v>2.7272727272727275</v>
      </c>
      <c r="F1531" s="48" t="s">
        <v>36</v>
      </c>
      <c r="G1531" s="13">
        <v>12.857142857142858</v>
      </c>
      <c r="H1531" s="15">
        <v>0.29709441660559727</v>
      </c>
      <c r="I1531" s="15">
        <v>0.07832010826822586</v>
      </c>
      <c r="J1531" s="15">
        <v>0.09330676682333502</v>
      </c>
    </row>
    <row r="1532" ht="14.25" customHeight="1">
      <c r="A1532" s="11">
        <v>17.0</v>
      </c>
      <c r="B1532" s="11"/>
      <c r="C1532" s="11" t="s">
        <v>373</v>
      </c>
      <c r="D1532" s="48" t="s">
        <v>190</v>
      </c>
      <c r="E1532" s="13">
        <v>5.0</v>
      </c>
      <c r="F1532" s="48" t="s">
        <v>202</v>
      </c>
      <c r="G1532" s="13">
        <v>5.357142857142857</v>
      </c>
      <c r="H1532" s="15">
        <v>0.29676431169825773</v>
      </c>
      <c r="I1532" s="15">
        <v>0.06336879959982154</v>
      </c>
      <c r="J1532" s="15">
        <v>0.07224043154379656</v>
      </c>
    </row>
    <row r="1533" ht="14.25" customHeight="1">
      <c r="A1533" s="32">
        <v>95.0</v>
      </c>
      <c r="B1533" s="32"/>
      <c r="C1533" s="32" t="s">
        <v>350</v>
      </c>
      <c r="D1533" s="36" t="s">
        <v>117</v>
      </c>
      <c r="E1533" s="13">
        <v>4.444444444444445</v>
      </c>
      <c r="F1533" s="36" t="s">
        <v>176</v>
      </c>
      <c r="G1533" s="13">
        <v>7.894736842105264</v>
      </c>
      <c r="H1533" s="15">
        <v>0.2966591134310836</v>
      </c>
      <c r="I1533" s="15">
        <v>0.09384642423700382</v>
      </c>
      <c r="J1533" s="15">
        <v>0.09579953801079238</v>
      </c>
    </row>
    <row r="1534" ht="14.25" customHeight="1">
      <c r="A1534" s="11">
        <v>30.0</v>
      </c>
      <c r="B1534" s="11"/>
      <c r="C1534" s="11" t="s">
        <v>345</v>
      </c>
      <c r="D1534" s="48" t="s">
        <v>60</v>
      </c>
      <c r="E1534" s="13">
        <v>4.0</v>
      </c>
      <c r="F1534" s="48" t="s">
        <v>310</v>
      </c>
      <c r="G1534" s="13">
        <v>8.23529411764706</v>
      </c>
      <c r="H1534" s="15">
        <v>0.29645550388171427</v>
      </c>
      <c r="I1534" s="15">
        <v>0.08205926182425728</v>
      </c>
      <c r="J1534" s="15">
        <v>0.05903255598716036</v>
      </c>
    </row>
    <row r="1535" ht="14.25" customHeight="1">
      <c r="A1535" s="11">
        <v>30.0</v>
      </c>
      <c r="B1535" s="11"/>
      <c r="C1535" s="11" t="s">
        <v>345</v>
      </c>
      <c r="D1535" s="48" t="s">
        <v>297</v>
      </c>
      <c r="E1535" s="13">
        <v>3.3333333333333335</v>
      </c>
      <c r="F1535" s="48" t="s">
        <v>291</v>
      </c>
      <c r="G1535" s="13">
        <v>7.0212765957446805</v>
      </c>
      <c r="H1535" s="15">
        <v>0.2962604673660026</v>
      </c>
      <c r="I1535" s="15">
        <v>0.08200527546779396</v>
      </c>
      <c r="J1535" s="15">
        <v>0.0861204492912687</v>
      </c>
    </row>
    <row r="1536" ht="14.25" customHeight="1">
      <c r="A1536" s="11">
        <v>96.0</v>
      </c>
      <c r="B1536" s="11"/>
      <c r="C1536" s="11" t="s">
        <v>367</v>
      </c>
      <c r="D1536" s="48" t="s">
        <v>18</v>
      </c>
      <c r="E1536" s="13">
        <v>3.75</v>
      </c>
      <c r="F1536" s="48" t="s">
        <v>36</v>
      </c>
      <c r="G1536" s="13">
        <v>10.714285714285714</v>
      </c>
      <c r="H1536" s="15">
        <v>0.2953967342249938</v>
      </c>
      <c r="I1536" s="15">
        <v>0.08788475169428837</v>
      </c>
      <c r="J1536" s="15">
        <v>0.12467916773696378</v>
      </c>
    </row>
    <row r="1537" ht="14.25" customHeight="1">
      <c r="A1537" s="11">
        <v>17.0</v>
      </c>
      <c r="B1537" s="11"/>
      <c r="C1537" s="11" t="s">
        <v>373</v>
      </c>
      <c r="D1537" s="48" t="s">
        <v>25</v>
      </c>
      <c r="E1537" s="13">
        <v>5.0</v>
      </c>
      <c r="F1537" s="48" t="s">
        <v>202</v>
      </c>
      <c r="G1537" s="13">
        <v>5.357142857142857</v>
      </c>
      <c r="H1537" s="15">
        <v>0.29474893436923727</v>
      </c>
      <c r="I1537" s="15">
        <v>0.06293845121544245</v>
      </c>
      <c r="J1537" s="15">
        <v>0.06732083226303621</v>
      </c>
    </row>
    <row r="1538" ht="14.25" customHeight="1">
      <c r="A1538" s="11">
        <v>118.0</v>
      </c>
      <c r="B1538" s="11"/>
      <c r="C1538" s="11" t="s">
        <v>400</v>
      </c>
      <c r="D1538" s="48" t="s">
        <v>296</v>
      </c>
      <c r="E1538" s="13">
        <v>4.0</v>
      </c>
      <c r="F1538" s="48" t="s">
        <v>229</v>
      </c>
      <c r="G1538" s="13">
        <v>7.5675675675675675</v>
      </c>
      <c r="H1538" s="15">
        <v>0.29455514808760075</v>
      </c>
      <c r="I1538" s="15">
        <v>0.047838381149181916</v>
      </c>
      <c r="J1538" s="15">
        <v>0.05367556910770039</v>
      </c>
    </row>
    <row r="1539" ht="14.25" customHeight="1">
      <c r="A1539" s="11">
        <v>155.0</v>
      </c>
      <c r="B1539" s="11"/>
      <c r="C1539" s="47" t="s">
        <v>423</v>
      </c>
      <c r="D1539" s="21" t="s">
        <v>108</v>
      </c>
      <c r="E1539" s="13">
        <v>4.0</v>
      </c>
      <c r="F1539" s="21" t="s">
        <v>379</v>
      </c>
      <c r="G1539" s="13">
        <v>7.142857142857142</v>
      </c>
      <c r="H1539" s="15">
        <v>0.29455514808760075</v>
      </c>
      <c r="I1539" s="15">
        <v>0.034610028796625524</v>
      </c>
      <c r="J1539" s="15">
        <v>0.041448131455837596</v>
      </c>
    </row>
    <row r="1540" ht="14.25" customHeight="1">
      <c r="A1540" s="11">
        <v>155.0</v>
      </c>
      <c r="B1540" s="11"/>
      <c r="C1540" s="47" t="s">
        <v>423</v>
      </c>
      <c r="D1540" s="21" t="s">
        <v>139</v>
      </c>
      <c r="E1540" s="13">
        <v>4.0</v>
      </c>
      <c r="F1540" s="21" t="s">
        <v>379</v>
      </c>
      <c r="G1540" s="13">
        <v>7.142857142857142</v>
      </c>
      <c r="H1540" s="15">
        <v>0.29455514808760075</v>
      </c>
      <c r="I1540" s="15">
        <v>0.034610028796625524</v>
      </c>
      <c r="J1540" s="15">
        <v>0.027539362510925647</v>
      </c>
    </row>
    <row r="1541" ht="14.25" customHeight="1">
      <c r="A1541" s="11">
        <v>204.0</v>
      </c>
      <c r="B1541" s="11"/>
      <c r="C1541" s="20" t="s">
        <v>390</v>
      </c>
      <c r="D1541" s="21" t="s">
        <v>139</v>
      </c>
      <c r="E1541" s="13">
        <v>4.0</v>
      </c>
      <c r="F1541" s="21" t="s">
        <v>245</v>
      </c>
      <c r="G1541" s="13">
        <v>6.875</v>
      </c>
      <c r="H1541" s="15">
        <v>0.2941959344923719</v>
      </c>
      <c r="I1541" s="15">
        <v>0.06739986553001388</v>
      </c>
      <c r="J1541" s="15">
        <v>0.05563390224941014</v>
      </c>
    </row>
    <row r="1542" ht="14.25" customHeight="1">
      <c r="A1542" s="11">
        <v>7.0</v>
      </c>
      <c r="B1542" s="11"/>
      <c r="C1542" s="11" t="s">
        <v>404</v>
      </c>
      <c r="D1542" s="48" t="s">
        <v>139</v>
      </c>
      <c r="E1542" s="13">
        <v>4.0</v>
      </c>
      <c r="F1542" s="48" t="s">
        <v>107</v>
      </c>
      <c r="G1542" s="13">
        <v>6.875</v>
      </c>
      <c r="H1542" s="15">
        <v>0.2941959344923719</v>
      </c>
      <c r="I1542" s="15">
        <v>0.04956198331028966</v>
      </c>
      <c r="J1542" s="15">
        <v>0.04090997085956625</v>
      </c>
    </row>
    <row r="1543" ht="14.25" customHeight="1">
      <c r="A1543" s="11">
        <v>246.0</v>
      </c>
      <c r="B1543" s="11"/>
      <c r="C1543" s="20" t="s">
        <v>420</v>
      </c>
      <c r="D1543" s="21" t="s">
        <v>106</v>
      </c>
      <c r="E1543" s="13">
        <v>3.8461538461538463</v>
      </c>
      <c r="F1543" s="21" t="s">
        <v>65</v>
      </c>
      <c r="G1543" s="13">
        <v>7.1875</v>
      </c>
      <c r="H1543" s="15">
        <v>0.29402915675173</v>
      </c>
      <c r="I1543" s="15">
        <v>0.04290845273986405</v>
      </c>
      <c r="J1543" s="15">
        <v>0.05954947006332436</v>
      </c>
    </row>
    <row r="1544" ht="14.25" customHeight="1">
      <c r="A1544" s="11">
        <v>30.0</v>
      </c>
      <c r="B1544" s="11"/>
      <c r="C1544" s="11" t="s">
        <v>345</v>
      </c>
      <c r="D1544" s="48" t="s">
        <v>297</v>
      </c>
      <c r="E1544" s="13">
        <v>3.3333333333333335</v>
      </c>
      <c r="F1544" s="48" t="s">
        <v>310</v>
      </c>
      <c r="G1544" s="13">
        <v>8.23529411764706</v>
      </c>
      <c r="H1544" s="15">
        <v>0.2933017219255258</v>
      </c>
      <c r="I1544" s="15">
        <v>0.08118629095378646</v>
      </c>
      <c r="J1544" s="15">
        <v>0.06946046258369466</v>
      </c>
    </row>
    <row r="1545" ht="14.25" customHeight="1">
      <c r="A1545" s="11">
        <v>48.0</v>
      </c>
      <c r="B1545" s="11"/>
      <c r="C1545" s="11" t="s">
        <v>398</v>
      </c>
      <c r="D1545" s="48" t="s">
        <v>184</v>
      </c>
      <c r="E1545" s="13">
        <v>4.0</v>
      </c>
      <c r="F1545" s="48" t="s">
        <v>310</v>
      </c>
      <c r="G1545" s="13">
        <v>7.058823529411765</v>
      </c>
      <c r="H1545" s="15">
        <v>0.2933017219255258</v>
      </c>
      <c r="I1545" s="15">
        <v>0.05633334474344367</v>
      </c>
      <c r="J1545" s="15">
        <v>0.043042290357985194</v>
      </c>
    </row>
    <row r="1546" ht="14.25" customHeight="1">
      <c r="A1546" s="11">
        <v>72.0</v>
      </c>
      <c r="B1546" s="11"/>
      <c r="C1546" s="11" t="s">
        <v>397</v>
      </c>
      <c r="D1546" s="48" t="s">
        <v>297</v>
      </c>
      <c r="E1546" s="13">
        <v>3.3333333333333335</v>
      </c>
      <c r="F1546" s="48" t="s">
        <v>258</v>
      </c>
      <c r="G1546" s="13">
        <v>7.894736842105264</v>
      </c>
      <c r="H1546" s="15">
        <v>0.29305231569939866</v>
      </c>
      <c r="I1546" s="15">
        <v>0.06695392475537676</v>
      </c>
      <c r="J1546" s="15">
        <v>0.05901453628142557</v>
      </c>
    </row>
    <row r="1547" ht="14.25" customHeight="1">
      <c r="A1547" s="11">
        <v>32.0</v>
      </c>
      <c r="B1547" s="11"/>
      <c r="C1547" s="11" t="s">
        <v>424</v>
      </c>
      <c r="D1547" s="48" t="s">
        <v>297</v>
      </c>
      <c r="E1547" s="13">
        <v>3.3333333333333335</v>
      </c>
      <c r="F1547" s="48" t="s">
        <v>67</v>
      </c>
      <c r="G1547" s="13">
        <v>7.894736842105264</v>
      </c>
      <c r="H1547" s="15">
        <v>0.29305231569939866</v>
      </c>
      <c r="I1547" s="15">
        <v>0.03215259903087873</v>
      </c>
      <c r="J1547" s="15">
        <v>0.028339947642838433</v>
      </c>
    </row>
    <row r="1548" ht="14.25" customHeight="1">
      <c r="A1548" s="11">
        <v>60.0</v>
      </c>
      <c r="B1548" s="11"/>
      <c r="C1548" s="11" t="s">
        <v>429</v>
      </c>
      <c r="D1548" s="48" t="s">
        <v>136</v>
      </c>
      <c r="E1548" s="13">
        <v>3.3333333333333335</v>
      </c>
      <c r="F1548" s="48" t="s">
        <v>67</v>
      </c>
      <c r="G1548" s="13">
        <v>7.894736842105264</v>
      </c>
      <c r="H1548" s="15">
        <v>0.29305231569939866</v>
      </c>
      <c r="I1548" s="15">
        <v>0.030166054010664252</v>
      </c>
      <c r="J1548" s="15">
        <v>0.026588966896026904</v>
      </c>
    </row>
    <row r="1549" ht="14.25" customHeight="1">
      <c r="A1549" s="11">
        <v>37.0</v>
      </c>
      <c r="B1549" s="11"/>
      <c r="C1549" s="11" t="s">
        <v>409</v>
      </c>
      <c r="D1549" s="48" t="s">
        <v>246</v>
      </c>
      <c r="E1549" s="13">
        <v>3.75</v>
      </c>
      <c r="F1549" s="48" t="s">
        <v>67</v>
      </c>
      <c r="G1549" s="13">
        <v>7.368421052631579</v>
      </c>
      <c r="H1549" s="15">
        <v>0.29282247074590895</v>
      </c>
      <c r="I1549" s="15">
        <v>0.04260370129728405</v>
      </c>
      <c r="J1549" s="15">
        <v>0.0437435619147743</v>
      </c>
    </row>
    <row r="1550" ht="14.25" customHeight="1">
      <c r="A1550" s="11">
        <v>50.0</v>
      </c>
      <c r="B1550" s="11"/>
      <c r="C1550" s="11" t="s">
        <v>452</v>
      </c>
      <c r="D1550" s="12" t="s">
        <v>103</v>
      </c>
      <c r="E1550" s="13">
        <v>4.285714285714286</v>
      </c>
      <c r="F1550" s="48" t="s">
        <v>245</v>
      </c>
      <c r="G1550" s="13">
        <v>6.875</v>
      </c>
      <c r="H1550" s="15">
        <v>0.29282247074590895</v>
      </c>
      <c r="I1550" s="15">
        <v>0.008086983852806292</v>
      </c>
      <c r="J1550" s="15">
        <v>0.011295549338189975</v>
      </c>
    </row>
    <row r="1551" ht="14.25" customHeight="1">
      <c r="A1551" s="11">
        <v>7.0</v>
      </c>
      <c r="B1551" s="11"/>
      <c r="C1551" s="11" t="s">
        <v>404</v>
      </c>
      <c r="D1551" s="48" t="s">
        <v>154</v>
      </c>
      <c r="E1551" s="13">
        <v>3.3333333333333335</v>
      </c>
      <c r="F1551" s="48" t="s">
        <v>101</v>
      </c>
      <c r="G1551" s="13">
        <v>8.421052631578947</v>
      </c>
      <c r="H1551" s="15">
        <v>0.2924129288287818</v>
      </c>
      <c r="I1551" s="15">
        <v>0.04926160765386366</v>
      </c>
      <c r="J1551" s="15">
        <v>0.061011413331303735</v>
      </c>
    </row>
    <row r="1552" ht="14.25" customHeight="1">
      <c r="A1552" s="11">
        <v>37.0</v>
      </c>
      <c r="B1552" s="11"/>
      <c r="C1552" s="11" t="s">
        <v>409</v>
      </c>
      <c r="D1552" s="48" t="s">
        <v>108</v>
      </c>
      <c r="E1552" s="13">
        <v>4.0</v>
      </c>
      <c r="F1552" s="48" t="s">
        <v>67</v>
      </c>
      <c r="G1552" s="13">
        <v>7.368421052631579</v>
      </c>
      <c r="H1552" s="15">
        <v>0.2920589180190617</v>
      </c>
      <c r="I1552" s="15">
        <v>0.04249260950772137</v>
      </c>
      <c r="J1552" s="15">
        <v>0.04793380151764092</v>
      </c>
    </row>
    <row r="1553" ht="14.25" customHeight="1">
      <c r="A1553" s="11">
        <v>16.0</v>
      </c>
      <c r="B1553" s="11"/>
      <c r="C1553" s="11" t="s">
        <v>438</v>
      </c>
      <c r="D1553" s="48" t="s">
        <v>139</v>
      </c>
      <c r="E1553" s="13">
        <v>4.0</v>
      </c>
      <c r="F1553" s="48" t="s">
        <v>239</v>
      </c>
      <c r="G1553" s="13">
        <v>6.666666666666667</v>
      </c>
      <c r="H1553" s="15">
        <v>0.2920589180190617</v>
      </c>
      <c r="I1553" s="15">
        <v>0.027864006234571394</v>
      </c>
      <c r="J1553" s="15">
        <v>0.02282049387320879</v>
      </c>
    </row>
    <row r="1554" ht="14.25" customHeight="1">
      <c r="A1554" s="11">
        <v>96.0</v>
      </c>
      <c r="B1554" s="11"/>
      <c r="C1554" s="11" t="s">
        <v>367</v>
      </c>
      <c r="D1554" s="48" t="s">
        <v>42</v>
      </c>
      <c r="E1554" s="13">
        <v>3.3333333333333335</v>
      </c>
      <c r="F1554" s="48" t="s">
        <v>233</v>
      </c>
      <c r="G1554" s="13">
        <v>7.407407407407407</v>
      </c>
      <c r="H1554" s="15">
        <v>0.29174986096295685</v>
      </c>
      <c r="I1554" s="15">
        <v>0.08679975475979099</v>
      </c>
      <c r="J1554" s="15">
        <v>0.08189107897337523</v>
      </c>
    </row>
    <row r="1555" ht="14.25" customHeight="1">
      <c r="A1555" s="32">
        <v>95.0</v>
      </c>
      <c r="B1555" s="32"/>
      <c r="C1555" s="32" t="s">
        <v>350</v>
      </c>
      <c r="D1555" s="36" t="s">
        <v>139</v>
      </c>
      <c r="E1555" s="13">
        <v>4.0</v>
      </c>
      <c r="F1555" s="36" t="s">
        <v>176</v>
      </c>
      <c r="G1555" s="13">
        <v>7.894736842105264</v>
      </c>
      <c r="H1555" s="15">
        <v>0.29135346169534415</v>
      </c>
      <c r="I1555" s="15">
        <v>0.09216801146927447</v>
      </c>
      <c r="J1555" s="15">
        <v>0.06689675462212807</v>
      </c>
    </row>
    <row r="1556" ht="14.25" customHeight="1">
      <c r="A1556" s="11">
        <v>158.0</v>
      </c>
      <c r="B1556" s="11"/>
      <c r="C1556" s="47" t="s">
        <v>399</v>
      </c>
      <c r="D1556" s="21" t="s">
        <v>317</v>
      </c>
      <c r="E1556" s="13">
        <v>4.0</v>
      </c>
      <c r="F1556" s="21" t="s">
        <v>284</v>
      </c>
      <c r="G1556" s="13">
        <v>6.923076923076923</v>
      </c>
      <c r="H1556" s="15">
        <v>0.2912362168415432</v>
      </c>
      <c r="I1556" s="15">
        <v>0.053011839882155284</v>
      </c>
      <c r="J1556" s="15">
        <v>0.042221680886215494</v>
      </c>
    </row>
    <row r="1557" ht="14.25" customHeight="1">
      <c r="A1557" s="11">
        <v>96.0</v>
      </c>
      <c r="B1557" s="11"/>
      <c r="C1557" s="11" t="s">
        <v>367</v>
      </c>
      <c r="D1557" s="48" t="s">
        <v>18</v>
      </c>
      <c r="E1557" s="13">
        <v>3.75</v>
      </c>
      <c r="F1557" s="48" t="s">
        <v>233</v>
      </c>
      <c r="G1557" s="13">
        <v>7.407407407407407</v>
      </c>
      <c r="H1557" s="15">
        <v>0.2910204863105495</v>
      </c>
      <c r="I1557" s="15">
        <v>0.08658275537289152</v>
      </c>
      <c r="J1557" s="15">
        <v>0.1273604401614146</v>
      </c>
    </row>
    <row r="1558" ht="14.25" customHeight="1">
      <c r="A1558" s="11">
        <v>204.0</v>
      </c>
      <c r="B1558" s="11"/>
      <c r="C1558" s="20" t="s">
        <v>390</v>
      </c>
      <c r="D1558" s="21" t="s">
        <v>184</v>
      </c>
      <c r="E1558" s="13">
        <v>4.0</v>
      </c>
      <c r="F1558" s="21" t="s">
        <v>365</v>
      </c>
      <c r="G1558" s="13">
        <v>6.25</v>
      </c>
      <c r="H1558" s="15">
        <v>0.2905699902017096</v>
      </c>
      <c r="I1558" s="15">
        <v>0.066569166907235</v>
      </c>
      <c r="J1558" s="15">
        <v>0.06035604466255973</v>
      </c>
    </row>
    <row r="1559" ht="14.25" customHeight="1">
      <c r="A1559" s="11">
        <v>133.0</v>
      </c>
      <c r="B1559" s="11"/>
      <c r="C1559" s="11" t="s">
        <v>393</v>
      </c>
      <c r="D1559" s="48" t="s">
        <v>246</v>
      </c>
      <c r="E1559" s="13">
        <v>3.75</v>
      </c>
      <c r="F1559" s="48" t="s">
        <v>291</v>
      </c>
      <c r="G1559" s="13">
        <v>6.170212765957447</v>
      </c>
      <c r="H1559" s="15">
        <v>0.2904923184588062</v>
      </c>
      <c r="I1559" s="15">
        <v>0.060671148420904486</v>
      </c>
      <c r="J1559" s="15">
        <v>0.07751838325778174</v>
      </c>
    </row>
    <row r="1560" ht="14.25" customHeight="1">
      <c r="A1560" s="11">
        <v>19.0</v>
      </c>
      <c r="B1560" s="11"/>
      <c r="C1560" s="11" t="s">
        <v>441</v>
      </c>
      <c r="D1560" s="48" t="s">
        <v>246</v>
      </c>
      <c r="E1560" s="13">
        <v>3.75</v>
      </c>
      <c r="F1560" s="48" t="s">
        <v>291</v>
      </c>
      <c r="G1560" s="13">
        <v>6.170212765957447</v>
      </c>
      <c r="H1560" s="15">
        <v>0.2904923184588062</v>
      </c>
      <c r="I1560" s="15">
        <v>0.01914491535445521</v>
      </c>
      <c r="J1560" s="15">
        <v>0.02446109764708364</v>
      </c>
    </row>
    <row r="1561" ht="14.25" customHeight="1">
      <c r="A1561" s="92">
        <v>39.0</v>
      </c>
      <c r="B1561" s="92"/>
      <c r="C1561" s="93" t="s">
        <v>419</v>
      </c>
      <c r="D1561" s="94" t="s">
        <v>158</v>
      </c>
      <c r="E1561" s="13">
        <v>3.3333333333333335</v>
      </c>
      <c r="F1561" s="95" t="s">
        <v>48</v>
      </c>
      <c r="G1561" s="13">
        <v>7.714285714285714</v>
      </c>
      <c r="H1561" s="15">
        <v>0.29041813758075236</v>
      </c>
      <c r="I1561" s="15">
        <v>0.04611834946741357</v>
      </c>
      <c r="J1561" s="15">
        <v>0.054488125030145926</v>
      </c>
    </row>
    <row r="1562" ht="14.25" customHeight="1">
      <c r="A1562" s="11">
        <v>39.0</v>
      </c>
      <c r="B1562" s="11"/>
      <c r="C1562" s="11" t="s">
        <v>419</v>
      </c>
      <c r="D1562" s="48" t="s">
        <v>42</v>
      </c>
      <c r="E1562" s="13">
        <v>3.3333333333333335</v>
      </c>
      <c r="F1562" s="12" t="s">
        <v>48</v>
      </c>
      <c r="G1562" s="13">
        <v>7.714285714285714</v>
      </c>
      <c r="H1562" s="15">
        <v>0.29041813758075236</v>
      </c>
      <c r="I1562" s="15">
        <v>0.04611834946741357</v>
      </c>
      <c r="J1562" s="15">
        <v>0.04317571152907757</v>
      </c>
    </row>
    <row r="1563" ht="14.25" customHeight="1">
      <c r="A1563" s="11">
        <v>161.0</v>
      </c>
      <c r="B1563" s="11"/>
      <c r="C1563" s="47" t="s">
        <v>440</v>
      </c>
      <c r="D1563" s="21" t="s">
        <v>317</v>
      </c>
      <c r="E1563" s="13">
        <v>4.0</v>
      </c>
      <c r="F1563" s="21" t="s">
        <v>207</v>
      </c>
      <c r="G1563" s="13">
        <v>7.6923076923076925</v>
      </c>
      <c r="H1563" s="15">
        <v>0.290347217400635</v>
      </c>
      <c r="I1563" s="15">
        <v>0.024557035656580052</v>
      </c>
      <c r="J1563" s="15">
        <v>0.018311208474491386</v>
      </c>
    </row>
    <row r="1564" ht="14.25" customHeight="1">
      <c r="A1564" s="11">
        <v>133.0</v>
      </c>
      <c r="B1564" s="11"/>
      <c r="C1564" s="11" t="s">
        <v>393</v>
      </c>
      <c r="D1564" s="48" t="s">
        <v>139</v>
      </c>
      <c r="E1564" s="13">
        <v>4.0</v>
      </c>
      <c r="F1564" s="48" t="s">
        <v>291</v>
      </c>
      <c r="G1564" s="13">
        <v>6.170212765957447</v>
      </c>
      <c r="H1564" s="15">
        <v>0.29015200412134273</v>
      </c>
      <c r="I1564" s="15">
        <v>0.06060007163034579</v>
      </c>
      <c r="J1564" s="15">
        <v>0.056371448335509035</v>
      </c>
    </row>
    <row r="1565" ht="14.25" customHeight="1">
      <c r="A1565" s="11">
        <v>19.0</v>
      </c>
      <c r="B1565" s="11"/>
      <c r="C1565" s="11" t="s">
        <v>441</v>
      </c>
      <c r="D1565" s="48" t="s">
        <v>139</v>
      </c>
      <c r="E1565" s="13">
        <v>4.0</v>
      </c>
      <c r="F1565" s="48" t="s">
        <v>291</v>
      </c>
      <c r="G1565" s="13">
        <v>6.170212765957447</v>
      </c>
      <c r="H1565" s="15">
        <v>0.29015200412134273</v>
      </c>
      <c r="I1565" s="15">
        <v>0.01912248691566133</v>
      </c>
      <c r="J1565" s="15">
        <v>0.01778813546274515</v>
      </c>
    </row>
    <row r="1566" ht="14.25" customHeight="1">
      <c r="A1566" s="11">
        <v>132.0</v>
      </c>
      <c r="B1566" s="11"/>
      <c r="C1566" s="11" t="s">
        <v>425</v>
      </c>
      <c r="D1566" s="48" t="s">
        <v>42</v>
      </c>
      <c r="E1566" s="13">
        <v>5.0</v>
      </c>
      <c r="F1566" s="48" t="s">
        <v>412</v>
      </c>
      <c r="G1566" s="13">
        <v>5.0</v>
      </c>
      <c r="H1566" s="15">
        <v>0.2871912693854107</v>
      </c>
      <c r="I1566" s="15">
        <v>0.03936890775616153</v>
      </c>
      <c r="J1566" s="15">
        <v>0.06269029882695436</v>
      </c>
    </row>
    <row r="1567" ht="14.25" customHeight="1">
      <c r="A1567" s="11">
        <v>204.0</v>
      </c>
      <c r="B1567" s="11"/>
      <c r="C1567" s="20" t="s">
        <v>390</v>
      </c>
      <c r="D1567" s="21" t="s">
        <v>139</v>
      </c>
      <c r="E1567" s="13">
        <v>4.0</v>
      </c>
      <c r="F1567" s="21" t="s">
        <v>365</v>
      </c>
      <c r="G1567" s="13">
        <v>6.25</v>
      </c>
      <c r="H1567" s="15">
        <v>0.2871912693854107</v>
      </c>
      <c r="I1567" s="15">
        <v>0.0657951068269183</v>
      </c>
      <c r="J1567" s="15">
        <v>0.05806948783175758</v>
      </c>
    </row>
    <row r="1568" ht="14.25" customHeight="1">
      <c r="A1568" s="11">
        <v>37.0</v>
      </c>
      <c r="B1568" s="11"/>
      <c r="C1568" s="11" t="s">
        <v>409</v>
      </c>
      <c r="D1568" s="48" t="s">
        <v>108</v>
      </c>
      <c r="E1568" s="13">
        <v>4.0</v>
      </c>
      <c r="F1568" s="48" t="s">
        <v>346</v>
      </c>
      <c r="G1568" s="13">
        <v>6.052631578947368</v>
      </c>
      <c r="H1568" s="15">
        <v>0.2871912693854107</v>
      </c>
      <c r="I1568" s="15">
        <v>0.04178439934925936</v>
      </c>
      <c r="J1568" s="15">
        <v>0.05566245378481111</v>
      </c>
    </row>
    <row r="1569" ht="14.25" customHeight="1">
      <c r="A1569" s="11">
        <v>37.0</v>
      </c>
      <c r="B1569" s="11"/>
      <c r="C1569" s="11" t="s">
        <v>409</v>
      </c>
      <c r="D1569" s="48" t="s">
        <v>246</v>
      </c>
      <c r="E1569" s="13">
        <v>3.75</v>
      </c>
      <c r="F1569" s="48" t="s">
        <v>346</v>
      </c>
      <c r="G1569" s="13">
        <v>6.052631578947368</v>
      </c>
      <c r="H1569" s="15">
        <v>0.2871912693854107</v>
      </c>
      <c r="I1569" s="15">
        <v>0.04178439934925936</v>
      </c>
      <c r="J1569" s="15">
        <v>0.05230423636189642</v>
      </c>
    </row>
    <row r="1570" ht="14.25" customHeight="1">
      <c r="A1570" s="11">
        <v>90.0</v>
      </c>
      <c r="B1570" s="11"/>
      <c r="C1570" s="11" t="s">
        <v>403</v>
      </c>
      <c r="D1570" s="48" t="s">
        <v>139</v>
      </c>
      <c r="E1570" s="13">
        <v>4.0</v>
      </c>
      <c r="F1570" s="48" t="s">
        <v>232</v>
      </c>
      <c r="G1570" s="13">
        <v>6.0606060606060606</v>
      </c>
      <c r="H1570" s="15">
        <v>0.2871912693854107</v>
      </c>
      <c r="I1570" s="15">
        <v>0.045425662795571</v>
      </c>
      <c r="J1570" s="15">
        <v>0.04118593426798437</v>
      </c>
    </row>
    <row r="1571" ht="14.25" customHeight="1">
      <c r="A1571" s="11">
        <v>152.0</v>
      </c>
      <c r="B1571" s="11"/>
      <c r="C1571" s="47" t="s">
        <v>394</v>
      </c>
      <c r="D1571" s="73" t="s">
        <v>139</v>
      </c>
      <c r="E1571" s="13">
        <v>4.0</v>
      </c>
      <c r="F1571" s="21" t="s">
        <v>67</v>
      </c>
      <c r="G1571" s="13">
        <v>6.842105263157895</v>
      </c>
      <c r="H1571" s="15">
        <v>0.2871912693854107</v>
      </c>
      <c r="I1571" s="15">
        <v>0.04948152554517555</v>
      </c>
      <c r="J1571" s="15">
        <v>0.03795741697895336</v>
      </c>
    </row>
    <row r="1572" ht="14.25" customHeight="1">
      <c r="A1572" s="11">
        <v>16.0</v>
      </c>
      <c r="B1572" s="11"/>
      <c r="C1572" s="11" t="s">
        <v>438</v>
      </c>
      <c r="D1572" s="48" t="s">
        <v>246</v>
      </c>
      <c r="E1572" s="13">
        <v>3.75</v>
      </c>
      <c r="F1572" s="48" t="s">
        <v>239</v>
      </c>
      <c r="G1572" s="13">
        <v>6.666666666666667</v>
      </c>
      <c r="H1572" s="15">
        <v>0.2871912693854107</v>
      </c>
      <c r="I1572" s="15">
        <v>0.02739960613066187</v>
      </c>
      <c r="J1572" s="15">
        <v>0.029900698382588957</v>
      </c>
    </row>
    <row r="1573" ht="14.25" customHeight="1">
      <c r="A1573" s="11">
        <v>220.0</v>
      </c>
      <c r="B1573" s="11"/>
      <c r="C1573" s="20" t="s">
        <v>428</v>
      </c>
      <c r="D1573" s="21" t="s">
        <v>139</v>
      </c>
      <c r="E1573" s="13">
        <v>4.0</v>
      </c>
      <c r="F1573" s="21" t="s">
        <v>67</v>
      </c>
      <c r="G1573" s="13">
        <v>6.842105263157895</v>
      </c>
      <c r="H1573" s="15">
        <v>0.2871912693854107</v>
      </c>
      <c r="I1573" s="15">
        <v>0.033348204830081885</v>
      </c>
      <c r="J1573" s="15">
        <v>0.02558150142479552</v>
      </c>
    </row>
    <row r="1574" ht="14.25" customHeight="1">
      <c r="A1574" s="11">
        <v>118.0</v>
      </c>
      <c r="B1574" s="11"/>
      <c r="C1574" s="11" t="s">
        <v>400</v>
      </c>
      <c r="D1574" s="48" t="s">
        <v>136</v>
      </c>
      <c r="E1574" s="13">
        <v>3.3333333333333335</v>
      </c>
      <c r="F1574" s="48" t="s">
        <v>229</v>
      </c>
      <c r="G1574" s="13">
        <v>7.5675675675675675</v>
      </c>
      <c r="H1574" s="15">
        <v>0.28423053464947856</v>
      </c>
      <c r="I1574" s="15">
        <v>0.046161571913025015</v>
      </c>
      <c r="J1574" s="15">
        <v>0.04039206031368789</v>
      </c>
    </row>
    <row r="1575" ht="14.25" customHeight="1">
      <c r="A1575" s="11">
        <v>50.0</v>
      </c>
      <c r="B1575" s="11"/>
      <c r="C1575" s="11" t="s">
        <v>452</v>
      </c>
      <c r="D1575" s="48" t="s">
        <v>317</v>
      </c>
      <c r="E1575" s="13">
        <v>4.0</v>
      </c>
      <c r="F1575" s="48" t="s">
        <v>245</v>
      </c>
      <c r="G1575" s="13">
        <v>6.875</v>
      </c>
      <c r="H1575" s="15">
        <v>0.28423053464947856</v>
      </c>
      <c r="I1575" s="15">
        <v>0.0078496972528429</v>
      </c>
      <c r="J1575" s="15">
        <v>0.006139837469279349</v>
      </c>
    </row>
    <row r="1576" ht="14.25" customHeight="1">
      <c r="A1576" s="11">
        <v>52.0</v>
      </c>
      <c r="B1576" s="11"/>
      <c r="C1576" s="11" t="s">
        <v>433</v>
      </c>
      <c r="D1576" s="48" t="s">
        <v>317</v>
      </c>
      <c r="E1576" s="13">
        <v>4.0</v>
      </c>
      <c r="F1576" s="48" t="s">
        <v>143</v>
      </c>
      <c r="G1576" s="13">
        <v>7.0</v>
      </c>
      <c r="H1576" s="15">
        <v>0.28416820339188004</v>
      </c>
      <c r="I1576" s="15">
        <v>0.028894820094024862</v>
      </c>
      <c r="J1576" s="15">
        <v>0.022252864115078343</v>
      </c>
    </row>
    <row r="1577" ht="14.25" customHeight="1">
      <c r="A1577" s="11">
        <v>52.0</v>
      </c>
      <c r="B1577" s="11"/>
      <c r="C1577" s="11" t="s">
        <v>433</v>
      </c>
      <c r="D1577" s="48" t="s">
        <v>60</v>
      </c>
      <c r="E1577" s="13">
        <v>4.0</v>
      </c>
      <c r="F1577" s="48" t="s">
        <v>143</v>
      </c>
      <c r="G1577" s="13">
        <v>7.0</v>
      </c>
      <c r="H1577" s="15">
        <v>0.28416820339188004</v>
      </c>
      <c r="I1577" s="15">
        <v>0.028894820094024862</v>
      </c>
      <c r="J1577" s="15">
        <v>0.022252864115078343</v>
      </c>
    </row>
    <row r="1578" ht="14.25" customHeight="1">
      <c r="A1578" s="11">
        <v>35.0</v>
      </c>
      <c r="B1578" s="11"/>
      <c r="C1578" s="11" t="s">
        <v>353</v>
      </c>
      <c r="D1578" s="48" t="s">
        <v>54</v>
      </c>
      <c r="E1578" s="13">
        <v>3.6363636363636362</v>
      </c>
      <c r="F1578" s="48" t="s">
        <v>372</v>
      </c>
      <c r="G1578" s="13">
        <v>6.41025641025641</v>
      </c>
      <c r="H1578" s="15">
        <v>0.2837311336096828</v>
      </c>
      <c r="I1578" s="15">
        <v>0.0723040335527897</v>
      </c>
      <c r="J1578" s="15">
        <v>0.09969264342098308</v>
      </c>
    </row>
    <row r="1579" ht="14.25" customHeight="1">
      <c r="A1579" s="11">
        <v>48.0</v>
      </c>
      <c r="B1579" s="11"/>
      <c r="C1579" s="11" t="s">
        <v>398</v>
      </c>
      <c r="D1579" s="48" t="s">
        <v>184</v>
      </c>
      <c r="E1579" s="13">
        <v>4.0</v>
      </c>
      <c r="F1579" s="48" t="s">
        <v>193</v>
      </c>
      <c r="G1579" s="13">
        <v>6.25</v>
      </c>
      <c r="H1579" s="15">
        <v>0.28346151264014563</v>
      </c>
      <c r="I1579" s="15">
        <v>0.054443373220665794</v>
      </c>
      <c r="J1579" s="15">
        <v>0.04600759856856841</v>
      </c>
    </row>
    <row r="1580" ht="14.25" customHeight="1">
      <c r="A1580" s="11">
        <v>16.0</v>
      </c>
      <c r="B1580" s="11"/>
      <c r="C1580" s="11" t="s">
        <v>438</v>
      </c>
      <c r="D1580" s="48" t="s">
        <v>139</v>
      </c>
      <c r="E1580" s="13">
        <v>4.0</v>
      </c>
      <c r="F1580" s="48" t="s">
        <v>225</v>
      </c>
      <c r="G1580" s="13">
        <v>6.666666666666667</v>
      </c>
      <c r="H1580" s="15">
        <v>0.28346151264014563</v>
      </c>
      <c r="I1580" s="15">
        <v>0.027043767090003924</v>
      </c>
      <c r="J1580" s="15">
        <v>0.021314494950936427</v>
      </c>
    </row>
    <row r="1581" ht="14.25" customHeight="1">
      <c r="A1581" s="11">
        <v>231.0</v>
      </c>
      <c r="B1581" s="11"/>
      <c r="C1581" s="20" t="s">
        <v>356</v>
      </c>
      <c r="D1581" s="21" t="s">
        <v>106</v>
      </c>
      <c r="E1581" s="13">
        <v>3.8461538461538463</v>
      </c>
      <c r="F1581" s="21" t="s">
        <v>67</v>
      </c>
      <c r="G1581" s="13">
        <v>7.894736842105264</v>
      </c>
      <c r="H1581" s="15">
        <v>0.2831463219292782</v>
      </c>
      <c r="I1581" s="15">
        <v>0.08557299153391017</v>
      </c>
      <c r="J1581" s="15">
        <v>0.10801213153613548</v>
      </c>
    </row>
    <row r="1582" ht="14.25" customHeight="1">
      <c r="A1582" s="11">
        <v>16.0</v>
      </c>
      <c r="B1582" s="11"/>
      <c r="C1582" s="11" t="s">
        <v>438</v>
      </c>
      <c r="D1582" s="48" t="s">
        <v>246</v>
      </c>
      <c r="E1582" s="13">
        <v>3.75</v>
      </c>
      <c r="F1582" s="48" t="s">
        <v>225</v>
      </c>
      <c r="G1582" s="13">
        <v>6.666666666666667</v>
      </c>
      <c r="H1582" s="15">
        <v>0.282904832528912</v>
      </c>
      <c r="I1582" s="15">
        <v>0.026990656785428113</v>
      </c>
      <c r="J1582" s="15">
        <v>0.02939816563666309</v>
      </c>
    </row>
    <row r="1583" ht="14.25" customHeight="1">
      <c r="A1583" s="11">
        <v>96.0</v>
      </c>
      <c r="B1583" s="11"/>
      <c r="C1583" s="11" t="s">
        <v>367</v>
      </c>
      <c r="D1583" s="48" t="s">
        <v>42</v>
      </c>
      <c r="E1583" s="13">
        <v>3.3333333333333335</v>
      </c>
      <c r="F1583" s="48" t="s">
        <v>36</v>
      </c>
      <c r="G1583" s="13">
        <v>10.714285714285714</v>
      </c>
      <c r="H1583" s="15">
        <v>0.2827729421640967</v>
      </c>
      <c r="I1583" s="15">
        <v>0.08412899307487436</v>
      </c>
      <c r="J1583" s="15">
        <v>0.06785260829222518</v>
      </c>
    </row>
    <row r="1584" ht="14.25" customHeight="1">
      <c r="A1584" s="11">
        <v>35.0</v>
      </c>
      <c r="B1584" s="11"/>
      <c r="C1584" s="11" t="s">
        <v>353</v>
      </c>
      <c r="D1584" s="48" t="s">
        <v>54</v>
      </c>
      <c r="E1584" s="13">
        <v>3.6363636363636362</v>
      </c>
      <c r="F1584" s="48" t="s">
        <v>67</v>
      </c>
      <c r="G1584" s="13">
        <v>7.894736842105264</v>
      </c>
      <c r="H1584" s="15">
        <v>0.2826326778078645</v>
      </c>
      <c r="I1584" s="15">
        <v>0.07202411085223691</v>
      </c>
      <c r="J1584" s="15">
        <v>0.08462612092282462</v>
      </c>
    </row>
    <row r="1585" ht="14.25" customHeight="1">
      <c r="A1585" s="11">
        <v>23.0</v>
      </c>
      <c r="B1585" s="11"/>
      <c r="C1585" s="11" t="s">
        <v>417</v>
      </c>
      <c r="D1585" s="48" t="s">
        <v>297</v>
      </c>
      <c r="E1585" s="13">
        <v>3.3333333333333335</v>
      </c>
      <c r="F1585" s="48" t="s">
        <v>334</v>
      </c>
      <c r="G1585" s="13">
        <v>6.551724137931035</v>
      </c>
      <c r="H1585" s="15">
        <v>0.2823236207517596</v>
      </c>
      <c r="I1585" s="15">
        <v>0.03163114655115325</v>
      </c>
      <c r="J1585" s="15">
        <v>0.03169476226488742</v>
      </c>
    </row>
    <row r="1586" ht="14.25" customHeight="1">
      <c r="A1586" s="11">
        <v>95.0</v>
      </c>
      <c r="B1586" s="11"/>
      <c r="C1586" s="11" t="s">
        <v>350</v>
      </c>
      <c r="D1586" s="48" t="s">
        <v>117</v>
      </c>
      <c r="E1586" s="13">
        <v>4.444444444444445</v>
      </c>
      <c r="F1586" s="12" t="s">
        <v>365</v>
      </c>
      <c r="G1586" s="13">
        <v>5.75</v>
      </c>
      <c r="H1586" s="15">
        <v>0.2820628538606712</v>
      </c>
      <c r="I1586" s="15">
        <v>0.08922898049130018</v>
      </c>
      <c r="J1586" s="15">
        <v>0.1040434358824585</v>
      </c>
    </row>
    <row r="1587" ht="14.25" customHeight="1">
      <c r="A1587" s="11">
        <v>72.0</v>
      </c>
      <c r="B1587" s="11"/>
      <c r="C1587" s="11" t="s">
        <v>397</v>
      </c>
      <c r="D1587" s="48" t="s">
        <v>154</v>
      </c>
      <c r="E1587" s="13">
        <v>3.3333333333333335</v>
      </c>
      <c r="F1587" s="48" t="s">
        <v>258</v>
      </c>
      <c r="G1587" s="13">
        <v>7.894736842105264</v>
      </c>
      <c r="H1587" s="15">
        <v>0.28196960994203957</v>
      </c>
      <c r="I1587" s="15">
        <v>0.06442184905553705</v>
      </c>
      <c r="J1587" s="15">
        <v>0.07978765305248738</v>
      </c>
    </row>
    <row r="1588" ht="14.25" customHeight="1">
      <c r="A1588" s="11">
        <v>60.0</v>
      </c>
      <c r="B1588" s="11"/>
      <c r="C1588" s="11" t="s">
        <v>429</v>
      </c>
      <c r="D1588" s="48" t="s">
        <v>136</v>
      </c>
      <c r="E1588" s="13">
        <v>3.3333333333333335</v>
      </c>
      <c r="F1588" s="48" t="s">
        <v>360</v>
      </c>
      <c r="G1588" s="13">
        <v>6.9565217391304355</v>
      </c>
      <c r="H1588" s="15">
        <v>0.28177256618945956</v>
      </c>
      <c r="I1588" s="15">
        <v>0.029004945516668875</v>
      </c>
      <c r="J1588" s="15">
        <v>0.027013160818761203</v>
      </c>
    </row>
    <row r="1589" ht="14.25" customHeight="1">
      <c r="A1589" s="11">
        <v>23.0</v>
      </c>
      <c r="B1589" s="11"/>
      <c r="C1589" s="11" t="s">
        <v>417</v>
      </c>
      <c r="D1589" s="12" t="s">
        <v>297</v>
      </c>
      <c r="E1589" s="13">
        <v>3.3333333333333335</v>
      </c>
      <c r="F1589" s="12" t="s">
        <v>310</v>
      </c>
      <c r="G1589" s="13">
        <v>7.647058823529412</v>
      </c>
      <c r="H1589" s="15">
        <v>0.28108081684529557</v>
      </c>
      <c r="I1589" s="15">
        <v>0.031491904526716775</v>
      </c>
      <c r="J1589" s="15">
        <v>0.02694349292681014</v>
      </c>
    </row>
    <row r="1590" ht="14.25" customHeight="1">
      <c r="A1590" s="11">
        <v>72.0</v>
      </c>
      <c r="B1590" s="11"/>
      <c r="C1590" s="11" t="s">
        <v>397</v>
      </c>
      <c r="D1590" s="48" t="s">
        <v>154</v>
      </c>
      <c r="E1590" s="13">
        <v>3.3333333333333335</v>
      </c>
      <c r="F1590" s="48" t="s">
        <v>107</v>
      </c>
      <c r="G1590" s="13">
        <v>7.1875</v>
      </c>
      <c r="H1590" s="15">
        <v>0.28001148765077544</v>
      </c>
      <c r="I1590" s="15">
        <v>0.06397447510376249</v>
      </c>
      <c r="J1590" s="15">
        <v>0.08643662414019465</v>
      </c>
    </row>
    <row r="1591" ht="14.25" customHeight="1">
      <c r="A1591" s="11">
        <v>72.0</v>
      </c>
      <c r="B1591" s="11"/>
      <c r="C1591" s="11" t="s">
        <v>397</v>
      </c>
      <c r="D1591" s="48" t="s">
        <v>297</v>
      </c>
      <c r="E1591" s="13">
        <v>3.3333333333333335</v>
      </c>
      <c r="F1591" s="48" t="s">
        <v>107</v>
      </c>
      <c r="G1591" s="13">
        <v>7.1875</v>
      </c>
      <c r="H1591" s="15">
        <v>0.28001148765077544</v>
      </c>
      <c r="I1591" s="15">
        <v>0.06397447510376249</v>
      </c>
      <c r="J1591" s="15">
        <v>0.05984073978936553</v>
      </c>
    </row>
    <row r="1592" ht="14.25" customHeight="1">
      <c r="A1592" s="11">
        <v>220.0</v>
      </c>
      <c r="B1592" s="11"/>
      <c r="C1592" s="20" t="s">
        <v>428</v>
      </c>
      <c r="D1592" s="21" t="s">
        <v>139</v>
      </c>
      <c r="E1592" s="13">
        <v>4.0</v>
      </c>
      <c r="F1592" s="21" t="s">
        <v>232</v>
      </c>
      <c r="G1592" s="13">
        <v>5.757575757575758</v>
      </c>
      <c r="H1592" s="15">
        <v>0.27874446734466335</v>
      </c>
      <c r="I1592" s="15">
        <v>0.03236737527625595</v>
      </c>
      <c r="J1592" s="15">
        <v>0.029346420250472058</v>
      </c>
    </row>
    <row r="1593" ht="14.25" customHeight="1">
      <c r="A1593" s="11">
        <v>104.0</v>
      </c>
      <c r="B1593" s="11"/>
      <c r="C1593" s="11" t="s">
        <v>391</v>
      </c>
      <c r="D1593" s="48" t="s">
        <v>103</v>
      </c>
      <c r="E1593" s="13">
        <v>3.571428571428571</v>
      </c>
      <c r="F1593" s="48" t="s">
        <v>311</v>
      </c>
      <c r="G1593" s="13">
        <v>8.125</v>
      </c>
      <c r="H1593" s="15">
        <v>0.2772881221652241</v>
      </c>
      <c r="I1593" s="15">
        <v>0.07179343257920703</v>
      </c>
      <c r="J1593" s="15">
        <v>0.09172911617656365</v>
      </c>
    </row>
    <row r="1594" ht="14.25" customHeight="1">
      <c r="A1594" s="11">
        <v>194.0</v>
      </c>
      <c r="B1594" s="11"/>
      <c r="C1594" s="20" t="s">
        <v>427</v>
      </c>
      <c r="D1594" s="21" t="s">
        <v>74</v>
      </c>
      <c r="E1594" s="13">
        <v>4.0</v>
      </c>
      <c r="F1594" s="21" t="s">
        <v>360</v>
      </c>
      <c r="G1594" s="13">
        <v>6.08695652173913</v>
      </c>
      <c r="H1594" s="15">
        <v>0.2772881221652241</v>
      </c>
      <c r="I1594" s="15">
        <v>0.03589671628960352</v>
      </c>
      <c r="J1594" s="15">
        <v>0.029033527597169227</v>
      </c>
    </row>
    <row r="1595" ht="14.25" customHeight="1">
      <c r="A1595" s="11">
        <v>188.0</v>
      </c>
      <c r="B1595" s="11"/>
      <c r="C1595" s="20" t="s">
        <v>383</v>
      </c>
      <c r="D1595" s="21" t="s">
        <v>129</v>
      </c>
      <c r="E1595" s="13">
        <v>2.7272727272727275</v>
      </c>
      <c r="F1595" s="21" t="s">
        <v>309</v>
      </c>
      <c r="G1595" s="13">
        <v>7.17948717948718</v>
      </c>
      <c r="H1595" s="15">
        <v>0.2768108620582272</v>
      </c>
      <c r="I1595" s="15">
        <v>0.060680484725007346</v>
      </c>
      <c r="J1595" s="15">
        <v>0.08366611970390085</v>
      </c>
    </row>
    <row r="1596" ht="14.25" customHeight="1">
      <c r="A1596" s="11">
        <v>165.0</v>
      </c>
      <c r="B1596" s="11"/>
      <c r="C1596" s="47" t="s">
        <v>413</v>
      </c>
      <c r="D1596" s="21" t="s">
        <v>184</v>
      </c>
      <c r="E1596" s="13">
        <v>4.0</v>
      </c>
      <c r="F1596" s="21" t="s">
        <v>239</v>
      </c>
      <c r="G1596" s="13">
        <v>5.833333333333334</v>
      </c>
      <c r="H1596" s="15">
        <v>0.2765545557044696</v>
      </c>
      <c r="I1596" s="15">
        <v>0.04929792681988481</v>
      </c>
      <c r="J1596" s="15">
        <v>0.04171519415851697</v>
      </c>
    </row>
    <row r="1597" ht="14.25" customHeight="1">
      <c r="A1597" s="11">
        <v>188.0</v>
      </c>
      <c r="B1597" s="11"/>
      <c r="C1597" s="20" t="s">
        <v>383</v>
      </c>
      <c r="D1597" s="21" t="s">
        <v>129</v>
      </c>
      <c r="E1597" s="13">
        <v>2.7272727272727275</v>
      </c>
      <c r="F1597" s="21" t="s">
        <v>48</v>
      </c>
      <c r="G1597" s="13">
        <v>7.428571428571429</v>
      </c>
      <c r="H1597" s="15">
        <v>0.2762852718138128</v>
      </c>
      <c r="I1597" s="15">
        <v>0.06056526861477</v>
      </c>
      <c r="J1597" s="15">
        <v>0.08125896598057633</v>
      </c>
    </row>
    <row r="1598" ht="14.25" customHeight="1">
      <c r="A1598" s="11">
        <v>167.0</v>
      </c>
      <c r="B1598" s="11"/>
      <c r="C1598" s="47" t="s">
        <v>431</v>
      </c>
      <c r="D1598" s="21" t="s">
        <v>297</v>
      </c>
      <c r="E1598" s="13">
        <v>3.3333333333333335</v>
      </c>
      <c r="F1598" s="21" t="s">
        <v>237</v>
      </c>
      <c r="G1598" s="13">
        <v>6.8181818181818175</v>
      </c>
      <c r="H1598" s="15">
        <v>0.2761454513321257</v>
      </c>
      <c r="I1598" s="15">
        <v>0.025305810318045508</v>
      </c>
      <c r="J1598" s="15">
        <v>0.023257805203933914</v>
      </c>
    </row>
    <row r="1599" ht="14.25" customHeight="1">
      <c r="A1599" s="11">
        <v>104.0</v>
      </c>
      <c r="B1599" s="11"/>
      <c r="C1599" s="11" t="s">
        <v>391</v>
      </c>
      <c r="D1599" s="48" t="s">
        <v>103</v>
      </c>
      <c r="E1599" s="13">
        <v>3.571428571428571</v>
      </c>
      <c r="F1599" s="48" t="s">
        <v>291</v>
      </c>
      <c r="G1599" s="13">
        <v>6.595744680851063</v>
      </c>
      <c r="H1599" s="15">
        <v>0.274918138215094</v>
      </c>
      <c r="I1599" s="15">
        <v>0.07117981349733347</v>
      </c>
      <c r="J1599" s="15">
        <v>0.10682378086384627</v>
      </c>
    </row>
    <row r="1600" ht="14.25" customHeight="1">
      <c r="A1600" s="11">
        <v>95.0</v>
      </c>
      <c r="B1600" s="11"/>
      <c r="C1600" s="11" t="s">
        <v>350</v>
      </c>
      <c r="D1600" s="12" t="s">
        <v>139</v>
      </c>
      <c r="E1600" s="13">
        <v>4.0</v>
      </c>
      <c r="F1600" s="12" t="s">
        <v>365</v>
      </c>
      <c r="G1600" s="13">
        <v>5.75</v>
      </c>
      <c r="H1600" s="15">
        <v>0.2744272129682813</v>
      </c>
      <c r="I1600" s="15">
        <v>0.08681348889820235</v>
      </c>
      <c r="J1600" s="15">
        <v>0.07661990504047796</v>
      </c>
    </row>
    <row r="1601" ht="14.25" customHeight="1">
      <c r="A1601" s="11">
        <v>104.0</v>
      </c>
      <c r="B1601" s="11"/>
      <c r="C1601" s="11" t="s">
        <v>391</v>
      </c>
      <c r="D1601" s="48" t="s">
        <v>103</v>
      </c>
      <c r="E1601" s="13">
        <v>3.571428571428571</v>
      </c>
      <c r="F1601" s="48" t="s">
        <v>194</v>
      </c>
      <c r="G1601" s="13">
        <v>7.142857142857142</v>
      </c>
      <c r="H1601" s="15">
        <v>0.27351549465277214</v>
      </c>
      <c r="I1601" s="15">
        <v>0.07081665118357157</v>
      </c>
      <c r="J1601" s="15">
        <v>0.10046522247909355</v>
      </c>
    </row>
    <row r="1602" ht="14.25" customHeight="1">
      <c r="A1602" s="11">
        <v>7.0</v>
      </c>
      <c r="B1602" s="11"/>
      <c r="C1602" s="11" t="s">
        <v>404</v>
      </c>
      <c r="D1602" s="48" t="s">
        <v>139</v>
      </c>
      <c r="E1602" s="13">
        <v>4.0</v>
      </c>
      <c r="F1602" s="48" t="s">
        <v>284</v>
      </c>
      <c r="G1602" s="13">
        <v>5.769230769230769</v>
      </c>
      <c r="H1602" s="15">
        <v>0.2730671085959643</v>
      </c>
      <c r="I1602" s="15">
        <v>0.046002496608848094</v>
      </c>
      <c r="J1602" s="15">
        <v>0.03860046593278185</v>
      </c>
    </row>
    <row r="1603" ht="14.25" customHeight="1">
      <c r="A1603" s="11">
        <v>7.0</v>
      </c>
      <c r="B1603" s="11"/>
      <c r="C1603" s="11" t="s">
        <v>404</v>
      </c>
      <c r="D1603" s="48" t="s">
        <v>154</v>
      </c>
      <c r="E1603" s="13">
        <v>3.3333333333333335</v>
      </c>
      <c r="F1603" s="48" t="s">
        <v>107</v>
      </c>
      <c r="G1603" s="13">
        <v>6.875</v>
      </c>
      <c r="H1603" s="15">
        <v>0.27283170591614014</v>
      </c>
      <c r="I1603" s="15">
        <v>0.04596283928418529</v>
      </c>
      <c r="J1603" s="15">
        <v>0.062100902855077</v>
      </c>
    </row>
    <row r="1604" ht="14.25" customHeight="1">
      <c r="A1604" s="32">
        <v>50.0</v>
      </c>
      <c r="B1604" s="32"/>
      <c r="C1604" s="32" t="s">
        <v>452</v>
      </c>
      <c r="D1604" s="36" t="s">
        <v>136</v>
      </c>
      <c r="E1604" s="13">
        <v>3.3333333333333335</v>
      </c>
      <c r="F1604" s="36" t="s">
        <v>245</v>
      </c>
      <c r="G1604" s="13">
        <v>6.875</v>
      </c>
      <c r="H1604" s="15">
        <v>0.27283170591614014</v>
      </c>
      <c r="I1604" s="15">
        <v>0.0075348916859320145</v>
      </c>
      <c r="J1604" s="15">
        <v>0.007048021761610254</v>
      </c>
    </row>
    <row r="1605" ht="14.25" customHeight="1">
      <c r="A1605" s="11">
        <v>165.0</v>
      </c>
      <c r="B1605" s="11"/>
      <c r="C1605" s="47" t="s">
        <v>413</v>
      </c>
      <c r="D1605" s="21" t="s">
        <v>139</v>
      </c>
      <c r="E1605" s="13">
        <v>4.0</v>
      </c>
      <c r="F1605" s="21" t="s">
        <v>239</v>
      </c>
      <c r="G1605" s="13">
        <v>5.833333333333334</v>
      </c>
      <c r="H1605" s="15">
        <v>0.2725883234844576</v>
      </c>
      <c r="I1605" s="15">
        <v>0.048590916135375375</v>
      </c>
      <c r="J1605" s="15">
        <v>0.039795738438543046</v>
      </c>
    </row>
    <row r="1606" ht="14.25" customHeight="1">
      <c r="A1606" s="11">
        <v>194.0</v>
      </c>
      <c r="B1606" s="11"/>
      <c r="C1606" s="20" t="s">
        <v>427</v>
      </c>
      <c r="D1606" s="21" t="s">
        <v>74</v>
      </c>
      <c r="E1606" s="13">
        <v>4.0</v>
      </c>
      <c r="F1606" s="21" t="s">
        <v>291</v>
      </c>
      <c r="G1606" s="13">
        <v>5.531914893617022</v>
      </c>
      <c r="H1606" s="15">
        <v>0.27238759570575033</v>
      </c>
      <c r="I1606" s="15">
        <v>0.03526231187800523</v>
      </c>
      <c r="J1606" s="15">
        <v>0.03280173667692801</v>
      </c>
    </row>
    <row r="1607" ht="14.25" customHeight="1">
      <c r="A1607" s="32">
        <v>39.0</v>
      </c>
      <c r="B1607" s="32"/>
      <c r="C1607" s="32" t="s">
        <v>419</v>
      </c>
      <c r="D1607" s="36" t="s">
        <v>158</v>
      </c>
      <c r="E1607" s="13">
        <v>3.3333333333333335</v>
      </c>
      <c r="F1607" s="36" t="s">
        <v>67</v>
      </c>
      <c r="G1607" s="13">
        <v>7.368421052631579</v>
      </c>
      <c r="H1607" s="15">
        <v>0.2715262910552974</v>
      </c>
      <c r="I1607" s="15">
        <v>0.04311832754246263</v>
      </c>
      <c r="J1607" s="15">
        <v>0.046512157194191946</v>
      </c>
    </row>
    <row r="1608" ht="14.25" customHeight="1">
      <c r="A1608" s="32">
        <v>39.0</v>
      </c>
      <c r="B1608" s="32"/>
      <c r="C1608" s="32" t="s">
        <v>419</v>
      </c>
      <c r="D1608" s="36" t="s">
        <v>42</v>
      </c>
      <c r="E1608" s="13">
        <v>3.3333333333333335</v>
      </c>
      <c r="F1608" s="36" t="s">
        <v>67</v>
      </c>
      <c r="G1608" s="13">
        <v>7.368421052631579</v>
      </c>
      <c r="H1608" s="15">
        <v>0.2715262910552974</v>
      </c>
      <c r="I1608" s="15">
        <v>0.04311832754246263</v>
      </c>
      <c r="J1608" s="15">
        <v>0.03697120187230642</v>
      </c>
    </row>
    <row r="1609" ht="14.25" customHeight="1">
      <c r="A1609" s="11">
        <v>96.0</v>
      </c>
      <c r="B1609" s="11"/>
      <c r="C1609" s="11" t="s">
        <v>367</v>
      </c>
      <c r="D1609" s="48" t="s">
        <v>18</v>
      </c>
      <c r="E1609" s="13">
        <v>3.75</v>
      </c>
      <c r="F1609" s="48" t="s">
        <v>193</v>
      </c>
      <c r="G1609" s="13">
        <v>6.5625</v>
      </c>
      <c r="H1609" s="15">
        <v>0.2692418150488225</v>
      </c>
      <c r="I1609" s="15">
        <v>0.08010328930468993</v>
      </c>
      <c r="J1609" s="15">
        <v>0.1192721630136771</v>
      </c>
    </row>
    <row r="1610" ht="14.25" customHeight="1">
      <c r="A1610" s="11">
        <v>29.0</v>
      </c>
      <c r="B1610" s="11"/>
      <c r="C1610" s="11" t="s">
        <v>406</v>
      </c>
      <c r="D1610" s="48" t="s">
        <v>60</v>
      </c>
      <c r="E1610" s="13">
        <v>4.0</v>
      </c>
      <c r="F1610" s="48" t="s">
        <v>67</v>
      </c>
      <c r="G1610" s="13">
        <v>6.315789473684211</v>
      </c>
      <c r="H1610" s="15">
        <v>0.2692418150488225</v>
      </c>
      <c r="I1610" s="15">
        <v>0.04368502169886571</v>
      </c>
      <c r="J1610" s="15">
        <v>0.0321945372035277</v>
      </c>
    </row>
    <row r="1611" ht="14.25" customHeight="1">
      <c r="A1611" s="11">
        <v>29.0</v>
      </c>
      <c r="B1611" s="11"/>
      <c r="C1611" s="11" t="s">
        <v>406</v>
      </c>
      <c r="D1611" s="48" t="s">
        <v>60</v>
      </c>
      <c r="E1611" s="13">
        <v>4.0</v>
      </c>
      <c r="F1611" s="48" t="s">
        <v>310</v>
      </c>
      <c r="G1611" s="13">
        <v>6.470588235294118</v>
      </c>
      <c r="H1611" s="15">
        <v>0.26866280039280355</v>
      </c>
      <c r="I1611" s="15">
        <v>0.04359107541564234</v>
      </c>
      <c r="J1611" s="15">
        <v>0.031358953795191866</v>
      </c>
    </row>
    <row r="1612" ht="14.25" customHeight="1">
      <c r="A1612" s="11">
        <v>41.0</v>
      </c>
      <c r="B1612" s="11"/>
      <c r="C1612" s="11" t="s">
        <v>435</v>
      </c>
      <c r="D1612" s="48" t="s">
        <v>60</v>
      </c>
      <c r="E1612" s="13">
        <v>4.0</v>
      </c>
      <c r="F1612" s="48" t="s">
        <v>225</v>
      </c>
      <c r="G1612" s="13">
        <v>6.296296296296297</v>
      </c>
      <c r="H1612" s="15">
        <v>0.26846140399071</v>
      </c>
      <c r="I1612" s="15">
        <v>0.02561267529605349</v>
      </c>
      <c r="J1612" s="15">
        <v>0.019256325340860858</v>
      </c>
    </row>
    <row r="1613" ht="14.25" customHeight="1">
      <c r="A1613" s="11">
        <v>113.0</v>
      </c>
      <c r="B1613" s="11"/>
      <c r="C1613" s="11" t="s">
        <v>142</v>
      </c>
      <c r="D1613" s="48" t="s">
        <v>42</v>
      </c>
      <c r="E1613" s="13">
        <v>3.3333333333333335</v>
      </c>
      <c r="F1613" s="12" t="s">
        <v>29</v>
      </c>
      <c r="G1613" s="13">
        <v>8.157894736842104</v>
      </c>
      <c r="H1613" s="15">
        <v>0.2666776072864528</v>
      </c>
      <c r="I1613" s="15">
        <v>0.3682465861545722</v>
      </c>
      <c r="J1613" s="15">
        <v>0.3134514941347718</v>
      </c>
    </row>
    <row r="1614" ht="14.25" customHeight="1">
      <c r="A1614" s="11">
        <v>90.0</v>
      </c>
      <c r="B1614" s="11"/>
      <c r="C1614" s="11" t="s">
        <v>403</v>
      </c>
      <c r="D1614" s="48" t="s">
        <v>97</v>
      </c>
      <c r="E1614" s="13">
        <v>3.3333333333333335</v>
      </c>
      <c r="F1614" s="48" t="s">
        <v>232</v>
      </c>
      <c r="G1614" s="13">
        <v>6.0606060606060606</v>
      </c>
      <c r="H1614" s="15">
        <v>0.26638030783574324</v>
      </c>
      <c r="I1614" s="15">
        <v>0.042133948100239765</v>
      </c>
      <c r="J1614" s="15">
        <v>0.05931555002353217</v>
      </c>
    </row>
    <row r="1615" ht="14.25" customHeight="1">
      <c r="A1615" s="11">
        <v>194.0</v>
      </c>
      <c r="B1615" s="11"/>
      <c r="C1615" s="20" t="s">
        <v>427</v>
      </c>
      <c r="D1615" s="21" t="s">
        <v>74</v>
      </c>
      <c r="E1615" s="13">
        <v>4.0</v>
      </c>
      <c r="F1615" s="21" t="s">
        <v>67</v>
      </c>
      <c r="G1615" s="13">
        <v>5.7894736842105265</v>
      </c>
      <c r="H1615" s="15">
        <v>0.2659178420235284</v>
      </c>
      <c r="I1615" s="15">
        <v>0.034424760992013956</v>
      </c>
      <c r="J1615" s="15">
        <v>0.02640733067499538</v>
      </c>
    </row>
    <row r="1616" ht="14.25" customHeight="1">
      <c r="A1616" s="11">
        <v>52.0</v>
      </c>
      <c r="B1616" s="11"/>
      <c r="C1616" s="11" t="s">
        <v>433</v>
      </c>
      <c r="D1616" s="48" t="s">
        <v>317</v>
      </c>
      <c r="E1616" s="13">
        <v>4.0</v>
      </c>
      <c r="F1616" s="48" t="s">
        <v>237</v>
      </c>
      <c r="G1616" s="13">
        <v>5.909090909090909</v>
      </c>
      <c r="H1616" s="15">
        <v>0.26575908510291735</v>
      </c>
      <c r="I1616" s="15">
        <v>0.027022942260051825</v>
      </c>
      <c r="J1616" s="15">
        <v>0.020614355354035045</v>
      </c>
    </row>
    <row r="1617" ht="14.25" customHeight="1">
      <c r="A1617" s="11">
        <v>52.0</v>
      </c>
      <c r="B1617" s="11"/>
      <c r="C1617" s="11" t="s">
        <v>433</v>
      </c>
      <c r="D1617" s="48" t="s">
        <v>60</v>
      </c>
      <c r="E1617" s="13">
        <v>4.0</v>
      </c>
      <c r="F1617" s="48" t="s">
        <v>237</v>
      </c>
      <c r="G1617" s="13">
        <v>5.909090909090909</v>
      </c>
      <c r="H1617" s="15">
        <v>0.26575908510291735</v>
      </c>
      <c r="I1617" s="15">
        <v>0.027022942260051825</v>
      </c>
      <c r="J1617" s="15">
        <v>0.020614355354035045</v>
      </c>
    </row>
    <row r="1618" ht="14.25" customHeight="1">
      <c r="A1618" s="11">
        <v>173.0</v>
      </c>
      <c r="B1618" s="11"/>
      <c r="C1618" s="20" t="s">
        <v>426</v>
      </c>
      <c r="D1618" s="21" t="s">
        <v>42</v>
      </c>
      <c r="E1618" s="13">
        <v>3.3333333333333335</v>
      </c>
      <c r="F1618" s="21" t="s">
        <v>207</v>
      </c>
      <c r="G1618" s="13">
        <v>7.3076923076923075</v>
      </c>
      <c r="H1618" s="15">
        <v>0.2656519241815049</v>
      </c>
      <c r="I1618" s="15">
        <v>0.037933582994218146</v>
      </c>
      <c r="J1618" s="15">
        <v>0.0329480263721209</v>
      </c>
    </row>
    <row r="1619" ht="14.25" customHeight="1">
      <c r="A1619" s="11">
        <v>48.0</v>
      </c>
      <c r="B1619" s="11"/>
      <c r="C1619" s="11" t="s">
        <v>398</v>
      </c>
      <c r="D1619" s="48" t="s">
        <v>18</v>
      </c>
      <c r="E1619" s="13">
        <v>3.75</v>
      </c>
      <c r="F1619" s="48" t="s">
        <v>310</v>
      </c>
      <c r="G1619" s="13">
        <v>7.058823529411765</v>
      </c>
      <c r="H1619" s="15">
        <v>0.2650996332788407</v>
      </c>
      <c r="I1619" s="15">
        <v>0.050916676979651014</v>
      </c>
      <c r="J1619" s="15">
        <v>0.06938714049088994</v>
      </c>
    </row>
    <row r="1620" ht="14.25" customHeight="1">
      <c r="A1620" s="11">
        <v>86.0</v>
      </c>
      <c r="B1620" s="11"/>
      <c r="C1620" s="11" t="s">
        <v>374</v>
      </c>
      <c r="D1620" s="12" t="s">
        <v>58</v>
      </c>
      <c r="E1620" s="13">
        <v>4.0</v>
      </c>
      <c r="F1620" s="12" t="s">
        <v>212</v>
      </c>
      <c r="G1620" s="13">
        <v>5.352112676056338</v>
      </c>
      <c r="H1620" s="15">
        <v>0.26400191223006697</v>
      </c>
      <c r="I1620" s="15">
        <v>0.0689334320959705</v>
      </c>
      <c r="J1620" s="15">
        <v>0.06014042603396043</v>
      </c>
    </row>
    <row r="1621" ht="14.25" customHeight="1">
      <c r="A1621" s="11">
        <v>48.0</v>
      </c>
      <c r="B1621" s="11"/>
      <c r="C1621" s="11" t="s">
        <v>398</v>
      </c>
      <c r="D1621" s="48" t="s">
        <v>18</v>
      </c>
      <c r="E1621" s="13">
        <v>3.75</v>
      </c>
      <c r="F1621" s="48" t="s">
        <v>193</v>
      </c>
      <c r="G1621" s="13">
        <v>6.25</v>
      </c>
      <c r="H1621" s="15">
        <v>0.2632586636032931</v>
      </c>
      <c r="I1621" s="15">
        <v>0.0505630889450701</v>
      </c>
      <c r="J1621" s="15">
        <v>0.07528740753943498</v>
      </c>
    </row>
    <row r="1622" ht="14.25" customHeight="1">
      <c r="A1622" s="11">
        <v>172.0</v>
      </c>
      <c r="B1622" s="11"/>
      <c r="C1622" s="20" t="s">
        <v>450</v>
      </c>
      <c r="D1622" s="21" t="s">
        <v>70</v>
      </c>
      <c r="E1622" s="13">
        <v>3.3333333333333335</v>
      </c>
      <c r="F1622" s="21" t="s">
        <v>272</v>
      </c>
      <c r="G1622" s="13">
        <v>6.666666666666667</v>
      </c>
      <c r="H1622" s="15">
        <v>0.2632586636032931</v>
      </c>
      <c r="I1622" s="15">
        <v>0.01041004772398502</v>
      </c>
      <c r="J1622" s="15">
        <v>0.009041870023118417</v>
      </c>
    </row>
    <row r="1623" ht="14.25" customHeight="1">
      <c r="A1623" s="11">
        <v>72.0</v>
      </c>
      <c r="B1623" s="11"/>
      <c r="C1623" s="11" t="s">
        <v>397</v>
      </c>
      <c r="D1623" s="48" t="s">
        <v>297</v>
      </c>
      <c r="E1623" s="13">
        <v>3.3333333333333335</v>
      </c>
      <c r="F1623" s="48" t="s">
        <v>334</v>
      </c>
      <c r="G1623" s="13">
        <v>5.862068965517241</v>
      </c>
      <c r="H1623" s="15">
        <v>0.26285302621715556</v>
      </c>
      <c r="I1623" s="15">
        <v>0.06005426606872098</v>
      </c>
      <c r="J1623" s="15">
        <v>0.060175045598244666</v>
      </c>
    </row>
    <row r="1624" ht="14.25" customHeight="1">
      <c r="A1624" s="11">
        <v>32.0</v>
      </c>
      <c r="B1624" s="11"/>
      <c r="C1624" s="11" t="s">
        <v>424</v>
      </c>
      <c r="D1624" s="48" t="s">
        <v>296</v>
      </c>
      <c r="E1624" s="13">
        <v>3.0</v>
      </c>
      <c r="F1624" s="48" t="s">
        <v>67</v>
      </c>
      <c r="G1624" s="13">
        <v>7.894736842105264</v>
      </c>
      <c r="H1624" s="15">
        <v>0.26285302621715556</v>
      </c>
      <c r="I1624" s="15">
        <v>0.028839246452781395</v>
      </c>
      <c r="J1624" s="15">
        <v>0.032532121030005474</v>
      </c>
    </row>
    <row r="1625" ht="14.25" customHeight="1">
      <c r="A1625" s="32">
        <v>21.0</v>
      </c>
      <c r="B1625" s="32"/>
      <c r="C1625" s="32" t="s">
        <v>434</v>
      </c>
      <c r="D1625" s="36" t="s">
        <v>296</v>
      </c>
      <c r="E1625" s="13">
        <v>4.0</v>
      </c>
      <c r="F1625" s="36" t="s">
        <v>202</v>
      </c>
      <c r="G1625" s="13">
        <v>5.357142857142857</v>
      </c>
      <c r="H1625" s="15">
        <v>0.26185086326316853</v>
      </c>
      <c r="I1625" s="15">
        <v>0.020051337149025385</v>
      </c>
      <c r="J1625" s="15">
        <v>0.024672692949086476</v>
      </c>
    </row>
    <row r="1626" ht="14.25" customHeight="1">
      <c r="A1626" s="11">
        <v>104.0</v>
      </c>
      <c r="B1626" s="11"/>
      <c r="C1626" s="11" t="s">
        <v>391</v>
      </c>
      <c r="D1626" s="48" t="s">
        <v>106</v>
      </c>
      <c r="E1626" s="13">
        <v>3.076923076923077</v>
      </c>
      <c r="F1626" s="48" t="s">
        <v>291</v>
      </c>
      <c r="G1626" s="13">
        <v>6.595744680851063</v>
      </c>
      <c r="H1626" s="15">
        <v>0.2615491917617133</v>
      </c>
      <c r="I1626" s="15">
        <v>0.06771842269429032</v>
      </c>
      <c r="J1626" s="15">
        <v>0.0993826230989309</v>
      </c>
    </row>
    <row r="1627" ht="14.25" customHeight="1">
      <c r="A1627" s="11">
        <v>32.0</v>
      </c>
      <c r="B1627" s="11"/>
      <c r="C1627" s="11" t="s">
        <v>424</v>
      </c>
      <c r="D1627" s="48" t="s">
        <v>297</v>
      </c>
      <c r="E1627" s="13">
        <v>3.3333333333333335</v>
      </c>
      <c r="F1627" s="48" t="s">
        <v>229</v>
      </c>
      <c r="G1627" s="13">
        <v>6.486486486486486</v>
      </c>
      <c r="H1627" s="15">
        <v>0.26054465676202204</v>
      </c>
      <c r="I1627" s="15">
        <v>0.028585980829102898</v>
      </c>
      <c r="J1627" s="15">
        <v>0.025013157349809682</v>
      </c>
    </row>
    <row r="1628" ht="14.25" customHeight="1">
      <c r="A1628" s="11">
        <v>96.0</v>
      </c>
      <c r="B1628" s="11"/>
      <c r="C1628" s="11" t="s">
        <v>367</v>
      </c>
      <c r="D1628" s="48" t="s">
        <v>42</v>
      </c>
      <c r="E1628" s="13">
        <v>3.3333333333333335</v>
      </c>
      <c r="F1628" s="48" t="s">
        <v>193</v>
      </c>
      <c r="G1628" s="13">
        <v>6.5625</v>
      </c>
      <c r="H1628" s="15">
        <v>0.26047580246583757</v>
      </c>
      <c r="I1628" s="15">
        <v>0.07749527523430466</v>
      </c>
      <c r="J1628" s="15">
        <v>0.07084043621418397</v>
      </c>
    </row>
    <row r="1629" ht="14.25" customHeight="1">
      <c r="A1629" s="11">
        <v>194.0</v>
      </c>
      <c r="B1629" s="11"/>
      <c r="C1629" s="20" t="s">
        <v>427</v>
      </c>
      <c r="D1629" s="21" t="s">
        <v>136</v>
      </c>
      <c r="E1629" s="13">
        <v>3.3333333333333335</v>
      </c>
      <c r="F1629" s="21" t="s">
        <v>360</v>
      </c>
      <c r="G1629" s="13">
        <v>6.08695652173913</v>
      </c>
      <c r="H1629" s="15">
        <v>0.26009775340565494</v>
      </c>
      <c r="I1629" s="15">
        <v>0.03367131339294346</v>
      </c>
      <c r="J1629" s="15">
        <v>0.031359086785381796</v>
      </c>
    </row>
    <row r="1630" ht="14.25" customHeight="1">
      <c r="A1630" s="11">
        <v>174.0</v>
      </c>
      <c r="B1630" s="11"/>
      <c r="C1630" s="20" t="s">
        <v>442</v>
      </c>
      <c r="D1630" s="21" t="s">
        <v>42</v>
      </c>
      <c r="E1630" s="13">
        <v>3.3333333333333335</v>
      </c>
      <c r="F1630" s="21" t="s">
        <v>37</v>
      </c>
      <c r="G1630" s="13">
        <v>6.666666666666667</v>
      </c>
      <c r="H1630" s="15">
        <v>0.2598397199201335</v>
      </c>
      <c r="I1630" s="15">
        <v>0.024953212726138492</v>
      </c>
      <c r="J1630" s="15">
        <v>0.02243680423150255</v>
      </c>
    </row>
    <row r="1631" ht="14.25" customHeight="1">
      <c r="A1631" s="11">
        <v>41.0</v>
      </c>
      <c r="B1631" s="11"/>
      <c r="C1631" s="11" t="s">
        <v>435</v>
      </c>
      <c r="D1631" s="48" t="s">
        <v>60</v>
      </c>
      <c r="E1631" s="13">
        <v>4.0</v>
      </c>
      <c r="F1631" s="48" t="s">
        <v>310</v>
      </c>
      <c r="G1631" s="13">
        <v>5.88235294117647</v>
      </c>
      <c r="H1631" s="15">
        <v>0.2593985658965</v>
      </c>
      <c r="I1631" s="15">
        <v>0.024748031343823626</v>
      </c>
      <c r="J1631" s="15">
        <v>0.017803469265968996</v>
      </c>
    </row>
    <row r="1632" ht="14.25" customHeight="1">
      <c r="A1632" s="11">
        <v>104.0</v>
      </c>
      <c r="B1632" s="11"/>
      <c r="C1632" s="11" t="s">
        <v>391</v>
      </c>
      <c r="D1632" s="48" t="s">
        <v>106</v>
      </c>
      <c r="E1632" s="13">
        <v>3.076923076923077</v>
      </c>
      <c r="F1632" s="48" t="s">
        <v>194</v>
      </c>
      <c r="G1632" s="13">
        <v>7.142857142857142</v>
      </c>
      <c r="H1632" s="15">
        <v>0.2584721424468696</v>
      </c>
      <c r="I1632" s="15">
        <v>0.06692173536847514</v>
      </c>
      <c r="J1632" s="15">
        <v>0.09247367069098382</v>
      </c>
    </row>
    <row r="1633" ht="14.25" customHeight="1">
      <c r="A1633" s="32">
        <v>21.0</v>
      </c>
      <c r="B1633" s="32"/>
      <c r="C1633" s="32" t="s">
        <v>434</v>
      </c>
      <c r="D1633" s="36" t="s">
        <v>246</v>
      </c>
      <c r="E1633" s="13">
        <v>3.75</v>
      </c>
      <c r="F1633" s="36" t="s">
        <v>202</v>
      </c>
      <c r="G1633" s="13">
        <v>5.357142857142857</v>
      </c>
      <c r="H1633" s="15">
        <v>0.2584721424468696</v>
      </c>
      <c r="I1633" s="15">
        <v>0.01979261021807022</v>
      </c>
      <c r="J1633" s="15">
        <v>0.02256357564860005</v>
      </c>
    </row>
    <row r="1634" ht="14.25" customHeight="1">
      <c r="A1634" s="11">
        <v>174.0</v>
      </c>
      <c r="B1634" s="11"/>
      <c r="C1634" s="20" t="s">
        <v>442</v>
      </c>
      <c r="D1634" s="21" t="s">
        <v>42</v>
      </c>
      <c r="E1634" s="13">
        <v>3.3333333333333335</v>
      </c>
      <c r="F1634" s="21" t="s">
        <v>71</v>
      </c>
      <c r="G1634" s="13">
        <v>6.923076923076923</v>
      </c>
      <c r="H1634" s="15">
        <v>0.2584721424468696</v>
      </c>
      <c r="I1634" s="15">
        <v>0.024821880027579867</v>
      </c>
      <c r="J1634" s="15">
        <v>0.021559575795383652</v>
      </c>
    </row>
    <row r="1635" ht="14.25" customHeight="1">
      <c r="A1635" s="11">
        <v>29.0</v>
      </c>
      <c r="B1635" s="11"/>
      <c r="C1635" s="11" t="s">
        <v>406</v>
      </c>
      <c r="D1635" s="48" t="s">
        <v>297</v>
      </c>
      <c r="E1635" s="13">
        <v>3.3333333333333335</v>
      </c>
      <c r="F1635" s="48" t="s">
        <v>67</v>
      </c>
      <c r="G1635" s="13">
        <v>6.315789473684211</v>
      </c>
      <c r="H1635" s="15">
        <v>0.2578860378154708</v>
      </c>
      <c r="I1635" s="15">
        <v>0.041842524185036</v>
      </c>
      <c r="J1635" s="15">
        <v>0.03688084261895244</v>
      </c>
    </row>
    <row r="1636" ht="14.25" customHeight="1">
      <c r="A1636" s="11">
        <v>29.0</v>
      </c>
      <c r="B1636" s="11"/>
      <c r="C1636" s="11" t="s">
        <v>406</v>
      </c>
      <c r="D1636" s="48" t="s">
        <v>297</v>
      </c>
      <c r="E1636" s="13">
        <v>3.3333333333333335</v>
      </c>
      <c r="F1636" s="48" t="s">
        <v>310</v>
      </c>
      <c r="G1636" s="13">
        <v>6.470588235294118</v>
      </c>
      <c r="H1636" s="15">
        <v>0.2566390066848351</v>
      </c>
      <c r="I1636" s="15">
        <v>0.04164019089594009</v>
      </c>
      <c r="J1636" s="15">
        <v>0.03562605074977197</v>
      </c>
    </row>
    <row r="1637" ht="14.25" customHeight="1">
      <c r="A1637" s="32">
        <v>86.0</v>
      </c>
      <c r="B1637" s="32"/>
      <c r="C1637" s="32" t="s">
        <v>374</v>
      </c>
      <c r="D1637" s="70" t="s">
        <v>58</v>
      </c>
      <c r="E1637" s="13">
        <v>4.0</v>
      </c>
      <c r="F1637" s="36" t="s">
        <v>284</v>
      </c>
      <c r="G1637" s="13">
        <v>5.0</v>
      </c>
      <c r="H1637" s="15">
        <v>0.25642077623697385</v>
      </c>
      <c r="I1637" s="15">
        <v>0.06695392475537676</v>
      </c>
      <c r="J1637" s="15">
        <v>0.05815426607324152</v>
      </c>
    </row>
    <row r="1638" ht="14.25" customHeight="1">
      <c r="A1638" s="11">
        <v>72.0</v>
      </c>
      <c r="B1638" s="11"/>
      <c r="C1638" s="11" t="s">
        <v>397</v>
      </c>
      <c r="D1638" s="48" t="s">
        <v>154</v>
      </c>
      <c r="E1638" s="13">
        <v>3.3333333333333335</v>
      </c>
      <c r="F1638" s="48" t="s">
        <v>334</v>
      </c>
      <c r="G1638" s="13">
        <v>5.862068965517241</v>
      </c>
      <c r="H1638" s="15">
        <v>0.25626297883621263</v>
      </c>
      <c r="I1638" s="15">
        <v>0.058548632047624845</v>
      </c>
      <c r="J1638" s="15">
        <v>0.07978765305248738</v>
      </c>
    </row>
    <row r="1639" ht="14.25" customHeight="1">
      <c r="A1639" s="11">
        <v>163.0</v>
      </c>
      <c r="B1639" s="11"/>
      <c r="C1639" s="47" t="s">
        <v>414</v>
      </c>
      <c r="D1639" s="21" t="s">
        <v>296</v>
      </c>
      <c r="E1639" s="13">
        <v>3.0</v>
      </c>
      <c r="F1639" s="21" t="s">
        <v>87</v>
      </c>
      <c r="G1639" s="13">
        <v>8.0</v>
      </c>
      <c r="H1639" s="15">
        <v>0.254369410027078</v>
      </c>
      <c r="I1639" s="15">
        <v>0.04837678578671184</v>
      </c>
      <c r="J1639" s="15">
        <v>0.05418200008111725</v>
      </c>
    </row>
    <row r="1640" ht="14.25" customHeight="1">
      <c r="A1640" s="32">
        <v>86.0</v>
      </c>
      <c r="B1640" s="32"/>
      <c r="C1640" s="32" t="s">
        <v>374</v>
      </c>
      <c r="D1640" s="36" t="s">
        <v>74</v>
      </c>
      <c r="E1640" s="13">
        <v>4.0</v>
      </c>
      <c r="F1640" s="36" t="s">
        <v>284</v>
      </c>
      <c r="G1640" s="13">
        <v>5.0</v>
      </c>
      <c r="H1640" s="15">
        <v>0.2542348942100357</v>
      </c>
      <c r="I1640" s="15">
        <v>0.06638316998697028</v>
      </c>
      <c r="J1640" s="15">
        <v>0.055701787522098485</v>
      </c>
    </row>
    <row r="1641" ht="14.25" customHeight="1">
      <c r="A1641" s="11">
        <v>161.0</v>
      </c>
      <c r="B1641" s="11"/>
      <c r="C1641" s="47" t="s">
        <v>440</v>
      </c>
      <c r="D1641" s="21" t="s">
        <v>317</v>
      </c>
      <c r="E1641" s="13">
        <v>4.0</v>
      </c>
      <c r="F1641" s="21" t="s">
        <v>236</v>
      </c>
      <c r="G1641" s="13">
        <v>5.625</v>
      </c>
      <c r="H1641" s="15">
        <v>0.2542348942100357</v>
      </c>
      <c r="I1641" s="15">
        <v>0.021502721528231357</v>
      </c>
      <c r="J1641" s="15">
        <v>0.015277642452855258</v>
      </c>
    </row>
    <row r="1642" ht="14.25" customHeight="1">
      <c r="A1642" s="11">
        <v>194.0</v>
      </c>
      <c r="B1642" s="11"/>
      <c r="C1642" s="20" t="s">
        <v>427</v>
      </c>
      <c r="D1642" s="21" t="s">
        <v>136</v>
      </c>
      <c r="E1642" s="13">
        <v>3.3333333333333335</v>
      </c>
      <c r="F1642" s="21" t="s">
        <v>291</v>
      </c>
      <c r="G1642" s="13">
        <v>5.531914893617022</v>
      </c>
      <c r="H1642" s="15">
        <v>0.25393754345657366</v>
      </c>
      <c r="I1642" s="15">
        <v>0.03287383491784743</v>
      </c>
      <c r="J1642" s="15">
        <v>0.03452350372463396</v>
      </c>
    </row>
    <row r="1643" ht="14.25" customHeight="1">
      <c r="A1643" s="11">
        <v>102.0</v>
      </c>
      <c r="B1643" s="11"/>
      <c r="C1643" s="11" t="s">
        <v>358</v>
      </c>
      <c r="D1643" s="12" t="s">
        <v>129</v>
      </c>
      <c r="E1643" s="13">
        <v>2.7272727272727275</v>
      </c>
      <c r="F1643" s="48" t="s">
        <v>128</v>
      </c>
      <c r="G1643" s="13">
        <v>6.0</v>
      </c>
      <c r="H1643" s="15">
        <v>0.2534040612224212</v>
      </c>
      <c r="I1643" s="15">
        <v>0.06680244528760441</v>
      </c>
      <c r="J1643" s="15">
        <v>0.09330676682333502</v>
      </c>
    </row>
    <row r="1644" ht="14.25" customHeight="1">
      <c r="A1644" s="11">
        <v>161.0</v>
      </c>
      <c r="B1644" s="11"/>
      <c r="C1644" s="47" t="s">
        <v>440</v>
      </c>
      <c r="D1644" s="21" t="s">
        <v>246</v>
      </c>
      <c r="E1644" s="13">
        <v>3.75</v>
      </c>
      <c r="F1644" s="21" t="s">
        <v>236</v>
      </c>
      <c r="G1644" s="13">
        <v>5.625</v>
      </c>
      <c r="H1644" s="15">
        <v>0.2512923607122343</v>
      </c>
      <c r="I1644" s="15">
        <v>0.021253847436469415</v>
      </c>
      <c r="J1644" s="15">
        <v>0.020955144715740656</v>
      </c>
    </row>
    <row r="1645" ht="14.25" customHeight="1">
      <c r="A1645" s="11">
        <v>86.0</v>
      </c>
      <c r="B1645" s="11"/>
      <c r="C1645" s="11" t="s">
        <v>374</v>
      </c>
      <c r="D1645" s="48" t="s">
        <v>97</v>
      </c>
      <c r="E1645" s="13">
        <v>2.5</v>
      </c>
      <c r="F1645" s="48" t="s">
        <v>101</v>
      </c>
      <c r="G1645" s="13">
        <v>7.894736842105264</v>
      </c>
      <c r="H1645" s="15">
        <v>0.250639653281813</v>
      </c>
      <c r="I1645" s="15">
        <v>0.06544441808816463</v>
      </c>
      <c r="J1645" s="15">
        <v>0.08105412373586018</v>
      </c>
    </row>
    <row r="1646" ht="14.25" customHeight="1">
      <c r="A1646" s="11">
        <v>174.0</v>
      </c>
      <c r="B1646" s="11"/>
      <c r="C1646" s="20" t="s">
        <v>442</v>
      </c>
      <c r="D1646" s="21" t="s">
        <v>42</v>
      </c>
      <c r="E1646" s="13">
        <v>3.3333333333333335</v>
      </c>
      <c r="F1646" s="21" t="s">
        <v>67</v>
      </c>
      <c r="G1646" s="13">
        <v>6.315789473684211</v>
      </c>
      <c r="H1646" s="15">
        <v>0.250639653281813</v>
      </c>
      <c r="I1646" s="15">
        <v>0.024069701844925934</v>
      </c>
      <c r="J1646" s="15">
        <v>0.020638226402418542</v>
      </c>
    </row>
    <row r="1647" ht="14.25" customHeight="1">
      <c r="A1647" s="11">
        <v>7.0</v>
      </c>
      <c r="B1647" s="11"/>
      <c r="C1647" s="11" t="s">
        <v>404</v>
      </c>
      <c r="D1647" s="48" t="s">
        <v>154</v>
      </c>
      <c r="E1647" s="13">
        <v>3.3333333333333335</v>
      </c>
      <c r="F1647" s="48" t="s">
        <v>284</v>
      </c>
      <c r="G1647" s="13">
        <v>5.769230769230769</v>
      </c>
      <c r="H1647" s="15">
        <v>0.25013433140019636</v>
      </c>
      <c r="I1647" s="15">
        <v>0.04213910562556886</v>
      </c>
      <c r="J1647" s="15">
        <v>0.05593224386131843</v>
      </c>
    </row>
    <row r="1648" ht="14.25" customHeight="1">
      <c r="A1648" s="11">
        <v>165.0</v>
      </c>
      <c r="B1648" s="11"/>
      <c r="C1648" s="47" t="s">
        <v>413</v>
      </c>
      <c r="D1648" s="21" t="s">
        <v>184</v>
      </c>
      <c r="E1648" s="13">
        <v>4.0</v>
      </c>
      <c r="F1648" s="21" t="s">
        <v>312</v>
      </c>
      <c r="G1648" s="13">
        <v>4.594594594594595</v>
      </c>
      <c r="H1648" s="15">
        <v>0.24861333767692265</v>
      </c>
      <c r="I1648" s="15">
        <v>0.04431719483349002</v>
      </c>
      <c r="J1648" s="15">
        <v>0.043606406974324864</v>
      </c>
    </row>
    <row r="1649" ht="14.25" customHeight="1">
      <c r="A1649" s="11">
        <v>220.0</v>
      </c>
      <c r="B1649" s="11"/>
      <c r="C1649" s="20" t="s">
        <v>428</v>
      </c>
      <c r="D1649" s="21" t="s">
        <v>224</v>
      </c>
      <c r="E1649" s="13">
        <v>2.0</v>
      </c>
      <c r="F1649" s="21" t="s">
        <v>140</v>
      </c>
      <c r="G1649" s="13">
        <v>7.777777777777778</v>
      </c>
      <c r="H1649" s="15">
        <v>0.24861333767692265</v>
      </c>
      <c r="I1649" s="15">
        <v>0.02886859522604103</v>
      </c>
      <c r="J1649" s="15">
        <v>0.03520931422538945</v>
      </c>
    </row>
    <row r="1650" ht="14.25" customHeight="1">
      <c r="A1650" s="11">
        <v>165.0</v>
      </c>
      <c r="B1650" s="11"/>
      <c r="C1650" s="47" t="s">
        <v>413</v>
      </c>
      <c r="D1650" s="21" t="s">
        <v>139</v>
      </c>
      <c r="E1650" s="13">
        <v>4.0</v>
      </c>
      <c r="F1650" s="21" t="s">
        <v>312</v>
      </c>
      <c r="G1650" s="13">
        <v>4.594594594594595</v>
      </c>
      <c r="H1650" s="15">
        <v>0.2473035930818814</v>
      </c>
      <c r="I1650" s="15">
        <v>0.04408372302162776</v>
      </c>
      <c r="J1650" s="15">
        <v>0.041590712478335706</v>
      </c>
    </row>
    <row r="1651" ht="14.25" customHeight="1">
      <c r="A1651" s="11">
        <v>41.0</v>
      </c>
      <c r="B1651" s="11"/>
      <c r="C1651" s="11" t="s">
        <v>435</v>
      </c>
      <c r="D1651" s="12" t="s">
        <v>60</v>
      </c>
      <c r="E1651" s="13">
        <v>4.0</v>
      </c>
      <c r="F1651" s="12" t="s">
        <v>379</v>
      </c>
      <c r="G1651" s="13">
        <v>5.0</v>
      </c>
      <c r="H1651" s="15">
        <v>0.24704625323476187</v>
      </c>
      <c r="I1651" s="15">
        <v>0.023569553660784403</v>
      </c>
      <c r="J1651" s="15">
        <v>0.017864837026747904</v>
      </c>
    </row>
    <row r="1652" ht="14.25" customHeight="1">
      <c r="A1652" s="11">
        <v>86.0</v>
      </c>
      <c r="B1652" s="11"/>
      <c r="C1652" s="11" t="s">
        <v>374</v>
      </c>
      <c r="D1652" s="12" t="s">
        <v>58</v>
      </c>
      <c r="E1652" s="13">
        <v>4.0</v>
      </c>
      <c r="F1652" s="48" t="s">
        <v>232</v>
      </c>
      <c r="G1652" s="13">
        <v>4.545454545454545</v>
      </c>
      <c r="H1652" s="15">
        <v>0.24616394518749488</v>
      </c>
      <c r="I1652" s="15">
        <v>0.06427576776516168</v>
      </c>
      <c r="J1652" s="15">
        <v>0.06064086227775254</v>
      </c>
    </row>
    <row r="1653" ht="14.25" customHeight="1">
      <c r="A1653" s="11">
        <v>194.0</v>
      </c>
      <c r="B1653" s="11"/>
      <c r="C1653" s="20" t="s">
        <v>427</v>
      </c>
      <c r="D1653" s="21" t="s">
        <v>136</v>
      </c>
      <c r="E1653" s="13">
        <v>3.3333333333333335</v>
      </c>
      <c r="F1653" s="21" t="s">
        <v>67</v>
      </c>
      <c r="G1653" s="13">
        <v>5.7894736842105265</v>
      </c>
      <c r="H1653" s="15">
        <v>0.24616394518749488</v>
      </c>
      <c r="I1653" s="15">
        <v>0.031867493032607205</v>
      </c>
      <c r="J1653" s="15">
        <v>0.028088649480101598</v>
      </c>
    </row>
    <row r="1654" ht="14.25" customHeight="1">
      <c r="A1654" s="11">
        <v>161.0</v>
      </c>
      <c r="B1654" s="11"/>
      <c r="C1654" s="47" t="s">
        <v>440</v>
      </c>
      <c r="D1654" s="21" t="s">
        <v>317</v>
      </c>
      <c r="E1654" s="13">
        <v>4.0</v>
      </c>
      <c r="F1654" s="21" t="s">
        <v>291</v>
      </c>
      <c r="G1654" s="13">
        <v>4.680851063829787</v>
      </c>
      <c r="H1654" s="15">
        <v>0.24616394518749488</v>
      </c>
      <c r="I1654" s="15">
        <v>0.02082009544797004</v>
      </c>
      <c r="J1654" s="15">
        <v>0.018083740046236835</v>
      </c>
    </row>
    <row r="1655" ht="14.25" customHeight="1">
      <c r="A1655" s="11">
        <v>104.0</v>
      </c>
      <c r="B1655" s="11"/>
      <c r="C1655" s="11" t="s">
        <v>391</v>
      </c>
      <c r="D1655" s="48" t="s">
        <v>106</v>
      </c>
      <c r="E1655" s="13">
        <v>3.076923076923077</v>
      </c>
      <c r="F1655" s="48" t="s">
        <v>311</v>
      </c>
      <c r="G1655" s="13">
        <v>8.125</v>
      </c>
      <c r="H1655" s="15">
        <v>0.24495725918167383</v>
      </c>
      <c r="I1655" s="15">
        <v>0.06342255966293395</v>
      </c>
      <c r="J1655" s="15">
        <v>0.07803994960429587</v>
      </c>
    </row>
    <row r="1656" ht="14.25" customHeight="1">
      <c r="A1656" s="32">
        <v>86.0</v>
      </c>
      <c r="B1656" s="32"/>
      <c r="C1656" s="32" t="s">
        <v>374</v>
      </c>
      <c r="D1656" s="36" t="s">
        <v>74</v>
      </c>
      <c r="E1656" s="13">
        <v>4.0</v>
      </c>
      <c r="F1656" s="36" t="s">
        <v>232</v>
      </c>
      <c r="G1656" s="13">
        <v>4.545454545454545</v>
      </c>
      <c r="H1656" s="15">
        <v>0.24495725918167383</v>
      </c>
      <c r="I1656" s="15">
        <v>0.0639606904721952</v>
      </c>
      <c r="J1656" s="15">
        <v>0.05799102602812364</v>
      </c>
    </row>
    <row r="1657" ht="14.25" customHeight="1">
      <c r="A1657" s="11">
        <v>161.0</v>
      </c>
      <c r="B1657" s="11"/>
      <c r="C1657" s="47" t="s">
        <v>440</v>
      </c>
      <c r="D1657" s="21" t="s">
        <v>246</v>
      </c>
      <c r="E1657" s="13">
        <v>3.75</v>
      </c>
      <c r="F1657" s="21" t="s">
        <v>291</v>
      </c>
      <c r="G1657" s="13">
        <v>4.680851063829787</v>
      </c>
      <c r="H1657" s="15">
        <v>0.24427763143126888</v>
      </c>
      <c r="I1657" s="15">
        <v>0.020660554486682917</v>
      </c>
      <c r="J1657" s="15">
        <v>0.026397601210811094</v>
      </c>
    </row>
    <row r="1658" ht="14.25" customHeight="1">
      <c r="A1658" s="11">
        <v>165.0</v>
      </c>
      <c r="B1658" s="11"/>
      <c r="C1658" s="47" t="s">
        <v>413</v>
      </c>
      <c r="D1658" s="21" t="s">
        <v>184</v>
      </c>
      <c r="E1658" s="13">
        <v>4.0</v>
      </c>
      <c r="F1658" s="21" t="s">
        <v>379</v>
      </c>
      <c r="G1658" s="13">
        <v>4.642857142857143</v>
      </c>
      <c r="H1658" s="15">
        <v>0.24391587262870496</v>
      </c>
      <c r="I1658" s="15">
        <v>0.043479836404893134</v>
      </c>
      <c r="J1658" s="15">
        <v>0.0353444882599776</v>
      </c>
    </row>
    <row r="1659" ht="14.25" customHeight="1">
      <c r="A1659" s="11">
        <v>165.0</v>
      </c>
      <c r="B1659" s="11"/>
      <c r="C1659" s="47" t="s">
        <v>413</v>
      </c>
      <c r="D1659" s="21" t="s">
        <v>139</v>
      </c>
      <c r="E1659" s="13">
        <v>4.0</v>
      </c>
      <c r="F1659" s="21" t="s">
        <v>379</v>
      </c>
      <c r="G1659" s="13">
        <v>4.642857142857143</v>
      </c>
      <c r="H1659" s="15">
        <v>0.2430079971722706</v>
      </c>
      <c r="I1659" s="15">
        <v>0.04331800078552008</v>
      </c>
      <c r="J1659" s="15">
        <v>0.03446833673242457</v>
      </c>
    </row>
    <row r="1660" ht="14.25" customHeight="1">
      <c r="A1660" s="11">
        <v>173.0</v>
      </c>
      <c r="B1660" s="11"/>
      <c r="C1660" s="20" t="s">
        <v>426</v>
      </c>
      <c r="D1660" s="21" t="s">
        <v>42</v>
      </c>
      <c r="E1660" s="13">
        <v>3.3333333333333335</v>
      </c>
      <c r="F1660" s="21" t="s">
        <v>36</v>
      </c>
      <c r="G1660" s="13">
        <v>7.5</v>
      </c>
      <c r="H1660" s="15">
        <v>0.2430079971722706</v>
      </c>
      <c r="I1660" s="15">
        <v>0.03470015907995007</v>
      </c>
      <c r="J1660" s="15">
        <v>0.027986740547747482</v>
      </c>
    </row>
    <row r="1661" ht="14.25" customHeight="1">
      <c r="A1661" s="11">
        <v>173.0</v>
      </c>
      <c r="B1661" s="11"/>
      <c r="C1661" s="20" t="s">
        <v>426</v>
      </c>
      <c r="D1661" s="21" t="s">
        <v>54</v>
      </c>
      <c r="E1661" s="13">
        <v>2.7272727272727275</v>
      </c>
      <c r="F1661" s="21" t="s">
        <v>207</v>
      </c>
      <c r="G1661" s="13">
        <v>7.3076923076923075</v>
      </c>
      <c r="H1661" s="15">
        <v>0.24109884343466575</v>
      </c>
      <c r="I1661" s="15">
        <v>0.034427542790882</v>
      </c>
      <c r="J1661" s="15">
        <v>0.04217630913844171</v>
      </c>
    </row>
    <row r="1662" ht="14.25" customHeight="1">
      <c r="A1662" s="11">
        <v>173.0</v>
      </c>
      <c r="B1662" s="11"/>
      <c r="C1662" s="20" t="s">
        <v>426</v>
      </c>
      <c r="D1662" s="21" t="s">
        <v>42</v>
      </c>
      <c r="E1662" s="13">
        <v>3.3333333333333335</v>
      </c>
      <c r="F1662" s="21" t="s">
        <v>67</v>
      </c>
      <c r="G1662" s="13">
        <v>5.7894736842105265</v>
      </c>
      <c r="H1662" s="15">
        <v>0.24019633439507074</v>
      </c>
      <c r="I1662" s="15">
        <v>0.03429866963604982</v>
      </c>
      <c r="J1662" s="15">
        <v>0.029408910580243745</v>
      </c>
    </row>
    <row r="1663" ht="14.25" customHeight="1">
      <c r="A1663" s="11">
        <v>174.0</v>
      </c>
      <c r="B1663" s="11"/>
      <c r="C1663" s="20" t="s">
        <v>442</v>
      </c>
      <c r="D1663" s="21" t="s">
        <v>42</v>
      </c>
      <c r="E1663" s="13">
        <v>3.3333333333333335</v>
      </c>
      <c r="F1663" s="21" t="s">
        <v>36</v>
      </c>
      <c r="G1663" s="13">
        <v>7.142857142857142</v>
      </c>
      <c r="H1663" s="15">
        <v>0.2385896699509566</v>
      </c>
      <c r="I1663" s="15">
        <v>0.022912504640842955</v>
      </c>
      <c r="J1663" s="15">
        <v>0.01847963639604313</v>
      </c>
    </row>
    <row r="1664" ht="14.25" customHeight="1">
      <c r="A1664" s="11">
        <v>187.0</v>
      </c>
      <c r="B1664" s="11"/>
      <c r="C1664" s="20" t="s">
        <v>439</v>
      </c>
      <c r="D1664" s="21" t="s">
        <v>129</v>
      </c>
      <c r="E1664" s="13">
        <v>1.8181818181818181</v>
      </c>
      <c r="F1664" s="21" t="s">
        <v>207</v>
      </c>
      <c r="G1664" s="13">
        <v>8.076923076923077</v>
      </c>
      <c r="H1664" s="15">
        <v>0.23795848034791167</v>
      </c>
      <c r="I1664" s="15">
        <v>0.026399159985759413</v>
      </c>
      <c r="J1664" s="15">
        <v>0.033045536735115316</v>
      </c>
    </row>
    <row r="1665" ht="14.25" customHeight="1">
      <c r="A1665" s="11">
        <v>39.0</v>
      </c>
      <c r="B1665" s="11"/>
      <c r="C1665" s="11" t="s">
        <v>419</v>
      </c>
      <c r="D1665" s="12" t="s">
        <v>158</v>
      </c>
      <c r="E1665" s="13">
        <v>3.3333333333333335</v>
      </c>
      <c r="F1665" s="12" t="s">
        <v>221</v>
      </c>
      <c r="G1665" s="13">
        <v>5.454545454545455</v>
      </c>
      <c r="H1665" s="15">
        <v>0.23767553328447782</v>
      </c>
      <c r="I1665" s="15">
        <v>0.03774283312735456</v>
      </c>
      <c r="J1665" s="15">
        <v>0.043974557293051685</v>
      </c>
    </row>
    <row r="1666" ht="14.25" customHeight="1">
      <c r="A1666" s="11">
        <v>39.0</v>
      </c>
      <c r="B1666" s="11"/>
      <c r="C1666" s="11" t="s">
        <v>419</v>
      </c>
      <c r="D1666" s="48" t="s">
        <v>42</v>
      </c>
      <c r="E1666" s="13">
        <v>3.3333333333333335</v>
      </c>
      <c r="F1666" s="12" t="s">
        <v>221</v>
      </c>
      <c r="G1666" s="13">
        <v>5.454545454545455</v>
      </c>
      <c r="H1666" s="15">
        <v>0.23767553328447782</v>
      </c>
      <c r="I1666" s="15">
        <v>0.03774283312735456</v>
      </c>
      <c r="J1666" s="15">
        <v>0.034781270054086176</v>
      </c>
    </row>
    <row r="1667" ht="14.25" customHeight="1">
      <c r="A1667" s="11">
        <v>39.0</v>
      </c>
      <c r="B1667" s="11"/>
      <c r="C1667" s="11" t="s">
        <v>419</v>
      </c>
      <c r="D1667" s="48" t="s">
        <v>158</v>
      </c>
      <c r="E1667" s="13">
        <v>3.3333333333333335</v>
      </c>
      <c r="F1667" s="48" t="s">
        <v>372</v>
      </c>
      <c r="G1667" s="13">
        <v>4.871794871794872</v>
      </c>
      <c r="H1667" s="15">
        <v>0.2374114493586062</v>
      </c>
      <c r="I1667" s="15">
        <v>0.03770089664610194</v>
      </c>
      <c r="J1667" s="15">
        <v>0.04911888248749281</v>
      </c>
    </row>
    <row r="1668" ht="14.25" customHeight="1">
      <c r="A1668" s="11">
        <v>39.0</v>
      </c>
      <c r="B1668" s="11"/>
      <c r="C1668" s="11" t="s">
        <v>419</v>
      </c>
      <c r="D1668" s="48" t="s">
        <v>42</v>
      </c>
      <c r="E1668" s="13">
        <v>3.3333333333333335</v>
      </c>
      <c r="F1668" s="48" t="s">
        <v>372</v>
      </c>
      <c r="G1668" s="13">
        <v>4.871794871794872</v>
      </c>
      <c r="H1668" s="15">
        <v>0.2374114493586062</v>
      </c>
      <c r="I1668" s="15">
        <v>0.03770089664610194</v>
      </c>
      <c r="J1668" s="15">
        <v>0.03998048574563369</v>
      </c>
    </row>
    <row r="1669" ht="14.25" customHeight="1">
      <c r="A1669" s="11">
        <v>173.0</v>
      </c>
      <c r="B1669" s="11"/>
      <c r="C1669" s="20" t="s">
        <v>426</v>
      </c>
      <c r="D1669" s="21" t="s">
        <v>42</v>
      </c>
      <c r="E1669" s="13">
        <v>3.3333333333333335</v>
      </c>
      <c r="F1669" s="21" t="s">
        <v>233</v>
      </c>
      <c r="G1669" s="13">
        <v>5.185185185185185</v>
      </c>
      <c r="H1669" s="15">
        <v>0.2370467620324025</v>
      </c>
      <c r="I1669" s="15">
        <v>0.033848928626329364</v>
      </c>
      <c r="J1669" s="15">
        <v>0.03193471335228867</v>
      </c>
    </row>
    <row r="1670" ht="14.25" customHeight="1">
      <c r="A1670" s="11">
        <v>113.0</v>
      </c>
      <c r="B1670" s="11"/>
      <c r="C1670" s="11" t="s">
        <v>142</v>
      </c>
      <c r="D1670" s="48" t="s">
        <v>54</v>
      </c>
      <c r="E1670" s="13">
        <v>2.7272727272727275</v>
      </c>
      <c r="F1670" s="12" t="s">
        <v>29</v>
      </c>
      <c r="G1670" s="13">
        <v>8.157894736842104</v>
      </c>
      <c r="H1670" s="15">
        <v>0.23673874908797368</v>
      </c>
      <c r="I1670" s="15">
        <v>0.3269049735717304</v>
      </c>
      <c r="J1670" s="15">
        <v>0.3996768633407417</v>
      </c>
    </row>
    <row r="1671" ht="14.25" customHeight="1">
      <c r="A1671" s="11">
        <v>32.0</v>
      </c>
      <c r="B1671" s="11"/>
      <c r="C1671" s="11" t="s">
        <v>424</v>
      </c>
      <c r="D1671" s="48" t="s">
        <v>296</v>
      </c>
      <c r="E1671" s="13">
        <v>3.0</v>
      </c>
      <c r="F1671" s="48" t="s">
        <v>229</v>
      </c>
      <c r="G1671" s="13">
        <v>6.486486486486486</v>
      </c>
      <c r="H1671" s="15">
        <v>0.23564411847008054</v>
      </c>
      <c r="I1671" s="15">
        <v>0.0258539873232912</v>
      </c>
      <c r="J1671" s="15">
        <v>0.02900866312665052</v>
      </c>
    </row>
    <row r="1672" ht="14.25" customHeight="1">
      <c r="A1672" s="11">
        <v>173.0</v>
      </c>
      <c r="B1672" s="11"/>
      <c r="C1672" s="20" t="s">
        <v>426</v>
      </c>
      <c r="D1672" s="21" t="s">
        <v>42</v>
      </c>
      <c r="E1672" s="13">
        <v>3.3333333333333335</v>
      </c>
      <c r="F1672" s="21" t="s">
        <v>319</v>
      </c>
      <c r="G1672" s="13">
        <v>5.517241379310344</v>
      </c>
      <c r="H1672" s="15">
        <v>0.2352892327494931</v>
      </c>
      <c r="I1672" s="15">
        <v>0.0335979634465234</v>
      </c>
      <c r="J1672" s="15">
        <v>0.029955611790907357</v>
      </c>
    </row>
    <row r="1673" ht="14.25" customHeight="1">
      <c r="A1673" s="11">
        <v>187.0</v>
      </c>
      <c r="B1673" s="11"/>
      <c r="C1673" s="20" t="s">
        <v>439</v>
      </c>
      <c r="D1673" s="21" t="s">
        <v>139</v>
      </c>
      <c r="E1673" s="13">
        <v>2.0</v>
      </c>
      <c r="F1673" s="21" t="s">
        <v>207</v>
      </c>
      <c r="G1673" s="13">
        <v>8.076923076923077</v>
      </c>
      <c r="H1673" s="15">
        <v>0.23428761449862448</v>
      </c>
      <c r="I1673" s="15">
        <v>0.025991913416106138</v>
      </c>
      <c r="J1673" s="15">
        <v>0.02028774214749041</v>
      </c>
    </row>
    <row r="1674" ht="14.25" customHeight="1">
      <c r="A1674" s="11">
        <v>41.0</v>
      </c>
      <c r="B1674" s="11"/>
      <c r="C1674" s="11" t="s">
        <v>435</v>
      </c>
      <c r="D1674" s="48" t="s">
        <v>246</v>
      </c>
      <c r="E1674" s="13">
        <v>2.5</v>
      </c>
      <c r="F1674" s="48" t="s">
        <v>225</v>
      </c>
      <c r="G1674" s="13">
        <v>6.296296296296297</v>
      </c>
      <c r="H1674" s="15">
        <v>0.23146759025092803</v>
      </c>
      <c r="I1674" s="15">
        <v>0.022083264642623005</v>
      </c>
      <c r="J1674" s="15">
        <v>0.024053044611815254</v>
      </c>
    </row>
    <row r="1675" ht="14.25" customHeight="1">
      <c r="A1675" s="11">
        <v>220.0</v>
      </c>
      <c r="B1675" s="11"/>
      <c r="C1675" s="20" t="s">
        <v>428</v>
      </c>
      <c r="D1675" s="21" t="s">
        <v>224</v>
      </c>
      <c r="E1675" s="13">
        <v>2.0</v>
      </c>
      <c r="F1675" s="21" t="s">
        <v>232</v>
      </c>
      <c r="G1675" s="13">
        <v>5.757575757575758</v>
      </c>
      <c r="H1675" s="15">
        <v>0.22792957887731005</v>
      </c>
      <c r="I1675" s="15">
        <v>0.026466829230223716</v>
      </c>
      <c r="J1675" s="15">
        <v>0.035447042896310815</v>
      </c>
    </row>
    <row r="1676" ht="14.25" customHeight="1">
      <c r="A1676" s="11">
        <v>16.0</v>
      </c>
      <c r="B1676" s="11"/>
      <c r="C1676" s="11" t="s">
        <v>438</v>
      </c>
      <c r="D1676" s="48" t="s">
        <v>139</v>
      </c>
      <c r="E1676" s="13">
        <v>4.0</v>
      </c>
      <c r="F1676" s="48" t="s">
        <v>202</v>
      </c>
      <c r="G1676" s="13">
        <v>3.928571428571429</v>
      </c>
      <c r="H1676" s="15">
        <v>0.22792957887731005</v>
      </c>
      <c r="I1676" s="15">
        <v>0.021745719151318944</v>
      </c>
      <c r="J1676" s="15">
        <v>0.018675964716863697</v>
      </c>
    </row>
    <row r="1677" ht="14.25" customHeight="1">
      <c r="A1677" s="11">
        <v>113.0</v>
      </c>
      <c r="B1677" s="11"/>
      <c r="C1677" s="11" t="s">
        <v>142</v>
      </c>
      <c r="D1677" s="48" t="s">
        <v>42</v>
      </c>
      <c r="E1677" s="13">
        <v>3.3333333333333335</v>
      </c>
      <c r="F1677" s="48" t="s">
        <v>48</v>
      </c>
      <c r="G1677" s="13">
        <v>4.857142857142857</v>
      </c>
      <c r="H1677" s="15">
        <v>0.22588077367391854</v>
      </c>
      <c r="I1677" s="15">
        <v>0.311911542291686</v>
      </c>
      <c r="J1677" s="15">
        <v>0.2920096431918289</v>
      </c>
    </row>
    <row r="1678" ht="14.25" customHeight="1">
      <c r="A1678" s="11">
        <v>113.0</v>
      </c>
      <c r="B1678" s="11"/>
      <c r="C1678" s="11" t="s">
        <v>142</v>
      </c>
      <c r="D1678" s="48" t="s">
        <v>42</v>
      </c>
      <c r="E1678" s="13">
        <v>3.3333333333333335</v>
      </c>
      <c r="F1678" s="48" t="s">
        <v>36</v>
      </c>
      <c r="G1678" s="13">
        <v>6.071428571428571</v>
      </c>
      <c r="H1678" s="15">
        <v>0.22533468828701456</v>
      </c>
      <c r="I1678" s="15">
        <v>0.3111574704312006</v>
      </c>
      <c r="J1678" s="15">
        <v>0.25095802513144994</v>
      </c>
    </row>
    <row r="1679" ht="14.25" customHeight="1">
      <c r="A1679" s="11">
        <v>163.0</v>
      </c>
      <c r="B1679" s="11"/>
      <c r="C1679" s="47" t="s">
        <v>414</v>
      </c>
      <c r="D1679" s="21" t="s">
        <v>296</v>
      </c>
      <c r="E1679" s="13">
        <v>3.0</v>
      </c>
      <c r="F1679" s="21" t="s">
        <v>239</v>
      </c>
      <c r="G1679" s="13">
        <v>5.416666666666667</v>
      </c>
      <c r="H1679" s="15">
        <v>0.22436817920735208</v>
      </c>
      <c r="I1679" s="15">
        <v>0.04267105601146457</v>
      </c>
      <c r="J1679" s="15">
        <v>0.0506224430340887</v>
      </c>
    </row>
    <row r="1680" ht="14.25" customHeight="1">
      <c r="A1680" s="11">
        <v>175.0</v>
      </c>
      <c r="B1680" s="11"/>
      <c r="C1680" s="20" t="s">
        <v>437</v>
      </c>
      <c r="D1680" s="21" t="s">
        <v>296</v>
      </c>
      <c r="E1680" s="13">
        <v>2.0</v>
      </c>
      <c r="F1680" s="21" t="s">
        <v>48</v>
      </c>
      <c r="G1680" s="13">
        <v>6.571428571428572</v>
      </c>
      <c r="H1680" s="15">
        <v>0.22299557387573066</v>
      </c>
      <c r="I1680" s="15">
        <v>0.02841330672899441</v>
      </c>
      <c r="J1680" s="15">
        <v>0.03581462662815685</v>
      </c>
    </row>
    <row r="1681" ht="14.25" customHeight="1">
      <c r="A1681" s="11">
        <v>220.0</v>
      </c>
      <c r="B1681" s="11"/>
      <c r="C1681" s="20" t="s">
        <v>428</v>
      </c>
      <c r="D1681" s="21" t="s">
        <v>224</v>
      </c>
      <c r="E1681" s="13">
        <v>2.0</v>
      </c>
      <c r="F1681" s="21" t="s">
        <v>67</v>
      </c>
      <c r="G1681" s="13">
        <v>6.842105263157895</v>
      </c>
      <c r="H1681" s="15">
        <v>0.222719759931543</v>
      </c>
      <c r="I1681" s="15">
        <v>0.02586187313353289</v>
      </c>
      <c r="J1681" s="15">
        <v>0.029863446681946192</v>
      </c>
    </row>
    <row r="1682" ht="14.25" customHeight="1">
      <c r="A1682" s="11">
        <v>191.0</v>
      </c>
      <c r="B1682" s="11"/>
      <c r="C1682" s="20" t="s">
        <v>451</v>
      </c>
      <c r="D1682" s="21" t="s">
        <v>146</v>
      </c>
      <c r="E1682" s="13">
        <v>3.0</v>
      </c>
      <c r="F1682" s="21" t="s">
        <v>207</v>
      </c>
      <c r="G1682" s="13">
        <v>6.538461538461538</v>
      </c>
      <c r="H1682" s="15">
        <v>0.22216683103399693</v>
      </c>
      <c r="I1682" s="15">
        <v>0.011504365409255682</v>
      </c>
      <c r="J1682" s="15">
        <v>0.012962121361813118</v>
      </c>
    </row>
    <row r="1683" ht="14.25" customHeight="1">
      <c r="A1683" s="11">
        <v>16.0</v>
      </c>
      <c r="B1683" s="11"/>
      <c r="C1683" s="11" t="s">
        <v>438</v>
      </c>
      <c r="D1683" s="48" t="s">
        <v>246</v>
      </c>
      <c r="E1683" s="13">
        <v>3.75</v>
      </c>
      <c r="F1683" s="48" t="s">
        <v>202</v>
      </c>
      <c r="G1683" s="13">
        <v>3.928571428571429</v>
      </c>
      <c r="H1683" s="15">
        <v>0.2201799731954815</v>
      </c>
      <c r="I1683" s="15">
        <v>0.0210063647001741</v>
      </c>
      <c r="J1683" s="15">
        <v>0.023947255758198477</v>
      </c>
    </row>
    <row r="1684" ht="14.25" customHeight="1">
      <c r="A1684" s="11">
        <v>202.0</v>
      </c>
      <c r="B1684" s="11"/>
      <c r="C1684" s="20" t="s">
        <v>330</v>
      </c>
      <c r="D1684" s="21" t="s">
        <v>115</v>
      </c>
      <c r="E1684" s="13">
        <v>3.3333333333333335</v>
      </c>
      <c r="F1684" s="21" t="s">
        <v>307</v>
      </c>
      <c r="G1684" s="13">
        <v>5.0</v>
      </c>
      <c r="H1684" s="15">
        <v>0.21942703728323512</v>
      </c>
      <c r="I1684" s="15">
        <v>0.13869126474003565</v>
      </c>
      <c r="J1684" s="15">
        <v>0.15070003449021704</v>
      </c>
    </row>
    <row r="1685" ht="14.25" customHeight="1">
      <c r="A1685" s="11">
        <v>174.0</v>
      </c>
      <c r="B1685" s="11"/>
      <c r="C1685" s="20" t="s">
        <v>442</v>
      </c>
      <c r="D1685" s="21" t="s">
        <v>158</v>
      </c>
      <c r="E1685" s="13">
        <v>2.2222222222222223</v>
      </c>
      <c r="F1685" s="21" t="s">
        <v>37</v>
      </c>
      <c r="G1685" s="13">
        <v>6.666666666666667</v>
      </c>
      <c r="H1685" s="15">
        <v>0.21881239572221764</v>
      </c>
      <c r="I1685" s="15">
        <v>0.021013231769379782</v>
      </c>
      <c r="J1685" s="15">
        <v>0.023955084217092953</v>
      </c>
    </row>
    <row r="1686" ht="14.25" customHeight="1">
      <c r="A1686" s="11">
        <v>236.0</v>
      </c>
      <c r="B1686" s="11"/>
      <c r="C1686" s="20" t="s">
        <v>447</v>
      </c>
      <c r="D1686" s="21" t="s">
        <v>106</v>
      </c>
      <c r="E1686" s="13">
        <v>3.076923076923077</v>
      </c>
      <c r="F1686" s="21" t="s">
        <v>140</v>
      </c>
      <c r="G1686" s="13">
        <v>5.555555555555555</v>
      </c>
      <c r="H1686" s="15">
        <v>0.21851509627150814</v>
      </c>
      <c r="I1686" s="15">
        <v>0.01536133524487908</v>
      </c>
      <c r="J1686" s="15">
        <v>0.020265369062678215</v>
      </c>
    </row>
    <row r="1687" ht="14.25" customHeight="1">
      <c r="A1687" s="11">
        <v>163.0</v>
      </c>
      <c r="B1687" s="11"/>
      <c r="C1687" s="47" t="s">
        <v>414</v>
      </c>
      <c r="D1687" s="21" t="s">
        <v>158</v>
      </c>
      <c r="E1687" s="13">
        <v>2.2222222222222223</v>
      </c>
      <c r="F1687" s="21" t="s">
        <v>87</v>
      </c>
      <c r="G1687" s="13">
        <v>8.0</v>
      </c>
      <c r="H1687" s="15">
        <v>0.21733393358895944</v>
      </c>
      <c r="I1687" s="15">
        <v>0.041333260741915956</v>
      </c>
      <c r="J1687" s="15">
        <v>0.043450141759352405</v>
      </c>
    </row>
    <row r="1688" ht="14.25" customHeight="1">
      <c r="A1688" s="11">
        <v>174.0</v>
      </c>
      <c r="B1688" s="11"/>
      <c r="C1688" s="20" t="s">
        <v>442</v>
      </c>
      <c r="D1688" s="21" t="s">
        <v>158</v>
      </c>
      <c r="E1688" s="13">
        <v>2.2222222222222223</v>
      </c>
      <c r="F1688" s="21" t="s">
        <v>71</v>
      </c>
      <c r="G1688" s="13">
        <v>6.923076923076923</v>
      </c>
      <c r="H1688" s="15">
        <v>0.21539345203905802</v>
      </c>
      <c r="I1688" s="15">
        <v>0.020684900022983222</v>
      </c>
      <c r="J1688" s="15">
        <v>0.022866216752679636</v>
      </c>
    </row>
    <row r="1689" ht="14.25" customHeight="1">
      <c r="A1689" s="11">
        <v>173.0</v>
      </c>
      <c r="B1689" s="11"/>
      <c r="C1689" s="20" t="s">
        <v>426</v>
      </c>
      <c r="D1689" s="21" t="s">
        <v>54</v>
      </c>
      <c r="E1689" s="13">
        <v>2.7272727272727275</v>
      </c>
      <c r="F1689" s="21" t="s">
        <v>36</v>
      </c>
      <c r="G1689" s="13">
        <v>7.5</v>
      </c>
      <c r="H1689" s="15">
        <v>0.2122718078066079</v>
      </c>
      <c r="I1689" s="15">
        <v>0.03031120615284176</v>
      </c>
      <c r="J1689" s="15">
        <v>0.03551999219340831</v>
      </c>
    </row>
    <row r="1690" ht="14.25" customHeight="1">
      <c r="A1690" s="11">
        <v>173.0</v>
      </c>
      <c r="B1690" s="11"/>
      <c r="C1690" s="20" t="s">
        <v>426</v>
      </c>
      <c r="D1690" s="21" t="s">
        <v>54</v>
      </c>
      <c r="E1690" s="13">
        <v>2.7272727272727275</v>
      </c>
      <c r="F1690" s="21" t="s">
        <v>319</v>
      </c>
      <c r="G1690" s="13">
        <v>5.517241379310344</v>
      </c>
      <c r="H1690" s="15">
        <v>0.21197450835589837</v>
      </c>
      <c r="I1690" s="15">
        <v>0.03026875348315991</v>
      </c>
      <c r="J1690" s="15">
        <v>0.03788935730127311</v>
      </c>
    </row>
    <row r="1691" ht="14.25" customHeight="1">
      <c r="A1691" s="11">
        <v>175.0</v>
      </c>
      <c r="B1691" s="11"/>
      <c r="C1691" s="20" t="s">
        <v>437</v>
      </c>
      <c r="D1691" s="21" t="s">
        <v>172</v>
      </c>
      <c r="E1691" s="13">
        <v>2.0</v>
      </c>
      <c r="F1691" s="21" t="s">
        <v>48</v>
      </c>
      <c r="G1691" s="13">
        <v>6.571428571428572</v>
      </c>
      <c r="H1691" s="15">
        <v>0.2116146195471447</v>
      </c>
      <c r="I1691" s="15">
        <v>0.026963185811406176</v>
      </c>
      <c r="J1691" s="15">
        <v>0.0399331695504313</v>
      </c>
    </row>
    <row r="1692" ht="14.25" customHeight="1">
      <c r="A1692" s="11">
        <v>236.0</v>
      </c>
      <c r="B1692" s="11"/>
      <c r="C1692" s="20" t="s">
        <v>447</v>
      </c>
      <c r="D1692" s="21" t="s">
        <v>106</v>
      </c>
      <c r="E1692" s="13">
        <v>3.076923076923077</v>
      </c>
      <c r="F1692" s="21" t="s">
        <v>236</v>
      </c>
      <c r="G1692" s="13">
        <v>5.625</v>
      </c>
      <c r="H1692" s="15">
        <v>0.2111700510186843</v>
      </c>
      <c r="I1692" s="15">
        <v>0.014844987841689866</v>
      </c>
      <c r="J1692" s="15">
        <v>0.01826640408710791</v>
      </c>
    </row>
    <row r="1693" ht="14.25" customHeight="1">
      <c r="A1693" s="11">
        <v>41.0</v>
      </c>
      <c r="B1693" s="11"/>
      <c r="C1693" s="11" t="s">
        <v>435</v>
      </c>
      <c r="D1693" s="48" t="s">
        <v>246</v>
      </c>
      <c r="E1693" s="13">
        <v>2.5</v>
      </c>
      <c r="F1693" s="48" t="s">
        <v>310</v>
      </c>
      <c r="G1693" s="13">
        <v>5.88235294117647</v>
      </c>
      <c r="H1693" s="15">
        <v>0.210997667303567</v>
      </c>
      <c r="I1693" s="15">
        <v>0.02013032287150668</v>
      </c>
      <c r="J1693" s="15">
        <v>0.020124918757984125</v>
      </c>
    </row>
    <row r="1694" ht="14.25" customHeight="1">
      <c r="A1694" s="11">
        <v>173.0</v>
      </c>
      <c r="B1694" s="11"/>
      <c r="C1694" s="20" t="s">
        <v>426</v>
      </c>
      <c r="D1694" s="21" t="s">
        <v>54</v>
      </c>
      <c r="E1694" s="13">
        <v>2.7272727272727275</v>
      </c>
      <c r="F1694" s="21" t="s">
        <v>233</v>
      </c>
      <c r="G1694" s="13">
        <v>5.185185185185185</v>
      </c>
      <c r="H1694" s="15">
        <v>0.21033726771889233</v>
      </c>
      <c r="I1694" s="15">
        <v>0.03003496483744718</v>
      </c>
      <c r="J1694" s="15">
        <v>0.037910800061488885</v>
      </c>
    </row>
    <row r="1695" ht="14.25" customHeight="1">
      <c r="A1695" s="11">
        <v>191.0</v>
      </c>
      <c r="B1695" s="11"/>
      <c r="C1695" s="20" t="s">
        <v>451</v>
      </c>
      <c r="D1695" s="21" t="s">
        <v>146</v>
      </c>
      <c r="E1695" s="13">
        <v>3.0</v>
      </c>
      <c r="F1695" s="21" t="s">
        <v>145</v>
      </c>
      <c r="G1695" s="13">
        <v>5.238095238095238</v>
      </c>
      <c r="H1695" s="15">
        <v>0.21033726771889233</v>
      </c>
      <c r="I1695" s="15">
        <v>0.010891800435557767</v>
      </c>
      <c r="J1695" s="15">
        <v>0.012308304743511984</v>
      </c>
    </row>
    <row r="1696" ht="14.25" customHeight="1">
      <c r="A1696" s="11">
        <v>173.0</v>
      </c>
      <c r="B1696" s="11"/>
      <c r="C1696" s="20" t="s">
        <v>426</v>
      </c>
      <c r="D1696" s="21" t="s">
        <v>54</v>
      </c>
      <c r="E1696" s="13">
        <v>2.7272727272727275</v>
      </c>
      <c r="F1696" s="21" t="s">
        <v>67</v>
      </c>
      <c r="G1696" s="13">
        <v>5.7894736842105265</v>
      </c>
      <c r="H1696" s="15">
        <v>0.20969521256712528</v>
      </c>
      <c r="I1696" s="15">
        <v>0.02994328301559905</v>
      </c>
      <c r="J1696" s="15">
        <v>0.035182439037714903</v>
      </c>
    </row>
    <row r="1697" ht="14.25" customHeight="1">
      <c r="A1697" s="11">
        <v>174.0</v>
      </c>
      <c r="B1697" s="11"/>
      <c r="C1697" s="20" t="s">
        <v>442</v>
      </c>
      <c r="D1697" s="21" t="s">
        <v>158</v>
      </c>
      <c r="E1697" s="13">
        <v>2.2222222222222223</v>
      </c>
      <c r="F1697" s="21" t="s">
        <v>67</v>
      </c>
      <c r="G1697" s="13">
        <v>6.315789473684211</v>
      </c>
      <c r="H1697" s="15">
        <v>0.20886637773484412</v>
      </c>
      <c r="I1697" s="15">
        <v>0.020058084870771608</v>
      </c>
      <c r="J1697" s="15">
        <v>0.021636850260600086</v>
      </c>
    </row>
    <row r="1698" ht="14.25" customHeight="1">
      <c r="A1698" s="11">
        <v>172.0</v>
      </c>
      <c r="B1698" s="11"/>
      <c r="C1698" s="20" t="s">
        <v>450</v>
      </c>
      <c r="D1698" s="21" t="s">
        <v>70</v>
      </c>
      <c r="E1698" s="13">
        <v>3.3333333333333335</v>
      </c>
      <c r="F1698" s="21" t="s">
        <v>372</v>
      </c>
      <c r="G1698" s="13">
        <v>3.8461538461538463</v>
      </c>
      <c r="H1698" s="15">
        <v>0.20810961549667442</v>
      </c>
      <c r="I1698" s="15">
        <v>0.00822928673832808</v>
      </c>
      <c r="J1698" s="15">
        <v>0.009133202043553957</v>
      </c>
    </row>
    <row r="1699" ht="14.25" customHeight="1">
      <c r="A1699" s="11">
        <v>187.0</v>
      </c>
      <c r="B1699" s="11"/>
      <c r="C1699" s="20" t="s">
        <v>439</v>
      </c>
      <c r="D1699" s="21" t="s">
        <v>139</v>
      </c>
      <c r="E1699" s="13">
        <v>2.0</v>
      </c>
      <c r="F1699" s="21" t="s">
        <v>145</v>
      </c>
      <c r="G1699" s="13">
        <v>6.190476190476191</v>
      </c>
      <c r="H1699" s="15">
        <v>0.20513662098957905</v>
      </c>
      <c r="I1699" s="15">
        <v>0.02275789653944777</v>
      </c>
      <c r="J1699" s="15">
        <v>0.01793659401331291</v>
      </c>
    </row>
    <row r="1700" ht="14.25" customHeight="1">
      <c r="A1700" s="11">
        <v>86.0</v>
      </c>
      <c r="B1700" s="11"/>
      <c r="C1700" s="11" t="s">
        <v>374</v>
      </c>
      <c r="D1700" s="48" t="s">
        <v>97</v>
      </c>
      <c r="E1700" s="13">
        <v>2.5</v>
      </c>
      <c r="F1700" s="12" t="s">
        <v>212</v>
      </c>
      <c r="G1700" s="13">
        <v>5.352112676056338</v>
      </c>
      <c r="H1700" s="15">
        <v>0.20449221275610396</v>
      </c>
      <c r="I1700" s="15">
        <v>0.0533948786321413</v>
      </c>
      <c r="J1700" s="15">
        <v>0.07193318405792697</v>
      </c>
    </row>
    <row r="1701" ht="14.25" customHeight="1">
      <c r="A1701" s="11">
        <v>113.0</v>
      </c>
      <c r="B1701" s="11"/>
      <c r="C1701" s="11" t="s">
        <v>142</v>
      </c>
      <c r="D1701" s="48" t="s">
        <v>54</v>
      </c>
      <c r="E1701" s="13">
        <v>2.7272727272727275</v>
      </c>
      <c r="F1701" s="48" t="s">
        <v>48</v>
      </c>
      <c r="G1701" s="13">
        <v>4.857142857142857</v>
      </c>
      <c r="H1701" s="15">
        <v>0.20422490267406984</v>
      </c>
      <c r="I1701" s="15">
        <v>0.28200764204657836</v>
      </c>
      <c r="J1701" s="15">
        <v>0.36741567078068493</v>
      </c>
    </row>
    <row r="1702" ht="14.25" customHeight="1">
      <c r="A1702" s="11">
        <v>163.0</v>
      </c>
      <c r="B1702" s="11"/>
      <c r="C1702" s="47" t="s">
        <v>414</v>
      </c>
      <c r="D1702" s="21" t="s">
        <v>296</v>
      </c>
      <c r="E1702" s="13">
        <v>3.0</v>
      </c>
      <c r="F1702" s="21" t="s">
        <v>270</v>
      </c>
      <c r="G1702" s="13">
        <v>4.615384615384616</v>
      </c>
      <c r="H1702" s="15">
        <v>0.20405695456331813</v>
      </c>
      <c r="I1702" s="15">
        <v>0.038808202519900414</v>
      </c>
      <c r="J1702" s="15">
        <v>0.04574615872549894</v>
      </c>
    </row>
    <row r="1703" ht="14.25" customHeight="1">
      <c r="A1703" s="11">
        <v>191.0</v>
      </c>
      <c r="B1703" s="11"/>
      <c r="C1703" s="20" t="s">
        <v>451</v>
      </c>
      <c r="D1703" s="21" t="s">
        <v>371</v>
      </c>
      <c r="E1703" s="13">
        <v>2.0</v>
      </c>
      <c r="F1703" s="21" t="s">
        <v>207</v>
      </c>
      <c r="G1703" s="13">
        <v>6.538461538461538</v>
      </c>
      <c r="H1703" s="15">
        <v>0.20405695456331813</v>
      </c>
      <c r="I1703" s="15">
        <v>0.01056658979502239</v>
      </c>
      <c r="J1703" s="15">
        <v>0.008247651710276934</v>
      </c>
    </row>
    <row r="1704" ht="14.25" customHeight="1">
      <c r="A1704" s="32">
        <v>86.0</v>
      </c>
      <c r="B1704" s="32"/>
      <c r="C1704" s="32" t="s">
        <v>374</v>
      </c>
      <c r="D1704" s="36" t="s">
        <v>97</v>
      </c>
      <c r="E1704" s="13">
        <v>2.5</v>
      </c>
      <c r="F1704" s="36" t="s">
        <v>284</v>
      </c>
      <c r="G1704" s="13">
        <v>5.0</v>
      </c>
      <c r="H1704" s="15">
        <v>0.20381315891867857</v>
      </c>
      <c r="I1704" s="15">
        <v>0.053217571160402696</v>
      </c>
      <c r="J1704" s="15">
        <v>0.0706369564247373</v>
      </c>
    </row>
    <row r="1705" ht="14.25" customHeight="1">
      <c r="A1705" s="11">
        <v>41.0</v>
      </c>
      <c r="B1705" s="11"/>
      <c r="C1705" s="11" t="s">
        <v>435</v>
      </c>
      <c r="D1705" s="48" t="s">
        <v>246</v>
      </c>
      <c r="E1705" s="13">
        <v>2.5</v>
      </c>
      <c r="F1705" s="12" t="s">
        <v>379</v>
      </c>
      <c r="G1705" s="13">
        <v>5.0</v>
      </c>
      <c r="H1705" s="15">
        <v>0.20272324897793698</v>
      </c>
      <c r="I1705" s="15">
        <v>0.019340898445173088</v>
      </c>
      <c r="J1705" s="15">
        <v>0.021266758120139253</v>
      </c>
    </row>
    <row r="1706" ht="14.25" customHeight="1">
      <c r="A1706" s="11">
        <v>236.0</v>
      </c>
      <c r="B1706" s="11"/>
      <c r="C1706" s="20" t="s">
        <v>447</v>
      </c>
      <c r="D1706" s="21" t="s">
        <v>106</v>
      </c>
      <c r="E1706" s="13">
        <v>3.076923076923077</v>
      </c>
      <c r="F1706" s="21" t="s">
        <v>273</v>
      </c>
      <c r="G1706" s="13">
        <v>4.736842105263158</v>
      </c>
      <c r="H1706" s="15">
        <v>0.20224737280662725</v>
      </c>
      <c r="I1706" s="15">
        <v>0.014217734834294523</v>
      </c>
      <c r="J1706" s="15">
        <v>0.017945940857509526</v>
      </c>
    </row>
    <row r="1707" ht="14.25" customHeight="1">
      <c r="A1707" s="11">
        <v>187.0</v>
      </c>
      <c r="B1707" s="11"/>
      <c r="C1707" s="20" t="s">
        <v>439</v>
      </c>
      <c r="D1707" s="21" t="s">
        <v>129</v>
      </c>
      <c r="E1707" s="13">
        <v>1.8181818181818181</v>
      </c>
      <c r="F1707" s="21" t="s">
        <v>145</v>
      </c>
      <c r="G1707" s="13">
        <v>6.190476190476191</v>
      </c>
      <c r="H1707" s="15">
        <v>0.2020975599378816</v>
      </c>
      <c r="I1707" s="15">
        <v>0.02242074251664114</v>
      </c>
      <c r="J1707" s="15">
        <v>0.027467082772625443</v>
      </c>
    </row>
    <row r="1708" ht="14.25" customHeight="1">
      <c r="A1708" s="11">
        <v>163.0</v>
      </c>
      <c r="B1708" s="11"/>
      <c r="C1708" s="47" t="s">
        <v>414</v>
      </c>
      <c r="D1708" s="21" t="s">
        <v>158</v>
      </c>
      <c r="E1708" s="13">
        <v>2.2222222222222223</v>
      </c>
      <c r="F1708" s="21" t="s">
        <v>239</v>
      </c>
      <c r="G1708" s="13">
        <v>5.416666666666667</v>
      </c>
      <c r="H1708" s="15">
        <v>0.2010338885697875</v>
      </c>
      <c r="I1708" s="15">
        <v>0.038233266186272256</v>
      </c>
      <c r="J1708" s="15">
        <v>0.04358592345235037</v>
      </c>
    </row>
    <row r="1709" ht="14.25" customHeight="1">
      <c r="A1709" s="32">
        <v>113.0</v>
      </c>
      <c r="B1709" s="32"/>
      <c r="C1709" s="32" t="s">
        <v>142</v>
      </c>
      <c r="D1709" s="36" t="s">
        <v>42</v>
      </c>
      <c r="E1709" s="13">
        <v>3.3333333333333335</v>
      </c>
      <c r="F1709" s="36" t="s">
        <v>193</v>
      </c>
      <c r="G1709" s="13">
        <v>3.75</v>
      </c>
      <c r="H1709" s="15">
        <v>0.20036600189679815</v>
      </c>
      <c r="I1709" s="15">
        <v>0.2766790092753494</v>
      </c>
      <c r="J1709" s="15">
        <v>0.2529194412061096</v>
      </c>
    </row>
    <row r="1710" ht="14.25" customHeight="1">
      <c r="A1710" s="11">
        <v>86.0</v>
      </c>
      <c r="B1710" s="11"/>
      <c r="C1710" s="11" t="s">
        <v>374</v>
      </c>
      <c r="D1710" s="48" t="s">
        <v>97</v>
      </c>
      <c r="E1710" s="13">
        <v>2.5</v>
      </c>
      <c r="F1710" s="48" t="s">
        <v>232</v>
      </c>
      <c r="G1710" s="13">
        <v>4.545454545454545</v>
      </c>
      <c r="H1710" s="15">
        <v>0.19978523087680744</v>
      </c>
      <c r="I1710" s="15">
        <v>0.052165840505058764</v>
      </c>
      <c r="J1710" s="15">
        <v>0.07343830002913505</v>
      </c>
    </row>
    <row r="1711" ht="14.25" customHeight="1">
      <c r="A1711" s="11">
        <v>191.0</v>
      </c>
      <c r="B1711" s="11"/>
      <c r="C1711" s="20" t="s">
        <v>451</v>
      </c>
      <c r="D1711" s="21" t="s">
        <v>146</v>
      </c>
      <c r="E1711" s="13">
        <v>3.0</v>
      </c>
      <c r="F1711" s="21" t="s">
        <v>309</v>
      </c>
      <c r="G1711" s="13">
        <v>4.358974358974359</v>
      </c>
      <c r="H1711" s="15">
        <v>0.19789650495465275</v>
      </c>
      <c r="I1711" s="15">
        <v>0.01024758599479918</v>
      </c>
      <c r="J1711" s="15">
        <v>0.012398550867821241</v>
      </c>
    </row>
    <row r="1712" ht="14.25" customHeight="1">
      <c r="A1712" s="11">
        <v>187.0</v>
      </c>
      <c r="B1712" s="11"/>
      <c r="C1712" s="20" t="s">
        <v>439</v>
      </c>
      <c r="D1712" s="21" t="s">
        <v>129</v>
      </c>
      <c r="E1712" s="13">
        <v>1.8181818181818181</v>
      </c>
      <c r="F1712" s="21" t="s">
        <v>48</v>
      </c>
      <c r="G1712" s="13">
        <v>5.428571428571429</v>
      </c>
      <c r="H1712" s="15">
        <v>0.19630795628876174</v>
      </c>
      <c r="I1712" s="15">
        <v>0.0217784427643323</v>
      </c>
      <c r="J1712" s="15">
        <v>0.02921961348760919</v>
      </c>
    </row>
    <row r="1713" ht="14.25" customHeight="1">
      <c r="A1713" s="11">
        <v>187.0</v>
      </c>
      <c r="B1713" s="11"/>
      <c r="C1713" s="20" t="s">
        <v>439</v>
      </c>
      <c r="D1713" s="21" t="s">
        <v>139</v>
      </c>
      <c r="E1713" s="13">
        <v>2.0</v>
      </c>
      <c r="F1713" s="21" t="s">
        <v>48</v>
      </c>
      <c r="G1713" s="13">
        <v>5.428571428571429</v>
      </c>
      <c r="H1713" s="15">
        <v>0.19596580734533905</v>
      </c>
      <c r="I1713" s="15">
        <v>0.02174048469415481</v>
      </c>
      <c r="J1713" s="15">
        <v>0.018418823753998698</v>
      </c>
    </row>
    <row r="1714" ht="14.25" customHeight="1">
      <c r="A1714" s="11">
        <v>113.0</v>
      </c>
      <c r="B1714" s="11"/>
      <c r="C1714" s="11" t="s">
        <v>142</v>
      </c>
      <c r="D1714" s="48" t="s">
        <v>54</v>
      </c>
      <c r="E1714" s="13">
        <v>2.7272727272727275</v>
      </c>
      <c r="F1714" s="48" t="s">
        <v>36</v>
      </c>
      <c r="G1714" s="13">
        <v>6.071428571428571</v>
      </c>
      <c r="H1714" s="15">
        <v>0.19562303856687394</v>
      </c>
      <c r="I1714" s="15">
        <v>0.2701296027755947</v>
      </c>
      <c r="J1714" s="15">
        <v>0.3165496395430657</v>
      </c>
    </row>
    <row r="1715" ht="14.25" customHeight="1">
      <c r="A1715" s="11">
        <v>236.0</v>
      </c>
      <c r="B1715" s="11"/>
      <c r="C1715" s="20" t="s">
        <v>447</v>
      </c>
      <c r="D1715" s="21" t="s">
        <v>139</v>
      </c>
      <c r="E1715" s="13">
        <v>2.0</v>
      </c>
      <c r="F1715" s="21" t="s">
        <v>140</v>
      </c>
      <c r="G1715" s="13">
        <v>5.555555555555555</v>
      </c>
      <c r="H1715" s="15">
        <v>0.18648783726325371</v>
      </c>
      <c r="I1715" s="15">
        <v>0.013109859392661185</v>
      </c>
      <c r="J1715" s="15">
        <v>0.010332511402808517</v>
      </c>
    </row>
    <row r="1716" ht="14.25" customHeight="1">
      <c r="A1716" s="11">
        <v>174.0</v>
      </c>
      <c r="B1716" s="11"/>
      <c r="C1716" s="20" t="s">
        <v>442</v>
      </c>
      <c r="D1716" s="21" t="s">
        <v>158</v>
      </c>
      <c r="E1716" s="13">
        <v>2.2222222222222223</v>
      </c>
      <c r="F1716" s="21" t="s">
        <v>36</v>
      </c>
      <c r="G1716" s="13">
        <v>7.142857142857142</v>
      </c>
      <c r="H1716" s="15">
        <v>0.18582964489644221</v>
      </c>
      <c r="I1716" s="15">
        <v>0.017845796098260036</v>
      </c>
      <c r="J1716" s="15">
        <v>0.018631732168850074</v>
      </c>
    </row>
    <row r="1717" ht="14.25" customHeight="1">
      <c r="A1717" s="11">
        <v>191.0</v>
      </c>
      <c r="B1717" s="11"/>
      <c r="C1717" s="20" t="s">
        <v>451</v>
      </c>
      <c r="D1717" s="21" t="s">
        <v>371</v>
      </c>
      <c r="E1717" s="13">
        <v>2.0</v>
      </c>
      <c r="F1717" s="21" t="s">
        <v>145</v>
      </c>
      <c r="G1717" s="13">
        <v>5.238095238095238</v>
      </c>
      <c r="H1717" s="15">
        <v>0.18462295889062116</v>
      </c>
      <c r="I1717" s="15">
        <v>0.009560247909782162</v>
      </c>
      <c r="J1717" s="15">
        <v>0.0075348916859320145</v>
      </c>
    </row>
    <row r="1718" ht="14.25" customHeight="1">
      <c r="A1718" s="11">
        <v>13.0</v>
      </c>
      <c r="B1718" s="11"/>
      <c r="C1718" s="11" t="s">
        <v>449</v>
      </c>
      <c r="D1718" s="48" t="s">
        <v>297</v>
      </c>
      <c r="E1718" s="13">
        <v>3.3333333333333335</v>
      </c>
      <c r="F1718" s="48" t="s">
        <v>412</v>
      </c>
      <c r="G1718" s="13">
        <v>3.181818181818182</v>
      </c>
      <c r="H1718" s="15">
        <v>0.18275808051798864</v>
      </c>
      <c r="I1718" s="15">
        <v>0.01261823966543639</v>
      </c>
      <c r="J1718" s="15">
        <v>0.020093044495818706</v>
      </c>
    </row>
    <row r="1719" ht="14.25" customHeight="1">
      <c r="A1719" s="11">
        <v>13.0</v>
      </c>
      <c r="B1719" s="11"/>
      <c r="C1719" s="11" t="s">
        <v>449</v>
      </c>
      <c r="D1719" s="48" t="s">
        <v>184</v>
      </c>
      <c r="E1719" s="13">
        <v>4.0</v>
      </c>
      <c r="F1719" s="48" t="s">
        <v>412</v>
      </c>
      <c r="G1719" s="13">
        <v>3.181818181818182</v>
      </c>
      <c r="H1719" s="15">
        <v>0.18275808051798864</v>
      </c>
      <c r="I1719" s="15">
        <v>0.01261823966543639</v>
      </c>
      <c r="J1719" s="15">
        <v>0.020093044495818706</v>
      </c>
    </row>
    <row r="1720" ht="14.25" customHeight="1">
      <c r="A1720" s="11">
        <v>236.0</v>
      </c>
      <c r="B1720" s="11"/>
      <c r="C1720" s="20" t="s">
        <v>447</v>
      </c>
      <c r="D1720" s="21" t="s">
        <v>139</v>
      </c>
      <c r="E1720" s="13">
        <v>2.0</v>
      </c>
      <c r="F1720" s="21" t="s">
        <v>236</v>
      </c>
      <c r="G1720" s="13">
        <v>5.625</v>
      </c>
      <c r="H1720" s="15">
        <v>0.18019844353594394</v>
      </c>
      <c r="I1720" s="15">
        <v>0.01266772295824202</v>
      </c>
      <c r="J1720" s="15">
        <v>0.009308074727231483</v>
      </c>
    </row>
    <row r="1721" ht="14.25" customHeight="1">
      <c r="A1721" s="11">
        <v>175.0</v>
      </c>
      <c r="B1721" s="11"/>
      <c r="C1721" s="20" t="s">
        <v>437</v>
      </c>
      <c r="D1721" s="21" t="s">
        <v>296</v>
      </c>
      <c r="E1721" s="13">
        <v>2.0</v>
      </c>
      <c r="F1721" s="21" t="s">
        <v>233</v>
      </c>
      <c r="G1721" s="13">
        <v>4.814814814814815</v>
      </c>
      <c r="H1721" s="15">
        <v>0.18003034797294398</v>
      </c>
      <c r="I1721" s="15">
        <v>0.02293882972015152</v>
      </c>
      <c r="J1721" s="15">
        <v>0.02797713076287702</v>
      </c>
    </row>
    <row r="1722" ht="14.25" customHeight="1">
      <c r="A1722" s="32">
        <v>113.0</v>
      </c>
      <c r="B1722" s="32"/>
      <c r="C1722" s="32" t="s">
        <v>142</v>
      </c>
      <c r="D1722" s="36" t="s">
        <v>54</v>
      </c>
      <c r="E1722" s="13">
        <v>2.7272727272727275</v>
      </c>
      <c r="F1722" s="36" t="s">
        <v>193</v>
      </c>
      <c r="G1722" s="13">
        <v>3.75</v>
      </c>
      <c r="H1722" s="15">
        <v>0.17825664996335835</v>
      </c>
      <c r="I1722" s="15">
        <v>0.24614891170013842</v>
      </c>
      <c r="J1722" s="15">
        <v>0.3144998268910754</v>
      </c>
    </row>
    <row r="1723" ht="14.25" customHeight="1">
      <c r="A1723" s="11">
        <v>175.0</v>
      </c>
      <c r="B1723" s="11"/>
      <c r="C1723" s="20" t="s">
        <v>437</v>
      </c>
      <c r="D1723" s="21" t="s">
        <v>172</v>
      </c>
      <c r="E1723" s="13">
        <v>2.0</v>
      </c>
      <c r="F1723" s="21" t="s">
        <v>233</v>
      </c>
      <c r="G1723" s="13">
        <v>4.814814814814815</v>
      </c>
      <c r="H1723" s="15">
        <v>0.17550577573552875</v>
      </c>
      <c r="I1723" s="15">
        <v>0.02236232474041227</v>
      </c>
      <c r="J1723" s="15">
        <v>0.03220174762619366</v>
      </c>
    </row>
    <row r="1724" ht="14.25" customHeight="1">
      <c r="A1724" s="11">
        <v>191.0</v>
      </c>
      <c r="B1724" s="11"/>
      <c r="C1724" s="20" t="s">
        <v>451</v>
      </c>
      <c r="D1724" s="21" t="s">
        <v>371</v>
      </c>
      <c r="E1724" s="13">
        <v>2.0</v>
      </c>
      <c r="F1724" s="21" t="s">
        <v>309</v>
      </c>
      <c r="G1724" s="13">
        <v>4.358974358974359</v>
      </c>
      <c r="H1724" s="15">
        <v>0.17425088254845142</v>
      </c>
      <c r="I1724" s="15">
        <v>0.009023155330580917</v>
      </c>
      <c r="J1724" s="15">
        <v>0.007900663126996676</v>
      </c>
    </row>
    <row r="1725" ht="14.25" customHeight="1">
      <c r="A1725" s="11">
        <v>163.0</v>
      </c>
      <c r="B1725" s="11"/>
      <c r="C1725" s="47" t="s">
        <v>414</v>
      </c>
      <c r="D1725" s="21" t="s">
        <v>158</v>
      </c>
      <c r="E1725" s="13">
        <v>2.2222222222222223</v>
      </c>
      <c r="F1725" s="21" t="s">
        <v>270</v>
      </c>
      <c r="G1725" s="13">
        <v>4.615384615384616</v>
      </c>
      <c r="H1725" s="15">
        <v>0.1723147616312464</v>
      </c>
      <c r="I1725" s="15">
        <v>0.032771371016804794</v>
      </c>
      <c r="J1725" s="15">
        <v>0.036227261051304215</v>
      </c>
    </row>
    <row r="1726" ht="14.25" customHeight="1">
      <c r="A1726" s="11">
        <v>236.0</v>
      </c>
      <c r="B1726" s="11"/>
      <c r="C1726" s="20" t="s">
        <v>447</v>
      </c>
      <c r="D1726" s="21" t="s">
        <v>139</v>
      </c>
      <c r="E1726" s="13">
        <v>2.0</v>
      </c>
      <c r="F1726" s="21" t="s">
        <v>273</v>
      </c>
      <c r="G1726" s="13">
        <v>4.736842105263158</v>
      </c>
      <c r="H1726" s="15">
        <v>0.17018741889505817</v>
      </c>
      <c r="I1726" s="15">
        <v>0.011963960571673019</v>
      </c>
      <c r="J1726" s="15">
        <v>0.00917758769834506</v>
      </c>
    </row>
    <row r="1727" ht="14.25" customHeight="1">
      <c r="A1727" s="11">
        <v>175.0</v>
      </c>
      <c r="B1727" s="11"/>
      <c r="C1727" s="20" t="s">
        <v>437</v>
      </c>
      <c r="D1727" s="21" t="s">
        <v>296</v>
      </c>
      <c r="E1727" s="13">
        <v>2.0</v>
      </c>
      <c r="F1727" s="21" t="s">
        <v>128</v>
      </c>
      <c r="G1727" s="13">
        <v>4.0</v>
      </c>
      <c r="H1727" s="15">
        <v>0.1684855447061076</v>
      </c>
      <c r="I1727" s="15">
        <v>0.021467831750795776</v>
      </c>
      <c r="J1727" s="15">
        <v>0.027969517938179637</v>
      </c>
    </row>
    <row r="1728" ht="14.25" customHeight="1">
      <c r="A1728" s="11">
        <v>175.0</v>
      </c>
      <c r="B1728" s="11"/>
      <c r="C1728" s="20" t="s">
        <v>437</v>
      </c>
      <c r="D1728" s="21" t="s">
        <v>172</v>
      </c>
      <c r="E1728" s="13">
        <v>2.0</v>
      </c>
      <c r="F1728" s="21" t="s">
        <v>128</v>
      </c>
      <c r="G1728" s="13">
        <v>4.0</v>
      </c>
      <c r="H1728" s="15">
        <v>0.16513497989661113</v>
      </c>
      <c r="I1728" s="15">
        <v>0.021040914642115178</v>
      </c>
      <c r="J1728" s="15">
        <v>0.03198219025601507</v>
      </c>
    </row>
    <row r="1729" ht="14.25" customHeight="1">
      <c r="A1729" s="11">
        <v>10.0</v>
      </c>
      <c r="B1729" s="11"/>
      <c r="C1729" s="11" t="s">
        <v>448</v>
      </c>
      <c r="D1729" s="48" t="s">
        <v>184</v>
      </c>
      <c r="E1729" s="13">
        <v>2.0</v>
      </c>
      <c r="F1729" s="48" t="s">
        <v>412</v>
      </c>
      <c r="G1729" s="13">
        <v>2.7272727272727275</v>
      </c>
      <c r="H1729" s="15">
        <v>0.1566497833011331</v>
      </c>
      <c r="I1729" s="15">
        <v>0.013716190389571763</v>
      </c>
      <c r="J1729" s="15">
        <v>0.02184140031558475</v>
      </c>
    </row>
    <row r="1730" ht="14.25" customHeight="1">
      <c r="A1730" s="11">
        <v>10.0</v>
      </c>
      <c r="B1730" s="11"/>
      <c r="C1730" s="11" t="s">
        <v>448</v>
      </c>
      <c r="D1730" s="48" t="s">
        <v>139</v>
      </c>
      <c r="E1730" s="13">
        <v>2.0</v>
      </c>
      <c r="F1730" s="48" t="s">
        <v>412</v>
      </c>
      <c r="G1730" s="13">
        <v>2.7272727272727275</v>
      </c>
      <c r="H1730" s="15">
        <v>0.1566497833011331</v>
      </c>
      <c r="I1730" s="15">
        <v>0.013716190389571763</v>
      </c>
      <c r="J1730" s="15">
        <v>0.02184140031558475</v>
      </c>
    </row>
    <row r="1731" ht="14.25" customHeight="1">
      <c r="A1731" s="11">
        <v>183.0</v>
      </c>
      <c r="B1731" s="11"/>
      <c r="C1731" s="20" t="s">
        <v>436</v>
      </c>
      <c r="D1731" s="21" t="s">
        <v>139</v>
      </c>
      <c r="E1731" s="13">
        <v>2.0</v>
      </c>
      <c r="F1731" s="21" t="s">
        <v>101</v>
      </c>
      <c r="G1731" s="13">
        <v>3.6842105263157894</v>
      </c>
      <c r="H1731" s="15">
        <v>0.14891399153317592</v>
      </c>
      <c r="I1731" s="15">
        <v>0.030423977859996624</v>
      </c>
      <c r="J1731" s="15">
        <v>0.02333831871727592</v>
      </c>
    </row>
    <row r="1732" ht="14.25" customHeight="1">
      <c r="A1732" s="11">
        <v>183.0</v>
      </c>
      <c r="B1732" s="11"/>
      <c r="C1732" s="20" t="s">
        <v>436</v>
      </c>
      <c r="D1732" s="21" t="s">
        <v>139</v>
      </c>
      <c r="E1732" s="13">
        <v>2.0</v>
      </c>
      <c r="F1732" s="21" t="s">
        <v>258</v>
      </c>
      <c r="G1732" s="13">
        <v>3.1578947368421053</v>
      </c>
      <c r="H1732" s="15">
        <v>0.1382772778522348</v>
      </c>
      <c r="I1732" s="15">
        <v>0.028250836584282582</v>
      </c>
      <c r="J1732" s="15">
        <v>0.02167129595175621</v>
      </c>
    </row>
    <row r="1733" ht="14.25" customHeight="1">
      <c r="A1733" s="11">
        <v>183.0</v>
      </c>
      <c r="B1733" s="11"/>
      <c r="C1733" s="20" t="s">
        <v>436</v>
      </c>
      <c r="D1733" s="21" t="s">
        <v>139</v>
      </c>
      <c r="E1733" s="13">
        <v>2.0</v>
      </c>
      <c r="F1733" s="21" t="s">
        <v>67</v>
      </c>
      <c r="G1733" s="13">
        <v>3.1578947368421053</v>
      </c>
      <c r="H1733" s="15">
        <v>0.1382772778522348</v>
      </c>
      <c r="I1733" s="15">
        <v>0.028250836584282582</v>
      </c>
      <c r="J1733" s="15">
        <v>0.02167129595175621</v>
      </c>
    </row>
    <row r="1734" ht="14.25" customHeight="1">
      <c r="A1734" s="11">
        <v>183.0</v>
      </c>
      <c r="B1734" s="11"/>
      <c r="C1734" s="20" t="s">
        <v>436</v>
      </c>
      <c r="D1734" s="21" t="s">
        <v>154</v>
      </c>
      <c r="E1734" s="13">
        <v>1.6666666666666667</v>
      </c>
      <c r="F1734" s="21" t="s">
        <v>101</v>
      </c>
      <c r="G1734" s="13">
        <v>3.6842105263157894</v>
      </c>
      <c r="H1734" s="15">
        <v>0.1357631455276487</v>
      </c>
      <c r="I1734" s="15">
        <v>0.027737185010022897</v>
      </c>
      <c r="J1734" s="15">
        <v>0.034353017286487625</v>
      </c>
    </row>
    <row r="1735" ht="14.25" customHeight="1">
      <c r="A1735" s="11">
        <v>235.0</v>
      </c>
      <c r="B1735" s="11"/>
      <c r="C1735" s="20" t="s">
        <v>443</v>
      </c>
      <c r="D1735" s="21" t="s">
        <v>139</v>
      </c>
      <c r="E1735" s="13">
        <v>2.0</v>
      </c>
      <c r="F1735" s="21" t="s">
        <v>412</v>
      </c>
      <c r="G1735" s="13">
        <v>2.2727272727272725</v>
      </c>
      <c r="H1735" s="15">
        <v>0.13054148608427757</v>
      </c>
      <c r="I1735" s="15">
        <v>0.019828662331400036</v>
      </c>
      <c r="J1735" s="15">
        <v>0.03157478420771512</v>
      </c>
    </row>
    <row r="1736" ht="14.25" customHeight="1">
      <c r="A1736" s="11">
        <v>11.0</v>
      </c>
      <c r="B1736" s="11"/>
      <c r="C1736" s="11" t="s">
        <v>444</v>
      </c>
      <c r="D1736" s="48" t="s">
        <v>184</v>
      </c>
      <c r="E1736" s="13">
        <v>2.0</v>
      </c>
      <c r="F1736" s="48" t="s">
        <v>412</v>
      </c>
      <c r="G1736" s="13">
        <v>2.2727272727272725</v>
      </c>
      <c r="H1736" s="15">
        <v>0.13054148608427757</v>
      </c>
      <c r="I1736" s="15">
        <v>0.01925510598297111</v>
      </c>
      <c r="J1736" s="15">
        <v>0.030661464003359718</v>
      </c>
    </row>
    <row r="1737" ht="14.25" customHeight="1">
      <c r="A1737" s="11">
        <v>11.0</v>
      </c>
      <c r="B1737" s="11"/>
      <c r="C1737" s="11" t="s">
        <v>444</v>
      </c>
      <c r="D1737" s="48" t="s">
        <v>139</v>
      </c>
      <c r="E1737" s="13">
        <v>2.0</v>
      </c>
      <c r="F1737" s="48" t="s">
        <v>412</v>
      </c>
      <c r="G1737" s="13">
        <v>2.2727272727272725</v>
      </c>
      <c r="H1737" s="15">
        <v>0.13054148608427757</v>
      </c>
      <c r="I1737" s="15">
        <v>0.01925510598297111</v>
      </c>
      <c r="J1737" s="15">
        <v>0.030661464003359718</v>
      </c>
    </row>
    <row r="1738" ht="14.25" customHeight="1">
      <c r="A1738" s="11">
        <v>14.0</v>
      </c>
      <c r="B1738" s="11"/>
      <c r="C1738" s="11" t="s">
        <v>446</v>
      </c>
      <c r="D1738" s="48" t="s">
        <v>297</v>
      </c>
      <c r="E1738" s="13">
        <v>1.6666666666666667</v>
      </c>
      <c r="F1738" s="48" t="s">
        <v>412</v>
      </c>
      <c r="G1738" s="13">
        <v>2.2727272727272725</v>
      </c>
      <c r="H1738" s="15">
        <v>0.13054148608427757</v>
      </c>
      <c r="I1738" s="15">
        <v>0.015854736202999615</v>
      </c>
      <c r="J1738" s="15">
        <v>0.025246779934681298</v>
      </c>
    </row>
    <row r="1739" ht="14.25" customHeight="1">
      <c r="A1739" s="11">
        <v>14.0</v>
      </c>
      <c r="B1739" s="11"/>
      <c r="C1739" s="11" t="s">
        <v>446</v>
      </c>
      <c r="D1739" s="48" t="s">
        <v>184</v>
      </c>
      <c r="E1739" s="13">
        <v>2.0</v>
      </c>
      <c r="F1739" s="48" t="s">
        <v>412</v>
      </c>
      <c r="G1739" s="13">
        <v>2.2727272727272725</v>
      </c>
      <c r="H1739" s="15">
        <v>0.13054148608427757</v>
      </c>
      <c r="I1739" s="15">
        <v>0.015854736202999615</v>
      </c>
      <c r="J1739" s="15">
        <v>0.025246779934681298</v>
      </c>
    </row>
    <row r="1740" ht="14.25" customHeight="1">
      <c r="A1740" s="11">
        <v>183.0</v>
      </c>
      <c r="B1740" s="11"/>
      <c r="C1740" s="20" t="s">
        <v>436</v>
      </c>
      <c r="D1740" s="21" t="s">
        <v>154</v>
      </c>
      <c r="E1740" s="13">
        <v>1.6666666666666667</v>
      </c>
      <c r="F1740" s="21" t="s">
        <v>258</v>
      </c>
      <c r="G1740" s="13">
        <v>3.1578947368421053</v>
      </c>
      <c r="H1740" s="15">
        <v>0.1253198266409065</v>
      </c>
      <c r="I1740" s="15">
        <v>0.025603555393867293</v>
      </c>
      <c r="J1740" s="15">
        <v>0.03171047749521934</v>
      </c>
    </row>
    <row r="1741" ht="14.25" customHeight="1">
      <c r="A1741" s="11">
        <v>183.0</v>
      </c>
      <c r="B1741" s="11"/>
      <c r="C1741" s="20" t="s">
        <v>436</v>
      </c>
      <c r="D1741" s="21" t="s">
        <v>154</v>
      </c>
      <c r="E1741" s="13">
        <v>1.6666666666666667</v>
      </c>
      <c r="F1741" s="21" t="s">
        <v>67</v>
      </c>
      <c r="G1741" s="13">
        <v>3.1578947368421053</v>
      </c>
      <c r="H1741" s="15">
        <v>0.1253198266409065</v>
      </c>
      <c r="I1741" s="15">
        <v>0.025603555393867293</v>
      </c>
      <c r="J1741" s="15">
        <v>0.03171047749521934</v>
      </c>
    </row>
    <row r="1742" ht="14.25" customHeight="1">
      <c r="A1742" s="11">
        <v>202.0</v>
      </c>
      <c r="B1742" s="11"/>
      <c r="C1742" s="20" t="s">
        <v>330</v>
      </c>
      <c r="D1742" s="21" t="s">
        <v>389</v>
      </c>
      <c r="E1742" s="13">
        <v>0.5780346820809249</v>
      </c>
      <c r="F1742" s="21" t="s">
        <v>307</v>
      </c>
      <c r="G1742" s="13">
        <v>5.0</v>
      </c>
      <c r="H1742" s="15">
        <v>0.11797330706461029</v>
      </c>
      <c r="I1742" s="15">
        <v>0.07456632220411188</v>
      </c>
      <c r="J1742" s="15">
        <v>0.11183342722665587</v>
      </c>
    </row>
    <row r="1743" ht="14.25" customHeight="1">
      <c r="A1743" s="11">
        <v>129.0</v>
      </c>
      <c r="B1743" s="11"/>
      <c r="C1743" s="11" t="s">
        <v>454</v>
      </c>
      <c r="D1743" s="48" t="s">
        <v>389</v>
      </c>
      <c r="E1743" s="13">
        <v>0.5780346820809249</v>
      </c>
      <c r="F1743" s="48" t="s">
        <v>412</v>
      </c>
      <c r="G1743" s="13">
        <v>1.3636363636363638</v>
      </c>
      <c r="H1743" s="15">
        <v>0.07832489165056655</v>
      </c>
      <c r="I1743" s="15">
        <v>0.005014521217692903</v>
      </c>
      <c r="J1743" s="15">
        <v>0.007985028072364318</v>
      </c>
    </row>
    <row r="1744" ht="14.25" customHeight="1">
      <c r="A1744" s="11">
        <v>213.0</v>
      </c>
      <c r="B1744" s="11"/>
      <c r="C1744" s="20" t="s">
        <v>445</v>
      </c>
      <c r="D1744" s="21" t="s">
        <v>117</v>
      </c>
      <c r="E1744" s="13">
        <v>1.1111111111111112</v>
      </c>
      <c r="F1744" s="21" t="s">
        <v>61</v>
      </c>
      <c r="G1744" s="13">
        <v>2.608695652173913</v>
      </c>
      <c r="H1744" s="15">
        <v>0.07634198300118511</v>
      </c>
      <c r="I1744" s="15">
        <v>0.018975276863972695</v>
      </c>
      <c r="J1744" s="15">
        <v>0.01906737444205725</v>
      </c>
    </row>
    <row r="1745" ht="14.25" customHeight="1">
      <c r="A1745" s="11">
        <v>213.0</v>
      </c>
      <c r="B1745" s="11"/>
      <c r="C1745" s="20" t="s">
        <v>445</v>
      </c>
      <c r="D1745" s="21" t="s">
        <v>117</v>
      </c>
      <c r="E1745" s="13">
        <v>1.1111111111111112</v>
      </c>
      <c r="F1745" s="21" t="s">
        <v>126</v>
      </c>
      <c r="G1745" s="13">
        <v>1.4285714285714286</v>
      </c>
      <c r="H1745" s="15">
        <v>0.06962212591161471</v>
      </c>
      <c r="I1745" s="15">
        <v>0.017305014398312762</v>
      </c>
      <c r="J1745" s="15">
        <v>0.01866708649934125</v>
      </c>
    </row>
    <row r="1746" ht="14.25" customHeight="1">
      <c r="A1746" s="11">
        <v>213.0</v>
      </c>
      <c r="B1746" s="11"/>
      <c r="C1746" s="20" t="s">
        <v>445</v>
      </c>
      <c r="D1746" s="21" t="s">
        <v>117</v>
      </c>
      <c r="E1746" s="13">
        <v>1.1111111111111112</v>
      </c>
      <c r="F1746" s="21" t="s">
        <v>221</v>
      </c>
      <c r="G1746" s="13">
        <v>1.2121212121212122</v>
      </c>
      <c r="H1746" s="15">
        <v>0.06564371871666531</v>
      </c>
      <c r="I1746" s="15">
        <v>0.016316156432694892</v>
      </c>
      <c r="J1746" s="15">
        <v>0.018274095204618278</v>
      </c>
    </row>
    <row r="1747" ht="14.25" customHeight="1">
      <c r="A1747" s="11">
        <v>213.0</v>
      </c>
      <c r="B1747" s="11"/>
      <c r="C1747" s="20" t="s">
        <v>445</v>
      </c>
      <c r="D1747" s="21" t="s">
        <v>160</v>
      </c>
      <c r="E1747" s="13">
        <v>0.6666666666666666</v>
      </c>
      <c r="F1747" s="21" t="s">
        <v>61</v>
      </c>
      <c r="G1747" s="13">
        <v>2.608695652173913</v>
      </c>
      <c r="H1747" s="15">
        <v>0.05833572659391154</v>
      </c>
      <c r="I1747" s="15">
        <v>0.014499709329836278</v>
      </c>
      <c r="J1747" s="15">
        <v>0.019590718383423238</v>
      </c>
    </row>
    <row r="1748" ht="14.25" customHeight="1">
      <c r="A1748" s="11">
        <v>213.0</v>
      </c>
      <c r="B1748" s="11"/>
      <c r="C1748" s="20" t="s">
        <v>445</v>
      </c>
      <c r="D1748" s="21" t="s">
        <v>160</v>
      </c>
      <c r="E1748" s="13">
        <v>0.6666666666666666</v>
      </c>
      <c r="F1748" s="21" t="s">
        <v>126</v>
      </c>
      <c r="G1748" s="13">
        <v>1.4285714285714286</v>
      </c>
      <c r="H1748" s="15">
        <v>0.05221659443371103</v>
      </c>
      <c r="I1748" s="15">
        <v>0.01297876079873457</v>
      </c>
      <c r="J1748" s="15">
        <v>0.01783601757985003</v>
      </c>
    </row>
    <row r="1749" ht="14.25" customHeight="1">
      <c r="A1749" s="11">
        <v>213.0</v>
      </c>
      <c r="B1749" s="11"/>
      <c r="C1749" s="20" t="s">
        <v>445</v>
      </c>
      <c r="D1749" s="21" t="s">
        <v>160</v>
      </c>
      <c r="E1749" s="13">
        <v>0.6666666666666666</v>
      </c>
      <c r="F1749" s="21" t="s">
        <v>221</v>
      </c>
      <c r="G1749" s="13">
        <v>1.2121212121212122</v>
      </c>
      <c r="H1749" s="15">
        <v>0.049409250646952375</v>
      </c>
      <c r="I1749" s="15">
        <v>0.012280977960092927</v>
      </c>
      <c r="J1749" s="15">
        <v>0.017990041911282242</v>
      </c>
    </row>
  </sheetData>
  <autoFilter ref="$A$1:$J$1749">
    <filterColumn colId="1">
      <filters blank="1"/>
    </filterColumn>
  </autoFilter>
  <conditionalFormatting sqref="H2:J2 H7:J9 H20:J20 H26:J26 H28:J28 H35:H36 H39:H40 H42 H1749 J1749">
    <cfRule type="cellIs" dxfId="0" priority="1" operator="greaterThanOrEqual">
      <formula>0.9999</formula>
    </cfRule>
  </conditionalFormatting>
  <conditionalFormatting sqref="H2:J2 H7:J9 H20:J20 H26:J26 H28:J28 H35:H36 H39:H40 H42 H1749 J1749">
    <cfRule type="cellIs" dxfId="1" priority="2" operator="between">
      <formula>0.99999</formula>
      <formula>0.9</formula>
    </cfRule>
  </conditionalFormatting>
  <conditionalFormatting sqref="H2:J2 H7:J9 H20:J20 H26:J26 H28:J28 H35:H36 H39:H40 H42 H1749 J1749">
    <cfRule type="cellIs" dxfId="2" priority="3" operator="between">
      <formula>0.89999</formula>
      <formula>0.8</formula>
    </cfRule>
  </conditionalFormatting>
  <conditionalFormatting sqref="H2:J2 H7:J9 H20:J20 H26:J26 H28:J28 H35:H36 H39:H40 H42 H1749 J1749">
    <cfRule type="cellIs" dxfId="3" priority="4" operator="between">
      <formula>0.79999</formula>
      <formula>0.7</formula>
    </cfRule>
  </conditionalFormatting>
  <conditionalFormatting sqref="H2:J2 H7:J9 H20:J20 H26:J26 H28:J28 H35:H36 H39:H40 H42 H1749 J1749">
    <cfRule type="cellIs" dxfId="4" priority="5" operator="between">
      <formula>0.69999</formula>
      <formula>0.6</formula>
    </cfRule>
  </conditionalFormatting>
  <conditionalFormatting sqref="H2:J2 H7:J9 H20:J20 H26:J26 H28:J28 H35:H36 H39:H40 H42 H1749 J1749">
    <cfRule type="cellIs" dxfId="5" priority="6" operator="between">
      <formula>0.59999</formula>
      <formula>0.5</formula>
    </cfRule>
  </conditionalFormatting>
  <conditionalFormatting sqref="H2:J2 H7:J9 H20:J20 H26:J26 H28:J28 H35:H36 H39:H40 H42 H1749 J1749">
    <cfRule type="cellIs" dxfId="6" priority="7" operator="between">
      <formula>0.49999</formula>
      <formula>0.4</formula>
    </cfRule>
  </conditionalFormatting>
  <conditionalFormatting sqref="H2:J2 H7:J9 H20:J20 H26:J26 H28:J28 H35:H36 H39:H40 H42 H1749 J1749">
    <cfRule type="cellIs" dxfId="7" priority="8" operator="between">
      <formula>0.39999</formula>
      <formula>0.3</formula>
    </cfRule>
  </conditionalFormatting>
  <conditionalFormatting sqref="H2:J2 H7:J9 H20:J20 H26:J26 H28:J28 H35:H36 H39:H40 H42 H1749 J1749">
    <cfRule type="cellIs" dxfId="8" priority="9" operator="between">
      <formula>0.29999</formula>
      <formula>0.2</formula>
    </cfRule>
  </conditionalFormatting>
  <conditionalFormatting sqref="H2:J2 H7:J9 H20:J20 H26:J26 H28:J28 H35:H36 H39:H40 H42 H1749 J1749">
    <cfRule type="cellIs" dxfId="9" priority="10" operator="between">
      <formula>0.19999</formula>
      <formula>0.1</formula>
    </cfRule>
  </conditionalFormatting>
  <conditionalFormatting sqref="H2:J2 H7:J9 H20:J20 H26:J26 H28:J28 H35:H36 H39:H40 H42 H1749 J1749">
    <cfRule type="cellIs" dxfId="10" priority="11" operator="between">
      <formula>0.09999</formula>
      <formula>0</formula>
    </cfRule>
  </conditionalFormatting>
  <conditionalFormatting sqref="A12:B12">
    <cfRule type="colorScale" priority="12">
      <colorScale>
        <cfvo type="min"/>
        <cfvo type="max"/>
        <color rgb="FF57BB8A"/>
        <color rgb="FFFFFFFF"/>
      </colorScale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82" t="s">
        <v>5</v>
      </c>
      <c r="B1" s="82" t="s">
        <v>21</v>
      </c>
      <c r="C1" s="82" t="s">
        <v>30</v>
      </c>
      <c r="D1" s="82" t="s">
        <v>31</v>
      </c>
      <c r="E1" s="83" t="s">
        <v>456</v>
      </c>
      <c r="F1" s="83" t="s">
        <v>457</v>
      </c>
      <c r="G1" s="83" t="s">
        <v>458</v>
      </c>
      <c r="H1" s="83" t="s">
        <v>459</v>
      </c>
      <c r="I1" s="83" t="s">
        <v>40</v>
      </c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</row>
    <row r="2">
      <c r="A2" t="s">
        <v>149</v>
      </c>
      <c r="B2">
        <v>8.0</v>
      </c>
      <c r="C2">
        <v>800.0</v>
      </c>
      <c r="D2">
        <v>10.0</v>
      </c>
      <c r="E2" s="84">
        <v>10.0</v>
      </c>
      <c r="F2" s="84">
        <v>12.5</v>
      </c>
      <c r="G2" s="24">
        <f t="shared" ref="G2:G57" si="1">F2*E2</f>
        <v>125</v>
      </c>
      <c r="H2" s="28">
        <f t="shared" ref="H2:H57" si="2">G2/125</f>
        <v>1</v>
      </c>
      <c r="I2" s="84">
        <v>1.25</v>
      </c>
    </row>
    <row r="3">
      <c r="A3" t="s">
        <v>246</v>
      </c>
      <c r="B3">
        <v>8.0</v>
      </c>
      <c r="C3">
        <v>800.0</v>
      </c>
      <c r="D3">
        <v>10.0</v>
      </c>
      <c r="E3" s="84">
        <v>10.0</v>
      </c>
      <c r="F3" s="84">
        <v>12.5</v>
      </c>
      <c r="G3" s="24">
        <f t="shared" si="1"/>
        <v>125</v>
      </c>
      <c r="H3" s="28">
        <f t="shared" si="2"/>
        <v>1</v>
      </c>
      <c r="I3" s="84">
        <v>1.25</v>
      </c>
    </row>
    <row r="4">
      <c r="A4" t="s">
        <v>184</v>
      </c>
      <c r="B4">
        <v>5.0</v>
      </c>
      <c r="C4">
        <v>500.0</v>
      </c>
      <c r="D4">
        <v>6.0</v>
      </c>
      <c r="E4" s="84">
        <v>10.0</v>
      </c>
      <c r="F4" s="84">
        <v>12.0</v>
      </c>
      <c r="G4" s="24">
        <f t="shared" si="1"/>
        <v>120</v>
      </c>
      <c r="H4" s="28">
        <f t="shared" si="2"/>
        <v>0.96</v>
      </c>
      <c r="I4" s="84">
        <v>1.2</v>
      </c>
    </row>
    <row r="5">
      <c r="A5" t="s">
        <v>58</v>
      </c>
      <c r="B5">
        <v>5.0</v>
      </c>
      <c r="C5">
        <v>500.0</v>
      </c>
      <c r="D5">
        <v>6.0</v>
      </c>
      <c r="E5" s="84">
        <v>10.0</v>
      </c>
      <c r="F5" s="84">
        <v>12.0</v>
      </c>
      <c r="G5" s="24">
        <f t="shared" si="1"/>
        <v>120</v>
      </c>
      <c r="H5" s="28">
        <f t="shared" si="2"/>
        <v>0.96</v>
      </c>
      <c r="I5" s="84">
        <v>1.2</v>
      </c>
    </row>
    <row r="6">
      <c r="A6" s="85" t="s">
        <v>47</v>
      </c>
      <c r="B6">
        <v>12.0</v>
      </c>
      <c r="C6">
        <v>1100.0</v>
      </c>
      <c r="D6">
        <v>12.0</v>
      </c>
      <c r="E6" s="84">
        <v>10.90909090909091</v>
      </c>
      <c r="F6" s="84">
        <v>10.90909090909091</v>
      </c>
      <c r="G6" s="24">
        <f t="shared" si="1"/>
        <v>119.0082645</v>
      </c>
      <c r="H6" s="28">
        <f t="shared" si="2"/>
        <v>0.9520661157</v>
      </c>
      <c r="I6" s="84">
        <v>1.0</v>
      </c>
    </row>
    <row r="7">
      <c r="A7" s="85" t="s">
        <v>163</v>
      </c>
      <c r="B7">
        <v>12.0</v>
      </c>
      <c r="C7">
        <v>1100.0</v>
      </c>
      <c r="D7">
        <v>12.0</v>
      </c>
      <c r="E7" s="84">
        <v>10.90909090909091</v>
      </c>
      <c r="F7" s="84">
        <v>10.90909090909091</v>
      </c>
      <c r="G7" s="24">
        <f t="shared" si="1"/>
        <v>119.0082645</v>
      </c>
      <c r="H7" s="28">
        <f t="shared" si="2"/>
        <v>0.9520661157</v>
      </c>
      <c r="I7" s="84">
        <v>1.0</v>
      </c>
    </row>
    <row r="8">
      <c r="A8" s="85" t="s">
        <v>115</v>
      </c>
      <c r="B8">
        <v>12.0</v>
      </c>
      <c r="C8">
        <v>900.0</v>
      </c>
      <c r="D8">
        <v>8.0</v>
      </c>
      <c r="E8" s="84">
        <v>13.333333333333334</v>
      </c>
      <c r="F8" s="84">
        <v>8.88888888888889</v>
      </c>
      <c r="G8" s="24">
        <f t="shared" si="1"/>
        <v>118.5185185</v>
      </c>
      <c r="H8" s="28">
        <f t="shared" si="2"/>
        <v>0.9481481481</v>
      </c>
      <c r="I8" s="84">
        <v>0.6666666666666666</v>
      </c>
    </row>
    <row r="9">
      <c r="A9" t="s">
        <v>18</v>
      </c>
      <c r="B9">
        <v>20.0</v>
      </c>
      <c r="C9">
        <v>1600.0</v>
      </c>
      <c r="D9">
        <v>15.0</v>
      </c>
      <c r="E9" s="84">
        <v>12.5</v>
      </c>
      <c r="F9" s="84">
        <v>9.375</v>
      </c>
      <c r="G9" s="24">
        <f t="shared" si="1"/>
        <v>117.1875</v>
      </c>
      <c r="H9" s="28">
        <f t="shared" si="2"/>
        <v>0.9375</v>
      </c>
      <c r="I9" s="84">
        <v>0.75</v>
      </c>
    </row>
    <row r="10">
      <c r="A10" s="85" t="s">
        <v>154</v>
      </c>
      <c r="B10">
        <v>12.0</v>
      </c>
      <c r="C10">
        <v>1200.0</v>
      </c>
      <c r="D10">
        <v>14.0</v>
      </c>
      <c r="E10" s="84">
        <v>10.0</v>
      </c>
      <c r="F10" s="84">
        <v>11.666666666666668</v>
      </c>
      <c r="G10" s="24">
        <f t="shared" si="1"/>
        <v>116.6666667</v>
      </c>
      <c r="H10" s="28">
        <f t="shared" si="2"/>
        <v>0.9333333333</v>
      </c>
      <c r="I10" s="84">
        <v>1.1666666666666667</v>
      </c>
    </row>
    <row r="11">
      <c r="A11" t="s">
        <v>42</v>
      </c>
      <c r="B11">
        <v>7.0</v>
      </c>
      <c r="C11">
        <v>600.0</v>
      </c>
      <c r="D11">
        <v>6.0</v>
      </c>
      <c r="E11" s="84">
        <v>11.666666666666668</v>
      </c>
      <c r="F11" s="84">
        <v>10.0</v>
      </c>
      <c r="G11" s="24">
        <f t="shared" si="1"/>
        <v>116.6666667</v>
      </c>
      <c r="H11" s="28">
        <f t="shared" si="2"/>
        <v>0.9333333333</v>
      </c>
      <c r="I11" s="84">
        <v>0.8571428571428571</v>
      </c>
    </row>
    <row r="12">
      <c r="A12" s="85" t="s">
        <v>135</v>
      </c>
      <c r="B12">
        <v>10.0</v>
      </c>
      <c r="C12">
        <v>1100.0</v>
      </c>
      <c r="D12">
        <v>14.0</v>
      </c>
      <c r="E12" s="84">
        <v>9.09090909090909</v>
      </c>
      <c r="F12" s="84">
        <v>12.727272727272728</v>
      </c>
      <c r="G12" s="24">
        <f t="shared" si="1"/>
        <v>115.7024793</v>
      </c>
      <c r="H12" s="28">
        <f t="shared" si="2"/>
        <v>0.9256198347</v>
      </c>
      <c r="I12" s="84">
        <v>1.4000000000000004</v>
      </c>
    </row>
    <row r="13">
      <c r="A13" s="85" t="s">
        <v>45</v>
      </c>
      <c r="B13">
        <v>14.0</v>
      </c>
      <c r="C13">
        <v>1100.0</v>
      </c>
      <c r="D13">
        <v>10.0</v>
      </c>
      <c r="E13" s="84">
        <v>12.727272727272728</v>
      </c>
      <c r="F13" s="84">
        <v>9.09090909090909</v>
      </c>
      <c r="G13" s="24">
        <f t="shared" si="1"/>
        <v>115.7024793</v>
      </c>
      <c r="H13" s="28">
        <f t="shared" si="2"/>
        <v>0.9256198347</v>
      </c>
      <c r="I13" s="84">
        <v>0.7142857142857142</v>
      </c>
    </row>
    <row r="14">
      <c r="A14" s="85" t="s">
        <v>147</v>
      </c>
      <c r="B14">
        <v>7.0</v>
      </c>
      <c r="C14">
        <v>700.0</v>
      </c>
      <c r="D14">
        <v>8.0</v>
      </c>
      <c r="E14" s="84">
        <v>10.0</v>
      </c>
      <c r="F14" s="84">
        <v>11.428571428571429</v>
      </c>
      <c r="G14" s="24">
        <f t="shared" si="1"/>
        <v>114.2857143</v>
      </c>
      <c r="H14" s="28">
        <f t="shared" si="2"/>
        <v>0.9142857143</v>
      </c>
      <c r="I14" s="84">
        <v>1.1428571428571428</v>
      </c>
    </row>
    <row r="15">
      <c r="A15" t="s">
        <v>166</v>
      </c>
      <c r="B15">
        <v>8.0</v>
      </c>
      <c r="C15">
        <v>700.0</v>
      </c>
      <c r="D15">
        <v>7.0</v>
      </c>
      <c r="E15" s="84">
        <v>11.428571428571429</v>
      </c>
      <c r="F15" s="84">
        <v>10.0</v>
      </c>
      <c r="G15" s="24">
        <f t="shared" si="1"/>
        <v>114.2857143</v>
      </c>
      <c r="H15" s="28">
        <f t="shared" si="2"/>
        <v>0.9142857143</v>
      </c>
      <c r="I15" s="84">
        <v>0.875</v>
      </c>
    </row>
    <row r="16">
      <c r="A16" t="s">
        <v>178</v>
      </c>
      <c r="B16">
        <v>3.0</v>
      </c>
      <c r="C16">
        <v>400.0</v>
      </c>
      <c r="D16">
        <v>6.0</v>
      </c>
      <c r="E16" s="84">
        <v>7.5</v>
      </c>
      <c r="F16" s="84">
        <v>15.0</v>
      </c>
      <c r="G16" s="24">
        <f t="shared" si="1"/>
        <v>112.5</v>
      </c>
      <c r="H16" s="28">
        <f t="shared" si="2"/>
        <v>0.9</v>
      </c>
      <c r="I16" s="84">
        <v>2.0</v>
      </c>
    </row>
    <row r="17">
      <c r="A17" s="85" t="s">
        <v>190</v>
      </c>
      <c r="B17">
        <v>8.0</v>
      </c>
      <c r="C17">
        <v>800.0</v>
      </c>
      <c r="D17">
        <v>9.0</v>
      </c>
      <c r="E17" s="84">
        <v>10.0</v>
      </c>
      <c r="F17" s="84">
        <v>11.25</v>
      </c>
      <c r="G17" s="24">
        <f t="shared" si="1"/>
        <v>112.5</v>
      </c>
      <c r="H17" s="28">
        <f t="shared" si="2"/>
        <v>0.9</v>
      </c>
      <c r="I17" s="84">
        <v>1.125</v>
      </c>
    </row>
    <row r="18">
      <c r="A18" t="s">
        <v>119</v>
      </c>
      <c r="B18">
        <v>9.0</v>
      </c>
      <c r="C18">
        <v>800.0</v>
      </c>
      <c r="D18">
        <v>8.0</v>
      </c>
      <c r="E18" s="84">
        <v>11.25</v>
      </c>
      <c r="F18" s="84">
        <v>10.0</v>
      </c>
      <c r="G18" s="24">
        <f t="shared" si="1"/>
        <v>112.5</v>
      </c>
      <c r="H18" s="28">
        <f t="shared" si="2"/>
        <v>0.9</v>
      </c>
      <c r="I18" s="84">
        <v>0.8888888888888888</v>
      </c>
    </row>
    <row r="19">
      <c r="A19" s="85" t="s">
        <v>50</v>
      </c>
      <c r="B19">
        <v>15.0</v>
      </c>
      <c r="C19">
        <v>1100.0</v>
      </c>
      <c r="D19">
        <v>9.0</v>
      </c>
      <c r="E19" s="84">
        <v>13.636363636363635</v>
      </c>
      <c r="F19" s="84">
        <v>8.181818181818182</v>
      </c>
      <c r="G19" s="24">
        <f t="shared" si="1"/>
        <v>111.5702479</v>
      </c>
      <c r="H19" s="28">
        <f t="shared" si="2"/>
        <v>0.8925619835</v>
      </c>
      <c r="I19" s="84">
        <v>0.6000000000000001</v>
      </c>
    </row>
    <row r="20">
      <c r="A20" t="s">
        <v>38</v>
      </c>
      <c r="B20">
        <v>5.0</v>
      </c>
      <c r="C20">
        <v>600.0</v>
      </c>
      <c r="D20">
        <v>8.0</v>
      </c>
      <c r="E20" s="84">
        <v>8.333333333333334</v>
      </c>
      <c r="F20" s="84">
        <v>13.333333333333334</v>
      </c>
      <c r="G20" s="24">
        <f t="shared" si="1"/>
        <v>111.1111111</v>
      </c>
      <c r="H20" s="28">
        <f t="shared" si="2"/>
        <v>0.8888888889</v>
      </c>
      <c r="I20" s="84">
        <v>1.5999999999999999</v>
      </c>
    </row>
    <row r="21">
      <c r="A21" s="85" t="s">
        <v>70</v>
      </c>
      <c r="B21">
        <v>5.0</v>
      </c>
      <c r="C21">
        <v>600.0</v>
      </c>
      <c r="D21">
        <v>8.0</v>
      </c>
      <c r="E21" s="84">
        <v>8.333333333333334</v>
      </c>
      <c r="F21" s="84">
        <v>13.333333333333334</v>
      </c>
      <c r="G21" s="24">
        <f t="shared" si="1"/>
        <v>111.1111111</v>
      </c>
      <c r="H21" s="28">
        <f t="shared" si="2"/>
        <v>0.8888888889</v>
      </c>
      <c r="I21" s="84">
        <v>1.5999999999999999</v>
      </c>
    </row>
    <row r="22">
      <c r="A22" t="s">
        <v>141</v>
      </c>
      <c r="B22">
        <v>9.0</v>
      </c>
      <c r="C22">
        <v>900.0</v>
      </c>
      <c r="D22">
        <v>10.0</v>
      </c>
      <c r="E22" s="84">
        <v>10.0</v>
      </c>
      <c r="F22" s="84">
        <v>11.11111111111111</v>
      </c>
      <c r="G22" s="24">
        <f t="shared" si="1"/>
        <v>111.1111111</v>
      </c>
      <c r="H22" s="28">
        <f t="shared" si="2"/>
        <v>0.8888888889</v>
      </c>
      <c r="I22" s="84">
        <v>1.1111111111111112</v>
      </c>
    </row>
    <row r="23">
      <c r="A23" s="85" t="s">
        <v>158</v>
      </c>
      <c r="B23">
        <v>10.0</v>
      </c>
      <c r="C23">
        <v>900.0</v>
      </c>
      <c r="D23">
        <v>9.0</v>
      </c>
      <c r="E23" s="84">
        <v>11.11111111111111</v>
      </c>
      <c r="F23" s="84">
        <v>10.0</v>
      </c>
      <c r="G23" s="24">
        <f t="shared" si="1"/>
        <v>111.1111111</v>
      </c>
      <c r="H23" s="28">
        <f t="shared" si="2"/>
        <v>0.8888888889</v>
      </c>
      <c r="I23" s="84">
        <v>0.9</v>
      </c>
    </row>
    <row r="24">
      <c r="A24" s="85" t="s">
        <v>262</v>
      </c>
      <c r="B24">
        <v>6.0</v>
      </c>
      <c r="C24">
        <v>700.0</v>
      </c>
      <c r="D24">
        <v>9.0</v>
      </c>
      <c r="E24" s="84">
        <v>8.571428571428571</v>
      </c>
      <c r="F24" s="84">
        <v>12.857142857142858</v>
      </c>
      <c r="G24" s="24">
        <f t="shared" si="1"/>
        <v>110.2040816</v>
      </c>
      <c r="H24" s="28">
        <f t="shared" si="2"/>
        <v>0.8816326531</v>
      </c>
      <c r="I24" s="84">
        <v>1.5</v>
      </c>
    </row>
    <row r="25">
      <c r="A25" s="85" t="s">
        <v>53</v>
      </c>
      <c r="B25">
        <v>9.0</v>
      </c>
      <c r="C25">
        <v>700.0</v>
      </c>
      <c r="D25">
        <v>6.0</v>
      </c>
      <c r="E25" s="84">
        <v>12.857142857142858</v>
      </c>
      <c r="F25" s="84">
        <v>8.571428571428571</v>
      </c>
      <c r="G25" s="24">
        <f t="shared" si="1"/>
        <v>110.2040816</v>
      </c>
      <c r="H25" s="28">
        <f t="shared" si="2"/>
        <v>0.8816326531</v>
      </c>
      <c r="I25" s="84">
        <v>0.6666666666666666</v>
      </c>
    </row>
    <row r="26">
      <c r="A26" t="s">
        <v>111</v>
      </c>
      <c r="B26">
        <v>10.0</v>
      </c>
      <c r="C26">
        <v>800.0</v>
      </c>
      <c r="D26">
        <v>7.0</v>
      </c>
      <c r="E26" s="84">
        <v>12.5</v>
      </c>
      <c r="F26" s="84">
        <v>8.75</v>
      </c>
      <c r="G26" s="24">
        <f t="shared" si="1"/>
        <v>109.375</v>
      </c>
      <c r="H26" s="28">
        <f t="shared" si="2"/>
        <v>0.875</v>
      </c>
      <c r="I26" s="84">
        <v>0.7</v>
      </c>
    </row>
    <row r="27">
      <c r="A27" s="85" t="s">
        <v>93</v>
      </c>
      <c r="B27">
        <v>11.0</v>
      </c>
      <c r="C27">
        <v>900.0</v>
      </c>
      <c r="D27">
        <v>8.0</v>
      </c>
      <c r="E27" s="84">
        <v>12.222222222222223</v>
      </c>
      <c r="F27" s="84">
        <v>8.88888888888889</v>
      </c>
      <c r="G27" s="24">
        <f t="shared" si="1"/>
        <v>108.6419753</v>
      </c>
      <c r="H27" s="28">
        <f t="shared" si="2"/>
        <v>0.8691358025</v>
      </c>
      <c r="I27" s="84">
        <v>0.7272727272727273</v>
      </c>
    </row>
    <row r="28">
      <c r="A28" s="85" t="s">
        <v>182</v>
      </c>
      <c r="B28">
        <v>10.0</v>
      </c>
      <c r="C28">
        <v>1200.0</v>
      </c>
      <c r="D28">
        <v>15.0</v>
      </c>
      <c r="E28" s="84">
        <v>8.333333333333334</v>
      </c>
      <c r="F28" s="84">
        <v>12.5</v>
      </c>
      <c r="G28" s="24">
        <f t="shared" si="1"/>
        <v>104.1666667</v>
      </c>
      <c r="H28" s="28">
        <f t="shared" si="2"/>
        <v>0.8333333333</v>
      </c>
      <c r="I28" s="84">
        <v>1.5</v>
      </c>
    </row>
    <row r="29">
      <c r="A29" s="85" t="s">
        <v>117</v>
      </c>
      <c r="B29">
        <v>12.0</v>
      </c>
      <c r="C29">
        <v>900.0</v>
      </c>
      <c r="D29">
        <v>7.0</v>
      </c>
      <c r="E29" s="84">
        <v>13.333333333333334</v>
      </c>
      <c r="F29" s="84">
        <v>7.777777777777778</v>
      </c>
      <c r="G29" s="24">
        <f t="shared" si="1"/>
        <v>103.7037037</v>
      </c>
      <c r="H29" s="28">
        <f t="shared" si="2"/>
        <v>0.8296296296</v>
      </c>
      <c r="I29" s="84">
        <v>0.5833333333333333</v>
      </c>
    </row>
    <row r="30">
      <c r="A30" t="s">
        <v>25</v>
      </c>
      <c r="B30">
        <v>11.0</v>
      </c>
      <c r="C30">
        <v>800.0</v>
      </c>
      <c r="D30">
        <v>6.0</v>
      </c>
      <c r="E30" s="84">
        <v>13.75</v>
      </c>
      <c r="F30" s="84">
        <v>7.5</v>
      </c>
      <c r="G30" s="24">
        <f t="shared" si="1"/>
        <v>103.125</v>
      </c>
      <c r="H30" s="28">
        <f t="shared" si="2"/>
        <v>0.825</v>
      </c>
      <c r="I30" s="84">
        <v>0.5454545454545454</v>
      </c>
    </row>
    <row r="31">
      <c r="A31" s="85" t="s">
        <v>371</v>
      </c>
      <c r="B31">
        <v>5.0</v>
      </c>
      <c r="C31">
        <v>500.0</v>
      </c>
      <c r="D31">
        <v>5.0</v>
      </c>
      <c r="E31" s="84">
        <v>10.0</v>
      </c>
      <c r="F31" s="84">
        <v>10.0</v>
      </c>
      <c r="G31" s="24">
        <f t="shared" si="1"/>
        <v>100</v>
      </c>
      <c r="H31" s="28">
        <f t="shared" si="2"/>
        <v>0.8</v>
      </c>
      <c r="I31" s="84">
        <v>1.0</v>
      </c>
    </row>
    <row r="32">
      <c r="A32" t="s">
        <v>108</v>
      </c>
      <c r="B32">
        <v>10.0</v>
      </c>
      <c r="C32">
        <v>1000.0</v>
      </c>
      <c r="D32">
        <v>10.0</v>
      </c>
      <c r="E32" s="84">
        <v>10.0</v>
      </c>
      <c r="F32" s="84">
        <v>10.0</v>
      </c>
      <c r="G32" s="24">
        <f t="shared" si="1"/>
        <v>100</v>
      </c>
      <c r="H32" s="28">
        <f t="shared" si="2"/>
        <v>0.8</v>
      </c>
      <c r="I32" s="84">
        <v>1.0</v>
      </c>
    </row>
    <row r="33">
      <c r="A33" s="85" t="s">
        <v>172</v>
      </c>
      <c r="B33">
        <v>15.0</v>
      </c>
      <c r="C33">
        <v>1500.0</v>
      </c>
      <c r="D33">
        <v>15.0</v>
      </c>
      <c r="E33" s="84">
        <v>10.0</v>
      </c>
      <c r="F33" s="84">
        <v>10.0</v>
      </c>
      <c r="G33" s="24">
        <f t="shared" si="1"/>
        <v>100</v>
      </c>
      <c r="H33" s="28">
        <f t="shared" si="2"/>
        <v>0.8</v>
      </c>
      <c r="I33" s="84">
        <v>1.0</v>
      </c>
    </row>
    <row r="34">
      <c r="A34" t="s">
        <v>97</v>
      </c>
      <c r="B34">
        <v>12.0</v>
      </c>
      <c r="C34">
        <v>1200.0</v>
      </c>
      <c r="D34">
        <v>12.0</v>
      </c>
      <c r="E34" s="84">
        <v>10.0</v>
      </c>
      <c r="F34" s="84">
        <v>10.0</v>
      </c>
      <c r="G34" s="24">
        <f t="shared" si="1"/>
        <v>100</v>
      </c>
      <c r="H34" s="28">
        <f t="shared" si="2"/>
        <v>0.8</v>
      </c>
      <c r="I34" s="84">
        <v>1.0</v>
      </c>
    </row>
    <row r="35">
      <c r="A35" t="s">
        <v>198</v>
      </c>
      <c r="B35">
        <v>6.0</v>
      </c>
      <c r="C35">
        <v>600.0</v>
      </c>
      <c r="D35">
        <v>6.0</v>
      </c>
      <c r="E35" s="84">
        <v>10.0</v>
      </c>
      <c r="F35" s="84">
        <v>10.0</v>
      </c>
      <c r="G35" s="24">
        <f t="shared" si="1"/>
        <v>100</v>
      </c>
      <c r="H35" s="28">
        <f t="shared" si="2"/>
        <v>0.8</v>
      </c>
      <c r="I35" s="84">
        <v>1.0</v>
      </c>
    </row>
    <row r="36">
      <c r="A36" s="85" t="s">
        <v>296</v>
      </c>
      <c r="B36">
        <v>10.0</v>
      </c>
      <c r="C36">
        <v>1000.0</v>
      </c>
      <c r="D36">
        <v>10.0</v>
      </c>
      <c r="E36" s="84">
        <v>10.0</v>
      </c>
      <c r="F36" s="84">
        <v>10.0</v>
      </c>
      <c r="G36" s="24">
        <f t="shared" si="1"/>
        <v>100</v>
      </c>
      <c r="H36" s="28">
        <f t="shared" si="2"/>
        <v>0.8</v>
      </c>
      <c r="I36" s="84">
        <v>1.0</v>
      </c>
    </row>
    <row r="37">
      <c r="A37" s="85" t="s">
        <v>160</v>
      </c>
      <c r="B37">
        <v>15.0</v>
      </c>
      <c r="C37">
        <v>1500.0</v>
      </c>
      <c r="D37">
        <v>15.0</v>
      </c>
      <c r="E37" s="84">
        <v>10.0</v>
      </c>
      <c r="F37" s="84">
        <v>10.0</v>
      </c>
      <c r="G37" s="24">
        <f t="shared" si="1"/>
        <v>100</v>
      </c>
      <c r="H37" s="28">
        <f t="shared" si="2"/>
        <v>0.8</v>
      </c>
      <c r="I37" s="84">
        <v>1.0</v>
      </c>
    </row>
    <row r="38">
      <c r="A38" s="85" t="s">
        <v>139</v>
      </c>
      <c r="B38">
        <v>5.0</v>
      </c>
      <c r="C38">
        <v>500.0</v>
      </c>
      <c r="D38">
        <v>5.0</v>
      </c>
      <c r="E38" s="84">
        <v>10.0</v>
      </c>
      <c r="F38" s="84">
        <v>10.0</v>
      </c>
      <c r="G38" s="24">
        <f t="shared" si="1"/>
        <v>100</v>
      </c>
      <c r="H38" s="28">
        <f t="shared" si="2"/>
        <v>0.8</v>
      </c>
      <c r="I38" s="84">
        <v>1.0</v>
      </c>
    </row>
    <row r="39">
      <c r="A39" t="s">
        <v>74</v>
      </c>
      <c r="B39">
        <v>5.0</v>
      </c>
      <c r="C39">
        <v>500.0</v>
      </c>
      <c r="D39">
        <v>5.0</v>
      </c>
      <c r="E39" s="84">
        <v>10.0</v>
      </c>
      <c r="F39" s="84">
        <v>10.0</v>
      </c>
      <c r="G39" s="24">
        <f t="shared" si="1"/>
        <v>100</v>
      </c>
      <c r="H39" s="28">
        <f t="shared" si="2"/>
        <v>0.8</v>
      </c>
      <c r="I39" s="84">
        <v>1.0</v>
      </c>
    </row>
    <row r="40">
      <c r="A40" t="s">
        <v>54</v>
      </c>
      <c r="B40">
        <v>12.0</v>
      </c>
      <c r="C40">
        <v>1100.0</v>
      </c>
      <c r="D40">
        <v>10.0</v>
      </c>
      <c r="E40" s="84">
        <v>10.90909090909091</v>
      </c>
      <c r="F40" s="84">
        <v>9.09090909090909</v>
      </c>
      <c r="G40" s="24">
        <f t="shared" si="1"/>
        <v>99.17355372</v>
      </c>
      <c r="H40" s="28">
        <f t="shared" si="2"/>
        <v>0.7933884298</v>
      </c>
      <c r="I40" s="84">
        <v>0.8333333333333331</v>
      </c>
    </row>
    <row r="41">
      <c r="A41" s="85" t="s">
        <v>94</v>
      </c>
      <c r="B41">
        <v>8.0</v>
      </c>
      <c r="C41">
        <v>1100.0</v>
      </c>
      <c r="D41">
        <v>15.0</v>
      </c>
      <c r="E41" s="84">
        <v>7.2727272727272725</v>
      </c>
      <c r="F41" s="84">
        <v>13.636363636363635</v>
      </c>
      <c r="G41" s="24">
        <f t="shared" si="1"/>
        <v>99.17355372</v>
      </c>
      <c r="H41" s="28">
        <f t="shared" si="2"/>
        <v>0.7933884298</v>
      </c>
      <c r="I41" s="84">
        <v>1.8749999999999998</v>
      </c>
    </row>
    <row r="42">
      <c r="A42" t="s">
        <v>86</v>
      </c>
      <c r="B42">
        <v>10.0</v>
      </c>
      <c r="C42">
        <v>900.0</v>
      </c>
      <c r="D42">
        <v>8.0</v>
      </c>
      <c r="E42" s="84">
        <v>11.11111111111111</v>
      </c>
      <c r="F42" s="84">
        <v>8.88888888888889</v>
      </c>
      <c r="G42" s="24">
        <f t="shared" si="1"/>
        <v>98.7654321</v>
      </c>
      <c r="H42" s="28">
        <f t="shared" si="2"/>
        <v>0.7901234568</v>
      </c>
      <c r="I42" s="84">
        <v>0.8</v>
      </c>
    </row>
    <row r="43">
      <c r="A43" t="s">
        <v>136</v>
      </c>
      <c r="B43">
        <v>5.0</v>
      </c>
      <c r="C43">
        <v>600.0</v>
      </c>
      <c r="D43">
        <v>7.0</v>
      </c>
      <c r="E43" s="84">
        <v>8.333333333333334</v>
      </c>
      <c r="F43" s="84">
        <v>11.666666666666668</v>
      </c>
      <c r="G43" s="24">
        <f t="shared" si="1"/>
        <v>97.22222222</v>
      </c>
      <c r="H43" s="28">
        <f t="shared" si="2"/>
        <v>0.7777777778</v>
      </c>
      <c r="I43" s="84">
        <v>1.4000000000000001</v>
      </c>
    </row>
    <row r="44">
      <c r="A44" t="s">
        <v>297</v>
      </c>
      <c r="B44">
        <v>5.0</v>
      </c>
      <c r="C44">
        <v>600.0</v>
      </c>
      <c r="D44">
        <v>7.0</v>
      </c>
      <c r="E44" s="84">
        <v>8.333333333333334</v>
      </c>
      <c r="F44" s="84">
        <v>11.666666666666668</v>
      </c>
      <c r="G44" s="24">
        <f t="shared" si="1"/>
        <v>97.22222222</v>
      </c>
      <c r="H44" s="28">
        <f t="shared" si="2"/>
        <v>0.7777777778</v>
      </c>
      <c r="I44" s="84">
        <v>1.4000000000000001</v>
      </c>
    </row>
    <row r="45">
      <c r="A45" s="85" t="s">
        <v>151</v>
      </c>
      <c r="B45">
        <v>14.0</v>
      </c>
      <c r="C45">
        <v>1200.0</v>
      </c>
      <c r="D45">
        <v>10.0</v>
      </c>
      <c r="E45" s="84">
        <v>11.666666666666668</v>
      </c>
      <c r="F45" s="84">
        <v>8.333333333333334</v>
      </c>
      <c r="G45" s="24">
        <f t="shared" si="1"/>
        <v>97.22222222</v>
      </c>
      <c r="H45" s="28">
        <f t="shared" si="2"/>
        <v>0.7777777778</v>
      </c>
      <c r="I45" s="84">
        <v>0.7142857142857143</v>
      </c>
    </row>
    <row r="46">
      <c r="A46" t="s">
        <v>60</v>
      </c>
      <c r="B46">
        <v>6.0</v>
      </c>
      <c r="C46">
        <v>500.0</v>
      </c>
      <c r="D46">
        <v>4.0</v>
      </c>
      <c r="E46" s="84">
        <v>12.0</v>
      </c>
      <c r="F46" s="84">
        <v>8.0</v>
      </c>
      <c r="G46" s="24">
        <f t="shared" si="1"/>
        <v>96</v>
      </c>
      <c r="H46" s="28">
        <f t="shared" si="2"/>
        <v>0.768</v>
      </c>
      <c r="I46" s="84">
        <v>0.6666666666666666</v>
      </c>
    </row>
    <row r="47">
      <c r="A47" t="s">
        <v>83</v>
      </c>
      <c r="B47">
        <v>6.0</v>
      </c>
      <c r="C47">
        <v>500.0</v>
      </c>
      <c r="D47">
        <v>4.0</v>
      </c>
      <c r="E47" s="84">
        <v>12.0</v>
      </c>
      <c r="F47" s="84">
        <v>8.0</v>
      </c>
      <c r="G47" s="24">
        <f t="shared" si="1"/>
        <v>96</v>
      </c>
      <c r="H47" s="28">
        <f t="shared" si="2"/>
        <v>0.768</v>
      </c>
      <c r="I47" s="84">
        <v>0.6666666666666666</v>
      </c>
    </row>
    <row r="48">
      <c r="A48" s="85" t="s">
        <v>317</v>
      </c>
      <c r="B48">
        <v>6.0</v>
      </c>
      <c r="C48">
        <v>500.0</v>
      </c>
      <c r="D48">
        <v>4.0</v>
      </c>
      <c r="E48" s="84">
        <v>12.0</v>
      </c>
      <c r="F48" s="84">
        <v>8.0</v>
      </c>
      <c r="G48" s="24">
        <f t="shared" si="1"/>
        <v>96</v>
      </c>
      <c r="H48" s="28">
        <f t="shared" si="2"/>
        <v>0.768</v>
      </c>
      <c r="I48" s="84">
        <v>0.6666666666666666</v>
      </c>
    </row>
    <row r="49">
      <c r="A49" s="85" t="s">
        <v>99</v>
      </c>
      <c r="B49">
        <v>20.0</v>
      </c>
      <c r="C49">
        <v>2300.0</v>
      </c>
      <c r="D49">
        <v>25.0</v>
      </c>
      <c r="E49" s="84">
        <v>8.695652173913043</v>
      </c>
      <c r="F49" s="84">
        <v>10.869565217391305</v>
      </c>
      <c r="G49" s="24">
        <f t="shared" si="1"/>
        <v>94.51795841</v>
      </c>
      <c r="H49" s="28">
        <f t="shared" si="2"/>
        <v>0.7561436673</v>
      </c>
      <c r="I49" s="84">
        <v>1.25</v>
      </c>
    </row>
    <row r="50">
      <c r="A50" s="85" t="s">
        <v>300</v>
      </c>
      <c r="B50">
        <v>8.0</v>
      </c>
      <c r="C50">
        <v>1100.0</v>
      </c>
      <c r="D50">
        <v>14.0</v>
      </c>
      <c r="E50" s="84">
        <v>7.2727272727272725</v>
      </c>
      <c r="F50" s="84">
        <v>12.727272727272728</v>
      </c>
      <c r="G50" s="24">
        <f t="shared" si="1"/>
        <v>92.56198347</v>
      </c>
      <c r="H50" s="28">
        <f t="shared" si="2"/>
        <v>0.7404958678</v>
      </c>
      <c r="I50" s="84">
        <v>1.7500000000000002</v>
      </c>
    </row>
    <row r="51">
      <c r="A51" s="85" t="s">
        <v>129</v>
      </c>
      <c r="B51">
        <v>8.0</v>
      </c>
      <c r="C51">
        <v>1100.0</v>
      </c>
      <c r="D51">
        <v>14.0</v>
      </c>
      <c r="E51" s="84">
        <v>7.2727272727272725</v>
      </c>
      <c r="F51" s="84">
        <v>12.727272727272728</v>
      </c>
      <c r="G51" s="24">
        <f t="shared" si="1"/>
        <v>92.56198347</v>
      </c>
      <c r="H51" s="28">
        <f t="shared" si="2"/>
        <v>0.7404958678</v>
      </c>
      <c r="I51" s="84">
        <v>1.7500000000000002</v>
      </c>
    </row>
    <row r="52">
      <c r="A52" t="s">
        <v>103</v>
      </c>
      <c r="B52">
        <v>15.0</v>
      </c>
      <c r="C52">
        <v>1400.0</v>
      </c>
      <c r="D52">
        <v>12.0</v>
      </c>
      <c r="E52" s="84">
        <v>10.714285714285714</v>
      </c>
      <c r="F52" s="84">
        <v>8.571428571428571</v>
      </c>
      <c r="G52" s="24">
        <f t="shared" si="1"/>
        <v>91.83673469</v>
      </c>
      <c r="H52" s="28">
        <f t="shared" si="2"/>
        <v>0.7346938776</v>
      </c>
      <c r="I52" s="84">
        <v>0.8</v>
      </c>
    </row>
    <row r="53">
      <c r="A53" s="85" t="s">
        <v>146</v>
      </c>
      <c r="B53">
        <v>13.0</v>
      </c>
      <c r="C53">
        <v>1000.0</v>
      </c>
      <c r="D53">
        <v>7.0</v>
      </c>
      <c r="E53" s="84">
        <v>13.0</v>
      </c>
      <c r="F53" s="84">
        <v>7.0</v>
      </c>
      <c r="G53" s="24">
        <f t="shared" si="1"/>
        <v>91</v>
      </c>
      <c r="H53" s="28">
        <f t="shared" si="2"/>
        <v>0.728</v>
      </c>
      <c r="I53" s="84">
        <v>0.5384615384615384</v>
      </c>
    </row>
    <row r="54">
      <c r="A54" s="85" t="s">
        <v>224</v>
      </c>
      <c r="B54">
        <v>6.0</v>
      </c>
      <c r="C54">
        <v>1000.0</v>
      </c>
      <c r="D54">
        <v>15.0</v>
      </c>
      <c r="E54" s="84">
        <v>6.0</v>
      </c>
      <c r="F54" s="84">
        <v>15.0</v>
      </c>
      <c r="G54" s="24">
        <f t="shared" si="1"/>
        <v>90</v>
      </c>
      <c r="H54" s="28">
        <f t="shared" si="2"/>
        <v>0.72</v>
      </c>
      <c r="I54" s="84">
        <v>2.5</v>
      </c>
    </row>
    <row r="55">
      <c r="A55" t="s">
        <v>106</v>
      </c>
      <c r="B55">
        <v>15.0</v>
      </c>
      <c r="C55">
        <v>1300.0</v>
      </c>
      <c r="D55">
        <v>10.0</v>
      </c>
      <c r="E55" s="84">
        <v>11.538461538461538</v>
      </c>
      <c r="F55" s="84">
        <v>7.6923076923076925</v>
      </c>
      <c r="G55" s="24">
        <f t="shared" si="1"/>
        <v>88.75739645</v>
      </c>
      <c r="H55" s="28">
        <f t="shared" si="2"/>
        <v>0.7100591716</v>
      </c>
      <c r="I55" s="84">
        <v>0.6666666666666667</v>
      </c>
    </row>
    <row r="56">
      <c r="A56" s="85" t="s">
        <v>96</v>
      </c>
      <c r="B56">
        <v>15.0</v>
      </c>
      <c r="C56">
        <v>1100.0</v>
      </c>
      <c r="D56">
        <v>7.0</v>
      </c>
      <c r="E56" s="84">
        <v>13.636363636363635</v>
      </c>
      <c r="F56" s="84">
        <v>6.363636363636364</v>
      </c>
      <c r="G56" s="24">
        <f t="shared" si="1"/>
        <v>86.7768595</v>
      </c>
      <c r="H56" s="28">
        <f t="shared" si="2"/>
        <v>0.694214876</v>
      </c>
      <c r="I56" s="84">
        <v>0.4666666666666668</v>
      </c>
    </row>
    <row r="57">
      <c r="A57" t="s">
        <v>389</v>
      </c>
      <c r="B57">
        <v>0.0</v>
      </c>
      <c r="C57">
        <v>1730.0</v>
      </c>
      <c r="D57">
        <v>20.0</v>
      </c>
      <c r="E57" s="84">
        <v>0.0</v>
      </c>
      <c r="F57" s="84">
        <v>11.560693641618496</v>
      </c>
      <c r="G57" s="24">
        <f t="shared" si="1"/>
        <v>0</v>
      </c>
      <c r="H57" s="28">
        <f t="shared" si="2"/>
        <v>0</v>
      </c>
      <c r="I57" s="84">
        <v>0.0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10.43"/>
    <col customWidth="1" min="3" max="3" width="8.43"/>
    <col customWidth="1" min="4" max="4" width="11.29"/>
    <col customWidth="1" min="5" max="5" width="12.71"/>
    <col customWidth="1" min="6" max="7" width="10.14"/>
  </cols>
  <sheetData>
    <row r="1">
      <c r="A1" s="86" t="s">
        <v>4</v>
      </c>
      <c r="B1" s="87" t="s">
        <v>0</v>
      </c>
      <c r="C1" s="88" t="s">
        <v>460</v>
      </c>
      <c r="D1" s="88" t="s">
        <v>461</v>
      </c>
      <c r="E1" s="86" t="s">
        <v>462</v>
      </c>
      <c r="F1" s="89" t="s">
        <v>463</v>
      </c>
      <c r="G1" s="87" t="s">
        <v>464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</row>
    <row r="2">
      <c r="A2" s="46" t="s">
        <v>388</v>
      </c>
      <c r="B2" s="64">
        <v>1.0</v>
      </c>
      <c r="C2" s="64">
        <v>90.0</v>
      </c>
      <c r="D2" s="64">
        <v>118.0</v>
      </c>
      <c r="E2" s="64">
        <v>118.0</v>
      </c>
      <c r="F2" s="90">
        <f t="shared" ref="F2:F174" si="1">C2^0.5*D2*E2^0.5*0.7903001^2/10</f>
        <v>759.5009815</v>
      </c>
      <c r="G2" s="91">
        <f t="shared" ref="G2:G174" si="2">(C2+15)^0.5*(D2+15)*(E2+15)^0.5*0.7903001^2/10</f>
        <v>981.6489011</v>
      </c>
    </row>
    <row r="3">
      <c r="A3" s="46" t="s">
        <v>305</v>
      </c>
      <c r="B3" s="64">
        <v>2.0</v>
      </c>
      <c r="C3" s="64">
        <v>120.0</v>
      </c>
      <c r="D3" s="64">
        <v>151.0</v>
      </c>
      <c r="E3" s="64">
        <v>151.0</v>
      </c>
      <c r="F3" s="90">
        <f t="shared" si="1"/>
        <v>1269.521668</v>
      </c>
      <c r="G3" s="91">
        <f t="shared" si="2"/>
        <v>1552.076381</v>
      </c>
    </row>
    <row r="4">
      <c r="A4" s="46" t="s">
        <v>131</v>
      </c>
      <c r="B4" s="64">
        <v>3.0</v>
      </c>
      <c r="C4" s="64">
        <v>160.0</v>
      </c>
      <c r="D4" s="64">
        <v>198.0</v>
      </c>
      <c r="E4" s="64">
        <v>198.0</v>
      </c>
      <c r="F4" s="90">
        <f t="shared" si="1"/>
        <v>2201.110525</v>
      </c>
      <c r="G4" s="91">
        <f t="shared" si="2"/>
        <v>2568.458206</v>
      </c>
    </row>
    <row r="5">
      <c r="A5" s="46" t="s">
        <v>422</v>
      </c>
      <c r="B5" s="64">
        <v>4.0</v>
      </c>
      <c r="C5" s="64">
        <v>78.0</v>
      </c>
      <c r="D5" s="64">
        <v>116.0</v>
      </c>
      <c r="E5" s="64">
        <v>96.0</v>
      </c>
      <c r="F5" s="90">
        <f t="shared" si="1"/>
        <v>626.9385583</v>
      </c>
      <c r="G5" s="91">
        <f t="shared" si="2"/>
        <v>831.3010578</v>
      </c>
    </row>
    <row r="6">
      <c r="A6" s="46" t="s">
        <v>338</v>
      </c>
      <c r="B6" s="64">
        <v>5.0</v>
      </c>
      <c r="C6" s="64">
        <v>116.0</v>
      </c>
      <c r="D6" s="64">
        <v>158.0</v>
      </c>
      <c r="E6" s="64">
        <v>129.0</v>
      </c>
      <c r="F6" s="90">
        <f t="shared" si="1"/>
        <v>1207.160484</v>
      </c>
      <c r="G6" s="91">
        <f t="shared" si="2"/>
        <v>1484.045003</v>
      </c>
    </row>
    <row r="7">
      <c r="A7" s="46" t="s">
        <v>137</v>
      </c>
      <c r="B7" s="64">
        <v>6.0</v>
      </c>
      <c r="C7" s="64">
        <v>156.0</v>
      </c>
      <c r="D7" s="64">
        <v>223.0</v>
      </c>
      <c r="E7" s="64">
        <v>176.0</v>
      </c>
      <c r="F7" s="90">
        <f t="shared" si="1"/>
        <v>2307.849956</v>
      </c>
      <c r="G7" s="91">
        <f t="shared" si="2"/>
        <v>2686.431491</v>
      </c>
    </row>
    <row r="8">
      <c r="A8" s="46" t="s">
        <v>404</v>
      </c>
      <c r="B8" s="64">
        <v>7.0</v>
      </c>
      <c r="C8" s="64">
        <v>88.0</v>
      </c>
      <c r="D8" s="64">
        <v>94.0</v>
      </c>
      <c r="E8" s="64">
        <v>122.0</v>
      </c>
      <c r="F8" s="90">
        <f t="shared" si="1"/>
        <v>608.3215178</v>
      </c>
      <c r="G8" s="91">
        <f t="shared" si="2"/>
        <v>808.7037699</v>
      </c>
    </row>
    <row r="9">
      <c r="A9" s="46" t="s">
        <v>327</v>
      </c>
      <c r="B9" s="64">
        <v>8.0</v>
      </c>
      <c r="C9" s="64">
        <v>118.0</v>
      </c>
      <c r="D9" s="64">
        <v>126.0</v>
      </c>
      <c r="E9" s="64">
        <v>155.0</v>
      </c>
      <c r="F9" s="90">
        <f t="shared" si="1"/>
        <v>1064.293652</v>
      </c>
      <c r="G9" s="91">
        <f t="shared" si="2"/>
        <v>1324.199647</v>
      </c>
    </row>
    <row r="10">
      <c r="A10" s="46" t="s">
        <v>203</v>
      </c>
      <c r="B10" s="64">
        <v>9.0</v>
      </c>
      <c r="C10" s="64">
        <v>158.0</v>
      </c>
      <c r="D10" s="64">
        <v>171.0</v>
      </c>
      <c r="E10" s="64">
        <v>210.0</v>
      </c>
      <c r="F10" s="90">
        <f t="shared" si="1"/>
        <v>1945.442392</v>
      </c>
      <c r="G10" s="91">
        <f t="shared" si="2"/>
        <v>2291.982665</v>
      </c>
    </row>
    <row r="11">
      <c r="A11" s="46" t="s">
        <v>448</v>
      </c>
      <c r="B11" s="64">
        <v>10.0</v>
      </c>
      <c r="C11" s="64">
        <v>90.0</v>
      </c>
      <c r="D11" s="64">
        <v>55.0</v>
      </c>
      <c r="E11" s="64">
        <v>62.0</v>
      </c>
      <c r="F11" s="90">
        <f t="shared" si="1"/>
        <v>256.6042604</v>
      </c>
      <c r="G11" s="91">
        <f t="shared" si="2"/>
        <v>393.1172725</v>
      </c>
    </row>
    <row r="12">
      <c r="A12" s="46" t="s">
        <v>444</v>
      </c>
      <c r="B12" s="64">
        <v>11.0</v>
      </c>
      <c r="C12" s="64">
        <v>100.0</v>
      </c>
      <c r="D12" s="64">
        <v>45.0</v>
      </c>
      <c r="E12" s="64">
        <v>94.0</v>
      </c>
      <c r="F12" s="90">
        <f t="shared" si="1"/>
        <v>272.4962402</v>
      </c>
      <c r="G12" s="91">
        <f t="shared" si="2"/>
        <v>419.5633007</v>
      </c>
    </row>
    <row r="13">
      <c r="A13" s="46" t="s">
        <v>318</v>
      </c>
      <c r="B13" s="64">
        <v>12.0</v>
      </c>
      <c r="C13" s="64">
        <v>120.0</v>
      </c>
      <c r="D13" s="64">
        <v>167.0</v>
      </c>
      <c r="E13" s="64">
        <v>151.0</v>
      </c>
      <c r="F13" s="90">
        <f t="shared" si="1"/>
        <v>1404.04052</v>
      </c>
      <c r="G13" s="91">
        <f t="shared" si="2"/>
        <v>1701.674105</v>
      </c>
    </row>
    <row r="14">
      <c r="A14" s="46" t="s">
        <v>449</v>
      </c>
      <c r="B14" s="64">
        <v>13.0</v>
      </c>
      <c r="C14" s="64">
        <v>80.0</v>
      </c>
      <c r="D14" s="64">
        <v>63.0</v>
      </c>
      <c r="E14" s="64">
        <v>55.0</v>
      </c>
      <c r="F14" s="90">
        <f t="shared" si="1"/>
        <v>261.0062828</v>
      </c>
      <c r="G14" s="91">
        <f t="shared" si="2"/>
        <v>397.2734109</v>
      </c>
    </row>
    <row r="15">
      <c r="A15" s="46" t="s">
        <v>446</v>
      </c>
      <c r="B15" s="64">
        <v>14.0</v>
      </c>
      <c r="C15" s="64">
        <v>90.0</v>
      </c>
      <c r="D15" s="64">
        <v>46.0</v>
      </c>
      <c r="E15" s="64">
        <v>86.0</v>
      </c>
      <c r="F15" s="90">
        <f t="shared" si="1"/>
        <v>252.7623508</v>
      </c>
      <c r="G15" s="91">
        <f t="shared" si="2"/>
        <v>392.3460144</v>
      </c>
    </row>
    <row r="16">
      <c r="A16" s="46" t="s">
        <v>292</v>
      </c>
      <c r="B16" s="64">
        <v>15.0</v>
      </c>
      <c r="C16" s="64">
        <v>130.0</v>
      </c>
      <c r="D16" s="64">
        <v>169.0</v>
      </c>
      <c r="E16" s="64">
        <v>150.0</v>
      </c>
      <c r="F16" s="90">
        <f t="shared" si="1"/>
        <v>1473.968099</v>
      </c>
      <c r="G16" s="91">
        <f t="shared" si="2"/>
        <v>1777.574739</v>
      </c>
    </row>
    <row r="17">
      <c r="A17" s="46" t="s">
        <v>438</v>
      </c>
      <c r="B17" s="64">
        <v>16.0</v>
      </c>
      <c r="C17" s="64">
        <v>80.0</v>
      </c>
      <c r="D17" s="64">
        <v>85.0</v>
      </c>
      <c r="E17" s="64">
        <v>76.0</v>
      </c>
      <c r="F17" s="90">
        <f t="shared" si="1"/>
        <v>413.9565789</v>
      </c>
      <c r="G17" s="91">
        <f t="shared" si="2"/>
        <v>580.7197181</v>
      </c>
    </row>
    <row r="18">
      <c r="A18" s="46" t="s">
        <v>373</v>
      </c>
      <c r="B18" s="64">
        <v>17.0</v>
      </c>
      <c r="C18" s="64">
        <v>126.0</v>
      </c>
      <c r="D18" s="64">
        <v>117.0</v>
      </c>
      <c r="E18" s="64">
        <v>108.0</v>
      </c>
      <c r="F18" s="90">
        <f t="shared" si="1"/>
        <v>852.4464095</v>
      </c>
      <c r="G18" s="91">
        <f t="shared" si="2"/>
        <v>1085.725697</v>
      </c>
    </row>
    <row r="19">
      <c r="A19" s="46" t="s">
        <v>253</v>
      </c>
      <c r="B19" s="64">
        <v>18.0</v>
      </c>
      <c r="C19" s="64">
        <v>166.0</v>
      </c>
      <c r="D19" s="64">
        <v>166.0</v>
      </c>
      <c r="E19" s="64">
        <v>157.0</v>
      </c>
      <c r="F19" s="90">
        <f t="shared" si="1"/>
        <v>1673.770973</v>
      </c>
      <c r="G19" s="91">
        <f t="shared" si="2"/>
        <v>1994.647512</v>
      </c>
    </row>
    <row r="20">
      <c r="A20" s="46" t="s">
        <v>441</v>
      </c>
      <c r="B20" s="64">
        <v>19.0</v>
      </c>
      <c r="C20" s="64">
        <v>60.0</v>
      </c>
      <c r="D20" s="64">
        <v>103.0</v>
      </c>
      <c r="E20" s="64">
        <v>70.0</v>
      </c>
      <c r="F20" s="90">
        <f t="shared" si="1"/>
        <v>416.9134861</v>
      </c>
      <c r="G20" s="91">
        <f t="shared" si="2"/>
        <v>588.4454046</v>
      </c>
    </row>
    <row r="21">
      <c r="A21" s="46" t="s">
        <v>315</v>
      </c>
      <c r="B21" s="64">
        <v>20.0</v>
      </c>
      <c r="C21" s="64">
        <v>110.0</v>
      </c>
      <c r="D21" s="64">
        <v>161.0</v>
      </c>
      <c r="E21" s="64">
        <v>144.0</v>
      </c>
      <c r="F21" s="90">
        <f t="shared" si="1"/>
        <v>1265.573984</v>
      </c>
      <c r="G21" s="91">
        <f t="shared" si="2"/>
        <v>1549.709553</v>
      </c>
    </row>
    <row r="22">
      <c r="A22" s="46" t="s">
        <v>434</v>
      </c>
      <c r="B22" s="64">
        <v>21.0</v>
      </c>
      <c r="C22" s="64">
        <v>80.0</v>
      </c>
      <c r="D22" s="64">
        <v>112.0</v>
      </c>
      <c r="E22" s="64">
        <v>61.0</v>
      </c>
      <c r="F22" s="90">
        <f t="shared" si="1"/>
        <v>488.6658699</v>
      </c>
      <c r="G22" s="91">
        <f t="shared" si="2"/>
        <v>673.9945636</v>
      </c>
    </row>
    <row r="23">
      <c r="A23" s="46" t="s">
        <v>303</v>
      </c>
      <c r="B23" s="64">
        <v>22.0</v>
      </c>
      <c r="C23" s="64">
        <v>130.0</v>
      </c>
      <c r="D23" s="64">
        <v>182.0</v>
      </c>
      <c r="E23" s="64">
        <v>135.0</v>
      </c>
      <c r="F23" s="90">
        <f t="shared" si="1"/>
        <v>1505.89268</v>
      </c>
      <c r="G23" s="91">
        <f t="shared" si="2"/>
        <v>1814.595922</v>
      </c>
    </row>
    <row r="24">
      <c r="A24" s="46" t="s">
        <v>417</v>
      </c>
      <c r="B24" s="64">
        <v>23.0</v>
      </c>
      <c r="C24" s="64">
        <v>70.0</v>
      </c>
      <c r="D24" s="64">
        <v>110.0</v>
      </c>
      <c r="E24" s="64">
        <v>102.0</v>
      </c>
      <c r="F24" s="90">
        <f t="shared" si="1"/>
        <v>580.5316003</v>
      </c>
      <c r="G24" s="91">
        <f t="shared" si="2"/>
        <v>778.5678759</v>
      </c>
    </row>
    <row r="25">
      <c r="A25" s="46" t="s">
        <v>289</v>
      </c>
      <c r="B25" s="64">
        <v>24.0</v>
      </c>
      <c r="C25" s="64">
        <v>120.0</v>
      </c>
      <c r="D25" s="64">
        <v>167.0</v>
      </c>
      <c r="E25" s="64">
        <v>158.0</v>
      </c>
      <c r="F25" s="90">
        <f t="shared" si="1"/>
        <v>1436.215837</v>
      </c>
      <c r="G25" s="91">
        <f t="shared" si="2"/>
        <v>1737.182307</v>
      </c>
    </row>
    <row r="26">
      <c r="A26" s="46" t="s">
        <v>418</v>
      </c>
      <c r="B26" s="64">
        <v>25.0</v>
      </c>
      <c r="C26" s="64">
        <v>70.0</v>
      </c>
      <c r="D26" s="64">
        <v>112.0</v>
      </c>
      <c r="E26" s="64">
        <v>101.0</v>
      </c>
      <c r="F26" s="90">
        <f t="shared" si="1"/>
        <v>588.1820997</v>
      </c>
      <c r="G26" s="91">
        <f t="shared" si="2"/>
        <v>787.6372591</v>
      </c>
    </row>
    <row r="27">
      <c r="A27" s="46" t="s">
        <v>268</v>
      </c>
      <c r="B27" s="64">
        <v>26.0</v>
      </c>
      <c r="C27" s="64">
        <v>120.0</v>
      </c>
      <c r="D27" s="64">
        <v>193.0</v>
      </c>
      <c r="E27" s="64">
        <v>165.0</v>
      </c>
      <c r="F27" s="90">
        <f t="shared" si="1"/>
        <v>1696.187967</v>
      </c>
      <c r="G27" s="91">
        <f t="shared" si="2"/>
        <v>2025.118987</v>
      </c>
    </row>
    <row r="28">
      <c r="A28" s="46" t="s">
        <v>361</v>
      </c>
      <c r="B28" s="64">
        <v>27.0</v>
      </c>
      <c r="C28" s="64">
        <v>100.0</v>
      </c>
      <c r="D28" s="64">
        <v>126.0</v>
      </c>
      <c r="E28" s="64">
        <v>145.0</v>
      </c>
      <c r="F28" s="90">
        <f t="shared" si="1"/>
        <v>947.6296048</v>
      </c>
      <c r="G28" s="91">
        <f t="shared" si="2"/>
        <v>1194.571359</v>
      </c>
    </row>
    <row r="29">
      <c r="A29" s="46" t="s">
        <v>215</v>
      </c>
      <c r="B29" s="64">
        <v>28.0</v>
      </c>
      <c r="C29" s="64">
        <v>150.0</v>
      </c>
      <c r="D29" s="64">
        <v>182.0</v>
      </c>
      <c r="E29" s="64">
        <v>202.0</v>
      </c>
      <c r="F29" s="90">
        <f t="shared" si="1"/>
        <v>1978.685522</v>
      </c>
      <c r="G29" s="91">
        <f t="shared" si="2"/>
        <v>2328.20994</v>
      </c>
    </row>
    <row r="30">
      <c r="A30" s="46" t="s">
        <v>406</v>
      </c>
      <c r="B30" s="64">
        <v>29.0</v>
      </c>
      <c r="C30" s="64">
        <v>110.0</v>
      </c>
      <c r="D30" s="64">
        <v>86.0</v>
      </c>
      <c r="E30" s="64">
        <v>94.0</v>
      </c>
      <c r="F30" s="90">
        <f t="shared" si="1"/>
        <v>546.1888051</v>
      </c>
      <c r="G30" s="91">
        <f t="shared" si="2"/>
        <v>736.332048</v>
      </c>
    </row>
    <row r="31">
      <c r="A31" s="46" t="s">
        <v>345</v>
      </c>
      <c r="B31" s="64">
        <v>30.0</v>
      </c>
      <c r="C31" s="64">
        <v>140.0</v>
      </c>
      <c r="D31" s="64">
        <v>117.0</v>
      </c>
      <c r="E31" s="64">
        <v>126.0</v>
      </c>
      <c r="F31" s="90">
        <f t="shared" si="1"/>
        <v>970.552932</v>
      </c>
      <c r="G31" s="91">
        <f t="shared" si="2"/>
        <v>1218.802708</v>
      </c>
    </row>
    <row r="32">
      <c r="A32" s="46" t="s">
        <v>185</v>
      </c>
      <c r="B32" s="64">
        <v>31.0</v>
      </c>
      <c r="C32" s="64">
        <v>180.0</v>
      </c>
      <c r="D32" s="64">
        <v>180.0</v>
      </c>
      <c r="E32" s="64">
        <v>174.0</v>
      </c>
      <c r="F32" s="90">
        <f t="shared" si="1"/>
        <v>1989.607712</v>
      </c>
      <c r="G32" s="91">
        <f t="shared" si="2"/>
        <v>2338.120517</v>
      </c>
    </row>
    <row r="33">
      <c r="A33" s="46" t="s">
        <v>424</v>
      </c>
      <c r="B33" s="64">
        <v>32.0</v>
      </c>
      <c r="C33" s="64">
        <v>92.0</v>
      </c>
      <c r="D33" s="64">
        <v>105.0</v>
      </c>
      <c r="E33" s="64">
        <v>76.0</v>
      </c>
      <c r="F33" s="90">
        <f t="shared" si="1"/>
        <v>548.3704989</v>
      </c>
      <c r="G33" s="91">
        <f t="shared" si="2"/>
        <v>739.5676479</v>
      </c>
    </row>
    <row r="34">
      <c r="A34" s="46" t="s">
        <v>344</v>
      </c>
      <c r="B34" s="64">
        <v>33.0</v>
      </c>
      <c r="C34" s="64">
        <v>122.0</v>
      </c>
      <c r="D34" s="64">
        <v>137.0</v>
      </c>
      <c r="E34" s="64">
        <v>112.0</v>
      </c>
      <c r="F34" s="90">
        <f t="shared" si="1"/>
        <v>1000.215471</v>
      </c>
      <c r="G34" s="91">
        <f t="shared" si="2"/>
        <v>1252.24644</v>
      </c>
    </row>
    <row r="35">
      <c r="A35" s="46" t="s">
        <v>228</v>
      </c>
      <c r="B35" s="64">
        <v>34.0</v>
      </c>
      <c r="C35" s="64">
        <v>162.0</v>
      </c>
      <c r="D35" s="64">
        <v>204.0</v>
      </c>
      <c r="E35" s="64">
        <v>157.0</v>
      </c>
      <c r="F35" s="90">
        <f t="shared" si="1"/>
        <v>2031.990039</v>
      </c>
      <c r="G35" s="91">
        <f t="shared" si="2"/>
        <v>2386.596752</v>
      </c>
    </row>
    <row r="36">
      <c r="A36" s="46" t="s">
        <v>353</v>
      </c>
      <c r="B36" s="64">
        <v>35.0</v>
      </c>
      <c r="C36" s="64">
        <v>140.0</v>
      </c>
      <c r="D36" s="64">
        <v>107.0</v>
      </c>
      <c r="E36" s="64">
        <v>116.0</v>
      </c>
      <c r="F36" s="90">
        <f t="shared" si="1"/>
        <v>851.6494375</v>
      </c>
      <c r="G36" s="91">
        <f t="shared" si="2"/>
        <v>1085.78891</v>
      </c>
    </row>
    <row r="37">
      <c r="A37" s="46" t="s">
        <v>192</v>
      </c>
      <c r="B37" s="64">
        <v>36.0</v>
      </c>
      <c r="C37" s="64">
        <v>190.0</v>
      </c>
      <c r="D37" s="64">
        <v>178.0</v>
      </c>
      <c r="E37" s="64">
        <v>171.0</v>
      </c>
      <c r="F37" s="90">
        <f t="shared" si="1"/>
        <v>2003.913319</v>
      </c>
      <c r="G37" s="91">
        <f t="shared" si="2"/>
        <v>2353.828329</v>
      </c>
    </row>
    <row r="38">
      <c r="A38" s="46" t="s">
        <v>409</v>
      </c>
      <c r="B38" s="64">
        <v>37.0</v>
      </c>
      <c r="C38" s="64">
        <v>76.0</v>
      </c>
      <c r="D38" s="64">
        <v>96.0</v>
      </c>
      <c r="E38" s="64">
        <v>122.0</v>
      </c>
      <c r="F38" s="90">
        <f t="shared" si="1"/>
        <v>577.3537863</v>
      </c>
      <c r="G38" s="91">
        <f t="shared" si="2"/>
        <v>774.0838956</v>
      </c>
    </row>
    <row r="39">
      <c r="A39" s="46" t="s">
        <v>201</v>
      </c>
      <c r="B39" s="64">
        <v>38.0</v>
      </c>
      <c r="C39" s="64">
        <v>146.0</v>
      </c>
      <c r="D39" s="64">
        <v>169.0</v>
      </c>
      <c r="E39" s="64">
        <v>204.0</v>
      </c>
      <c r="F39" s="90">
        <f t="shared" si="1"/>
        <v>1821.638892</v>
      </c>
      <c r="G39" s="91">
        <f t="shared" si="2"/>
        <v>2157.927712</v>
      </c>
    </row>
    <row r="40">
      <c r="A40" s="46" t="s">
        <v>419</v>
      </c>
      <c r="B40" s="64">
        <v>39.0</v>
      </c>
      <c r="C40" s="64">
        <v>230.0</v>
      </c>
      <c r="D40" s="64">
        <v>80.0</v>
      </c>
      <c r="E40" s="64">
        <v>44.0</v>
      </c>
      <c r="F40" s="90">
        <f t="shared" si="1"/>
        <v>502.6484145</v>
      </c>
      <c r="G40" s="91">
        <f t="shared" si="2"/>
        <v>713.3730971</v>
      </c>
    </row>
    <row r="41">
      <c r="A41" s="46" t="s">
        <v>248</v>
      </c>
      <c r="B41" s="64">
        <v>40.0</v>
      </c>
      <c r="C41" s="64">
        <v>280.0</v>
      </c>
      <c r="D41" s="64">
        <v>156.0</v>
      </c>
      <c r="E41" s="64">
        <v>93.0</v>
      </c>
      <c r="F41" s="90">
        <f t="shared" si="1"/>
        <v>1572.277364</v>
      </c>
      <c r="G41" s="91">
        <f t="shared" si="2"/>
        <v>1906.351893</v>
      </c>
    </row>
    <row r="42">
      <c r="A42" s="46" t="s">
        <v>435</v>
      </c>
      <c r="B42" s="64">
        <v>41.0</v>
      </c>
      <c r="C42" s="64">
        <v>80.0</v>
      </c>
      <c r="D42" s="64">
        <v>83.0</v>
      </c>
      <c r="E42" s="64">
        <v>76.0</v>
      </c>
      <c r="F42" s="90">
        <f t="shared" si="1"/>
        <v>404.2164241</v>
      </c>
      <c r="G42" s="91">
        <f t="shared" si="2"/>
        <v>569.1053238</v>
      </c>
    </row>
    <row r="43">
      <c r="A43" s="46" t="s">
        <v>278</v>
      </c>
      <c r="B43" s="64">
        <v>42.0</v>
      </c>
      <c r="C43" s="64">
        <v>150.0</v>
      </c>
      <c r="D43" s="64">
        <v>161.0</v>
      </c>
      <c r="E43" s="64">
        <v>153.0</v>
      </c>
      <c r="F43" s="90">
        <f t="shared" si="1"/>
        <v>1523.355605</v>
      </c>
      <c r="G43" s="91">
        <f t="shared" si="2"/>
        <v>1830.178101</v>
      </c>
    </row>
    <row r="44">
      <c r="A44" s="46" t="s">
        <v>387</v>
      </c>
      <c r="B44" s="64">
        <v>43.0</v>
      </c>
      <c r="C44" s="64">
        <v>90.0</v>
      </c>
      <c r="D44" s="64">
        <v>131.0</v>
      </c>
      <c r="E44" s="64">
        <v>116.0</v>
      </c>
      <c r="F44" s="90">
        <f t="shared" si="1"/>
        <v>835.9987321</v>
      </c>
      <c r="G44" s="91">
        <f t="shared" si="2"/>
        <v>1069.466603</v>
      </c>
    </row>
    <row r="45">
      <c r="A45" s="46" t="s">
        <v>325</v>
      </c>
      <c r="B45" s="64">
        <v>44.0</v>
      </c>
      <c r="C45" s="64">
        <v>120.0</v>
      </c>
      <c r="D45" s="64">
        <v>153.0</v>
      </c>
      <c r="E45" s="64">
        <v>139.0</v>
      </c>
      <c r="F45" s="90">
        <f t="shared" si="1"/>
        <v>1234.165858</v>
      </c>
      <c r="G45" s="91">
        <f t="shared" si="2"/>
        <v>1512.936151</v>
      </c>
    </row>
    <row r="46">
      <c r="A46" s="46" t="s">
        <v>187</v>
      </c>
      <c r="B46" s="64">
        <v>45.0</v>
      </c>
      <c r="C46" s="64">
        <v>150.0</v>
      </c>
      <c r="D46" s="64">
        <v>202.0</v>
      </c>
      <c r="E46" s="64">
        <v>170.0</v>
      </c>
      <c r="F46" s="90">
        <f t="shared" si="1"/>
        <v>2014.677487</v>
      </c>
      <c r="G46" s="91">
        <f t="shared" si="2"/>
        <v>2367.94518</v>
      </c>
    </row>
    <row r="47">
      <c r="A47" s="46" t="s">
        <v>410</v>
      </c>
      <c r="B47" s="64">
        <v>46.0</v>
      </c>
      <c r="C47" s="64">
        <v>70.0</v>
      </c>
      <c r="D47" s="64">
        <v>121.0</v>
      </c>
      <c r="E47" s="64">
        <v>99.0</v>
      </c>
      <c r="F47" s="90">
        <f t="shared" si="1"/>
        <v>629.1237223</v>
      </c>
      <c r="G47" s="91">
        <f t="shared" si="2"/>
        <v>836.1513026</v>
      </c>
    </row>
    <row r="48">
      <c r="A48" s="46" t="s">
        <v>299</v>
      </c>
      <c r="B48" s="64">
        <v>47.0</v>
      </c>
      <c r="C48" s="64">
        <v>120.0</v>
      </c>
      <c r="D48" s="64">
        <v>165.0</v>
      </c>
      <c r="E48" s="64">
        <v>146.0</v>
      </c>
      <c r="F48" s="90">
        <f t="shared" si="1"/>
        <v>1364.06501</v>
      </c>
      <c r="G48" s="91">
        <f t="shared" si="2"/>
        <v>1657.434601</v>
      </c>
    </row>
    <row r="49">
      <c r="A49" s="46" t="s">
        <v>398</v>
      </c>
      <c r="B49" s="64">
        <v>48.0</v>
      </c>
      <c r="C49" s="64">
        <v>120.0</v>
      </c>
      <c r="D49" s="64">
        <v>100.0</v>
      </c>
      <c r="E49" s="64">
        <v>102.0</v>
      </c>
      <c r="F49" s="90">
        <f t="shared" si="1"/>
        <v>690.9948056</v>
      </c>
      <c r="G49" s="91">
        <f t="shared" si="2"/>
        <v>902.696439</v>
      </c>
    </row>
    <row r="50">
      <c r="A50" s="46" t="s">
        <v>294</v>
      </c>
      <c r="B50" s="64">
        <v>49.0</v>
      </c>
      <c r="C50" s="64">
        <v>140.0</v>
      </c>
      <c r="D50" s="64">
        <v>179.0</v>
      </c>
      <c r="E50" s="64">
        <v>150.0</v>
      </c>
      <c r="F50" s="90">
        <f t="shared" si="1"/>
        <v>1620.118391</v>
      </c>
      <c r="G50" s="91">
        <f t="shared" si="2"/>
        <v>1937.731614</v>
      </c>
    </row>
    <row r="51">
      <c r="A51" s="46" t="s">
        <v>452</v>
      </c>
      <c r="B51" s="64">
        <v>50.0</v>
      </c>
      <c r="C51" s="64">
        <v>20.0</v>
      </c>
      <c r="D51" s="64">
        <v>109.0</v>
      </c>
      <c r="E51" s="64">
        <v>88.0</v>
      </c>
      <c r="F51" s="90">
        <f t="shared" si="1"/>
        <v>285.605723</v>
      </c>
      <c r="G51" s="91">
        <f t="shared" si="2"/>
        <v>465.0058253</v>
      </c>
    </row>
    <row r="52">
      <c r="A52" s="46" t="s">
        <v>368</v>
      </c>
      <c r="B52" s="64">
        <v>51.0</v>
      </c>
      <c r="C52" s="64">
        <v>70.0</v>
      </c>
      <c r="D52" s="64">
        <v>167.0</v>
      </c>
      <c r="E52" s="64">
        <v>147.0</v>
      </c>
      <c r="F52" s="90">
        <f t="shared" si="1"/>
        <v>1058.054972</v>
      </c>
      <c r="G52" s="91">
        <f t="shared" si="2"/>
        <v>1333.897418</v>
      </c>
    </row>
    <row r="53">
      <c r="A53" s="46" t="s">
        <v>433</v>
      </c>
      <c r="B53" s="64">
        <v>52.0</v>
      </c>
      <c r="C53" s="64">
        <v>80.0</v>
      </c>
      <c r="D53" s="64">
        <v>92.0</v>
      </c>
      <c r="E53" s="64">
        <v>81.0</v>
      </c>
      <c r="F53" s="90">
        <f t="shared" si="1"/>
        <v>462.5507655</v>
      </c>
      <c r="G53" s="91">
        <f t="shared" si="2"/>
        <v>638.212448</v>
      </c>
    </row>
    <row r="54">
      <c r="A54" s="46" t="s">
        <v>316</v>
      </c>
      <c r="B54" s="64">
        <v>53.0</v>
      </c>
      <c r="C54" s="64">
        <v>130.0</v>
      </c>
      <c r="D54" s="64">
        <v>150.0</v>
      </c>
      <c r="E54" s="64">
        <v>139.0</v>
      </c>
      <c r="F54" s="90">
        <f t="shared" si="1"/>
        <v>1259.37309</v>
      </c>
      <c r="G54" s="91">
        <f t="shared" si="2"/>
        <v>1539.970422</v>
      </c>
    </row>
    <row r="55">
      <c r="A55" s="46" t="s">
        <v>396</v>
      </c>
      <c r="B55" s="64">
        <v>54.0</v>
      </c>
      <c r="C55" s="64">
        <v>100.0</v>
      </c>
      <c r="D55" s="64">
        <v>122.0</v>
      </c>
      <c r="E55" s="64">
        <v>96.0</v>
      </c>
      <c r="F55" s="90">
        <f t="shared" si="1"/>
        <v>746.5854485</v>
      </c>
      <c r="G55" s="91">
        <f t="shared" si="2"/>
        <v>966.7519361</v>
      </c>
    </row>
    <row r="56">
      <c r="A56" s="46" t="s">
        <v>217</v>
      </c>
      <c r="B56" s="64">
        <v>55.0</v>
      </c>
      <c r="C56" s="64">
        <v>160.0</v>
      </c>
      <c r="D56" s="64">
        <v>191.0</v>
      </c>
      <c r="E56" s="64">
        <v>163.0</v>
      </c>
      <c r="F56" s="90">
        <f t="shared" si="1"/>
        <v>1926.509853</v>
      </c>
      <c r="G56" s="91">
        <f t="shared" si="2"/>
        <v>2270.807498</v>
      </c>
    </row>
    <row r="57">
      <c r="A57" s="46" t="s">
        <v>407</v>
      </c>
      <c r="B57" s="64">
        <v>56.0</v>
      </c>
      <c r="C57" s="64">
        <v>80.0</v>
      </c>
      <c r="D57" s="64">
        <v>148.0</v>
      </c>
      <c r="E57" s="64">
        <v>87.0</v>
      </c>
      <c r="F57" s="90">
        <f t="shared" si="1"/>
        <v>771.1705019</v>
      </c>
      <c r="G57" s="91">
        <f t="shared" si="2"/>
        <v>1002.151929</v>
      </c>
    </row>
    <row r="58">
      <c r="A58" s="46" t="s">
        <v>260</v>
      </c>
      <c r="B58" s="64">
        <v>57.0</v>
      </c>
      <c r="C58" s="64">
        <v>130.0</v>
      </c>
      <c r="D58" s="64">
        <v>207.0</v>
      </c>
      <c r="E58" s="64">
        <v>144.0</v>
      </c>
      <c r="F58" s="90">
        <f t="shared" si="1"/>
        <v>1768.916535</v>
      </c>
      <c r="G58" s="91">
        <f t="shared" si="2"/>
        <v>2105.327249</v>
      </c>
    </row>
    <row r="59">
      <c r="A59" s="46" t="s">
        <v>384</v>
      </c>
      <c r="B59" s="64">
        <v>58.0</v>
      </c>
      <c r="C59" s="64">
        <v>110.0</v>
      </c>
      <c r="D59" s="64">
        <v>136.0</v>
      </c>
      <c r="E59" s="64">
        <v>96.0</v>
      </c>
      <c r="F59" s="90">
        <f t="shared" si="1"/>
        <v>872.8808009</v>
      </c>
      <c r="G59" s="91">
        <f t="shared" si="2"/>
        <v>1110.906523</v>
      </c>
    </row>
    <row r="60">
      <c r="A60" s="46" t="s">
        <v>138</v>
      </c>
      <c r="B60" s="64">
        <v>59.0</v>
      </c>
      <c r="C60" s="64">
        <v>180.0</v>
      </c>
      <c r="D60" s="64">
        <v>227.0</v>
      </c>
      <c r="E60" s="64">
        <v>166.0</v>
      </c>
      <c r="F60" s="90">
        <f t="shared" si="1"/>
        <v>2450.756863</v>
      </c>
      <c r="G60" s="91">
        <f t="shared" si="2"/>
        <v>2839.592581</v>
      </c>
    </row>
    <row r="61">
      <c r="A61" s="46" t="s">
        <v>429</v>
      </c>
      <c r="B61" s="64">
        <v>60.0</v>
      </c>
      <c r="C61" s="64">
        <v>80.0</v>
      </c>
      <c r="D61" s="64">
        <v>101.0</v>
      </c>
      <c r="E61" s="64">
        <v>82.0</v>
      </c>
      <c r="F61" s="90">
        <f t="shared" si="1"/>
        <v>510.9252513</v>
      </c>
      <c r="G61" s="91">
        <f t="shared" si="2"/>
        <v>695.4881469</v>
      </c>
    </row>
    <row r="62">
      <c r="A62" s="46" t="s">
        <v>347</v>
      </c>
      <c r="B62" s="64">
        <v>61.0</v>
      </c>
      <c r="C62" s="64">
        <v>130.0</v>
      </c>
      <c r="D62" s="64">
        <v>130.0</v>
      </c>
      <c r="E62" s="64">
        <v>130.0</v>
      </c>
      <c r="F62" s="90">
        <f t="shared" si="1"/>
        <v>1055.530479</v>
      </c>
      <c r="G62" s="91">
        <f t="shared" si="2"/>
        <v>1313.167357</v>
      </c>
    </row>
    <row r="63">
      <c r="A63" s="46" t="s">
        <v>153</v>
      </c>
      <c r="B63" s="64">
        <v>62.0</v>
      </c>
      <c r="C63" s="64">
        <v>180.0</v>
      </c>
      <c r="D63" s="64">
        <v>182.0</v>
      </c>
      <c r="E63" s="64">
        <v>187.0</v>
      </c>
      <c r="F63" s="90">
        <f t="shared" si="1"/>
        <v>2085.511157</v>
      </c>
      <c r="G63" s="91">
        <f t="shared" si="2"/>
        <v>2441.986678</v>
      </c>
    </row>
    <row r="64">
      <c r="A64" s="46" t="s">
        <v>90</v>
      </c>
      <c r="B64" s="64">
        <v>63.0</v>
      </c>
      <c r="C64" s="64">
        <v>50.0</v>
      </c>
      <c r="D64" s="64">
        <v>195.0</v>
      </c>
      <c r="E64" s="64">
        <v>103.0</v>
      </c>
      <c r="F64" s="90">
        <f t="shared" si="1"/>
        <v>874.0218697</v>
      </c>
      <c r="G64" s="91">
        <f t="shared" si="2"/>
        <v>1148.685266</v>
      </c>
    </row>
    <row r="65">
      <c r="A65" s="46" t="s">
        <v>266</v>
      </c>
      <c r="B65" s="64">
        <v>64.0</v>
      </c>
      <c r="C65" s="64">
        <v>80.0</v>
      </c>
      <c r="D65" s="64">
        <v>232.0</v>
      </c>
      <c r="E65" s="64">
        <v>138.0</v>
      </c>
      <c r="F65" s="90">
        <f t="shared" si="1"/>
        <v>1522.497525</v>
      </c>
      <c r="G65" s="91">
        <f t="shared" si="2"/>
        <v>1859.895506</v>
      </c>
    </row>
    <row r="66">
      <c r="A66" s="46" t="s">
        <v>17</v>
      </c>
      <c r="B66" s="64">
        <v>65.0</v>
      </c>
      <c r="C66" s="64">
        <v>110.0</v>
      </c>
      <c r="D66" s="64">
        <v>271.0</v>
      </c>
      <c r="E66" s="64">
        <v>194.0</v>
      </c>
      <c r="F66" s="90">
        <f t="shared" si="1"/>
        <v>2472.581253</v>
      </c>
      <c r="G66" s="91">
        <f t="shared" si="2"/>
        <v>2887.209224</v>
      </c>
    </row>
    <row r="67">
      <c r="A67" s="46" t="s">
        <v>369</v>
      </c>
      <c r="B67" s="64">
        <v>66.0</v>
      </c>
      <c r="C67" s="64">
        <v>140.0</v>
      </c>
      <c r="D67" s="64">
        <v>137.0</v>
      </c>
      <c r="E67" s="64">
        <v>88.0</v>
      </c>
      <c r="F67" s="90">
        <f t="shared" si="1"/>
        <v>949.7515147</v>
      </c>
      <c r="G67" s="91">
        <f t="shared" si="2"/>
        <v>1199.532787</v>
      </c>
    </row>
    <row r="68">
      <c r="A68" s="46" t="s">
        <v>264</v>
      </c>
      <c r="B68" s="64">
        <v>67.0</v>
      </c>
      <c r="C68" s="64">
        <v>160.0</v>
      </c>
      <c r="D68" s="64">
        <v>177.0</v>
      </c>
      <c r="E68" s="64">
        <v>130.0</v>
      </c>
      <c r="F68" s="90">
        <f t="shared" si="1"/>
        <v>1594.36961</v>
      </c>
      <c r="G68" s="91">
        <f t="shared" si="2"/>
        <v>1910.241729</v>
      </c>
    </row>
    <row r="69">
      <c r="A69" s="46" t="s">
        <v>121</v>
      </c>
      <c r="B69" s="64">
        <v>68.0</v>
      </c>
      <c r="C69" s="64">
        <v>180.0</v>
      </c>
      <c r="D69" s="64">
        <v>234.0</v>
      </c>
      <c r="E69" s="64">
        <v>162.0</v>
      </c>
      <c r="F69" s="90">
        <f t="shared" si="1"/>
        <v>2495.70754</v>
      </c>
      <c r="G69" s="91">
        <f t="shared" si="2"/>
        <v>2889.264888</v>
      </c>
    </row>
    <row r="70">
      <c r="A70" s="46" t="s">
        <v>382</v>
      </c>
      <c r="B70" s="64">
        <v>69.0</v>
      </c>
      <c r="C70" s="64">
        <v>100.0</v>
      </c>
      <c r="D70" s="64">
        <v>139.0</v>
      </c>
      <c r="E70" s="64">
        <v>64.0</v>
      </c>
      <c r="F70" s="90">
        <f t="shared" si="1"/>
        <v>694.5265638</v>
      </c>
      <c r="G70" s="91">
        <f t="shared" si="2"/>
        <v>916.7844965</v>
      </c>
    </row>
    <row r="71">
      <c r="A71" s="46" t="s">
        <v>323</v>
      </c>
      <c r="B71" s="64">
        <v>70.0</v>
      </c>
      <c r="C71" s="64">
        <v>130.0</v>
      </c>
      <c r="D71" s="64">
        <v>172.0</v>
      </c>
      <c r="E71" s="64">
        <v>95.0</v>
      </c>
      <c r="F71" s="90">
        <f t="shared" si="1"/>
        <v>1193.839652</v>
      </c>
      <c r="G71" s="91">
        <f t="shared" si="2"/>
        <v>1475.047562</v>
      </c>
    </row>
    <row r="72">
      <c r="A72" s="46" t="s">
        <v>223</v>
      </c>
      <c r="B72" s="64">
        <v>71.0</v>
      </c>
      <c r="C72" s="64">
        <v>160.0</v>
      </c>
      <c r="D72" s="64">
        <v>207.0</v>
      </c>
      <c r="E72" s="64">
        <v>138.0</v>
      </c>
      <c r="F72" s="90">
        <f t="shared" si="1"/>
        <v>1921.117613</v>
      </c>
      <c r="G72" s="91">
        <f t="shared" si="2"/>
        <v>2268.829122</v>
      </c>
    </row>
    <row r="73">
      <c r="A73" s="46" t="s">
        <v>397</v>
      </c>
      <c r="B73" s="64">
        <v>72.0</v>
      </c>
      <c r="C73" s="64">
        <v>80.0</v>
      </c>
      <c r="D73" s="64">
        <v>97.0</v>
      </c>
      <c r="E73" s="64">
        <v>182.0</v>
      </c>
      <c r="F73" s="90">
        <f t="shared" si="1"/>
        <v>731.0321809</v>
      </c>
      <c r="G73" s="91">
        <f t="shared" si="2"/>
        <v>956.9671109</v>
      </c>
    </row>
    <row r="74">
      <c r="A74" s="46" t="s">
        <v>148</v>
      </c>
      <c r="B74" s="64">
        <v>73.0</v>
      </c>
      <c r="C74" s="64">
        <v>160.0</v>
      </c>
      <c r="D74" s="64">
        <v>166.0</v>
      </c>
      <c r="E74" s="64">
        <v>237.0</v>
      </c>
      <c r="F74" s="90">
        <f t="shared" si="1"/>
        <v>2018.953545</v>
      </c>
      <c r="G74" s="91">
        <f t="shared" si="2"/>
        <v>2374.006717</v>
      </c>
    </row>
    <row r="75">
      <c r="A75" s="46" t="s">
        <v>357</v>
      </c>
      <c r="B75" s="64">
        <v>74.0</v>
      </c>
      <c r="C75" s="64">
        <v>80.0</v>
      </c>
      <c r="D75" s="64">
        <v>132.0</v>
      </c>
      <c r="E75" s="64">
        <v>163.0</v>
      </c>
      <c r="F75" s="90">
        <f t="shared" si="1"/>
        <v>941.4490048</v>
      </c>
      <c r="G75" s="91">
        <f t="shared" si="2"/>
        <v>1193.91446</v>
      </c>
    </row>
    <row r="76">
      <c r="A76" s="46" t="s">
        <v>279</v>
      </c>
      <c r="B76" s="64">
        <v>75.0</v>
      </c>
      <c r="C76" s="64">
        <v>110.0</v>
      </c>
      <c r="D76" s="64">
        <v>164.0</v>
      </c>
      <c r="E76" s="64">
        <v>196.0</v>
      </c>
      <c r="F76" s="90">
        <f t="shared" si="1"/>
        <v>1504.015459</v>
      </c>
      <c r="G76" s="91">
        <f t="shared" si="2"/>
        <v>1815.655037</v>
      </c>
    </row>
    <row r="77">
      <c r="A77" s="46" t="s">
        <v>116</v>
      </c>
      <c r="B77" s="64">
        <v>76.0</v>
      </c>
      <c r="C77" s="64">
        <v>160.0</v>
      </c>
      <c r="D77" s="64">
        <v>211.0</v>
      </c>
      <c r="E77" s="64">
        <v>229.0</v>
      </c>
      <c r="F77" s="90">
        <f t="shared" si="1"/>
        <v>2522.576012</v>
      </c>
      <c r="G77" s="91">
        <f t="shared" si="2"/>
        <v>2916.798651</v>
      </c>
    </row>
    <row r="78">
      <c r="A78" s="46" t="s">
        <v>343</v>
      </c>
      <c r="B78" s="64">
        <v>77.0</v>
      </c>
      <c r="C78" s="64">
        <v>100.0</v>
      </c>
      <c r="D78" s="64">
        <v>170.0</v>
      </c>
      <c r="E78" s="64">
        <v>132.0</v>
      </c>
      <c r="F78" s="90">
        <f t="shared" si="1"/>
        <v>1219.888004</v>
      </c>
      <c r="G78" s="91">
        <f t="shared" si="2"/>
        <v>1502.323254</v>
      </c>
    </row>
    <row r="79">
      <c r="A79" s="46" t="s">
        <v>244</v>
      </c>
      <c r="B79" s="64">
        <v>78.0</v>
      </c>
      <c r="C79" s="64">
        <v>130.0</v>
      </c>
      <c r="D79" s="64">
        <v>207.0</v>
      </c>
      <c r="E79" s="64">
        <v>167.0</v>
      </c>
      <c r="F79" s="90">
        <f t="shared" si="1"/>
        <v>1904.953289</v>
      </c>
      <c r="G79" s="91">
        <f t="shared" si="2"/>
        <v>2252.458216</v>
      </c>
    </row>
    <row r="80">
      <c r="A80" s="46" t="s">
        <v>342</v>
      </c>
      <c r="B80" s="64">
        <v>79.0</v>
      </c>
      <c r="C80" s="64">
        <v>180.0</v>
      </c>
      <c r="D80" s="64">
        <v>109.0</v>
      </c>
      <c r="E80" s="64">
        <v>109.0</v>
      </c>
      <c r="F80" s="90">
        <f t="shared" si="1"/>
        <v>953.5864542</v>
      </c>
      <c r="G80" s="91">
        <f t="shared" si="2"/>
        <v>1204.297839</v>
      </c>
    </row>
    <row r="81">
      <c r="A81" s="46" t="s">
        <v>164</v>
      </c>
      <c r="B81" s="64">
        <v>80.0</v>
      </c>
      <c r="C81" s="64">
        <v>190.0</v>
      </c>
      <c r="D81" s="64">
        <v>177.0</v>
      </c>
      <c r="E81" s="64">
        <v>194.0</v>
      </c>
      <c r="F81" s="90">
        <f t="shared" si="1"/>
        <v>2122.437966</v>
      </c>
      <c r="G81" s="91">
        <f t="shared" si="2"/>
        <v>2482.192026</v>
      </c>
    </row>
    <row r="82">
      <c r="A82" s="46" t="s">
        <v>359</v>
      </c>
      <c r="B82" s="64">
        <v>81.0</v>
      </c>
      <c r="C82" s="64">
        <v>50.0</v>
      </c>
      <c r="D82" s="64">
        <v>165.0</v>
      </c>
      <c r="E82" s="64">
        <v>128.0</v>
      </c>
      <c r="F82" s="90">
        <f t="shared" si="1"/>
        <v>824.4380074</v>
      </c>
      <c r="G82" s="91">
        <f t="shared" si="2"/>
        <v>1083.880183</v>
      </c>
    </row>
    <row r="83">
      <c r="A83" s="46" t="s">
        <v>261</v>
      </c>
      <c r="B83" s="64">
        <v>82.0</v>
      </c>
      <c r="C83" s="64">
        <v>100.0</v>
      </c>
      <c r="D83" s="64">
        <v>223.0</v>
      </c>
      <c r="E83" s="64">
        <v>182.0</v>
      </c>
      <c r="F83" s="90">
        <f t="shared" si="1"/>
        <v>1878.990701</v>
      </c>
      <c r="G83" s="91">
        <f t="shared" si="2"/>
        <v>2237.397065</v>
      </c>
    </row>
    <row r="84">
      <c r="A84" s="46" t="s">
        <v>370</v>
      </c>
      <c r="B84" s="64">
        <v>83.0</v>
      </c>
      <c r="C84" s="64">
        <v>104.0</v>
      </c>
      <c r="D84" s="64">
        <v>124.0</v>
      </c>
      <c r="E84" s="64">
        <v>118.0</v>
      </c>
      <c r="F84" s="90">
        <f t="shared" si="1"/>
        <v>857.9528717</v>
      </c>
      <c r="G84" s="91">
        <f t="shared" si="2"/>
        <v>1092.189948</v>
      </c>
    </row>
    <row r="85">
      <c r="A85" s="46" t="s">
        <v>376</v>
      </c>
      <c r="B85" s="64">
        <v>84.0</v>
      </c>
      <c r="C85" s="64">
        <v>70.0</v>
      </c>
      <c r="D85" s="64">
        <v>158.0</v>
      </c>
      <c r="E85" s="64">
        <v>88.0</v>
      </c>
      <c r="F85" s="90">
        <f t="shared" si="1"/>
        <v>774.5180027</v>
      </c>
      <c r="G85" s="91">
        <f t="shared" si="2"/>
        <v>1011.01652</v>
      </c>
    </row>
    <row r="86">
      <c r="A86" s="46" t="s">
        <v>287</v>
      </c>
      <c r="B86" s="64">
        <v>85.0</v>
      </c>
      <c r="C86" s="64">
        <v>120.0</v>
      </c>
      <c r="D86" s="64">
        <v>218.0</v>
      </c>
      <c r="E86" s="64">
        <v>145.0</v>
      </c>
      <c r="F86" s="90">
        <f t="shared" si="1"/>
        <v>1796.036637</v>
      </c>
      <c r="G86" s="91">
        <f t="shared" si="2"/>
        <v>2138.783723</v>
      </c>
    </row>
    <row r="87">
      <c r="A87" s="46" t="s">
        <v>374</v>
      </c>
      <c r="B87" s="64">
        <v>86.0</v>
      </c>
      <c r="C87" s="64">
        <v>130.0</v>
      </c>
      <c r="D87" s="64">
        <v>85.0</v>
      </c>
      <c r="E87" s="64">
        <v>128.0</v>
      </c>
      <c r="F87" s="90">
        <f t="shared" si="1"/>
        <v>684.8250856</v>
      </c>
      <c r="G87" s="91">
        <f t="shared" si="2"/>
        <v>899.3652303</v>
      </c>
    </row>
    <row r="88">
      <c r="A88" s="46" t="s">
        <v>243</v>
      </c>
      <c r="B88" s="64">
        <v>87.0</v>
      </c>
      <c r="C88" s="64">
        <v>180.0</v>
      </c>
      <c r="D88" s="64">
        <v>139.0</v>
      </c>
      <c r="E88" s="64">
        <v>184.0</v>
      </c>
      <c r="F88" s="90">
        <f t="shared" si="1"/>
        <v>1579.952528</v>
      </c>
      <c r="G88" s="91">
        <f t="shared" si="2"/>
        <v>1894.735702</v>
      </c>
    </row>
    <row r="89">
      <c r="A89" s="46" t="s">
        <v>341</v>
      </c>
      <c r="B89" s="64">
        <v>88.0</v>
      </c>
      <c r="C89" s="64">
        <v>160.0</v>
      </c>
      <c r="D89" s="64">
        <v>135.0</v>
      </c>
      <c r="E89" s="64">
        <v>90.0</v>
      </c>
      <c r="F89" s="90">
        <f t="shared" si="1"/>
        <v>1011.810282</v>
      </c>
      <c r="G89" s="91">
        <f t="shared" si="2"/>
        <v>1269.956972</v>
      </c>
    </row>
    <row r="90">
      <c r="A90" s="46" t="s">
        <v>110</v>
      </c>
      <c r="B90" s="64">
        <v>89.0</v>
      </c>
      <c r="C90" s="64">
        <v>210.0</v>
      </c>
      <c r="D90" s="64">
        <v>190.0</v>
      </c>
      <c r="E90" s="64">
        <v>184.0</v>
      </c>
      <c r="F90" s="90">
        <f t="shared" si="1"/>
        <v>2332.685735</v>
      </c>
      <c r="G90" s="91">
        <f t="shared" si="2"/>
        <v>2709.291485</v>
      </c>
    </row>
    <row r="91">
      <c r="A91" s="46" t="s">
        <v>403</v>
      </c>
      <c r="B91" s="64">
        <v>90.0</v>
      </c>
      <c r="C91" s="64">
        <v>60.0</v>
      </c>
      <c r="D91" s="64">
        <v>116.0</v>
      </c>
      <c r="E91" s="64">
        <v>168.0</v>
      </c>
      <c r="F91" s="90">
        <f t="shared" si="1"/>
        <v>727.3983793</v>
      </c>
      <c r="G91" s="91">
        <f t="shared" si="2"/>
        <v>958.5428808</v>
      </c>
    </row>
    <row r="92">
      <c r="A92" s="46" t="s">
        <v>167</v>
      </c>
      <c r="B92" s="64">
        <v>91.0</v>
      </c>
      <c r="C92" s="64">
        <v>100.0</v>
      </c>
      <c r="D92" s="64">
        <v>186.0</v>
      </c>
      <c r="E92" s="64">
        <v>323.0</v>
      </c>
      <c r="F92" s="90">
        <f t="shared" si="1"/>
        <v>2087.845122</v>
      </c>
      <c r="G92" s="91">
        <f t="shared" si="2"/>
        <v>2475.069518</v>
      </c>
    </row>
    <row r="93">
      <c r="A93" s="46" t="s">
        <v>298</v>
      </c>
      <c r="B93" s="64">
        <v>92.0</v>
      </c>
      <c r="C93" s="64">
        <v>60.0</v>
      </c>
      <c r="D93" s="64">
        <v>186.0</v>
      </c>
      <c r="E93" s="64">
        <v>70.0</v>
      </c>
      <c r="F93" s="90">
        <f t="shared" si="1"/>
        <v>752.8728972</v>
      </c>
      <c r="G93" s="91">
        <f t="shared" si="2"/>
        <v>1002.351918</v>
      </c>
    </row>
    <row r="94">
      <c r="A94" s="46" t="s">
        <v>219</v>
      </c>
      <c r="B94" s="64">
        <v>93.0</v>
      </c>
      <c r="C94" s="64">
        <v>90.0</v>
      </c>
      <c r="D94" s="64">
        <v>223.0</v>
      </c>
      <c r="E94" s="64">
        <v>112.0</v>
      </c>
      <c r="F94" s="90">
        <f t="shared" si="1"/>
        <v>1398.360677</v>
      </c>
      <c r="G94" s="91">
        <f t="shared" si="2"/>
        <v>1716.554279</v>
      </c>
    </row>
    <row r="95">
      <c r="A95" s="46" t="s">
        <v>52</v>
      </c>
      <c r="B95" s="64">
        <v>94.0</v>
      </c>
      <c r="C95" s="64">
        <v>120.0</v>
      </c>
      <c r="D95" s="64">
        <v>261.0</v>
      </c>
      <c r="E95" s="64">
        <v>156.0</v>
      </c>
      <c r="F95" s="90">
        <f t="shared" si="1"/>
        <v>2230.373022</v>
      </c>
      <c r="G95" s="91">
        <f t="shared" si="2"/>
        <v>2619.136273</v>
      </c>
    </row>
    <row r="96">
      <c r="A96" s="46" t="s">
        <v>350</v>
      </c>
      <c r="B96" s="64">
        <v>95.0</v>
      </c>
      <c r="C96" s="64">
        <v>70.0</v>
      </c>
      <c r="D96" s="64">
        <v>85.0</v>
      </c>
      <c r="E96" s="64">
        <v>288.0</v>
      </c>
      <c r="F96" s="90">
        <f t="shared" si="1"/>
        <v>753.7863407</v>
      </c>
      <c r="G96" s="91">
        <f t="shared" si="2"/>
        <v>1002.339513</v>
      </c>
    </row>
    <row r="97">
      <c r="A97" s="46" t="s">
        <v>367</v>
      </c>
      <c r="B97" s="64">
        <v>96.0</v>
      </c>
      <c r="C97" s="64">
        <v>120.0</v>
      </c>
      <c r="D97" s="64">
        <v>89.0</v>
      </c>
      <c r="E97" s="64">
        <v>158.0</v>
      </c>
      <c r="F97" s="90">
        <f t="shared" si="1"/>
        <v>765.4084402</v>
      </c>
      <c r="G97" s="91">
        <f t="shared" si="2"/>
        <v>992.6756042</v>
      </c>
    </row>
    <row r="98">
      <c r="A98" s="46" t="s">
        <v>204</v>
      </c>
      <c r="B98" s="64">
        <v>97.0</v>
      </c>
      <c r="C98" s="64">
        <v>170.0</v>
      </c>
      <c r="D98" s="64">
        <v>144.0</v>
      </c>
      <c r="E98" s="64">
        <v>215.0</v>
      </c>
      <c r="F98" s="90">
        <f t="shared" si="1"/>
        <v>1719.452791</v>
      </c>
      <c r="G98" s="91">
        <f t="shared" si="2"/>
        <v>2048.476473</v>
      </c>
    </row>
    <row r="99">
      <c r="A99" s="46" t="s">
        <v>381</v>
      </c>
      <c r="B99" s="64">
        <v>98.0</v>
      </c>
      <c r="C99" s="64">
        <v>60.0</v>
      </c>
      <c r="D99" s="64">
        <v>181.0</v>
      </c>
      <c r="E99" s="64">
        <v>156.0</v>
      </c>
      <c r="F99" s="90">
        <f t="shared" si="1"/>
        <v>1093.705946</v>
      </c>
      <c r="G99" s="91">
        <f t="shared" si="2"/>
        <v>1386.337057</v>
      </c>
    </row>
    <row r="100">
      <c r="A100" s="46" t="s">
        <v>241</v>
      </c>
      <c r="B100" s="64">
        <v>99.0</v>
      </c>
      <c r="C100" s="64">
        <v>110.0</v>
      </c>
      <c r="D100" s="64">
        <v>240.0</v>
      </c>
      <c r="E100" s="64">
        <v>214.0</v>
      </c>
      <c r="F100" s="90">
        <f t="shared" si="1"/>
        <v>2299.84488</v>
      </c>
      <c r="G100" s="91">
        <f t="shared" si="2"/>
        <v>2694.61673</v>
      </c>
    </row>
    <row r="101">
      <c r="A101" s="46" t="s">
        <v>401</v>
      </c>
      <c r="B101" s="64">
        <v>100.0</v>
      </c>
      <c r="C101" s="64">
        <v>80.0</v>
      </c>
      <c r="D101" s="64">
        <v>109.0</v>
      </c>
      <c r="E101" s="64">
        <v>114.0</v>
      </c>
      <c r="F101" s="90">
        <f t="shared" si="1"/>
        <v>650.1416526</v>
      </c>
      <c r="G101" s="91">
        <f t="shared" si="2"/>
        <v>857.3584188</v>
      </c>
    </row>
    <row r="102">
      <c r="A102" s="46" t="s">
        <v>275</v>
      </c>
      <c r="B102" s="64">
        <v>101.0</v>
      </c>
      <c r="C102" s="64">
        <v>120.0</v>
      </c>
      <c r="D102" s="64">
        <v>173.0</v>
      </c>
      <c r="E102" s="64">
        <v>179.0</v>
      </c>
      <c r="F102" s="90">
        <f t="shared" si="1"/>
        <v>1583.606645</v>
      </c>
      <c r="G102" s="91">
        <f t="shared" si="2"/>
        <v>1900.245323</v>
      </c>
    </row>
    <row r="103">
      <c r="A103" s="46" t="s">
        <v>358</v>
      </c>
      <c r="B103" s="64">
        <v>102.0</v>
      </c>
      <c r="C103" s="64">
        <v>120.0</v>
      </c>
      <c r="D103" s="64">
        <v>107.0</v>
      </c>
      <c r="E103" s="64">
        <v>140.0</v>
      </c>
      <c r="F103" s="90">
        <f t="shared" si="1"/>
        <v>866.2086022</v>
      </c>
      <c r="G103" s="91">
        <f t="shared" si="2"/>
        <v>1102.241194</v>
      </c>
    </row>
    <row r="104">
      <c r="A104" s="46" t="s">
        <v>118</v>
      </c>
      <c r="B104" s="64">
        <v>103.0</v>
      </c>
      <c r="C104" s="64">
        <v>190.0</v>
      </c>
      <c r="D104" s="64">
        <v>233.0</v>
      </c>
      <c r="E104" s="64">
        <v>158.0</v>
      </c>
      <c r="F104" s="90">
        <f t="shared" si="1"/>
        <v>2521.420844</v>
      </c>
      <c r="G104" s="91">
        <f t="shared" si="2"/>
        <v>2916.995349</v>
      </c>
    </row>
    <row r="105">
      <c r="A105" s="46" t="s">
        <v>391</v>
      </c>
      <c r="B105" s="64">
        <v>104.0</v>
      </c>
      <c r="C105" s="64">
        <v>100.0</v>
      </c>
      <c r="D105" s="64">
        <v>90.0</v>
      </c>
      <c r="E105" s="64">
        <v>165.0</v>
      </c>
      <c r="F105" s="90">
        <f t="shared" si="1"/>
        <v>722.0521331</v>
      </c>
      <c r="G105" s="91">
        <f t="shared" si="2"/>
        <v>943.5361533</v>
      </c>
    </row>
    <row r="106">
      <c r="A106" s="46" t="s">
        <v>304</v>
      </c>
      <c r="B106" s="64">
        <v>105.0</v>
      </c>
      <c r="C106" s="64">
        <v>120.0</v>
      </c>
      <c r="D106" s="64">
        <v>144.0</v>
      </c>
      <c r="E106" s="64">
        <v>200.0</v>
      </c>
      <c r="F106" s="90">
        <f t="shared" si="1"/>
        <v>1393.324221</v>
      </c>
      <c r="G106" s="91">
        <f t="shared" si="2"/>
        <v>1691.871257</v>
      </c>
    </row>
    <row r="107">
      <c r="A107" s="46" t="s">
        <v>250</v>
      </c>
      <c r="B107" s="64">
        <v>106.0</v>
      </c>
      <c r="C107" s="64">
        <v>100.0</v>
      </c>
      <c r="D107" s="64">
        <v>224.0</v>
      </c>
      <c r="E107" s="64">
        <v>211.0</v>
      </c>
      <c r="F107" s="90">
        <f t="shared" si="1"/>
        <v>2032.23216</v>
      </c>
      <c r="G107" s="91">
        <f t="shared" si="2"/>
        <v>2406.495836</v>
      </c>
    </row>
    <row r="108">
      <c r="A108" s="46" t="s">
        <v>256</v>
      </c>
      <c r="B108" s="64">
        <v>107.0</v>
      </c>
      <c r="C108" s="64">
        <v>100.0</v>
      </c>
      <c r="D108" s="64">
        <v>193.0</v>
      </c>
      <c r="E108" s="64">
        <v>212.0</v>
      </c>
      <c r="F108" s="90">
        <f t="shared" si="1"/>
        <v>1755.130096</v>
      </c>
      <c r="G108" s="91">
        <f t="shared" si="2"/>
        <v>2098.984626</v>
      </c>
    </row>
    <row r="109">
      <c r="A109" s="46" t="s">
        <v>314</v>
      </c>
      <c r="B109" s="64">
        <v>108.0</v>
      </c>
      <c r="C109" s="64">
        <v>180.0</v>
      </c>
      <c r="D109" s="64">
        <v>108.0</v>
      </c>
      <c r="E109" s="64">
        <v>137.0</v>
      </c>
      <c r="F109" s="90">
        <f t="shared" si="1"/>
        <v>1059.264373</v>
      </c>
      <c r="G109" s="91">
        <f t="shared" si="2"/>
        <v>1322.599289</v>
      </c>
    </row>
    <row r="110">
      <c r="A110" s="46" t="s">
        <v>366</v>
      </c>
      <c r="B110" s="64">
        <v>109.0</v>
      </c>
      <c r="C110" s="64">
        <v>80.0</v>
      </c>
      <c r="D110" s="64">
        <v>119.0</v>
      </c>
      <c r="E110" s="64">
        <v>164.0</v>
      </c>
      <c r="F110" s="90">
        <f t="shared" si="1"/>
        <v>851.3300293</v>
      </c>
      <c r="G110" s="91">
        <f t="shared" si="2"/>
        <v>1091.383014</v>
      </c>
    </row>
    <row r="111">
      <c r="A111" s="46" t="s">
        <v>213</v>
      </c>
      <c r="B111" s="64">
        <v>110.0</v>
      </c>
      <c r="C111" s="64">
        <v>130.0</v>
      </c>
      <c r="D111" s="64">
        <v>174.0</v>
      </c>
      <c r="E111" s="64">
        <v>221.0</v>
      </c>
      <c r="F111" s="90">
        <f t="shared" si="1"/>
        <v>1842.048815</v>
      </c>
      <c r="G111" s="91">
        <f t="shared" si="2"/>
        <v>2183.664333</v>
      </c>
    </row>
    <row r="112">
      <c r="A112" s="46" t="s">
        <v>308</v>
      </c>
      <c r="B112" s="64">
        <v>111.0</v>
      </c>
      <c r="C112" s="64">
        <v>160.0</v>
      </c>
      <c r="D112" s="64">
        <v>140.0</v>
      </c>
      <c r="E112" s="64">
        <v>157.0</v>
      </c>
      <c r="F112" s="90">
        <f t="shared" si="1"/>
        <v>1385.868192</v>
      </c>
      <c r="G112" s="91">
        <f t="shared" si="2"/>
        <v>1679.573523</v>
      </c>
    </row>
    <row r="113">
      <c r="A113" s="46" t="s">
        <v>102</v>
      </c>
      <c r="B113" s="64">
        <v>112.0</v>
      </c>
      <c r="C113" s="64">
        <v>210.0</v>
      </c>
      <c r="D113" s="64">
        <v>222.0</v>
      </c>
      <c r="E113" s="64">
        <v>206.0</v>
      </c>
      <c r="F113" s="90">
        <f t="shared" si="1"/>
        <v>2883.900722</v>
      </c>
      <c r="G113" s="91">
        <f t="shared" si="2"/>
        <v>3300.804599</v>
      </c>
    </row>
    <row r="114">
      <c r="A114" s="46" t="s">
        <v>142</v>
      </c>
      <c r="B114" s="64">
        <v>113.0</v>
      </c>
      <c r="C114" s="64">
        <v>500.0</v>
      </c>
      <c r="D114" s="64">
        <v>60.0</v>
      </c>
      <c r="E114" s="64">
        <v>176.0</v>
      </c>
      <c r="F114" s="90">
        <f t="shared" si="1"/>
        <v>1111.671982</v>
      </c>
      <c r="G114" s="91">
        <f t="shared" si="2"/>
        <v>1469.148295</v>
      </c>
    </row>
    <row r="115">
      <c r="A115" s="46" t="s">
        <v>196</v>
      </c>
      <c r="B115" s="64">
        <v>114.0</v>
      </c>
      <c r="C115" s="64">
        <v>130.0</v>
      </c>
      <c r="D115" s="64">
        <v>183.0</v>
      </c>
      <c r="E115" s="64">
        <v>205.0</v>
      </c>
      <c r="F115" s="90">
        <f t="shared" si="1"/>
        <v>1865.88026</v>
      </c>
      <c r="G115" s="91">
        <f t="shared" si="2"/>
        <v>2208.740047</v>
      </c>
    </row>
    <row r="116">
      <c r="A116" s="46" t="s">
        <v>197</v>
      </c>
      <c r="B116" s="64">
        <v>115.0</v>
      </c>
      <c r="C116" s="64">
        <v>210.0</v>
      </c>
      <c r="D116" s="64">
        <v>181.0</v>
      </c>
      <c r="E116" s="64">
        <v>165.0</v>
      </c>
      <c r="F116" s="90">
        <f t="shared" si="1"/>
        <v>2104.332042</v>
      </c>
      <c r="G116" s="91">
        <f t="shared" si="2"/>
        <v>2463.585599</v>
      </c>
    </row>
    <row r="117">
      <c r="A117" s="46" t="s">
        <v>408</v>
      </c>
      <c r="B117" s="64">
        <v>116.0</v>
      </c>
      <c r="C117" s="64">
        <v>60.0</v>
      </c>
      <c r="D117" s="64">
        <v>129.0</v>
      </c>
      <c r="E117" s="64">
        <v>125.0</v>
      </c>
      <c r="F117" s="90">
        <f t="shared" si="1"/>
        <v>697.7573433</v>
      </c>
      <c r="G117" s="91">
        <f t="shared" si="2"/>
        <v>921.597346</v>
      </c>
    </row>
    <row r="118">
      <c r="A118" s="46" t="s">
        <v>265</v>
      </c>
      <c r="B118" s="64">
        <v>117.0</v>
      </c>
      <c r="C118" s="64">
        <v>110.0</v>
      </c>
      <c r="D118" s="64">
        <v>187.0</v>
      </c>
      <c r="E118" s="64">
        <v>182.0</v>
      </c>
      <c r="F118" s="90">
        <f t="shared" si="1"/>
        <v>1652.561828</v>
      </c>
      <c r="G118" s="91">
        <f t="shared" si="2"/>
        <v>1979.810225</v>
      </c>
    </row>
    <row r="119">
      <c r="A119" s="46" t="s">
        <v>400</v>
      </c>
      <c r="B119" s="64">
        <v>118.0</v>
      </c>
      <c r="C119" s="64">
        <v>90.0</v>
      </c>
      <c r="D119" s="64">
        <v>123.0</v>
      </c>
      <c r="E119" s="64">
        <v>115.0</v>
      </c>
      <c r="F119" s="90">
        <f t="shared" si="1"/>
        <v>781.5546658</v>
      </c>
      <c r="G119" s="91">
        <f t="shared" si="2"/>
        <v>1007.000036</v>
      </c>
    </row>
    <row r="120">
      <c r="A120" s="46" t="s">
        <v>285</v>
      </c>
      <c r="B120" s="64">
        <v>119.0</v>
      </c>
      <c r="C120" s="64">
        <v>160.0</v>
      </c>
      <c r="D120" s="64">
        <v>175.0</v>
      </c>
      <c r="E120" s="64">
        <v>154.0</v>
      </c>
      <c r="F120" s="90">
        <f t="shared" si="1"/>
        <v>1715.704436</v>
      </c>
      <c r="G120" s="91">
        <f t="shared" si="2"/>
        <v>2040.798148</v>
      </c>
    </row>
    <row r="121">
      <c r="A121" s="46" t="s">
        <v>421</v>
      </c>
      <c r="B121" s="64">
        <v>120.0</v>
      </c>
      <c r="C121" s="64">
        <v>60.0</v>
      </c>
      <c r="D121" s="64">
        <v>137.0</v>
      </c>
      <c r="E121" s="64">
        <v>112.0</v>
      </c>
      <c r="F121" s="90">
        <f t="shared" si="1"/>
        <v>701.43798</v>
      </c>
      <c r="G121" s="91">
        <f t="shared" si="2"/>
        <v>926.5314252</v>
      </c>
    </row>
    <row r="122">
      <c r="A122" s="46" t="s">
        <v>240</v>
      </c>
      <c r="B122" s="64">
        <v>121.0</v>
      </c>
      <c r="C122" s="64">
        <v>120.0</v>
      </c>
      <c r="D122" s="64">
        <v>210.0</v>
      </c>
      <c r="E122" s="64">
        <v>184.0</v>
      </c>
      <c r="F122" s="90">
        <f t="shared" si="1"/>
        <v>1948.959898</v>
      </c>
      <c r="G122" s="91">
        <f t="shared" si="2"/>
        <v>2303.35042</v>
      </c>
    </row>
    <row r="123">
      <c r="A123" s="46" t="s">
        <v>293</v>
      </c>
      <c r="B123" s="64">
        <v>122.0</v>
      </c>
      <c r="C123" s="64">
        <v>80.0</v>
      </c>
      <c r="D123" s="64">
        <v>192.0</v>
      </c>
      <c r="E123" s="64">
        <v>233.0</v>
      </c>
      <c r="F123" s="90">
        <f t="shared" si="1"/>
        <v>1637.224581</v>
      </c>
      <c r="G123" s="91">
        <f t="shared" si="2"/>
        <v>1984.458688</v>
      </c>
    </row>
    <row r="124">
      <c r="A124" s="46" t="s">
        <v>230</v>
      </c>
      <c r="B124" s="64">
        <v>123.0</v>
      </c>
      <c r="C124" s="64">
        <v>140.0</v>
      </c>
      <c r="D124" s="64">
        <v>218.0</v>
      </c>
      <c r="E124" s="64">
        <v>170.0</v>
      </c>
      <c r="F124" s="90">
        <f t="shared" si="1"/>
        <v>2100.530761</v>
      </c>
      <c r="G124" s="91">
        <f t="shared" si="2"/>
        <v>2464.289395</v>
      </c>
    </row>
    <row r="125">
      <c r="A125" s="46" t="s">
        <v>209</v>
      </c>
      <c r="B125" s="64">
        <v>124.0</v>
      </c>
      <c r="C125" s="64">
        <v>130.0</v>
      </c>
      <c r="D125" s="64">
        <v>223.0</v>
      </c>
      <c r="E125" s="64">
        <v>182.0</v>
      </c>
      <c r="F125" s="90">
        <f t="shared" si="1"/>
        <v>2142.379021</v>
      </c>
      <c r="G125" s="91">
        <f t="shared" si="2"/>
        <v>2512.33845</v>
      </c>
    </row>
    <row r="126">
      <c r="A126" s="46" t="s">
        <v>249</v>
      </c>
      <c r="B126" s="64">
        <v>125.0</v>
      </c>
      <c r="C126" s="64">
        <v>130.0</v>
      </c>
      <c r="D126" s="64">
        <v>198.0</v>
      </c>
      <c r="E126" s="64">
        <v>173.0</v>
      </c>
      <c r="F126" s="90">
        <f t="shared" si="1"/>
        <v>1854.573252</v>
      </c>
      <c r="G126" s="91">
        <f t="shared" si="2"/>
        <v>2196.476712</v>
      </c>
    </row>
    <row r="127">
      <c r="A127" s="46" t="s">
        <v>252</v>
      </c>
      <c r="B127" s="64">
        <v>126.0</v>
      </c>
      <c r="C127" s="64">
        <v>130.0</v>
      </c>
      <c r="D127" s="64">
        <v>206.0</v>
      </c>
      <c r="E127" s="64">
        <v>169.0</v>
      </c>
      <c r="F127" s="90">
        <f t="shared" si="1"/>
        <v>1907.068631</v>
      </c>
      <c r="G127" s="91">
        <f t="shared" si="2"/>
        <v>2254.598741</v>
      </c>
    </row>
    <row r="128">
      <c r="A128" s="46" t="s">
        <v>195</v>
      </c>
      <c r="B128" s="64">
        <v>127.0</v>
      </c>
      <c r="C128" s="64">
        <v>130.0</v>
      </c>
      <c r="D128" s="64">
        <v>238.0</v>
      </c>
      <c r="E128" s="64">
        <v>197.0</v>
      </c>
      <c r="F128" s="90">
        <f t="shared" si="1"/>
        <v>2378.843218</v>
      </c>
      <c r="G128" s="91">
        <f t="shared" si="2"/>
        <v>2770.489615</v>
      </c>
    </row>
    <row r="129">
      <c r="A129" s="46" t="s">
        <v>218</v>
      </c>
      <c r="B129" s="64">
        <v>128.0</v>
      </c>
      <c r="C129" s="64">
        <v>150.0</v>
      </c>
      <c r="D129" s="64">
        <v>198.0</v>
      </c>
      <c r="E129" s="64">
        <v>197.0</v>
      </c>
      <c r="F129" s="90">
        <f t="shared" si="1"/>
        <v>2125.827431</v>
      </c>
      <c r="G129" s="91">
        <f t="shared" si="2"/>
        <v>2488.132934</v>
      </c>
    </row>
    <row r="130">
      <c r="A130" s="46" t="s">
        <v>454</v>
      </c>
      <c r="B130" s="64">
        <v>129.0</v>
      </c>
      <c r="C130" s="64">
        <v>40.0</v>
      </c>
      <c r="D130" s="64">
        <v>29.0</v>
      </c>
      <c r="E130" s="64">
        <v>102.0</v>
      </c>
      <c r="F130" s="90">
        <f t="shared" si="1"/>
        <v>115.6943507</v>
      </c>
      <c r="G130" s="91">
        <f t="shared" si="2"/>
        <v>220.4504684</v>
      </c>
    </row>
    <row r="131">
      <c r="A131" s="46" t="s">
        <v>104</v>
      </c>
      <c r="B131" s="64">
        <v>130.0</v>
      </c>
      <c r="C131" s="64">
        <v>190.0</v>
      </c>
      <c r="D131" s="64">
        <v>237.0</v>
      </c>
      <c r="E131" s="64">
        <v>197.0</v>
      </c>
      <c r="F131" s="90">
        <f t="shared" si="1"/>
        <v>2863.797683</v>
      </c>
      <c r="G131" s="91">
        <f t="shared" si="2"/>
        <v>3281.175617</v>
      </c>
    </row>
    <row r="132">
      <c r="A132" s="46" t="s">
        <v>73</v>
      </c>
      <c r="B132" s="64">
        <v>131.0</v>
      </c>
      <c r="C132" s="64">
        <v>260.0</v>
      </c>
      <c r="D132" s="64">
        <v>186.0</v>
      </c>
      <c r="E132" s="64">
        <v>190.0</v>
      </c>
      <c r="F132" s="90">
        <f t="shared" si="1"/>
        <v>2582.025294</v>
      </c>
      <c r="G132" s="91">
        <f t="shared" si="2"/>
        <v>2980.735285</v>
      </c>
    </row>
    <row r="133">
      <c r="A133" s="46" t="s">
        <v>425</v>
      </c>
      <c r="B133" s="64">
        <v>132.0</v>
      </c>
      <c r="C133" s="64">
        <v>96.0</v>
      </c>
      <c r="D133" s="64">
        <v>91.0</v>
      </c>
      <c r="E133" s="64">
        <v>91.0</v>
      </c>
      <c r="F133" s="90">
        <f t="shared" si="1"/>
        <v>531.2290042</v>
      </c>
      <c r="G133" s="91">
        <f t="shared" si="2"/>
        <v>718.1321351</v>
      </c>
    </row>
    <row r="134">
      <c r="A134" s="46" t="s">
        <v>393</v>
      </c>
      <c r="B134" s="64">
        <v>133.0</v>
      </c>
      <c r="C134" s="64">
        <v>110.0</v>
      </c>
      <c r="D134" s="64">
        <v>104.0</v>
      </c>
      <c r="E134" s="64">
        <v>121.0</v>
      </c>
      <c r="F134" s="90">
        <f t="shared" si="1"/>
        <v>749.3874934</v>
      </c>
      <c r="G134" s="91">
        <f t="shared" si="2"/>
        <v>969.0707738</v>
      </c>
    </row>
    <row r="135">
      <c r="A135" s="46" t="s">
        <v>79</v>
      </c>
      <c r="B135" s="64">
        <v>134.0</v>
      </c>
      <c r="C135" s="64">
        <v>260.0</v>
      </c>
      <c r="D135" s="64">
        <v>205.0</v>
      </c>
      <c r="E135" s="64">
        <v>177.0</v>
      </c>
      <c r="F135" s="90">
        <f t="shared" si="1"/>
        <v>2746.700092</v>
      </c>
      <c r="G135" s="91">
        <f t="shared" si="2"/>
        <v>3157.357188</v>
      </c>
    </row>
    <row r="136">
      <c r="A136" s="46" t="s">
        <v>191</v>
      </c>
      <c r="B136" s="64">
        <v>135.0</v>
      </c>
      <c r="C136" s="64">
        <v>130.0</v>
      </c>
      <c r="D136" s="64">
        <v>232.0</v>
      </c>
      <c r="E136" s="64">
        <v>201.0</v>
      </c>
      <c r="F136" s="90">
        <f t="shared" si="1"/>
        <v>2342.295929</v>
      </c>
      <c r="G136" s="91">
        <f t="shared" si="2"/>
        <v>2730.183915</v>
      </c>
      <c r="H136" s="91">
        <f>(C136+15)^0.5*(D136+15)*(E136+15)^0.5*0.687680648^2/10</f>
        <v>2067.194953</v>
      </c>
      <c r="I136" s="20">
        <v>26.5</v>
      </c>
      <c r="J136">
        <f>(D136+15)*0.687680648</f>
        <v>169.8571201</v>
      </c>
      <c r="K136">
        <f>(C136+15)*0.687680648</f>
        <v>99.71369396</v>
      </c>
      <c r="L136">
        <f>(E136+15)*0.687680648</f>
        <v>148.53902</v>
      </c>
      <c r="M136">
        <f>sum(J136:L136)</f>
        <v>418.109834</v>
      </c>
    </row>
    <row r="137">
      <c r="A137" s="46" t="s">
        <v>55</v>
      </c>
      <c r="B137" s="64">
        <v>136.0</v>
      </c>
      <c r="C137" s="64">
        <v>130.0</v>
      </c>
      <c r="D137" s="64">
        <v>246.0</v>
      </c>
      <c r="E137" s="64">
        <v>204.0</v>
      </c>
      <c r="F137" s="90">
        <f t="shared" si="1"/>
        <v>2502.107362</v>
      </c>
      <c r="G137" s="91">
        <f t="shared" si="2"/>
        <v>2904.896342</v>
      </c>
    </row>
    <row r="138">
      <c r="A138" s="46" t="s">
        <v>322</v>
      </c>
      <c r="B138" s="64">
        <v>137.0</v>
      </c>
      <c r="C138" s="64">
        <v>130.0</v>
      </c>
      <c r="D138" s="64">
        <v>153.0</v>
      </c>
      <c r="E138" s="64">
        <v>139.0</v>
      </c>
      <c r="F138" s="90">
        <f t="shared" si="1"/>
        <v>1284.560552</v>
      </c>
      <c r="G138" s="91">
        <f t="shared" si="2"/>
        <v>1567.969884</v>
      </c>
    </row>
    <row r="139">
      <c r="A139" s="46" t="s">
        <v>363</v>
      </c>
      <c r="B139" s="64">
        <v>138.0</v>
      </c>
      <c r="C139" s="64">
        <v>70.0</v>
      </c>
      <c r="D139" s="64">
        <v>155.0</v>
      </c>
      <c r="E139" s="64">
        <v>174.0</v>
      </c>
      <c r="F139" s="90">
        <f t="shared" si="1"/>
        <v>1068.413621</v>
      </c>
      <c r="G139" s="91">
        <f t="shared" si="2"/>
        <v>1345.777801</v>
      </c>
    </row>
    <row r="140">
      <c r="A140" s="46" t="s">
        <v>133</v>
      </c>
      <c r="B140" s="64">
        <v>139.0</v>
      </c>
      <c r="C140" s="64">
        <v>140.0</v>
      </c>
      <c r="D140" s="64">
        <v>207.0</v>
      </c>
      <c r="E140" s="64">
        <v>227.0</v>
      </c>
      <c r="F140" s="90">
        <f t="shared" si="1"/>
        <v>2304.790025</v>
      </c>
      <c r="G140" s="91">
        <f t="shared" si="2"/>
        <v>2685.409867</v>
      </c>
    </row>
    <row r="141">
      <c r="A141" s="46" t="s">
        <v>395</v>
      </c>
      <c r="B141" s="64">
        <v>140.0</v>
      </c>
      <c r="C141" s="64">
        <v>60.0</v>
      </c>
      <c r="D141" s="64">
        <v>148.0</v>
      </c>
      <c r="E141" s="64">
        <v>162.0</v>
      </c>
      <c r="F141" s="90">
        <f t="shared" si="1"/>
        <v>911.3368296</v>
      </c>
      <c r="G141" s="91">
        <f t="shared" si="2"/>
        <v>1172.975505</v>
      </c>
    </row>
    <row r="142">
      <c r="A142" s="46" t="s">
        <v>238</v>
      </c>
      <c r="B142" s="64">
        <v>141.0</v>
      </c>
      <c r="C142" s="64">
        <v>120.0</v>
      </c>
      <c r="D142" s="64">
        <v>220.0</v>
      </c>
      <c r="E142" s="64">
        <v>203.0</v>
      </c>
      <c r="F142" s="90">
        <f t="shared" si="1"/>
        <v>2144.595531</v>
      </c>
      <c r="G142" s="91">
        <f t="shared" si="2"/>
        <v>2517.949798</v>
      </c>
    </row>
    <row r="143">
      <c r="A143" s="46" t="s">
        <v>216</v>
      </c>
      <c r="B143" s="64">
        <v>142.0</v>
      </c>
      <c r="C143" s="64">
        <v>160.0</v>
      </c>
      <c r="D143" s="64">
        <v>221.0</v>
      </c>
      <c r="E143" s="64">
        <v>164.0</v>
      </c>
      <c r="F143" s="90">
        <f t="shared" si="1"/>
        <v>2235.930308</v>
      </c>
      <c r="G143" s="91">
        <f t="shared" si="2"/>
        <v>2608.804991</v>
      </c>
    </row>
    <row r="144">
      <c r="A144" s="46" t="s">
        <v>57</v>
      </c>
      <c r="B144" s="64">
        <v>143.0</v>
      </c>
      <c r="C144" s="64">
        <v>320.0</v>
      </c>
      <c r="D144" s="64">
        <v>190.0</v>
      </c>
      <c r="E144" s="64">
        <v>190.0</v>
      </c>
      <c r="F144" s="90">
        <f t="shared" si="1"/>
        <v>2926.102023</v>
      </c>
      <c r="G144" s="91">
        <f t="shared" si="2"/>
        <v>3355.345676</v>
      </c>
    </row>
    <row r="145">
      <c r="A145" s="46" t="s">
        <v>200</v>
      </c>
      <c r="B145" s="64">
        <v>144.0</v>
      </c>
      <c r="C145" s="64">
        <v>180.0</v>
      </c>
      <c r="D145" s="64">
        <v>192.0</v>
      </c>
      <c r="E145" s="64">
        <v>249.0</v>
      </c>
      <c r="F145" s="90">
        <f t="shared" si="1"/>
        <v>2538.757554</v>
      </c>
      <c r="G145" s="91">
        <f t="shared" si="2"/>
        <v>2933.416215</v>
      </c>
    </row>
    <row r="146">
      <c r="A146" s="46" t="s">
        <v>91</v>
      </c>
      <c r="B146" s="64">
        <v>145.0</v>
      </c>
      <c r="C146" s="64">
        <v>180.0</v>
      </c>
      <c r="D146" s="64">
        <v>253.0</v>
      </c>
      <c r="E146" s="64">
        <v>188.0</v>
      </c>
      <c r="F146" s="90">
        <f t="shared" si="1"/>
        <v>2906.830927</v>
      </c>
      <c r="G146" s="91">
        <f t="shared" si="2"/>
        <v>3330.306404</v>
      </c>
    </row>
    <row r="147">
      <c r="A147" s="46" t="s">
        <v>44</v>
      </c>
      <c r="B147" s="64">
        <v>146.0</v>
      </c>
      <c r="C147" s="64">
        <v>180.0</v>
      </c>
      <c r="D147" s="64">
        <v>251.0</v>
      </c>
      <c r="E147" s="64">
        <v>184.0</v>
      </c>
      <c r="F147" s="90">
        <f t="shared" si="1"/>
        <v>2853.007802</v>
      </c>
      <c r="G147" s="91">
        <f t="shared" si="2"/>
        <v>3272.725304</v>
      </c>
    </row>
    <row r="148">
      <c r="A148" s="46" t="s">
        <v>416</v>
      </c>
      <c r="B148" s="64">
        <v>147.0</v>
      </c>
      <c r="C148" s="64">
        <v>82.0</v>
      </c>
      <c r="D148" s="64">
        <v>119.0</v>
      </c>
      <c r="E148" s="64">
        <v>94.0</v>
      </c>
      <c r="F148" s="90">
        <f t="shared" si="1"/>
        <v>652.5321111</v>
      </c>
      <c r="G148" s="91">
        <f t="shared" si="2"/>
        <v>860.5735391</v>
      </c>
    </row>
    <row r="149">
      <c r="A149" s="46" t="s">
        <v>320</v>
      </c>
      <c r="B149" s="64">
        <v>148.0</v>
      </c>
      <c r="C149" s="64">
        <v>122.0</v>
      </c>
      <c r="D149" s="64">
        <v>163.0</v>
      </c>
      <c r="E149" s="64">
        <v>138.0</v>
      </c>
      <c r="F149" s="90">
        <f t="shared" si="1"/>
        <v>1320.964471</v>
      </c>
      <c r="G149" s="91">
        <f t="shared" si="2"/>
        <v>1609.570764</v>
      </c>
    </row>
    <row r="150">
      <c r="A150" s="46" t="s">
        <v>49</v>
      </c>
      <c r="B150" s="64">
        <v>149.0</v>
      </c>
      <c r="C150" s="64">
        <v>182.0</v>
      </c>
      <c r="D150" s="64">
        <v>263.0</v>
      </c>
      <c r="E150" s="64">
        <v>201.0</v>
      </c>
      <c r="F150" s="90">
        <f t="shared" si="1"/>
        <v>3141.763898</v>
      </c>
      <c r="G150" s="91">
        <f t="shared" si="2"/>
        <v>3581.697125</v>
      </c>
    </row>
    <row r="151">
      <c r="A151" s="46" t="s">
        <v>27</v>
      </c>
      <c r="B151" s="64">
        <v>150.0</v>
      </c>
      <c r="C151" s="64">
        <v>212.0</v>
      </c>
      <c r="D151" s="64">
        <v>330.0</v>
      </c>
      <c r="E151" s="64">
        <v>200.0</v>
      </c>
      <c r="F151" s="90">
        <f t="shared" si="1"/>
        <v>4244.054399</v>
      </c>
      <c r="G151" s="91">
        <f t="shared" si="2"/>
        <v>4760.311005</v>
      </c>
    </row>
    <row r="152">
      <c r="A152" s="46" t="s">
        <v>181</v>
      </c>
      <c r="B152" s="64">
        <v>151.0</v>
      </c>
      <c r="C152" s="64">
        <v>200.0</v>
      </c>
      <c r="D152" s="64">
        <v>210.0</v>
      </c>
      <c r="E152" s="64">
        <v>210.0</v>
      </c>
      <c r="F152" s="90">
        <f t="shared" si="1"/>
        <v>2687.992259</v>
      </c>
      <c r="G152" s="91">
        <f t="shared" si="2"/>
        <v>3090.843963</v>
      </c>
    </row>
    <row r="153">
      <c r="A153" s="47" t="s">
        <v>394</v>
      </c>
      <c r="B153" s="47">
        <v>152.0</v>
      </c>
      <c r="C153" s="47">
        <v>90.0</v>
      </c>
      <c r="D153" s="47">
        <v>92.0</v>
      </c>
      <c r="E153" s="47">
        <v>122.0</v>
      </c>
      <c r="F153" s="90">
        <f t="shared" si="1"/>
        <v>602.1061611</v>
      </c>
      <c r="G153" s="91">
        <f t="shared" si="2"/>
        <v>801.5355417</v>
      </c>
    </row>
    <row r="154">
      <c r="A154" s="47" t="s">
        <v>333</v>
      </c>
      <c r="B154" s="64">
        <v>153.0</v>
      </c>
      <c r="C154" s="47">
        <v>120.0</v>
      </c>
      <c r="D154" s="47">
        <v>122.0</v>
      </c>
      <c r="E154" s="47">
        <v>155.0</v>
      </c>
      <c r="F154" s="90">
        <f t="shared" si="1"/>
        <v>1039.202964</v>
      </c>
      <c r="G154" s="91">
        <f t="shared" si="2"/>
        <v>1296.271539</v>
      </c>
    </row>
    <row r="155">
      <c r="A155" s="47" t="s">
        <v>179</v>
      </c>
      <c r="B155" s="64">
        <v>154.0</v>
      </c>
      <c r="C155" s="47">
        <v>160.0</v>
      </c>
      <c r="D155" s="47">
        <v>168.0</v>
      </c>
      <c r="E155" s="47">
        <v>202.0</v>
      </c>
      <c r="F155" s="90">
        <f t="shared" si="1"/>
        <v>1886.379341</v>
      </c>
      <c r="G155" s="91">
        <f t="shared" si="2"/>
        <v>2227.327375</v>
      </c>
    </row>
    <row r="156">
      <c r="A156" s="47" t="s">
        <v>423</v>
      </c>
      <c r="B156" s="64">
        <v>155.0</v>
      </c>
      <c r="C156" s="47">
        <v>78.0</v>
      </c>
      <c r="D156" s="47">
        <v>116.0</v>
      </c>
      <c r="E156" s="47">
        <v>96.0</v>
      </c>
      <c r="F156" s="90">
        <f t="shared" si="1"/>
        <v>626.9385583</v>
      </c>
      <c r="G156" s="91">
        <f t="shared" si="2"/>
        <v>831.3010578</v>
      </c>
    </row>
    <row r="157">
      <c r="A157" s="47" t="s">
        <v>339</v>
      </c>
      <c r="B157" s="64">
        <v>156.0</v>
      </c>
      <c r="C157" s="47">
        <v>116.0</v>
      </c>
      <c r="D157" s="47">
        <v>158.0</v>
      </c>
      <c r="E157" s="47">
        <v>129.0</v>
      </c>
      <c r="F157" s="90">
        <f t="shared" si="1"/>
        <v>1207.160484</v>
      </c>
      <c r="G157" s="91">
        <f t="shared" si="2"/>
        <v>1484.045003</v>
      </c>
    </row>
    <row r="158">
      <c r="A158" s="47" t="s">
        <v>155</v>
      </c>
      <c r="B158" s="47">
        <v>157.0</v>
      </c>
      <c r="C158" s="47">
        <v>156.0</v>
      </c>
      <c r="D158" s="47">
        <v>223.0</v>
      </c>
      <c r="E158" s="47">
        <v>176.0</v>
      </c>
      <c r="F158" s="90">
        <f t="shared" si="1"/>
        <v>2307.849956</v>
      </c>
      <c r="G158" s="91">
        <f t="shared" si="2"/>
        <v>2686.431491</v>
      </c>
    </row>
    <row r="159">
      <c r="A159" s="47" t="s">
        <v>399</v>
      </c>
      <c r="B159" s="64">
        <v>158.0</v>
      </c>
      <c r="C159" s="47">
        <v>100.0</v>
      </c>
      <c r="D159" s="47">
        <v>117.0</v>
      </c>
      <c r="E159" s="47">
        <v>116.0</v>
      </c>
      <c r="F159" s="90">
        <f t="shared" si="1"/>
        <v>787.0438509</v>
      </c>
      <c r="G159" s="91">
        <f t="shared" si="2"/>
        <v>1011.911597</v>
      </c>
    </row>
    <row r="160">
      <c r="A160" s="47" t="s">
        <v>329</v>
      </c>
      <c r="B160" s="64">
        <v>159.0</v>
      </c>
      <c r="C160" s="47">
        <v>130.0</v>
      </c>
      <c r="D160" s="47">
        <v>150.0</v>
      </c>
      <c r="E160" s="47">
        <v>151.0</v>
      </c>
      <c r="F160" s="90">
        <f t="shared" si="1"/>
        <v>1312.609317</v>
      </c>
      <c r="G160" s="91">
        <f t="shared" si="2"/>
        <v>1598.843896</v>
      </c>
    </row>
    <row r="161">
      <c r="A161" s="47" t="s">
        <v>134</v>
      </c>
      <c r="B161" s="64">
        <v>160.0</v>
      </c>
      <c r="C161" s="47">
        <v>170.0</v>
      </c>
      <c r="D161" s="47">
        <v>205.0</v>
      </c>
      <c r="E161" s="47">
        <v>197.0</v>
      </c>
      <c r="F161" s="90">
        <f t="shared" si="1"/>
        <v>2343.125274</v>
      </c>
      <c r="G161" s="91">
        <f t="shared" si="2"/>
        <v>2721.200545</v>
      </c>
    </row>
    <row r="162">
      <c r="A162" s="47" t="s">
        <v>440</v>
      </c>
      <c r="B162" s="64">
        <v>161.0</v>
      </c>
      <c r="C162" s="47">
        <v>70.0</v>
      </c>
      <c r="D162" s="47">
        <v>79.0</v>
      </c>
      <c r="E162" s="47">
        <v>77.0</v>
      </c>
      <c r="F162" s="90">
        <f t="shared" si="1"/>
        <v>362.2476257</v>
      </c>
      <c r="G162" s="91">
        <f t="shared" si="2"/>
        <v>519.1768318</v>
      </c>
    </row>
    <row r="163">
      <c r="A163" s="47" t="s">
        <v>283</v>
      </c>
      <c r="B163" s="47">
        <v>162.0</v>
      </c>
      <c r="C163" s="47">
        <v>170.0</v>
      </c>
      <c r="D163" s="47">
        <v>148.0</v>
      </c>
      <c r="E163" s="47">
        <v>130.0</v>
      </c>
      <c r="F163" s="90">
        <f t="shared" si="1"/>
        <v>1374.174629</v>
      </c>
      <c r="G163" s="91">
        <f t="shared" si="2"/>
        <v>1667.406705</v>
      </c>
    </row>
    <row r="164">
      <c r="A164" s="47" t="s">
        <v>414</v>
      </c>
      <c r="B164" s="64">
        <v>163.0</v>
      </c>
      <c r="C164" s="47">
        <v>120.0</v>
      </c>
      <c r="D164" s="47">
        <v>67.0</v>
      </c>
      <c r="E164" s="47">
        <v>101.0</v>
      </c>
      <c r="F164" s="90">
        <f t="shared" si="1"/>
        <v>460.6914862</v>
      </c>
      <c r="G164" s="91">
        <f t="shared" si="2"/>
        <v>640.9052144</v>
      </c>
    </row>
    <row r="165">
      <c r="A165" s="47" t="s">
        <v>226</v>
      </c>
      <c r="B165" s="64">
        <v>164.0</v>
      </c>
      <c r="C165" s="47">
        <v>200.0</v>
      </c>
      <c r="D165" s="47">
        <v>145.0</v>
      </c>
      <c r="E165" s="47">
        <v>179.0</v>
      </c>
      <c r="F165" s="90">
        <f t="shared" si="1"/>
        <v>1713.537406</v>
      </c>
      <c r="G165" s="91">
        <f t="shared" si="2"/>
        <v>2040.911399</v>
      </c>
    </row>
    <row r="166">
      <c r="A166" s="47" t="s">
        <v>413</v>
      </c>
      <c r="B166" s="64">
        <v>165.0</v>
      </c>
      <c r="C166" s="47">
        <v>80.0</v>
      </c>
      <c r="D166" s="47">
        <v>72.0</v>
      </c>
      <c r="E166" s="47">
        <v>142.0</v>
      </c>
      <c r="F166" s="90">
        <f t="shared" si="1"/>
        <v>479.2981315</v>
      </c>
      <c r="G166" s="91">
        <f t="shared" si="2"/>
        <v>663.6131071</v>
      </c>
    </row>
    <row r="167">
      <c r="A167" s="47" t="s">
        <v>336</v>
      </c>
      <c r="B167" s="64">
        <v>166.0</v>
      </c>
      <c r="C167" s="47">
        <v>110.0</v>
      </c>
      <c r="D167" s="47">
        <v>107.0</v>
      </c>
      <c r="E167" s="47">
        <v>209.0</v>
      </c>
      <c r="F167" s="90">
        <f t="shared" si="1"/>
        <v>1013.298354</v>
      </c>
      <c r="G167" s="91">
        <f t="shared" si="2"/>
        <v>1275.037389</v>
      </c>
    </row>
    <row r="168">
      <c r="A168" s="47" t="s">
        <v>431</v>
      </c>
      <c r="B168" s="47">
        <v>167.0</v>
      </c>
      <c r="C168" s="47">
        <v>80.0</v>
      </c>
      <c r="D168" s="47">
        <v>105.0</v>
      </c>
      <c r="E168" s="47">
        <v>73.0</v>
      </c>
      <c r="F168" s="90">
        <f t="shared" si="1"/>
        <v>501.1639187</v>
      </c>
      <c r="G168" s="91">
        <f t="shared" si="2"/>
        <v>685.2806335</v>
      </c>
    </row>
    <row r="169">
      <c r="A169" s="47" t="s">
        <v>328</v>
      </c>
      <c r="B169" s="64">
        <v>168.0</v>
      </c>
      <c r="C169" s="47">
        <v>140.0</v>
      </c>
      <c r="D169" s="47">
        <v>161.0</v>
      </c>
      <c r="E169" s="47">
        <v>128.0</v>
      </c>
      <c r="F169" s="90">
        <f t="shared" si="1"/>
        <v>1346.105047</v>
      </c>
      <c r="G169" s="91">
        <f t="shared" si="2"/>
        <v>1636.555016</v>
      </c>
    </row>
    <row r="170">
      <c r="A170" s="47" t="s">
        <v>169</v>
      </c>
      <c r="B170" s="64">
        <v>169.0</v>
      </c>
      <c r="C170" s="47">
        <v>170.0</v>
      </c>
      <c r="D170" s="47">
        <v>194.0</v>
      </c>
      <c r="E170" s="47">
        <v>178.0</v>
      </c>
      <c r="F170" s="90">
        <f t="shared" si="1"/>
        <v>2107.755667</v>
      </c>
      <c r="G170" s="91">
        <f t="shared" si="2"/>
        <v>2466.578142</v>
      </c>
    </row>
    <row r="171">
      <c r="A171" s="47" t="s">
        <v>354</v>
      </c>
      <c r="B171" s="64">
        <v>170.0</v>
      </c>
      <c r="C171" s="47">
        <v>150.0</v>
      </c>
      <c r="D171" s="47">
        <v>106.0</v>
      </c>
      <c r="E171" s="47">
        <v>106.0</v>
      </c>
      <c r="F171" s="90">
        <f t="shared" si="1"/>
        <v>834.8116502</v>
      </c>
      <c r="G171" s="91">
        <f t="shared" si="2"/>
        <v>1067.834877</v>
      </c>
    </row>
    <row r="172">
      <c r="A172" s="47" t="s">
        <v>199</v>
      </c>
      <c r="B172" s="64">
        <v>171.0</v>
      </c>
      <c r="C172" s="47">
        <v>250.0</v>
      </c>
      <c r="D172" s="47">
        <v>146.0</v>
      </c>
      <c r="E172" s="47">
        <v>146.0</v>
      </c>
      <c r="F172" s="90">
        <f t="shared" si="1"/>
        <v>1742.141241</v>
      </c>
      <c r="G172" s="91">
        <f t="shared" si="2"/>
        <v>2077.044613</v>
      </c>
      <c r="J172">
        <f>(D172+15)*0.7903001</f>
        <v>127.2383161</v>
      </c>
      <c r="K172">
        <f t="shared" ref="K172:L172" si="3">(C172+15)*0.7903001</f>
        <v>209.4295265</v>
      </c>
      <c r="L172">
        <f t="shared" si="3"/>
        <v>127.2383161</v>
      </c>
      <c r="M172">
        <f>sum(J172:L172)</f>
        <v>463.9061587</v>
      </c>
    </row>
    <row r="173">
      <c r="A173" s="47" t="s">
        <v>450</v>
      </c>
      <c r="B173" s="47">
        <v>172.0</v>
      </c>
      <c r="C173" s="47">
        <v>40.0</v>
      </c>
      <c r="D173" s="47">
        <v>77.0</v>
      </c>
      <c r="E173" s="47">
        <v>63.0</v>
      </c>
      <c r="F173" s="90">
        <f t="shared" si="1"/>
        <v>241.4210138</v>
      </c>
      <c r="G173" s="91">
        <f t="shared" si="2"/>
        <v>376.3574759</v>
      </c>
    </row>
    <row r="174">
      <c r="A174" s="47" t="s">
        <v>426</v>
      </c>
      <c r="B174" s="64">
        <v>173.0</v>
      </c>
      <c r="C174" s="47">
        <v>100.0</v>
      </c>
      <c r="D174" s="47">
        <v>75.0</v>
      </c>
      <c r="E174" s="47">
        <v>91.0</v>
      </c>
      <c r="F174" s="90">
        <f t="shared" si="1"/>
        <v>446.8543946</v>
      </c>
      <c r="G174" s="91">
        <f t="shared" si="2"/>
        <v>620.6238142</v>
      </c>
    </row>
    <row r="175">
      <c r="A175" s="20" t="s">
        <v>442</v>
      </c>
      <c r="B175" s="64">
        <v>174.0</v>
      </c>
      <c r="C175" s="20">
        <v>180.0</v>
      </c>
      <c r="D175" s="20">
        <v>69.0</v>
      </c>
      <c r="E175" s="20">
        <v>34.0</v>
      </c>
      <c r="F175" s="90">
        <f>C176^0.5*D176*E176^0.5*0.7903001^2/10</f>
        <v>377.0829458</v>
      </c>
      <c r="G175" s="91">
        <f>(C176+15)^0.5*(D176+15)*(E176+15)^0.5*0.7903001^2/10</f>
        <v>540.4344643</v>
      </c>
    </row>
    <row r="176">
      <c r="A176" s="47" t="s">
        <v>437</v>
      </c>
      <c r="B176" s="64">
        <v>175.0</v>
      </c>
      <c r="C176" s="47">
        <v>70.0</v>
      </c>
      <c r="D176" s="47">
        <v>67.0</v>
      </c>
      <c r="E176" s="47">
        <v>116.0</v>
      </c>
      <c r="F176" s="90">
        <f t="shared" ref="F176:F203" si="4">C176:C177^0.5*D176:D177*E176:E177^0.5*0.7903001^2/10</f>
        <v>377.0829458</v>
      </c>
      <c r="G176" s="91">
        <f t="shared" ref="G176:G203" si="5">(C176:C177+15)^0.5*(D176:D177+15)*(E176:E177+15)^0.5*0.7903001^2/10</f>
        <v>540.4344643</v>
      </c>
    </row>
    <row r="177">
      <c r="A177" s="47" t="s">
        <v>321</v>
      </c>
      <c r="B177" s="64">
        <v>176.0</v>
      </c>
      <c r="C177" s="47">
        <v>110.0</v>
      </c>
      <c r="D177" s="47">
        <v>139.0</v>
      </c>
      <c r="E177" s="47">
        <v>191.0</v>
      </c>
      <c r="F177" s="90">
        <f t="shared" si="4"/>
        <v>1258.380269</v>
      </c>
      <c r="G177" s="91">
        <f t="shared" si="5"/>
        <v>1543.453007</v>
      </c>
    </row>
    <row r="178">
      <c r="A178" s="47" t="s">
        <v>415</v>
      </c>
      <c r="B178" s="47">
        <v>177.0</v>
      </c>
      <c r="C178" s="47">
        <v>80.0</v>
      </c>
      <c r="D178" s="47">
        <v>134.0</v>
      </c>
      <c r="E178" s="47">
        <v>89.0</v>
      </c>
      <c r="F178" s="90">
        <f t="shared" si="4"/>
        <v>706.2018793</v>
      </c>
      <c r="G178" s="91">
        <f t="shared" si="5"/>
        <v>925.0150835</v>
      </c>
    </row>
    <row r="179">
      <c r="A179" s="47" t="s">
        <v>281</v>
      </c>
      <c r="B179" s="64">
        <v>178.0</v>
      </c>
      <c r="C179" s="47">
        <v>130.0</v>
      </c>
      <c r="D179" s="47">
        <v>192.0</v>
      </c>
      <c r="E179" s="47">
        <v>146.0</v>
      </c>
      <c r="F179" s="90">
        <f t="shared" si="4"/>
        <v>1652.088874</v>
      </c>
      <c r="G179" s="91">
        <f t="shared" si="5"/>
        <v>1975.383211</v>
      </c>
    </row>
    <row r="180">
      <c r="A180" s="47" t="s">
        <v>402</v>
      </c>
      <c r="B180" s="64">
        <v>179.0</v>
      </c>
      <c r="C180" s="47">
        <v>110.0</v>
      </c>
      <c r="D180" s="47">
        <v>114.0</v>
      </c>
      <c r="E180" s="47">
        <v>82.0</v>
      </c>
      <c r="F180" s="90">
        <f t="shared" si="4"/>
        <v>676.2265124</v>
      </c>
      <c r="G180" s="91">
        <f t="shared" si="5"/>
        <v>887.1859546</v>
      </c>
    </row>
    <row r="181">
      <c r="A181" s="47" t="s">
        <v>335</v>
      </c>
      <c r="B181" s="64">
        <v>180.0</v>
      </c>
      <c r="C181" s="47">
        <v>140.0</v>
      </c>
      <c r="D181" s="47">
        <v>145.0</v>
      </c>
      <c r="E181" s="47">
        <v>112.0</v>
      </c>
      <c r="F181" s="90">
        <f t="shared" si="4"/>
        <v>1134.031466</v>
      </c>
      <c r="G181" s="91">
        <f t="shared" si="5"/>
        <v>1402.07668</v>
      </c>
    </row>
    <row r="182">
      <c r="A182" s="47" t="s">
        <v>161</v>
      </c>
      <c r="B182" s="64">
        <v>181.0</v>
      </c>
      <c r="C182" s="47">
        <v>180.0</v>
      </c>
      <c r="D182" s="47">
        <v>211.0</v>
      </c>
      <c r="E182" s="47">
        <v>172.0</v>
      </c>
      <c r="F182" s="90">
        <f t="shared" si="4"/>
        <v>2318.819827</v>
      </c>
      <c r="G182" s="91">
        <f t="shared" si="5"/>
        <v>2695.445914</v>
      </c>
    </row>
    <row r="183">
      <c r="A183" s="47" t="s">
        <v>234</v>
      </c>
      <c r="B183" s="47">
        <v>182.0</v>
      </c>
      <c r="C183" s="47">
        <v>150.0</v>
      </c>
      <c r="D183" s="47">
        <v>169.0</v>
      </c>
      <c r="E183" s="47">
        <v>186.0</v>
      </c>
      <c r="F183" s="90">
        <f t="shared" si="4"/>
        <v>1763.083496</v>
      </c>
      <c r="G183" s="91">
        <f t="shared" si="5"/>
        <v>2092.868289</v>
      </c>
    </row>
    <row r="184">
      <c r="A184" s="47" t="s">
        <v>436</v>
      </c>
      <c r="B184" s="64">
        <v>183.0</v>
      </c>
      <c r="C184" s="47">
        <v>140.0</v>
      </c>
      <c r="D184" s="47">
        <v>37.0</v>
      </c>
      <c r="E184" s="47">
        <v>93.0</v>
      </c>
      <c r="F184" s="90">
        <f t="shared" si="4"/>
        <v>263.6885609</v>
      </c>
      <c r="G184" s="91">
        <f t="shared" si="5"/>
        <v>420.2088011</v>
      </c>
    </row>
    <row r="185">
      <c r="A185" s="47" t="s">
        <v>286</v>
      </c>
      <c r="B185" s="64">
        <v>184.0</v>
      </c>
      <c r="C185" s="47">
        <v>200.0</v>
      </c>
      <c r="D185" s="47">
        <v>112.0</v>
      </c>
      <c r="E185" s="47">
        <v>152.0</v>
      </c>
      <c r="F185" s="90">
        <f t="shared" si="4"/>
        <v>1219.660301</v>
      </c>
      <c r="G185" s="91">
        <f t="shared" si="5"/>
        <v>1503.021733</v>
      </c>
    </row>
    <row r="186">
      <c r="A186" s="47" t="s">
        <v>242</v>
      </c>
      <c r="B186" s="64">
        <v>185.0</v>
      </c>
      <c r="C186" s="47">
        <v>140.0</v>
      </c>
      <c r="D186" s="47">
        <v>167.0</v>
      </c>
      <c r="E186" s="47">
        <v>198.0</v>
      </c>
      <c r="F186" s="90">
        <f t="shared" si="4"/>
        <v>1736.589448</v>
      </c>
      <c r="G186" s="91">
        <f t="shared" si="5"/>
        <v>2065.433005</v>
      </c>
    </row>
    <row r="187">
      <c r="A187" s="47" t="s">
        <v>188</v>
      </c>
      <c r="B187" s="64">
        <v>186.0</v>
      </c>
      <c r="C187" s="47">
        <v>180.0</v>
      </c>
      <c r="D187" s="47">
        <v>174.0</v>
      </c>
      <c r="E187" s="47">
        <v>192.0</v>
      </c>
      <c r="F187" s="90">
        <f t="shared" si="4"/>
        <v>2020.32012</v>
      </c>
      <c r="G187" s="91">
        <f t="shared" si="5"/>
        <v>2371.63776</v>
      </c>
    </row>
    <row r="188">
      <c r="A188" s="47" t="s">
        <v>439</v>
      </c>
      <c r="B188" s="47">
        <v>187.0</v>
      </c>
      <c r="C188" s="47">
        <v>70.0</v>
      </c>
      <c r="D188" s="47">
        <v>67.0</v>
      </c>
      <c r="E188" s="47">
        <v>101.0</v>
      </c>
      <c r="F188" s="90">
        <f t="shared" si="4"/>
        <v>351.8589346</v>
      </c>
      <c r="G188" s="91">
        <f t="shared" si="5"/>
        <v>508.5531909</v>
      </c>
    </row>
    <row r="189">
      <c r="A189" s="47" t="s">
        <v>383</v>
      </c>
      <c r="B189" s="64">
        <v>188.0</v>
      </c>
      <c r="C189" s="47">
        <v>110.0</v>
      </c>
      <c r="D189" s="47">
        <v>91.0</v>
      </c>
      <c r="E189" s="47">
        <v>127.0</v>
      </c>
      <c r="F189" s="90">
        <f t="shared" si="4"/>
        <v>671.7747394</v>
      </c>
      <c r="G189" s="91">
        <f t="shared" si="5"/>
        <v>882.0417003</v>
      </c>
    </row>
    <row r="190">
      <c r="A190" s="47" t="s">
        <v>277</v>
      </c>
      <c r="B190" s="64">
        <v>189.0</v>
      </c>
      <c r="C190" s="47">
        <v>150.0</v>
      </c>
      <c r="D190" s="47">
        <v>118.0</v>
      </c>
      <c r="E190" s="47">
        <v>197.0</v>
      </c>
      <c r="F190" s="90">
        <f t="shared" si="4"/>
        <v>1266.907257</v>
      </c>
      <c r="G190" s="91">
        <f t="shared" si="5"/>
        <v>1553.622912</v>
      </c>
    </row>
    <row r="191">
      <c r="A191" s="47" t="s">
        <v>378</v>
      </c>
      <c r="B191" s="64">
        <v>190.0</v>
      </c>
      <c r="C191" s="47">
        <v>110.0</v>
      </c>
      <c r="D191" s="47">
        <v>136.0</v>
      </c>
      <c r="E191" s="47">
        <v>112.0</v>
      </c>
      <c r="F191" s="90">
        <f t="shared" si="4"/>
        <v>942.8190219</v>
      </c>
      <c r="G191" s="91">
        <f t="shared" si="5"/>
        <v>1188.277539</v>
      </c>
    </row>
    <row r="192">
      <c r="A192" s="47" t="s">
        <v>451</v>
      </c>
      <c r="B192" s="64">
        <v>191.0</v>
      </c>
      <c r="C192" s="47">
        <v>60.0</v>
      </c>
      <c r="D192" s="47">
        <v>55.0</v>
      </c>
      <c r="E192" s="47">
        <v>55.0</v>
      </c>
      <c r="F192" s="90">
        <f t="shared" si="4"/>
        <v>197.3348242</v>
      </c>
      <c r="G192" s="91">
        <f t="shared" si="5"/>
        <v>316.7829257</v>
      </c>
    </row>
    <row r="193">
      <c r="A193" s="47" t="s">
        <v>247</v>
      </c>
      <c r="B193" s="47">
        <v>192.0</v>
      </c>
      <c r="C193" s="47">
        <v>150.0</v>
      </c>
      <c r="D193" s="47">
        <v>185.0</v>
      </c>
      <c r="E193" s="47">
        <v>148.0</v>
      </c>
      <c r="F193" s="90">
        <f t="shared" si="4"/>
        <v>1721.60014</v>
      </c>
      <c r="G193" s="91">
        <f t="shared" si="5"/>
        <v>2048.565449</v>
      </c>
    </row>
    <row r="194">
      <c r="A194" s="47" t="s">
        <v>362</v>
      </c>
      <c r="B194" s="64">
        <v>193.0</v>
      </c>
      <c r="C194" s="47">
        <v>130.0</v>
      </c>
      <c r="D194" s="47">
        <v>154.0</v>
      </c>
      <c r="E194" s="47">
        <v>94.0</v>
      </c>
      <c r="F194" s="90">
        <f t="shared" si="4"/>
        <v>1063.262256</v>
      </c>
      <c r="G194" s="91">
        <f t="shared" si="5"/>
        <v>1326.991156</v>
      </c>
    </row>
    <row r="195">
      <c r="A195" s="47" t="s">
        <v>427</v>
      </c>
      <c r="B195" s="64">
        <v>194.0</v>
      </c>
      <c r="C195" s="47">
        <v>110.0</v>
      </c>
      <c r="D195" s="47">
        <v>75.0</v>
      </c>
      <c r="E195" s="47">
        <v>75.0</v>
      </c>
      <c r="F195" s="90">
        <f t="shared" si="4"/>
        <v>425.4732997</v>
      </c>
      <c r="G195" s="91">
        <f t="shared" si="5"/>
        <v>596.2149263</v>
      </c>
    </row>
    <row r="196">
      <c r="A196" s="47" t="s">
        <v>255</v>
      </c>
      <c r="B196" s="64">
        <v>195.0</v>
      </c>
      <c r="C196" s="47">
        <v>190.0</v>
      </c>
      <c r="D196" s="47">
        <v>152.0</v>
      </c>
      <c r="E196" s="47">
        <v>152.0</v>
      </c>
      <c r="F196" s="90">
        <f t="shared" si="4"/>
        <v>1613.341317</v>
      </c>
      <c r="G196" s="91">
        <f t="shared" si="5"/>
        <v>1929.904021</v>
      </c>
    </row>
    <row r="197">
      <c r="A197" s="47" t="s">
        <v>130</v>
      </c>
      <c r="B197" s="64">
        <v>196.0</v>
      </c>
      <c r="C197" s="47">
        <v>130.0</v>
      </c>
      <c r="D197" s="47">
        <v>261.0</v>
      </c>
      <c r="E197" s="47">
        <v>194.0</v>
      </c>
      <c r="F197" s="90">
        <f t="shared" si="4"/>
        <v>2588.791788</v>
      </c>
      <c r="G197" s="91">
        <f t="shared" si="5"/>
        <v>3000.891546</v>
      </c>
    </row>
    <row r="198">
      <c r="A198" s="47" t="s">
        <v>157</v>
      </c>
      <c r="B198" s="47">
        <v>197.0</v>
      </c>
      <c r="C198" s="47">
        <v>190.0</v>
      </c>
      <c r="D198" s="47">
        <v>126.0</v>
      </c>
      <c r="E198" s="47">
        <v>250.0</v>
      </c>
      <c r="F198" s="90">
        <f t="shared" si="4"/>
        <v>1715.147299</v>
      </c>
      <c r="G198" s="91">
        <f t="shared" si="5"/>
        <v>2052.593995</v>
      </c>
    </row>
    <row r="199">
      <c r="A199" s="47" t="s">
        <v>352</v>
      </c>
      <c r="B199" s="64">
        <v>198.0</v>
      </c>
      <c r="C199" s="47">
        <v>120.0</v>
      </c>
      <c r="D199" s="47">
        <v>175.0</v>
      </c>
      <c r="E199" s="47">
        <v>87.0</v>
      </c>
      <c r="F199" s="90">
        <f t="shared" si="4"/>
        <v>1116.792199</v>
      </c>
      <c r="G199" s="91">
        <f t="shared" si="5"/>
        <v>1392.530272</v>
      </c>
    </row>
    <row r="200">
      <c r="A200" s="47" t="s">
        <v>162</v>
      </c>
      <c r="B200" s="64">
        <v>199.0</v>
      </c>
      <c r="C200" s="47">
        <v>190.0</v>
      </c>
      <c r="D200" s="47">
        <v>177.0</v>
      </c>
      <c r="E200" s="47">
        <v>194.0</v>
      </c>
      <c r="F200" s="90">
        <f t="shared" si="4"/>
        <v>2122.437966</v>
      </c>
      <c r="G200" s="91">
        <f t="shared" si="5"/>
        <v>2482.192026</v>
      </c>
    </row>
    <row r="201">
      <c r="A201" s="47" t="s">
        <v>326</v>
      </c>
      <c r="B201" s="64">
        <v>200.0</v>
      </c>
      <c r="C201" s="47">
        <v>120.0</v>
      </c>
      <c r="D201" s="47">
        <v>167.0</v>
      </c>
      <c r="E201" s="47">
        <v>167.0</v>
      </c>
      <c r="F201" s="90">
        <f t="shared" si="4"/>
        <v>1476.554235</v>
      </c>
      <c r="G201" s="91">
        <f t="shared" si="5"/>
        <v>1781.796248</v>
      </c>
    </row>
    <row r="202">
      <c r="A202" s="47" t="s">
        <v>411</v>
      </c>
      <c r="B202" s="64">
        <v>201.0</v>
      </c>
      <c r="C202" s="47">
        <v>96.0</v>
      </c>
      <c r="D202" s="47">
        <v>136.0</v>
      </c>
      <c r="E202" s="47">
        <v>91.0</v>
      </c>
      <c r="F202" s="90">
        <f t="shared" si="4"/>
        <v>793.9246657</v>
      </c>
      <c r="G202" s="91">
        <f t="shared" si="5"/>
        <v>1022.999551</v>
      </c>
    </row>
    <row r="203">
      <c r="A203" s="47" t="s">
        <v>330</v>
      </c>
      <c r="B203" s="20">
        <v>202.0</v>
      </c>
      <c r="C203" s="47">
        <v>380.0</v>
      </c>
      <c r="D203" s="47">
        <v>60.0</v>
      </c>
      <c r="E203" s="47">
        <v>106.0</v>
      </c>
      <c r="F203" s="90">
        <f t="shared" si="4"/>
        <v>752.1077349</v>
      </c>
      <c r="G203" s="91">
        <f t="shared" si="5"/>
        <v>1024.086333</v>
      </c>
    </row>
    <row r="204">
      <c r="A204" s="47" t="s">
        <v>295</v>
      </c>
      <c r="B204" s="64">
        <v>203.0</v>
      </c>
      <c r="C204" s="47">
        <v>140.0</v>
      </c>
      <c r="D204" s="47">
        <v>182.0</v>
      </c>
      <c r="E204" s="47">
        <v>133.0</v>
      </c>
      <c r="F204" s="90">
        <f t="shared" ref="F204:F252" si="6">C204^0.5*D204*E204^0.5*0.7903001^2/10</f>
        <v>1551.119652</v>
      </c>
      <c r="G204" s="91">
        <f t="shared" ref="G204:G252" si="7">(C204+15)^0.5*(D204+15)*(E204+15)^0.5*0.7903001^2/10</f>
        <v>1863.575562</v>
      </c>
    </row>
    <row r="205">
      <c r="A205" s="47" t="s">
        <v>390</v>
      </c>
      <c r="B205" s="64">
        <v>204.0</v>
      </c>
      <c r="C205" s="47">
        <v>100.0</v>
      </c>
      <c r="D205" s="47">
        <v>108.0</v>
      </c>
      <c r="E205" s="47">
        <v>146.0</v>
      </c>
      <c r="F205" s="90">
        <f t="shared" si="6"/>
        <v>815.0500101</v>
      </c>
      <c r="G205" s="91">
        <f t="shared" si="7"/>
        <v>1045.324293</v>
      </c>
    </row>
    <row r="206">
      <c r="A206" s="47" t="s">
        <v>183</v>
      </c>
      <c r="B206" s="64">
        <v>205.0</v>
      </c>
      <c r="C206" s="47">
        <v>150.0</v>
      </c>
      <c r="D206" s="47">
        <v>161.0</v>
      </c>
      <c r="E206" s="47">
        <v>242.0</v>
      </c>
      <c r="F206" s="90">
        <f t="shared" si="6"/>
        <v>1915.85776</v>
      </c>
      <c r="G206" s="91">
        <f t="shared" si="7"/>
        <v>2263.629137</v>
      </c>
    </row>
    <row r="207">
      <c r="A207" s="20" t="s">
        <v>302</v>
      </c>
      <c r="B207" s="64">
        <v>206.0</v>
      </c>
      <c r="C207" s="47">
        <v>200.0</v>
      </c>
      <c r="D207" s="47">
        <v>131.0</v>
      </c>
      <c r="E207" s="47">
        <v>131.0</v>
      </c>
      <c r="F207" s="90">
        <f t="shared" si="6"/>
        <v>1324.359878</v>
      </c>
      <c r="G207" s="91">
        <f t="shared" si="7"/>
        <v>1615.595324</v>
      </c>
    </row>
    <row r="208">
      <c r="A208" s="47" t="s">
        <v>282</v>
      </c>
      <c r="B208" s="47">
        <v>207.0</v>
      </c>
      <c r="C208" s="47">
        <v>130.0</v>
      </c>
      <c r="D208" s="47">
        <v>143.0</v>
      </c>
      <c r="E208" s="47">
        <v>204.0</v>
      </c>
      <c r="F208" s="90">
        <f t="shared" si="6"/>
        <v>1454.477044</v>
      </c>
      <c r="G208" s="91">
        <f t="shared" si="7"/>
        <v>1758.519625</v>
      </c>
    </row>
    <row r="209">
      <c r="A209" s="47" t="s">
        <v>123</v>
      </c>
      <c r="B209" s="64">
        <v>208.0</v>
      </c>
      <c r="C209" s="47">
        <v>150.0</v>
      </c>
      <c r="D209" s="47">
        <v>148.0</v>
      </c>
      <c r="E209" s="47">
        <v>333.0</v>
      </c>
      <c r="F209" s="90">
        <f t="shared" si="6"/>
        <v>2065.920169</v>
      </c>
      <c r="G209" s="91">
        <f t="shared" si="7"/>
        <v>2439.513761</v>
      </c>
    </row>
    <row r="210">
      <c r="A210" s="47" t="s">
        <v>375</v>
      </c>
      <c r="B210" s="64">
        <v>209.0</v>
      </c>
      <c r="C210" s="47">
        <v>120.0</v>
      </c>
      <c r="D210" s="47">
        <v>137.0</v>
      </c>
      <c r="E210" s="47">
        <v>89.0</v>
      </c>
      <c r="F210" s="90">
        <f t="shared" si="6"/>
        <v>884.2809462</v>
      </c>
      <c r="G210" s="91">
        <f t="shared" si="7"/>
        <v>1124.893004</v>
      </c>
    </row>
    <row r="211">
      <c r="A211" s="47" t="s">
        <v>210</v>
      </c>
      <c r="B211" s="64">
        <v>210.0</v>
      </c>
      <c r="C211" s="47">
        <v>180.0</v>
      </c>
      <c r="D211" s="47">
        <v>137.0</v>
      </c>
      <c r="E211" s="47">
        <v>212.0</v>
      </c>
      <c r="F211" s="90">
        <f t="shared" si="6"/>
        <v>1671.509403</v>
      </c>
      <c r="G211" s="91">
        <f t="shared" si="7"/>
        <v>1997.367118</v>
      </c>
    </row>
    <row r="212">
      <c r="A212" s="47" t="s">
        <v>280</v>
      </c>
      <c r="B212" s="64">
        <v>211.0</v>
      </c>
      <c r="C212" s="47">
        <v>130.0</v>
      </c>
      <c r="D212" s="47">
        <v>184.0</v>
      </c>
      <c r="E212" s="47">
        <v>148.0</v>
      </c>
      <c r="F212" s="90">
        <f t="shared" si="6"/>
        <v>1594.059143</v>
      </c>
      <c r="G212" s="91">
        <f t="shared" si="7"/>
        <v>1910.798772</v>
      </c>
    </row>
    <row r="213">
      <c r="A213" s="47" t="s">
        <v>175</v>
      </c>
      <c r="B213" s="47">
        <v>212.0</v>
      </c>
      <c r="C213" s="47">
        <v>140.0</v>
      </c>
      <c r="D213" s="47">
        <v>236.0</v>
      </c>
      <c r="E213" s="47">
        <v>191.0</v>
      </c>
      <c r="F213" s="90">
        <f t="shared" si="6"/>
        <v>2410.33151</v>
      </c>
      <c r="G213" s="91">
        <f t="shared" si="7"/>
        <v>2801.284734</v>
      </c>
    </row>
    <row r="214">
      <c r="A214" s="47" t="s">
        <v>445</v>
      </c>
      <c r="B214" s="64">
        <v>213.0</v>
      </c>
      <c r="C214" s="47">
        <v>40.0</v>
      </c>
      <c r="D214" s="47">
        <v>17.0</v>
      </c>
      <c r="E214" s="47">
        <v>396.0</v>
      </c>
      <c r="F214" s="90">
        <f t="shared" si="6"/>
        <v>133.6320355</v>
      </c>
      <c r="G214" s="91">
        <f t="shared" si="7"/>
        <v>300.494348</v>
      </c>
    </row>
    <row r="215">
      <c r="A215" s="47" t="s">
        <v>124</v>
      </c>
      <c r="B215" s="64">
        <v>214.0</v>
      </c>
      <c r="C215" s="47">
        <v>160.0</v>
      </c>
      <c r="D215" s="47">
        <v>234.0</v>
      </c>
      <c r="E215" s="47">
        <v>189.0</v>
      </c>
      <c r="F215" s="90">
        <f t="shared" si="6"/>
        <v>2541.504158</v>
      </c>
      <c r="G215" s="91">
        <f t="shared" si="7"/>
        <v>2938.444747</v>
      </c>
    </row>
    <row r="216">
      <c r="A216" s="47" t="s">
        <v>290</v>
      </c>
      <c r="B216" s="64">
        <v>215.0</v>
      </c>
      <c r="C216" s="47">
        <v>110.0</v>
      </c>
      <c r="D216" s="47">
        <v>189.0</v>
      </c>
      <c r="E216" s="47">
        <v>157.0</v>
      </c>
      <c r="F216" s="90">
        <f t="shared" si="6"/>
        <v>1551.28662</v>
      </c>
      <c r="G216" s="91">
        <f t="shared" si="7"/>
        <v>1868.243462</v>
      </c>
    </row>
    <row r="217">
      <c r="A217" s="47" t="s">
        <v>377</v>
      </c>
      <c r="B217" s="64">
        <v>216.0</v>
      </c>
      <c r="C217" s="47">
        <v>120.0</v>
      </c>
      <c r="D217" s="47">
        <v>142.0</v>
      </c>
      <c r="E217" s="47">
        <v>93.0</v>
      </c>
      <c r="F217" s="90">
        <f t="shared" si="6"/>
        <v>936.9243271</v>
      </c>
      <c r="G217" s="91">
        <f t="shared" si="7"/>
        <v>1184.029405</v>
      </c>
    </row>
    <row r="218">
      <c r="A218" s="47" t="s">
        <v>165</v>
      </c>
      <c r="B218" s="47">
        <v>217.0</v>
      </c>
      <c r="C218" s="47">
        <v>180.0</v>
      </c>
      <c r="D218" s="47">
        <v>236.0</v>
      </c>
      <c r="E218" s="47">
        <v>144.0</v>
      </c>
      <c r="F218" s="90">
        <f t="shared" si="6"/>
        <v>2373.086536</v>
      </c>
      <c r="G218" s="91">
        <f t="shared" si="7"/>
        <v>2760.410452</v>
      </c>
    </row>
    <row r="219">
      <c r="A219" s="47" t="s">
        <v>430</v>
      </c>
      <c r="B219" s="64">
        <v>218.0</v>
      </c>
      <c r="C219" s="47">
        <v>80.0</v>
      </c>
      <c r="D219" s="47">
        <v>118.0</v>
      </c>
      <c r="E219" s="47">
        <v>71.0</v>
      </c>
      <c r="F219" s="90">
        <f t="shared" si="6"/>
        <v>555.4439605</v>
      </c>
      <c r="G219" s="91">
        <f t="shared" si="7"/>
        <v>750.8388624</v>
      </c>
    </row>
    <row r="220">
      <c r="A220" s="47" t="s">
        <v>301</v>
      </c>
      <c r="B220" s="64">
        <v>219.0</v>
      </c>
      <c r="C220" s="47">
        <v>100.0</v>
      </c>
      <c r="D220" s="47">
        <v>139.0</v>
      </c>
      <c r="E220" s="47">
        <v>209.0</v>
      </c>
      <c r="F220" s="90">
        <f t="shared" si="6"/>
        <v>1255.081757</v>
      </c>
      <c r="G220" s="91">
        <f t="shared" si="7"/>
        <v>1543.752678</v>
      </c>
    </row>
    <row r="221">
      <c r="A221" s="47" t="s">
        <v>428</v>
      </c>
      <c r="B221" s="64">
        <v>220.0</v>
      </c>
      <c r="C221" s="47">
        <v>100.0</v>
      </c>
      <c r="D221" s="47">
        <v>90.0</v>
      </c>
      <c r="E221" s="47">
        <v>74.0</v>
      </c>
      <c r="F221" s="90">
        <f t="shared" si="6"/>
        <v>483.5511752</v>
      </c>
      <c r="G221" s="91">
        <f t="shared" si="7"/>
        <v>663.4638986</v>
      </c>
    </row>
    <row r="222">
      <c r="A222" s="47" t="s">
        <v>214</v>
      </c>
      <c r="B222" s="64">
        <v>221.0</v>
      </c>
      <c r="C222" s="47">
        <v>200.0</v>
      </c>
      <c r="D222" s="47">
        <v>181.0</v>
      </c>
      <c r="E222" s="47">
        <v>147.0</v>
      </c>
      <c r="F222" s="90">
        <f t="shared" si="6"/>
        <v>1938.368367</v>
      </c>
      <c r="G222" s="91">
        <f t="shared" si="7"/>
        <v>2284.635298</v>
      </c>
    </row>
    <row r="223">
      <c r="A223" s="47" t="s">
        <v>349</v>
      </c>
      <c r="B223" s="47">
        <v>222.0</v>
      </c>
      <c r="C223" s="47">
        <v>110.0</v>
      </c>
      <c r="D223" s="47">
        <v>118.0</v>
      </c>
      <c r="E223" s="47">
        <v>156.0</v>
      </c>
      <c r="F223" s="90">
        <f t="shared" si="6"/>
        <v>965.4387426</v>
      </c>
      <c r="G223" s="91">
        <f t="shared" si="7"/>
        <v>1214.475551</v>
      </c>
    </row>
    <row r="224">
      <c r="A224" s="47" t="s">
        <v>432</v>
      </c>
      <c r="B224" s="64">
        <v>223.0</v>
      </c>
      <c r="C224" s="47">
        <v>70.0</v>
      </c>
      <c r="D224" s="47">
        <v>127.0</v>
      </c>
      <c r="E224" s="47">
        <v>69.0</v>
      </c>
      <c r="F224" s="90">
        <f t="shared" si="6"/>
        <v>551.2661935</v>
      </c>
      <c r="G224" s="91">
        <f t="shared" si="7"/>
        <v>749.4135204</v>
      </c>
    </row>
    <row r="225">
      <c r="A225" s="47" t="s">
        <v>263</v>
      </c>
      <c r="B225" s="64">
        <v>224.0</v>
      </c>
      <c r="C225" s="47">
        <v>150.0</v>
      </c>
      <c r="D225" s="47">
        <v>197.0</v>
      </c>
      <c r="E225" s="47">
        <v>141.0</v>
      </c>
      <c r="F225" s="90">
        <f t="shared" si="6"/>
        <v>1789.391977</v>
      </c>
      <c r="G225" s="91">
        <f t="shared" si="7"/>
        <v>2124.340877</v>
      </c>
    </row>
    <row r="226">
      <c r="A226" s="47" t="s">
        <v>405</v>
      </c>
      <c r="B226" s="64">
        <v>225.0</v>
      </c>
      <c r="C226" s="47">
        <v>90.0</v>
      </c>
      <c r="D226" s="47">
        <v>128.0</v>
      </c>
      <c r="E226" s="47">
        <v>90.0</v>
      </c>
      <c r="F226" s="90">
        <f t="shared" si="6"/>
        <v>719.5095338</v>
      </c>
      <c r="G226" s="91">
        <f t="shared" si="7"/>
        <v>937.7982335</v>
      </c>
    </row>
    <row r="227">
      <c r="A227" s="47" t="s">
        <v>251</v>
      </c>
      <c r="B227" s="64">
        <v>226.0</v>
      </c>
      <c r="C227" s="47">
        <v>130.0</v>
      </c>
      <c r="D227" s="47">
        <v>148.0</v>
      </c>
      <c r="E227" s="47">
        <v>260.0</v>
      </c>
      <c r="F227" s="90">
        <f t="shared" si="6"/>
        <v>1699.43336</v>
      </c>
      <c r="G227" s="91">
        <f t="shared" si="7"/>
        <v>2032.928134</v>
      </c>
    </row>
    <row r="228">
      <c r="A228" s="47" t="s">
        <v>211</v>
      </c>
      <c r="B228" s="47">
        <v>227.0</v>
      </c>
      <c r="C228" s="47">
        <v>130.0</v>
      </c>
      <c r="D228" s="47">
        <v>148.0</v>
      </c>
      <c r="E228" s="47">
        <v>260.0</v>
      </c>
      <c r="F228" s="90">
        <f t="shared" si="6"/>
        <v>1699.43336</v>
      </c>
      <c r="G228" s="91">
        <f t="shared" si="7"/>
        <v>2032.928134</v>
      </c>
    </row>
    <row r="229">
      <c r="A229" s="47" t="s">
        <v>392</v>
      </c>
      <c r="B229" s="64">
        <v>228.0</v>
      </c>
      <c r="C229" s="47">
        <v>90.0</v>
      </c>
      <c r="D229" s="47">
        <v>152.0</v>
      </c>
      <c r="E229" s="47">
        <v>93.0</v>
      </c>
      <c r="F229" s="90">
        <f t="shared" si="6"/>
        <v>868.5411326</v>
      </c>
      <c r="G229" s="91">
        <f t="shared" si="7"/>
        <v>1110.726343</v>
      </c>
    </row>
    <row r="230">
      <c r="A230" s="47" t="s">
        <v>206</v>
      </c>
      <c r="B230" s="64">
        <v>229.0</v>
      </c>
      <c r="C230" s="47">
        <v>150.0</v>
      </c>
      <c r="D230" s="47">
        <v>224.0</v>
      </c>
      <c r="E230" s="47">
        <v>159.0</v>
      </c>
      <c r="F230" s="90">
        <f t="shared" si="6"/>
        <v>2160.609512</v>
      </c>
      <c r="G230" s="91">
        <f t="shared" si="7"/>
        <v>2529.289674</v>
      </c>
    </row>
    <row r="231">
      <c r="A231" s="47" t="s">
        <v>177</v>
      </c>
      <c r="B231" s="64">
        <v>230.0</v>
      </c>
      <c r="C231" s="47">
        <v>150.0</v>
      </c>
      <c r="D231" s="47">
        <v>194.0</v>
      </c>
      <c r="E231" s="47">
        <v>194.0</v>
      </c>
      <c r="F231" s="90">
        <f t="shared" si="6"/>
        <v>2066.961076</v>
      </c>
      <c r="G231" s="91">
        <f t="shared" si="7"/>
        <v>2424.071776</v>
      </c>
    </row>
    <row r="232">
      <c r="A232" s="47" t="s">
        <v>356</v>
      </c>
      <c r="B232" s="64">
        <v>231.0</v>
      </c>
      <c r="C232" s="47">
        <v>180.0</v>
      </c>
      <c r="D232" s="47">
        <v>107.0</v>
      </c>
      <c r="E232" s="47">
        <v>107.0</v>
      </c>
      <c r="F232" s="90">
        <f t="shared" si="6"/>
        <v>927.4617184</v>
      </c>
      <c r="G232" s="91">
        <f t="shared" si="7"/>
        <v>1175.279404</v>
      </c>
    </row>
    <row r="233">
      <c r="A233" s="47" t="s">
        <v>114</v>
      </c>
      <c r="B233" s="47">
        <v>232.0</v>
      </c>
      <c r="C233" s="47">
        <v>180.0</v>
      </c>
      <c r="D233" s="47">
        <v>214.0</v>
      </c>
      <c r="E233" s="47">
        <v>214.0</v>
      </c>
      <c r="F233" s="90">
        <f t="shared" si="6"/>
        <v>2623.257881</v>
      </c>
      <c r="G233" s="91">
        <f t="shared" si="7"/>
        <v>3022.418529</v>
      </c>
    </row>
    <row r="234">
      <c r="A234" s="47" t="s">
        <v>171</v>
      </c>
      <c r="B234" s="64">
        <v>233.0</v>
      </c>
      <c r="C234" s="47">
        <v>170.0</v>
      </c>
      <c r="D234" s="47">
        <v>198.0</v>
      </c>
      <c r="E234" s="47">
        <v>183.0</v>
      </c>
      <c r="F234" s="90">
        <f t="shared" si="6"/>
        <v>2181.218988</v>
      </c>
      <c r="G234" s="91">
        <f t="shared" si="7"/>
        <v>2546.139161</v>
      </c>
    </row>
    <row r="235">
      <c r="A235" s="47" t="s">
        <v>276</v>
      </c>
      <c r="B235" s="64">
        <v>234.0</v>
      </c>
      <c r="C235" s="47">
        <v>146.0</v>
      </c>
      <c r="D235" s="47">
        <v>192.0</v>
      </c>
      <c r="E235" s="47">
        <v>132.0</v>
      </c>
      <c r="F235" s="90">
        <f t="shared" si="6"/>
        <v>1664.748744</v>
      </c>
      <c r="G235" s="91">
        <f t="shared" si="7"/>
        <v>1988.959888</v>
      </c>
    </row>
    <row r="236">
      <c r="A236" s="47" t="s">
        <v>443</v>
      </c>
      <c r="B236" s="64">
        <v>235.0</v>
      </c>
      <c r="C236" s="47">
        <v>110.0</v>
      </c>
      <c r="D236" s="47">
        <v>40.0</v>
      </c>
      <c r="E236" s="47">
        <v>88.0</v>
      </c>
      <c r="F236" s="90">
        <f t="shared" si="6"/>
        <v>245.7999237</v>
      </c>
      <c r="G236" s="91">
        <f t="shared" si="7"/>
        <v>389.7807457</v>
      </c>
    </row>
    <row r="237">
      <c r="A237" s="47" t="s">
        <v>447</v>
      </c>
      <c r="B237" s="64">
        <v>236.0</v>
      </c>
      <c r="C237" s="47">
        <v>70.0</v>
      </c>
      <c r="D237" s="47">
        <v>64.0</v>
      </c>
      <c r="E237" s="47">
        <v>64.0</v>
      </c>
      <c r="F237" s="90">
        <f t="shared" si="6"/>
        <v>267.5488292</v>
      </c>
      <c r="G237" s="91">
        <f t="shared" si="7"/>
        <v>404.3283314</v>
      </c>
    </row>
    <row r="238">
      <c r="A238" s="47" t="s">
        <v>274</v>
      </c>
      <c r="B238" s="47">
        <v>237.0</v>
      </c>
      <c r="C238" s="47">
        <v>100.0</v>
      </c>
      <c r="D238" s="47">
        <v>173.0</v>
      </c>
      <c r="E238" s="47">
        <v>214.0</v>
      </c>
      <c r="F238" s="90">
        <f t="shared" si="6"/>
        <v>1580.654906</v>
      </c>
      <c r="G238" s="91">
        <f t="shared" si="7"/>
        <v>1905.498382</v>
      </c>
    </row>
    <row r="239">
      <c r="A239" s="47" t="s">
        <v>380</v>
      </c>
      <c r="B239" s="64">
        <v>238.0</v>
      </c>
      <c r="C239" s="47">
        <v>90.0</v>
      </c>
      <c r="D239" s="47">
        <v>153.0</v>
      </c>
      <c r="E239" s="47">
        <v>116.0</v>
      </c>
      <c r="F239" s="90">
        <f t="shared" si="6"/>
        <v>976.3954657</v>
      </c>
      <c r="G239" s="91">
        <f t="shared" si="7"/>
        <v>1230.619104</v>
      </c>
    </row>
    <row r="240">
      <c r="A240" s="47" t="s">
        <v>385</v>
      </c>
      <c r="B240" s="64">
        <v>239.0</v>
      </c>
      <c r="C240" s="47">
        <v>90.0</v>
      </c>
      <c r="D240" s="47">
        <v>135.0</v>
      </c>
      <c r="E240" s="47">
        <v>110.0</v>
      </c>
      <c r="F240" s="90">
        <f t="shared" si="6"/>
        <v>838.948766</v>
      </c>
      <c r="G240" s="91">
        <f t="shared" si="7"/>
        <v>1073.309538</v>
      </c>
    </row>
    <row r="241">
      <c r="A241" s="47" t="s">
        <v>386</v>
      </c>
      <c r="B241" s="64">
        <v>240.0</v>
      </c>
      <c r="C241" s="47">
        <v>90.0</v>
      </c>
      <c r="D241" s="47">
        <v>151.0</v>
      </c>
      <c r="E241" s="47">
        <v>108.0</v>
      </c>
      <c r="F241" s="90">
        <f t="shared" si="6"/>
        <v>929.8098734</v>
      </c>
      <c r="G241" s="91">
        <f t="shared" si="7"/>
        <v>1178.255205</v>
      </c>
    </row>
    <row r="242">
      <c r="A242" s="47" t="s">
        <v>186</v>
      </c>
      <c r="B242" s="64">
        <v>241.0</v>
      </c>
      <c r="C242" s="47">
        <v>190.0</v>
      </c>
      <c r="D242" s="47">
        <v>157.0</v>
      </c>
      <c r="E242" s="47">
        <v>211.0</v>
      </c>
      <c r="F242" s="90">
        <f t="shared" si="6"/>
        <v>1963.368208</v>
      </c>
      <c r="G242" s="91">
        <f t="shared" si="7"/>
        <v>2312.297293</v>
      </c>
    </row>
    <row r="243">
      <c r="A243" s="47" t="s">
        <v>41</v>
      </c>
      <c r="B243" s="47">
        <v>242.0</v>
      </c>
      <c r="C243" s="47">
        <v>510.0</v>
      </c>
      <c r="D243" s="47">
        <v>129.0</v>
      </c>
      <c r="E243" s="47">
        <v>229.0</v>
      </c>
      <c r="F243" s="90">
        <f t="shared" si="6"/>
        <v>2753.446315</v>
      </c>
      <c r="G243" s="91">
        <f t="shared" si="7"/>
        <v>3219.001142</v>
      </c>
    </row>
    <row r="244">
      <c r="A244" s="47" t="s">
        <v>69</v>
      </c>
      <c r="B244" s="64">
        <v>243.0</v>
      </c>
      <c r="C244" s="47">
        <v>180.0</v>
      </c>
      <c r="D244" s="47">
        <v>241.0</v>
      </c>
      <c r="E244" s="47">
        <v>210.0</v>
      </c>
      <c r="F244" s="90">
        <f t="shared" si="6"/>
        <v>2926.48981</v>
      </c>
      <c r="G244" s="91">
        <f t="shared" si="7"/>
        <v>3349.134614</v>
      </c>
    </row>
    <row r="245">
      <c r="A245" s="47" t="s">
        <v>63</v>
      </c>
      <c r="B245" s="64">
        <v>244.0</v>
      </c>
      <c r="C245" s="47">
        <v>230.0</v>
      </c>
      <c r="D245" s="47">
        <v>235.0</v>
      </c>
      <c r="E245" s="47">
        <v>176.0</v>
      </c>
      <c r="F245" s="90">
        <f t="shared" si="6"/>
        <v>2953.059435</v>
      </c>
      <c r="G245" s="91">
        <f t="shared" si="7"/>
        <v>3377.721267</v>
      </c>
    </row>
    <row r="246">
      <c r="A246" s="47" t="s">
        <v>227</v>
      </c>
      <c r="B246" s="64">
        <v>245.0</v>
      </c>
      <c r="C246" s="47">
        <v>200.0</v>
      </c>
      <c r="D246" s="47">
        <v>180.0</v>
      </c>
      <c r="E246" s="47">
        <v>235.0</v>
      </c>
      <c r="F246" s="90">
        <f t="shared" si="6"/>
        <v>2437.280466</v>
      </c>
      <c r="G246" s="91">
        <f t="shared" si="7"/>
        <v>2823.630858</v>
      </c>
    </row>
    <row r="247">
      <c r="A247" s="47" t="s">
        <v>420</v>
      </c>
      <c r="B247" s="64">
        <v>246.0</v>
      </c>
      <c r="C247" s="47">
        <v>100.0</v>
      </c>
      <c r="D247" s="47">
        <v>115.0</v>
      </c>
      <c r="E247" s="47">
        <v>93.0</v>
      </c>
      <c r="F247" s="90">
        <f t="shared" si="6"/>
        <v>692.6652311</v>
      </c>
      <c r="G247" s="91">
        <f t="shared" si="7"/>
        <v>904.8742382</v>
      </c>
    </row>
    <row r="248">
      <c r="A248" s="47" t="s">
        <v>331</v>
      </c>
      <c r="B248" s="47">
        <v>247.0</v>
      </c>
      <c r="C248" s="47">
        <v>140.0</v>
      </c>
      <c r="D248" s="47">
        <v>155.0</v>
      </c>
      <c r="E248" s="47">
        <v>133.0</v>
      </c>
      <c r="F248" s="90">
        <f t="shared" si="6"/>
        <v>1321.008495</v>
      </c>
      <c r="G248" s="91">
        <f t="shared" si="7"/>
        <v>1608.161653</v>
      </c>
    </row>
    <row r="249">
      <c r="A249" s="47" t="s">
        <v>59</v>
      </c>
      <c r="B249" s="64">
        <v>248.0</v>
      </c>
      <c r="C249" s="47">
        <v>200.0</v>
      </c>
      <c r="D249" s="47">
        <v>251.0</v>
      </c>
      <c r="E249" s="47">
        <v>212.0</v>
      </c>
      <c r="F249" s="90">
        <f t="shared" si="6"/>
        <v>3228.053498</v>
      </c>
      <c r="G249" s="91">
        <f t="shared" si="7"/>
        <v>3670.268775</v>
      </c>
    </row>
    <row r="250">
      <c r="A250" s="47" t="s">
        <v>64</v>
      </c>
      <c r="B250" s="64">
        <v>249.0</v>
      </c>
      <c r="C250" s="47">
        <v>212.0</v>
      </c>
      <c r="D250" s="47">
        <v>193.0</v>
      </c>
      <c r="E250" s="47">
        <v>323.0</v>
      </c>
      <c r="F250" s="90">
        <f t="shared" si="6"/>
        <v>3154.355043</v>
      </c>
      <c r="G250" s="91">
        <f t="shared" si="7"/>
        <v>3598.476638</v>
      </c>
    </row>
    <row r="251">
      <c r="A251" s="47" t="s">
        <v>24</v>
      </c>
      <c r="B251" s="64">
        <v>250.0</v>
      </c>
      <c r="C251" s="47">
        <v>212.0</v>
      </c>
      <c r="D251" s="47">
        <v>263.0</v>
      </c>
      <c r="E251" s="47">
        <v>301.0</v>
      </c>
      <c r="F251" s="90">
        <f t="shared" si="6"/>
        <v>4149.45444</v>
      </c>
      <c r="G251" s="91">
        <f t="shared" si="7"/>
        <v>4650.346778</v>
      </c>
    </row>
    <row r="252">
      <c r="A252" s="47" t="s">
        <v>173</v>
      </c>
      <c r="B252" s="64">
        <v>251.0</v>
      </c>
      <c r="C252" s="47">
        <v>200.0</v>
      </c>
      <c r="D252" s="47">
        <v>210.0</v>
      </c>
      <c r="E252" s="47">
        <v>210.0</v>
      </c>
      <c r="F252" s="90">
        <f t="shared" si="6"/>
        <v>2687.992259</v>
      </c>
      <c r="G252" s="91">
        <f t="shared" si="7"/>
        <v>3090.843963</v>
      </c>
    </row>
    <row r="253">
      <c r="A253" s="46"/>
      <c r="B253" s="47"/>
      <c r="C253" s="46"/>
      <c r="D253" s="46"/>
      <c r="E253" s="46"/>
      <c r="F253" s="90"/>
      <c r="G253" s="91"/>
    </row>
    <row r="254">
      <c r="A254" s="46"/>
      <c r="B254" s="46"/>
      <c r="C254" s="46"/>
      <c r="D254" s="46"/>
      <c r="E254" s="46"/>
      <c r="F254" s="99"/>
      <c r="G254" s="46"/>
    </row>
    <row r="255">
      <c r="A255" s="46"/>
      <c r="B255" s="46"/>
      <c r="C255" s="46"/>
      <c r="D255" s="46"/>
      <c r="E255" s="46"/>
      <c r="F255" s="99"/>
      <c r="G255" s="46"/>
    </row>
    <row r="256">
      <c r="A256" s="46"/>
      <c r="B256" s="46"/>
      <c r="C256" s="46"/>
      <c r="D256" s="46"/>
      <c r="E256" s="46"/>
      <c r="F256" s="99"/>
      <c r="G256" s="46"/>
    </row>
    <row r="257">
      <c r="A257" s="46"/>
      <c r="B257" s="46"/>
      <c r="C257" s="46"/>
      <c r="D257" s="46"/>
      <c r="E257" s="46"/>
      <c r="F257" s="99"/>
      <c r="G257" s="46"/>
    </row>
    <row r="258">
      <c r="A258" s="46"/>
      <c r="B258" s="46"/>
      <c r="C258" s="46"/>
      <c r="D258" s="46"/>
      <c r="E258" s="46"/>
      <c r="F258" s="99"/>
      <c r="G258" s="46"/>
    </row>
    <row r="259">
      <c r="A259" s="46"/>
      <c r="B259" s="46"/>
      <c r="C259" s="46"/>
      <c r="D259" s="46"/>
      <c r="E259" s="46"/>
      <c r="F259" s="99"/>
      <c r="G259" s="46"/>
    </row>
    <row r="260">
      <c r="A260" s="46"/>
      <c r="B260" s="46"/>
      <c r="C260" s="46"/>
      <c r="D260" s="46"/>
      <c r="E260" s="46"/>
      <c r="F260" s="99"/>
      <c r="G260" s="46"/>
    </row>
    <row r="261">
      <c r="A261" s="46"/>
      <c r="B261" s="46"/>
      <c r="C261" s="46"/>
      <c r="D261" s="46"/>
      <c r="E261" s="46"/>
      <c r="F261" s="99"/>
      <c r="G261" s="46"/>
    </row>
    <row r="262">
      <c r="A262" s="46"/>
      <c r="B262" s="46"/>
      <c r="C262" s="46"/>
      <c r="D262" s="46"/>
      <c r="E262" s="46"/>
      <c r="F262" s="99"/>
      <c r="G262" s="46"/>
    </row>
    <row r="263">
      <c r="A263" s="46"/>
      <c r="B263" s="46"/>
      <c r="C263" s="46"/>
      <c r="D263" s="46"/>
      <c r="E263" s="46"/>
      <c r="F263" s="99"/>
      <c r="G263" s="46"/>
    </row>
    <row r="264">
      <c r="A264" s="46"/>
      <c r="B264" s="46"/>
      <c r="C264" s="46"/>
      <c r="D264" s="46"/>
      <c r="E264" s="46"/>
      <c r="F264" s="99"/>
      <c r="G264" s="46"/>
    </row>
    <row r="265">
      <c r="A265" s="46"/>
      <c r="B265" s="46"/>
      <c r="C265" s="46"/>
      <c r="D265" s="46"/>
      <c r="E265" s="46"/>
      <c r="F265" s="99"/>
      <c r="G265" s="46"/>
    </row>
    <row r="266">
      <c r="A266" s="46"/>
      <c r="B266" s="46"/>
      <c r="C266" s="46"/>
      <c r="D266" s="46"/>
      <c r="E266" s="46"/>
      <c r="F266" s="99"/>
      <c r="G266" s="46"/>
    </row>
    <row r="267">
      <c r="A267" s="46"/>
      <c r="B267" s="46"/>
      <c r="C267" s="46"/>
      <c r="D267" s="46"/>
      <c r="E267" s="46"/>
      <c r="F267" s="99"/>
      <c r="G267" s="46"/>
    </row>
    <row r="268">
      <c r="A268" s="46"/>
      <c r="B268" s="46"/>
      <c r="C268" s="46"/>
      <c r="D268" s="46"/>
      <c r="E268" s="46"/>
      <c r="F268" s="99"/>
      <c r="G268" s="46"/>
    </row>
    <row r="269">
      <c r="A269" s="46"/>
      <c r="B269" s="46"/>
      <c r="C269" s="46"/>
      <c r="D269" s="46"/>
      <c r="E269" s="46"/>
      <c r="F269" s="99"/>
      <c r="G269" s="46"/>
    </row>
    <row r="270">
      <c r="A270" s="46"/>
      <c r="B270" s="46"/>
      <c r="C270" s="46"/>
      <c r="D270" s="46"/>
      <c r="E270" s="46"/>
      <c r="F270" s="99"/>
      <c r="G270" s="46"/>
    </row>
    <row r="271">
      <c r="A271" s="46"/>
      <c r="B271" s="46"/>
      <c r="C271" s="46"/>
      <c r="D271" s="46"/>
      <c r="E271" s="46"/>
      <c r="F271" s="99"/>
      <c r="G271" s="46"/>
    </row>
    <row r="272">
      <c r="A272" s="46"/>
      <c r="B272" s="46"/>
      <c r="C272" s="46"/>
      <c r="D272" s="46"/>
      <c r="E272" s="46"/>
      <c r="F272" s="99"/>
      <c r="G272" s="46"/>
    </row>
    <row r="273">
      <c r="A273" s="46"/>
      <c r="B273" s="46"/>
      <c r="C273" s="46"/>
      <c r="D273" s="46"/>
      <c r="E273" s="46"/>
      <c r="F273" s="99"/>
      <c r="G273" s="46"/>
    </row>
    <row r="274">
      <c r="A274" s="46"/>
      <c r="B274" s="46"/>
      <c r="C274" s="46"/>
      <c r="D274" s="46"/>
      <c r="E274" s="46"/>
      <c r="F274" s="99"/>
      <c r="G274" s="46"/>
    </row>
    <row r="275">
      <c r="A275" s="46"/>
      <c r="B275" s="46"/>
      <c r="C275" s="46"/>
      <c r="D275" s="46"/>
      <c r="E275" s="46"/>
      <c r="F275" s="99"/>
      <c r="G275" s="46"/>
    </row>
    <row r="276">
      <c r="A276" s="46"/>
      <c r="B276" s="46"/>
      <c r="C276" s="46"/>
      <c r="D276" s="46"/>
      <c r="E276" s="46"/>
      <c r="F276" s="99"/>
      <c r="G276" s="46"/>
    </row>
    <row r="277">
      <c r="A277" s="46"/>
      <c r="B277" s="46"/>
      <c r="C277" s="46"/>
      <c r="D277" s="46"/>
      <c r="E277" s="46"/>
      <c r="F277" s="99"/>
      <c r="G277" s="46"/>
    </row>
    <row r="278">
      <c r="A278" s="46"/>
      <c r="B278" s="46"/>
      <c r="C278" s="46"/>
      <c r="D278" s="46"/>
      <c r="E278" s="46"/>
      <c r="F278" s="99"/>
      <c r="G278" s="46"/>
    </row>
    <row r="279">
      <c r="A279" s="46"/>
      <c r="B279" s="46"/>
      <c r="C279" s="46"/>
      <c r="D279" s="46"/>
      <c r="E279" s="46"/>
      <c r="F279" s="99"/>
      <c r="G279" s="46"/>
    </row>
    <row r="280">
      <c r="A280" s="46"/>
      <c r="B280" s="46"/>
      <c r="C280" s="46"/>
      <c r="D280" s="46"/>
      <c r="E280" s="46"/>
      <c r="F280" s="99"/>
      <c r="G280" s="46"/>
    </row>
    <row r="281">
      <c r="A281" s="46"/>
      <c r="B281" s="46"/>
      <c r="C281" s="46"/>
      <c r="D281" s="46"/>
      <c r="E281" s="46"/>
      <c r="F281" s="99"/>
      <c r="G281" s="46"/>
    </row>
    <row r="282">
      <c r="A282" s="46"/>
      <c r="B282" s="46"/>
      <c r="C282" s="46"/>
      <c r="D282" s="46"/>
      <c r="E282" s="46"/>
      <c r="F282" s="99"/>
      <c r="G282" s="46"/>
    </row>
    <row r="283">
      <c r="A283" s="46"/>
      <c r="B283" s="46"/>
      <c r="C283" s="46"/>
      <c r="D283" s="46"/>
      <c r="E283" s="46"/>
      <c r="F283" s="99"/>
      <c r="G283" s="46"/>
    </row>
    <row r="284">
      <c r="A284" s="46"/>
      <c r="B284" s="46"/>
      <c r="C284" s="46"/>
      <c r="D284" s="46"/>
      <c r="E284" s="46"/>
      <c r="F284" s="99"/>
      <c r="G284" s="46"/>
    </row>
    <row r="285">
      <c r="A285" s="46"/>
      <c r="B285" s="46"/>
      <c r="C285" s="46"/>
      <c r="D285" s="46"/>
      <c r="E285" s="46"/>
      <c r="F285" s="99"/>
      <c r="G285" s="46"/>
    </row>
    <row r="286">
      <c r="A286" s="46"/>
      <c r="B286" s="46"/>
      <c r="C286" s="46"/>
      <c r="D286" s="46"/>
      <c r="E286" s="46"/>
      <c r="F286" s="99"/>
      <c r="G286" s="46"/>
    </row>
    <row r="287">
      <c r="A287" s="46"/>
      <c r="B287" s="46"/>
      <c r="C287" s="46"/>
      <c r="D287" s="46"/>
      <c r="E287" s="46"/>
      <c r="F287" s="99"/>
      <c r="G287" s="46"/>
    </row>
    <row r="288">
      <c r="A288" s="46"/>
      <c r="B288" s="46"/>
      <c r="C288" s="46"/>
      <c r="D288" s="46"/>
      <c r="E288" s="46"/>
      <c r="F288" s="99"/>
      <c r="G288" s="46"/>
    </row>
    <row r="289">
      <c r="A289" s="46"/>
      <c r="B289" s="46"/>
      <c r="C289" s="46"/>
      <c r="D289" s="46"/>
      <c r="E289" s="46"/>
      <c r="F289" s="99"/>
      <c r="G289" s="46"/>
    </row>
    <row r="290">
      <c r="A290" s="46"/>
      <c r="B290" s="46"/>
      <c r="C290" s="46"/>
      <c r="D290" s="46"/>
      <c r="E290" s="46"/>
      <c r="F290" s="99"/>
      <c r="G290" s="46"/>
    </row>
    <row r="291">
      <c r="A291" s="46"/>
      <c r="B291" s="46"/>
      <c r="C291" s="46"/>
      <c r="D291" s="46"/>
      <c r="E291" s="46"/>
      <c r="F291" s="99"/>
      <c r="G291" s="46"/>
    </row>
    <row r="292">
      <c r="A292" s="46"/>
      <c r="B292" s="46"/>
      <c r="C292" s="46"/>
      <c r="D292" s="46"/>
      <c r="E292" s="46"/>
      <c r="F292" s="99"/>
      <c r="G292" s="46"/>
    </row>
    <row r="293">
      <c r="A293" s="46"/>
      <c r="B293" s="46"/>
      <c r="C293" s="46"/>
      <c r="D293" s="46"/>
      <c r="E293" s="46"/>
      <c r="F293" s="99"/>
      <c r="G293" s="46"/>
    </row>
    <row r="294">
      <c r="A294" s="46"/>
      <c r="B294" s="46"/>
      <c r="C294" s="46"/>
      <c r="D294" s="46"/>
      <c r="E294" s="46"/>
      <c r="F294" s="99"/>
      <c r="G294" s="46"/>
    </row>
    <row r="295">
      <c r="A295" s="46"/>
      <c r="B295" s="46"/>
      <c r="C295" s="46"/>
      <c r="D295" s="46"/>
      <c r="E295" s="46"/>
      <c r="F295" s="99"/>
      <c r="G295" s="46"/>
    </row>
    <row r="296">
      <c r="A296" s="46"/>
      <c r="B296" s="46"/>
      <c r="C296" s="46"/>
      <c r="D296" s="46"/>
      <c r="E296" s="46"/>
      <c r="F296" s="99"/>
      <c r="G296" s="46"/>
    </row>
    <row r="297">
      <c r="A297" s="46"/>
      <c r="B297" s="46"/>
      <c r="C297" s="46"/>
      <c r="D297" s="46"/>
      <c r="E297" s="46"/>
      <c r="F297" s="99"/>
      <c r="G297" s="46"/>
    </row>
    <row r="298">
      <c r="A298" s="46"/>
      <c r="B298" s="46"/>
      <c r="C298" s="46"/>
      <c r="D298" s="46"/>
      <c r="E298" s="46"/>
      <c r="F298" s="99"/>
      <c r="G298" s="46"/>
    </row>
    <row r="299">
      <c r="A299" s="46"/>
      <c r="B299" s="46"/>
      <c r="C299" s="46"/>
      <c r="D299" s="46"/>
      <c r="E299" s="46"/>
      <c r="F299" s="99"/>
      <c r="G299" s="46"/>
    </row>
    <row r="300">
      <c r="A300" s="46"/>
      <c r="B300" s="46"/>
      <c r="C300" s="46"/>
      <c r="D300" s="46"/>
      <c r="E300" s="46"/>
      <c r="F300" s="99"/>
      <c r="G300" s="46"/>
    </row>
    <row r="301">
      <c r="A301" s="46"/>
      <c r="B301" s="46"/>
      <c r="C301" s="46"/>
      <c r="D301" s="46"/>
      <c r="E301" s="46"/>
      <c r="F301" s="99"/>
      <c r="G301" s="46"/>
    </row>
    <row r="302">
      <c r="A302" s="46"/>
      <c r="B302" s="46"/>
      <c r="C302" s="46"/>
      <c r="D302" s="46"/>
      <c r="E302" s="46"/>
      <c r="F302" s="99"/>
      <c r="G302" s="46"/>
    </row>
    <row r="303">
      <c r="A303" s="46"/>
      <c r="B303" s="46"/>
      <c r="C303" s="46"/>
      <c r="D303" s="46"/>
      <c r="E303" s="46"/>
      <c r="F303" s="99"/>
      <c r="G303" s="46"/>
    </row>
    <row r="304">
      <c r="A304" s="46"/>
      <c r="B304" s="46"/>
      <c r="C304" s="46"/>
      <c r="D304" s="46"/>
      <c r="E304" s="46"/>
      <c r="F304" s="99"/>
      <c r="G304" s="46"/>
    </row>
    <row r="305">
      <c r="A305" s="46"/>
      <c r="B305" s="46"/>
      <c r="C305" s="46"/>
      <c r="D305" s="46"/>
      <c r="E305" s="46"/>
      <c r="F305" s="99"/>
      <c r="G305" s="46"/>
    </row>
    <row r="306">
      <c r="A306" s="46"/>
      <c r="B306" s="46"/>
      <c r="C306" s="46"/>
      <c r="D306" s="46"/>
      <c r="E306" s="46"/>
      <c r="F306" s="99"/>
      <c r="G306" s="46"/>
    </row>
    <row r="307">
      <c r="A307" s="46"/>
      <c r="B307" s="46"/>
      <c r="C307" s="46"/>
      <c r="D307" s="46"/>
      <c r="E307" s="46"/>
      <c r="F307" s="99"/>
      <c r="G307" s="46"/>
    </row>
    <row r="308">
      <c r="A308" s="46"/>
      <c r="B308" s="46"/>
      <c r="C308" s="46"/>
      <c r="D308" s="46"/>
      <c r="E308" s="46"/>
      <c r="F308" s="99"/>
      <c r="G308" s="46"/>
    </row>
    <row r="309">
      <c r="A309" s="46"/>
      <c r="B309" s="46"/>
      <c r="C309" s="46"/>
      <c r="D309" s="46"/>
      <c r="E309" s="46"/>
      <c r="F309" s="99"/>
      <c r="G309" s="46"/>
    </row>
    <row r="310">
      <c r="A310" s="46"/>
      <c r="B310" s="46"/>
      <c r="C310" s="46"/>
      <c r="D310" s="46"/>
      <c r="E310" s="46"/>
      <c r="F310" s="99"/>
      <c r="G310" s="46"/>
    </row>
    <row r="311">
      <c r="A311" s="46"/>
      <c r="B311" s="46"/>
      <c r="C311" s="46"/>
      <c r="D311" s="46"/>
      <c r="E311" s="46"/>
      <c r="F311" s="99"/>
      <c r="G311" s="46"/>
    </row>
    <row r="312">
      <c r="A312" s="46"/>
      <c r="B312" s="46"/>
      <c r="C312" s="46"/>
      <c r="D312" s="46"/>
      <c r="E312" s="46"/>
      <c r="F312" s="99"/>
      <c r="G312" s="46"/>
    </row>
    <row r="313">
      <c r="A313" s="46"/>
      <c r="B313" s="46"/>
      <c r="C313" s="46"/>
      <c r="D313" s="46"/>
      <c r="E313" s="46"/>
      <c r="F313" s="99"/>
      <c r="G313" s="46"/>
    </row>
    <row r="314">
      <c r="A314" s="46"/>
      <c r="B314" s="46"/>
      <c r="C314" s="46"/>
      <c r="D314" s="46"/>
      <c r="E314" s="46"/>
      <c r="F314" s="99"/>
      <c r="G314" s="46"/>
    </row>
    <row r="315">
      <c r="A315" s="46"/>
      <c r="B315" s="46"/>
      <c r="C315" s="46"/>
      <c r="D315" s="46"/>
      <c r="E315" s="46"/>
      <c r="F315" s="99"/>
      <c r="G315" s="46"/>
    </row>
    <row r="316">
      <c r="A316" s="46"/>
      <c r="B316" s="46"/>
      <c r="C316" s="46"/>
      <c r="D316" s="46"/>
      <c r="E316" s="46"/>
      <c r="F316" s="99"/>
      <c r="G316" s="46"/>
    </row>
    <row r="317">
      <c r="A317" s="46"/>
      <c r="B317" s="46"/>
      <c r="C317" s="46"/>
      <c r="D317" s="46"/>
      <c r="E317" s="46"/>
      <c r="F317" s="99"/>
      <c r="G317" s="46"/>
    </row>
    <row r="318">
      <c r="A318" s="46"/>
      <c r="B318" s="46"/>
      <c r="C318" s="46"/>
      <c r="D318" s="46"/>
      <c r="E318" s="46"/>
      <c r="F318" s="99"/>
      <c r="G318" s="46"/>
    </row>
    <row r="319">
      <c r="A319" s="46"/>
      <c r="B319" s="46"/>
      <c r="C319" s="46"/>
      <c r="D319" s="46"/>
      <c r="E319" s="46"/>
      <c r="F319" s="99"/>
      <c r="G319" s="46"/>
    </row>
    <row r="320">
      <c r="A320" s="46"/>
      <c r="B320" s="46"/>
      <c r="C320" s="46"/>
      <c r="D320" s="46"/>
      <c r="E320" s="46"/>
      <c r="F320" s="99"/>
      <c r="G320" s="46"/>
    </row>
    <row r="321">
      <c r="A321" s="46"/>
      <c r="B321" s="46"/>
      <c r="C321" s="46"/>
      <c r="D321" s="46"/>
      <c r="E321" s="46"/>
      <c r="F321" s="99"/>
      <c r="G321" s="46"/>
    </row>
    <row r="322">
      <c r="A322" s="46"/>
      <c r="B322" s="46"/>
      <c r="C322" s="46"/>
      <c r="D322" s="46"/>
      <c r="E322" s="46"/>
      <c r="F322" s="99"/>
      <c r="G322" s="46"/>
    </row>
    <row r="323">
      <c r="A323" s="46"/>
      <c r="B323" s="46"/>
      <c r="C323" s="46"/>
      <c r="D323" s="46"/>
      <c r="E323" s="46"/>
      <c r="F323" s="99"/>
      <c r="G323" s="46"/>
    </row>
    <row r="324">
      <c r="A324" s="46"/>
      <c r="B324" s="46"/>
      <c r="C324" s="46"/>
      <c r="D324" s="46"/>
      <c r="E324" s="46"/>
      <c r="F324" s="99"/>
      <c r="G324" s="46"/>
    </row>
    <row r="325">
      <c r="A325" s="46"/>
      <c r="B325" s="46"/>
      <c r="C325" s="46"/>
      <c r="D325" s="46"/>
      <c r="E325" s="46"/>
      <c r="F325" s="99"/>
      <c r="G325" s="46"/>
    </row>
    <row r="326">
      <c r="A326" s="46"/>
      <c r="B326" s="46"/>
      <c r="C326" s="46"/>
      <c r="D326" s="46"/>
      <c r="E326" s="46"/>
      <c r="F326" s="99"/>
      <c r="G326" s="46"/>
    </row>
    <row r="327">
      <c r="A327" s="46"/>
      <c r="B327" s="46"/>
      <c r="C327" s="46"/>
      <c r="D327" s="46"/>
      <c r="E327" s="46"/>
      <c r="F327" s="99"/>
      <c r="G327" s="46"/>
    </row>
    <row r="328">
      <c r="A328" s="46"/>
      <c r="B328" s="46"/>
      <c r="C328" s="46"/>
      <c r="D328" s="46"/>
      <c r="E328" s="46"/>
      <c r="F328" s="99"/>
      <c r="G328" s="46"/>
    </row>
    <row r="329">
      <c r="A329" s="46"/>
      <c r="B329" s="46"/>
      <c r="C329" s="46"/>
      <c r="D329" s="46"/>
      <c r="E329" s="46"/>
      <c r="F329" s="99"/>
      <c r="G329" s="46"/>
    </row>
    <row r="330">
      <c r="A330" s="46"/>
      <c r="B330" s="46"/>
      <c r="C330" s="46"/>
      <c r="D330" s="46"/>
      <c r="E330" s="46"/>
      <c r="F330" s="99"/>
      <c r="G330" s="46"/>
    </row>
    <row r="331">
      <c r="A331" s="46"/>
      <c r="B331" s="46"/>
      <c r="C331" s="46"/>
      <c r="D331" s="46"/>
      <c r="E331" s="46"/>
      <c r="F331" s="99"/>
      <c r="G331" s="46"/>
    </row>
    <row r="332">
      <c r="A332" s="46"/>
      <c r="B332" s="46"/>
      <c r="C332" s="46"/>
      <c r="D332" s="46"/>
      <c r="E332" s="46"/>
      <c r="F332" s="99"/>
      <c r="G332" s="46"/>
    </row>
    <row r="333">
      <c r="A333" s="46"/>
      <c r="B333" s="46"/>
      <c r="C333" s="46"/>
      <c r="D333" s="46"/>
      <c r="E333" s="46"/>
      <c r="F333" s="99"/>
      <c r="G333" s="46"/>
    </row>
    <row r="334">
      <c r="A334" s="46"/>
      <c r="B334" s="46"/>
      <c r="C334" s="46"/>
      <c r="D334" s="46"/>
      <c r="E334" s="46"/>
      <c r="F334" s="99"/>
      <c r="G334" s="46"/>
    </row>
    <row r="335">
      <c r="A335" s="46"/>
      <c r="B335" s="46"/>
      <c r="C335" s="46"/>
      <c r="D335" s="46"/>
      <c r="E335" s="46"/>
      <c r="F335" s="99"/>
      <c r="G335" s="46"/>
    </row>
    <row r="336">
      <c r="A336" s="46"/>
      <c r="B336" s="46"/>
      <c r="C336" s="46"/>
      <c r="D336" s="46"/>
      <c r="E336" s="46"/>
      <c r="F336" s="99"/>
      <c r="G336" s="46"/>
    </row>
    <row r="337">
      <c r="A337" s="46"/>
      <c r="B337" s="46"/>
      <c r="C337" s="46"/>
      <c r="D337" s="46"/>
      <c r="E337" s="46"/>
      <c r="F337" s="99"/>
      <c r="G337" s="46"/>
    </row>
    <row r="338">
      <c r="A338" s="46"/>
      <c r="B338" s="46"/>
      <c r="C338" s="46"/>
      <c r="D338" s="46"/>
      <c r="E338" s="46"/>
      <c r="F338" s="99"/>
      <c r="G338" s="46"/>
    </row>
    <row r="339">
      <c r="A339" s="46"/>
      <c r="B339" s="46"/>
      <c r="C339" s="46"/>
      <c r="D339" s="46"/>
      <c r="E339" s="46"/>
      <c r="F339" s="99"/>
      <c r="G339" s="46"/>
    </row>
    <row r="340">
      <c r="A340" s="46"/>
      <c r="B340" s="46"/>
      <c r="C340" s="46"/>
      <c r="D340" s="46"/>
      <c r="E340" s="46"/>
      <c r="F340" s="99"/>
      <c r="G340" s="46"/>
    </row>
    <row r="341">
      <c r="A341" s="46"/>
      <c r="B341" s="46"/>
      <c r="C341" s="46"/>
      <c r="D341" s="46"/>
      <c r="E341" s="46"/>
      <c r="F341" s="99"/>
      <c r="G341" s="46"/>
    </row>
    <row r="342">
      <c r="A342" s="46"/>
      <c r="B342" s="46"/>
      <c r="C342" s="46"/>
      <c r="D342" s="46"/>
      <c r="E342" s="46"/>
      <c r="F342" s="99"/>
      <c r="G342" s="46"/>
    </row>
    <row r="343">
      <c r="A343" s="46"/>
      <c r="B343" s="46"/>
      <c r="C343" s="46"/>
      <c r="D343" s="46"/>
      <c r="E343" s="46"/>
      <c r="F343" s="99"/>
      <c r="G343" s="46"/>
    </row>
    <row r="344">
      <c r="A344" s="46"/>
      <c r="B344" s="46"/>
      <c r="C344" s="46"/>
      <c r="D344" s="46"/>
      <c r="E344" s="46"/>
      <c r="F344" s="99"/>
      <c r="G344" s="46"/>
    </row>
    <row r="345">
      <c r="A345" s="46"/>
      <c r="B345" s="46"/>
      <c r="C345" s="46"/>
      <c r="D345" s="46"/>
      <c r="E345" s="46"/>
      <c r="F345" s="99"/>
      <c r="G345" s="46"/>
    </row>
    <row r="346">
      <c r="A346" s="46"/>
      <c r="B346" s="46"/>
      <c r="C346" s="46"/>
      <c r="D346" s="46"/>
      <c r="E346" s="46"/>
      <c r="F346" s="99"/>
      <c r="G346" s="46"/>
    </row>
    <row r="347">
      <c r="A347" s="46"/>
      <c r="B347" s="46"/>
      <c r="C347" s="46"/>
      <c r="D347" s="46"/>
      <c r="E347" s="46"/>
      <c r="F347" s="99"/>
      <c r="G347" s="46"/>
    </row>
    <row r="348">
      <c r="A348" s="46"/>
      <c r="B348" s="46"/>
      <c r="C348" s="46"/>
      <c r="D348" s="46"/>
      <c r="E348" s="46"/>
      <c r="F348" s="99"/>
      <c r="G348" s="46"/>
    </row>
    <row r="349">
      <c r="A349" s="46"/>
      <c r="B349" s="46"/>
      <c r="C349" s="46"/>
      <c r="D349" s="46"/>
      <c r="E349" s="46"/>
      <c r="F349" s="99"/>
      <c r="G349" s="46"/>
    </row>
    <row r="350">
      <c r="A350" s="46"/>
      <c r="B350" s="46"/>
      <c r="C350" s="46"/>
      <c r="D350" s="46"/>
      <c r="E350" s="46"/>
      <c r="F350" s="99"/>
      <c r="G350" s="46"/>
    </row>
    <row r="351">
      <c r="A351" s="46"/>
      <c r="B351" s="46"/>
      <c r="C351" s="46"/>
      <c r="D351" s="46"/>
      <c r="E351" s="46"/>
      <c r="F351" s="99"/>
      <c r="G351" s="46"/>
    </row>
    <row r="352">
      <c r="A352" s="46"/>
      <c r="B352" s="46"/>
      <c r="C352" s="46"/>
      <c r="D352" s="46"/>
      <c r="E352" s="46"/>
      <c r="F352" s="99"/>
      <c r="G352" s="46"/>
    </row>
    <row r="353">
      <c r="A353" s="46"/>
      <c r="B353" s="46"/>
      <c r="C353" s="46"/>
      <c r="D353" s="46"/>
      <c r="E353" s="46"/>
      <c r="F353" s="99"/>
      <c r="G353" s="46"/>
    </row>
    <row r="354">
      <c r="A354" s="46"/>
      <c r="B354" s="46"/>
      <c r="C354" s="46"/>
      <c r="D354" s="46"/>
      <c r="E354" s="46"/>
      <c r="F354" s="99"/>
      <c r="G354" s="46"/>
    </row>
    <row r="355">
      <c r="A355" s="46"/>
      <c r="B355" s="46"/>
      <c r="C355" s="46"/>
      <c r="D355" s="46"/>
      <c r="E355" s="46"/>
      <c r="F355" s="99"/>
      <c r="G355" s="46"/>
    </row>
    <row r="356">
      <c r="A356" s="46"/>
      <c r="B356" s="46"/>
      <c r="C356" s="46"/>
      <c r="D356" s="46"/>
      <c r="E356" s="46"/>
      <c r="F356" s="99"/>
      <c r="G356" s="46"/>
    </row>
    <row r="357">
      <c r="A357" s="46"/>
      <c r="B357" s="46"/>
      <c r="C357" s="46"/>
      <c r="D357" s="46"/>
      <c r="E357" s="46"/>
      <c r="F357" s="99"/>
      <c r="G357" s="46"/>
    </row>
    <row r="358">
      <c r="A358" s="46"/>
      <c r="B358" s="46"/>
      <c r="C358" s="46"/>
      <c r="D358" s="46"/>
      <c r="E358" s="46"/>
      <c r="F358" s="99"/>
      <c r="G358" s="46"/>
    </row>
    <row r="359">
      <c r="A359" s="46"/>
      <c r="B359" s="46"/>
      <c r="C359" s="46"/>
      <c r="D359" s="46"/>
      <c r="E359" s="46"/>
      <c r="F359" s="99"/>
      <c r="G359" s="46"/>
    </row>
    <row r="360">
      <c r="A360" s="46"/>
      <c r="B360" s="46"/>
      <c r="C360" s="46"/>
      <c r="D360" s="46"/>
      <c r="E360" s="46"/>
      <c r="F360" s="99"/>
      <c r="G360" s="46"/>
    </row>
    <row r="361">
      <c r="A361" s="46"/>
      <c r="B361" s="46"/>
      <c r="C361" s="46"/>
      <c r="D361" s="46"/>
      <c r="E361" s="46"/>
      <c r="F361" s="99"/>
      <c r="G361" s="46"/>
    </row>
    <row r="362">
      <c r="A362" s="46"/>
      <c r="B362" s="46"/>
      <c r="C362" s="46"/>
      <c r="D362" s="46"/>
      <c r="E362" s="46"/>
      <c r="F362" s="99"/>
      <c r="G362" s="46"/>
    </row>
    <row r="363">
      <c r="A363" s="46"/>
      <c r="B363" s="46"/>
      <c r="C363" s="46"/>
      <c r="D363" s="46"/>
      <c r="E363" s="46"/>
      <c r="F363" s="99"/>
      <c r="G363" s="46"/>
    </row>
    <row r="364">
      <c r="A364" s="46"/>
      <c r="B364" s="46"/>
      <c r="C364" s="46"/>
      <c r="D364" s="46"/>
      <c r="E364" s="46"/>
      <c r="F364" s="99"/>
      <c r="G364" s="46"/>
    </row>
    <row r="365">
      <c r="A365" s="46"/>
      <c r="B365" s="46"/>
      <c r="C365" s="46"/>
      <c r="D365" s="46"/>
      <c r="E365" s="46"/>
      <c r="F365" s="99"/>
      <c r="G365" s="46"/>
    </row>
    <row r="366">
      <c r="A366" s="46"/>
      <c r="B366" s="46"/>
      <c r="C366" s="46"/>
      <c r="D366" s="46"/>
      <c r="E366" s="46"/>
      <c r="F366" s="99"/>
      <c r="G366" s="46"/>
    </row>
    <row r="367">
      <c r="A367" s="46"/>
      <c r="B367" s="46"/>
      <c r="C367" s="46"/>
      <c r="D367" s="46"/>
      <c r="E367" s="46"/>
      <c r="F367" s="99"/>
      <c r="G367" s="46"/>
    </row>
    <row r="368">
      <c r="A368" s="46"/>
      <c r="B368" s="46"/>
      <c r="C368" s="46"/>
      <c r="D368" s="46"/>
      <c r="E368" s="46"/>
      <c r="F368" s="99"/>
      <c r="G368" s="46"/>
    </row>
    <row r="369">
      <c r="A369" s="46"/>
      <c r="B369" s="46"/>
      <c r="C369" s="46"/>
      <c r="D369" s="46"/>
      <c r="E369" s="46"/>
      <c r="F369" s="99"/>
      <c r="G369" s="46"/>
    </row>
    <row r="370">
      <c r="A370" s="46"/>
      <c r="B370" s="46"/>
      <c r="C370" s="46"/>
      <c r="D370" s="46"/>
      <c r="E370" s="46"/>
      <c r="F370" s="99"/>
      <c r="G370" s="46"/>
    </row>
    <row r="371">
      <c r="A371" s="46"/>
      <c r="B371" s="46"/>
      <c r="C371" s="46"/>
      <c r="D371" s="46"/>
      <c r="E371" s="46"/>
      <c r="F371" s="99"/>
      <c r="G371" s="46"/>
    </row>
    <row r="372">
      <c r="A372" s="46"/>
      <c r="B372" s="46"/>
      <c r="C372" s="46"/>
      <c r="D372" s="46"/>
      <c r="E372" s="46"/>
      <c r="F372" s="99"/>
      <c r="G372" s="46"/>
    </row>
    <row r="373">
      <c r="A373" s="46"/>
      <c r="B373" s="46"/>
      <c r="C373" s="46"/>
      <c r="D373" s="46"/>
      <c r="E373" s="46"/>
      <c r="F373" s="99"/>
      <c r="G373" s="46"/>
    </row>
    <row r="374">
      <c r="A374" s="46"/>
      <c r="B374" s="46"/>
      <c r="C374" s="46"/>
      <c r="D374" s="46"/>
      <c r="E374" s="46"/>
      <c r="F374" s="99"/>
      <c r="G374" s="46"/>
    </row>
    <row r="375">
      <c r="A375" s="46"/>
      <c r="B375" s="46"/>
      <c r="C375" s="46"/>
      <c r="D375" s="46"/>
      <c r="E375" s="46"/>
      <c r="F375" s="99"/>
      <c r="G375" s="46"/>
    </row>
    <row r="376">
      <c r="A376" s="46"/>
      <c r="B376" s="46"/>
      <c r="C376" s="46"/>
      <c r="D376" s="46"/>
      <c r="E376" s="46"/>
      <c r="F376" s="99"/>
      <c r="G376" s="46"/>
    </row>
    <row r="377">
      <c r="A377" s="46"/>
      <c r="B377" s="46"/>
      <c r="C377" s="46"/>
      <c r="D377" s="46"/>
      <c r="E377" s="46"/>
      <c r="F377" s="99"/>
      <c r="G377" s="46"/>
    </row>
    <row r="378">
      <c r="A378" s="46"/>
      <c r="B378" s="46"/>
      <c r="C378" s="46"/>
      <c r="D378" s="46"/>
      <c r="E378" s="46"/>
      <c r="F378" s="99"/>
      <c r="G378" s="46"/>
    </row>
    <row r="379">
      <c r="A379" s="46"/>
      <c r="B379" s="46"/>
      <c r="C379" s="46"/>
      <c r="D379" s="46"/>
      <c r="E379" s="46"/>
      <c r="F379" s="99"/>
      <c r="G379" s="46"/>
    </row>
    <row r="380">
      <c r="A380" s="46"/>
      <c r="B380" s="46"/>
      <c r="C380" s="46"/>
      <c r="D380" s="46"/>
      <c r="E380" s="46"/>
      <c r="F380" s="99"/>
      <c r="G380" s="46"/>
    </row>
    <row r="381">
      <c r="A381" s="46"/>
      <c r="B381" s="46"/>
      <c r="C381" s="46"/>
      <c r="D381" s="46"/>
      <c r="E381" s="46"/>
      <c r="F381" s="99"/>
      <c r="G381" s="46"/>
    </row>
    <row r="382">
      <c r="A382" s="46"/>
      <c r="B382" s="46"/>
      <c r="C382" s="46"/>
      <c r="D382" s="46"/>
      <c r="E382" s="46"/>
      <c r="F382" s="99"/>
      <c r="G382" s="46"/>
    </row>
    <row r="383">
      <c r="A383" s="46"/>
      <c r="B383" s="46"/>
      <c r="C383" s="46"/>
      <c r="D383" s="46"/>
      <c r="E383" s="46"/>
      <c r="F383" s="99"/>
      <c r="G383" s="46"/>
    </row>
    <row r="384">
      <c r="A384" s="46"/>
      <c r="B384" s="46"/>
      <c r="C384" s="46"/>
      <c r="D384" s="46"/>
      <c r="E384" s="46"/>
      <c r="F384" s="99"/>
      <c r="G384" s="46"/>
    </row>
    <row r="385">
      <c r="A385" s="46"/>
      <c r="B385" s="46"/>
      <c r="C385" s="46"/>
      <c r="D385" s="46"/>
      <c r="E385" s="46"/>
      <c r="F385" s="99"/>
      <c r="G385" s="46"/>
    </row>
    <row r="386">
      <c r="A386" s="46"/>
      <c r="B386" s="46"/>
      <c r="C386" s="46"/>
      <c r="D386" s="46"/>
      <c r="E386" s="46"/>
      <c r="F386" s="99"/>
      <c r="G386" s="46"/>
    </row>
    <row r="387">
      <c r="A387" s="46"/>
      <c r="B387" s="46"/>
      <c r="C387" s="46"/>
      <c r="D387" s="46"/>
      <c r="E387" s="46"/>
      <c r="F387" s="99"/>
      <c r="G387" s="46"/>
    </row>
    <row r="388">
      <c r="A388" s="46"/>
      <c r="B388" s="46"/>
      <c r="C388" s="46"/>
      <c r="D388" s="46"/>
      <c r="E388" s="46"/>
      <c r="F388" s="99"/>
      <c r="G388" s="46"/>
    </row>
    <row r="389">
      <c r="A389" s="46"/>
      <c r="B389" s="46"/>
      <c r="C389" s="46"/>
      <c r="D389" s="46"/>
      <c r="E389" s="46"/>
      <c r="F389" s="99"/>
      <c r="G389" s="46"/>
    </row>
    <row r="390">
      <c r="A390" s="46"/>
      <c r="B390" s="46"/>
      <c r="C390" s="46"/>
      <c r="D390" s="46"/>
      <c r="E390" s="46"/>
      <c r="F390" s="99"/>
      <c r="G390" s="46"/>
    </row>
    <row r="391">
      <c r="A391" s="46"/>
      <c r="B391" s="46"/>
      <c r="C391" s="46"/>
      <c r="D391" s="46"/>
      <c r="E391" s="46"/>
      <c r="F391" s="99"/>
      <c r="G391" s="46"/>
    </row>
    <row r="392">
      <c r="A392" s="46"/>
      <c r="B392" s="46"/>
      <c r="C392" s="46"/>
      <c r="D392" s="46"/>
      <c r="E392" s="46"/>
      <c r="F392" s="99"/>
      <c r="G392" s="46"/>
    </row>
    <row r="393">
      <c r="A393" s="46"/>
      <c r="B393" s="46"/>
      <c r="C393" s="46"/>
      <c r="D393" s="46"/>
      <c r="E393" s="46"/>
      <c r="F393" s="99"/>
      <c r="G393" s="46"/>
    </row>
    <row r="394">
      <c r="A394" s="46"/>
      <c r="B394" s="46"/>
      <c r="C394" s="46"/>
      <c r="D394" s="46"/>
      <c r="E394" s="46"/>
      <c r="F394" s="99"/>
      <c r="G394" s="46"/>
    </row>
    <row r="395">
      <c r="A395" s="46"/>
      <c r="B395" s="46"/>
      <c r="C395" s="46"/>
      <c r="D395" s="46"/>
      <c r="E395" s="46"/>
      <c r="F395" s="99"/>
      <c r="G395" s="46"/>
    </row>
    <row r="396">
      <c r="A396" s="46"/>
      <c r="B396" s="46"/>
      <c r="C396" s="46"/>
      <c r="D396" s="46"/>
      <c r="E396" s="46"/>
      <c r="F396" s="99"/>
      <c r="G396" s="46"/>
    </row>
    <row r="397">
      <c r="A397" s="46"/>
      <c r="B397" s="46"/>
      <c r="C397" s="46"/>
      <c r="D397" s="46"/>
      <c r="E397" s="46"/>
      <c r="F397" s="99"/>
      <c r="G397" s="46"/>
    </row>
    <row r="398">
      <c r="A398" s="46"/>
      <c r="B398" s="46"/>
      <c r="C398" s="46"/>
      <c r="D398" s="46"/>
      <c r="E398" s="46"/>
      <c r="F398" s="99"/>
      <c r="G398" s="46"/>
    </row>
    <row r="399">
      <c r="A399" s="46"/>
      <c r="B399" s="46"/>
      <c r="C399" s="46"/>
      <c r="D399" s="46"/>
      <c r="E399" s="46"/>
      <c r="F399" s="99"/>
      <c r="G399" s="46"/>
    </row>
    <row r="400">
      <c r="A400" s="46"/>
      <c r="B400" s="46"/>
      <c r="C400" s="46"/>
      <c r="D400" s="46"/>
      <c r="E400" s="46"/>
      <c r="F400" s="99"/>
      <c r="G400" s="46"/>
    </row>
    <row r="401">
      <c r="A401" s="46"/>
      <c r="B401" s="46"/>
      <c r="C401" s="46"/>
      <c r="D401" s="46"/>
      <c r="E401" s="46"/>
      <c r="F401" s="99"/>
      <c r="G401" s="46"/>
    </row>
    <row r="402">
      <c r="A402" s="46"/>
      <c r="B402" s="46"/>
      <c r="C402" s="46"/>
      <c r="D402" s="46"/>
      <c r="E402" s="46"/>
      <c r="F402" s="99"/>
      <c r="G402" s="46"/>
    </row>
    <row r="403">
      <c r="A403" s="46"/>
      <c r="B403" s="46"/>
      <c r="C403" s="46"/>
      <c r="D403" s="46"/>
      <c r="E403" s="46"/>
      <c r="F403" s="99"/>
      <c r="G403" s="46"/>
    </row>
    <row r="404">
      <c r="A404" s="46"/>
      <c r="B404" s="46"/>
      <c r="C404" s="46"/>
      <c r="D404" s="46"/>
      <c r="E404" s="46"/>
      <c r="F404" s="99"/>
      <c r="G404" s="46"/>
    </row>
    <row r="405">
      <c r="A405" s="46"/>
      <c r="B405" s="46"/>
      <c r="C405" s="46"/>
      <c r="D405" s="46"/>
      <c r="E405" s="46"/>
      <c r="F405" s="99"/>
      <c r="G405" s="46"/>
    </row>
    <row r="406">
      <c r="A406" s="46"/>
      <c r="B406" s="46"/>
      <c r="C406" s="46"/>
      <c r="D406" s="46"/>
      <c r="E406" s="46"/>
      <c r="F406" s="99"/>
      <c r="G406" s="46"/>
    </row>
    <row r="407">
      <c r="A407" s="46"/>
      <c r="B407" s="46"/>
      <c r="C407" s="46"/>
      <c r="D407" s="46"/>
      <c r="E407" s="46"/>
      <c r="F407" s="99"/>
      <c r="G407" s="46"/>
    </row>
    <row r="408">
      <c r="A408" s="46"/>
      <c r="B408" s="46"/>
      <c r="C408" s="46"/>
      <c r="D408" s="46"/>
      <c r="E408" s="46"/>
      <c r="F408" s="99"/>
      <c r="G408" s="46"/>
    </row>
    <row r="409">
      <c r="A409" s="46"/>
      <c r="B409" s="46"/>
      <c r="C409" s="46"/>
      <c r="D409" s="46"/>
      <c r="E409" s="46"/>
      <c r="F409" s="99"/>
      <c r="G409" s="46"/>
    </row>
    <row r="410">
      <c r="A410" s="46"/>
      <c r="B410" s="46"/>
      <c r="C410" s="46"/>
      <c r="D410" s="46"/>
      <c r="E410" s="46"/>
      <c r="F410" s="99"/>
      <c r="G410" s="46"/>
    </row>
    <row r="411">
      <c r="A411" s="46"/>
      <c r="B411" s="46"/>
      <c r="C411" s="46"/>
      <c r="D411" s="46"/>
      <c r="E411" s="46"/>
      <c r="F411" s="99"/>
      <c r="G411" s="46"/>
    </row>
    <row r="412">
      <c r="A412" s="46"/>
      <c r="B412" s="46"/>
      <c r="C412" s="46"/>
      <c r="D412" s="46"/>
      <c r="E412" s="46"/>
      <c r="F412" s="99"/>
      <c r="G412" s="46"/>
    </row>
    <row r="413">
      <c r="A413" s="46"/>
      <c r="B413" s="46"/>
      <c r="C413" s="46"/>
      <c r="D413" s="46"/>
      <c r="E413" s="46"/>
      <c r="F413" s="99"/>
      <c r="G413" s="46"/>
    </row>
    <row r="414">
      <c r="A414" s="46"/>
      <c r="B414" s="46"/>
      <c r="C414" s="46"/>
      <c r="D414" s="46"/>
      <c r="E414" s="46"/>
      <c r="F414" s="99"/>
      <c r="G414" s="46"/>
    </row>
    <row r="415">
      <c r="A415" s="46"/>
      <c r="B415" s="46"/>
      <c r="C415" s="46"/>
      <c r="D415" s="46"/>
      <c r="E415" s="46"/>
      <c r="F415" s="99"/>
      <c r="G415" s="46"/>
    </row>
    <row r="416">
      <c r="A416" s="46"/>
      <c r="B416" s="46"/>
      <c r="C416" s="46"/>
      <c r="D416" s="46"/>
      <c r="E416" s="46"/>
      <c r="F416" s="99"/>
      <c r="G416" s="46"/>
    </row>
    <row r="417">
      <c r="A417" s="46"/>
      <c r="B417" s="46"/>
      <c r="C417" s="46"/>
      <c r="D417" s="46"/>
      <c r="E417" s="46"/>
      <c r="F417" s="99"/>
      <c r="G417" s="46"/>
    </row>
    <row r="418">
      <c r="A418" s="46"/>
      <c r="B418" s="46"/>
      <c r="C418" s="46"/>
      <c r="D418" s="46"/>
      <c r="E418" s="46"/>
      <c r="F418" s="99"/>
      <c r="G418" s="46"/>
    </row>
    <row r="419">
      <c r="A419" s="46"/>
      <c r="B419" s="46"/>
      <c r="C419" s="46"/>
      <c r="D419" s="46"/>
      <c r="E419" s="46"/>
      <c r="F419" s="99"/>
      <c r="G419" s="46"/>
    </row>
    <row r="420">
      <c r="A420" s="46"/>
      <c r="B420" s="46"/>
      <c r="C420" s="46"/>
      <c r="D420" s="46"/>
      <c r="E420" s="46"/>
      <c r="F420" s="99"/>
      <c r="G420" s="46"/>
    </row>
    <row r="421">
      <c r="A421" s="46"/>
      <c r="B421" s="46"/>
      <c r="C421" s="46"/>
      <c r="D421" s="46"/>
      <c r="E421" s="46"/>
      <c r="F421" s="99"/>
      <c r="G421" s="46"/>
    </row>
    <row r="422">
      <c r="A422" s="46"/>
      <c r="B422" s="46"/>
      <c r="C422" s="46"/>
      <c r="D422" s="46"/>
      <c r="E422" s="46"/>
      <c r="F422" s="99"/>
      <c r="G422" s="46"/>
    </row>
    <row r="423">
      <c r="A423" s="46"/>
      <c r="B423" s="46"/>
      <c r="C423" s="46"/>
      <c r="D423" s="46"/>
      <c r="E423" s="46"/>
      <c r="F423" s="99"/>
      <c r="G423" s="46"/>
    </row>
    <row r="424">
      <c r="A424" s="46"/>
      <c r="B424" s="46"/>
      <c r="C424" s="46"/>
      <c r="D424" s="46"/>
      <c r="E424" s="46"/>
      <c r="F424" s="99"/>
      <c r="G424" s="46"/>
    </row>
    <row r="425">
      <c r="A425" s="46"/>
      <c r="B425" s="46"/>
      <c r="C425" s="46"/>
      <c r="D425" s="46"/>
      <c r="E425" s="46"/>
      <c r="F425" s="99"/>
      <c r="G425" s="46"/>
    </row>
    <row r="426">
      <c r="A426" s="46"/>
      <c r="B426" s="46"/>
      <c r="C426" s="46"/>
      <c r="D426" s="46"/>
      <c r="E426" s="46"/>
      <c r="F426" s="99"/>
      <c r="G426" s="46"/>
    </row>
    <row r="427">
      <c r="A427" s="46"/>
      <c r="B427" s="46"/>
      <c r="C427" s="46"/>
      <c r="D427" s="46"/>
      <c r="E427" s="46"/>
      <c r="F427" s="99"/>
      <c r="G427" s="46"/>
    </row>
    <row r="428">
      <c r="A428" s="46"/>
      <c r="B428" s="46"/>
      <c r="C428" s="46"/>
      <c r="D428" s="46"/>
      <c r="E428" s="46"/>
      <c r="F428" s="99"/>
      <c r="G428" s="46"/>
    </row>
    <row r="429">
      <c r="A429" s="46"/>
      <c r="B429" s="46"/>
      <c r="C429" s="46"/>
      <c r="D429" s="46"/>
      <c r="E429" s="46"/>
      <c r="F429" s="99"/>
      <c r="G429" s="46"/>
    </row>
    <row r="430">
      <c r="A430" s="46"/>
      <c r="B430" s="46"/>
      <c r="C430" s="46"/>
      <c r="D430" s="46"/>
      <c r="E430" s="46"/>
      <c r="F430" s="99"/>
      <c r="G430" s="46"/>
    </row>
    <row r="431">
      <c r="A431" s="46"/>
      <c r="B431" s="46"/>
      <c r="C431" s="46"/>
      <c r="D431" s="46"/>
      <c r="E431" s="46"/>
      <c r="F431" s="99"/>
      <c r="G431" s="46"/>
    </row>
    <row r="432">
      <c r="A432" s="46"/>
      <c r="B432" s="46"/>
      <c r="C432" s="46"/>
      <c r="D432" s="46"/>
      <c r="E432" s="46"/>
      <c r="F432" s="99"/>
      <c r="G432" s="46"/>
    </row>
    <row r="433">
      <c r="A433" s="46"/>
      <c r="B433" s="46"/>
      <c r="C433" s="46"/>
      <c r="D433" s="46"/>
      <c r="E433" s="46"/>
      <c r="F433" s="99"/>
      <c r="G433" s="46"/>
    </row>
    <row r="434">
      <c r="A434" s="46"/>
      <c r="B434" s="46"/>
      <c r="C434" s="46"/>
      <c r="D434" s="46"/>
      <c r="E434" s="46"/>
      <c r="F434" s="99"/>
      <c r="G434" s="46"/>
    </row>
    <row r="435">
      <c r="A435" s="46"/>
      <c r="B435" s="46"/>
      <c r="C435" s="46"/>
      <c r="D435" s="46"/>
      <c r="E435" s="46"/>
      <c r="F435" s="99"/>
      <c r="G435" s="46"/>
    </row>
    <row r="436">
      <c r="A436" s="46"/>
      <c r="B436" s="46"/>
      <c r="C436" s="46"/>
      <c r="D436" s="46"/>
      <c r="E436" s="46"/>
      <c r="F436" s="99"/>
      <c r="G436" s="46"/>
    </row>
    <row r="437">
      <c r="A437" s="46"/>
      <c r="B437" s="46"/>
      <c r="C437" s="46"/>
      <c r="D437" s="46"/>
      <c r="E437" s="46"/>
      <c r="F437" s="99"/>
      <c r="G437" s="46"/>
    </row>
    <row r="438">
      <c r="A438" s="46"/>
      <c r="B438" s="46"/>
      <c r="C438" s="46"/>
      <c r="D438" s="46"/>
      <c r="E438" s="46"/>
      <c r="F438" s="99"/>
      <c r="G438" s="46"/>
    </row>
    <row r="439">
      <c r="A439" s="46"/>
      <c r="B439" s="46"/>
      <c r="C439" s="46"/>
      <c r="D439" s="46"/>
      <c r="E439" s="46"/>
      <c r="F439" s="99"/>
      <c r="G439" s="46"/>
    </row>
    <row r="440">
      <c r="A440" s="46"/>
      <c r="B440" s="46"/>
      <c r="C440" s="46"/>
      <c r="D440" s="46"/>
      <c r="E440" s="46"/>
      <c r="F440" s="99"/>
      <c r="G440" s="46"/>
    </row>
    <row r="441">
      <c r="A441" s="46"/>
      <c r="B441" s="46"/>
      <c r="C441" s="46"/>
      <c r="D441" s="46"/>
      <c r="E441" s="46"/>
      <c r="F441" s="99"/>
      <c r="G441" s="46"/>
    </row>
    <row r="442">
      <c r="A442" s="46"/>
      <c r="B442" s="46"/>
      <c r="C442" s="46"/>
      <c r="D442" s="46"/>
      <c r="E442" s="46"/>
      <c r="F442" s="99"/>
      <c r="G442" s="46"/>
    </row>
    <row r="443">
      <c r="A443" s="46"/>
      <c r="B443" s="46"/>
      <c r="C443" s="46"/>
      <c r="D443" s="46"/>
      <c r="E443" s="46"/>
      <c r="F443" s="99"/>
      <c r="G443" s="46"/>
    </row>
    <row r="444">
      <c r="A444" s="46"/>
      <c r="B444" s="46"/>
      <c r="C444" s="46"/>
      <c r="D444" s="46"/>
      <c r="E444" s="46"/>
      <c r="F444" s="99"/>
      <c r="G444" s="46"/>
    </row>
    <row r="445">
      <c r="A445" s="46"/>
      <c r="B445" s="46"/>
      <c r="C445" s="46"/>
      <c r="D445" s="46"/>
      <c r="E445" s="46"/>
      <c r="F445" s="99"/>
      <c r="G445" s="46"/>
    </row>
    <row r="446">
      <c r="A446" s="46"/>
      <c r="B446" s="46"/>
      <c r="C446" s="46"/>
      <c r="D446" s="46"/>
      <c r="E446" s="46"/>
      <c r="F446" s="99"/>
      <c r="G446" s="46"/>
    </row>
    <row r="447">
      <c r="A447" s="46"/>
      <c r="B447" s="46"/>
      <c r="C447" s="46"/>
      <c r="D447" s="46"/>
      <c r="E447" s="46"/>
      <c r="F447" s="99"/>
      <c r="G447" s="46"/>
    </row>
    <row r="448">
      <c r="A448" s="46"/>
      <c r="B448" s="46"/>
      <c r="C448" s="46"/>
      <c r="D448" s="46"/>
      <c r="E448" s="46"/>
      <c r="F448" s="99"/>
      <c r="G448" s="46"/>
    </row>
    <row r="449">
      <c r="A449" s="46"/>
      <c r="B449" s="46"/>
      <c r="C449" s="46"/>
      <c r="D449" s="46"/>
      <c r="E449" s="46"/>
      <c r="F449" s="99"/>
      <c r="G449" s="46"/>
    </row>
    <row r="450">
      <c r="A450" s="46"/>
      <c r="B450" s="46"/>
      <c r="C450" s="46"/>
      <c r="D450" s="46"/>
      <c r="E450" s="46"/>
      <c r="F450" s="99"/>
      <c r="G450" s="46"/>
    </row>
    <row r="451">
      <c r="A451" s="46"/>
      <c r="B451" s="46"/>
      <c r="C451" s="46"/>
      <c r="D451" s="46"/>
      <c r="E451" s="46"/>
      <c r="F451" s="99"/>
      <c r="G451" s="46"/>
    </row>
    <row r="452">
      <c r="A452" s="46"/>
      <c r="B452" s="46"/>
      <c r="C452" s="46"/>
      <c r="D452" s="46"/>
      <c r="E452" s="46"/>
      <c r="F452" s="99"/>
      <c r="G452" s="46"/>
    </row>
    <row r="453">
      <c r="A453" s="46"/>
      <c r="B453" s="46"/>
      <c r="C453" s="46"/>
      <c r="D453" s="46"/>
      <c r="E453" s="46"/>
      <c r="F453" s="99"/>
      <c r="G453" s="46"/>
    </row>
    <row r="454">
      <c r="A454" s="46"/>
      <c r="B454" s="46"/>
      <c r="C454" s="46"/>
      <c r="D454" s="46"/>
      <c r="E454" s="46"/>
      <c r="F454" s="99"/>
      <c r="G454" s="46"/>
    </row>
    <row r="455">
      <c r="A455" s="46"/>
      <c r="B455" s="46"/>
      <c r="C455" s="46"/>
      <c r="D455" s="46"/>
      <c r="E455" s="46"/>
      <c r="F455" s="99"/>
      <c r="G455" s="46"/>
    </row>
    <row r="456">
      <c r="A456" s="46"/>
      <c r="B456" s="46"/>
      <c r="C456" s="46"/>
      <c r="D456" s="46"/>
      <c r="E456" s="46"/>
      <c r="F456" s="99"/>
      <c r="G456" s="46"/>
    </row>
    <row r="457">
      <c r="A457" s="46"/>
      <c r="B457" s="46"/>
      <c r="C457" s="46"/>
      <c r="D457" s="46"/>
      <c r="E457" s="46"/>
      <c r="F457" s="99"/>
      <c r="G457" s="46"/>
    </row>
    <row r="458">
      <c r="A458" s="46"/>
      <c r="B458" s="46"/>
      <c r="C458" s="46"/>
      <c r="D458" s="46"/>
      <c r="E458" s="46"/>
      <c r="F458" s="99"/>
      <c r="G458" s="46"/>
    </row>
    <row r="459">
      <c r="A459" s="46"/>
      <c r="B459" s="46"/>
      <c r="C459" s="46"/>
      <c r="D459" s="46"/>
      <c r="E459" s="46"/>
      <c r="F459" s="99"/>
      <c r="G459" s="46"/>
    </row>
    <row r="460">
      <c r="A460" s="46"/>
      <c r="B460" s="46"/>
      <c r="C460" s="46"/>
      <c r="D460" s="46"/>
      <c r="E460" s="46"/>
      <c r="F460" s="99"/>
      <c r="G460" s="46"/>
    </row>
    <row r="461">
      <c r="A461" s="46"/>
      <c r="B461" s="46"/>
      <c r="C461" s="46"/>
      <c r="D461" s="46"/>
      <c r="E461" s="46"/>
      <c r="F461" s="99"/>
      <c r="G461" s="46"/>
    </row>
    <row r="462">
      <c r="A462" s="46"/>
      <c r="B462" s="46"/>
      <c r="C462" s="46"/>
      <c r="D462" s="46"/>
      <c r="E462" s="46"/>
      <c r="F462" s="99"/>
      <c r="G462" s="46"/>
    </row>
    <row r="463">
      <c r="A463" s="46"/>
      <c r="B463" s="46"/>
      <c r="C463" s="46"/>
      <c r="D463" s="46"/>
      <c r="E463" s="46"/>
      <c r="F463" s="99"/>
      <c r="G463" s="46"/>
    </row>
    <row r="464">
      <c r="A464" s="46"/>
      <c r="B464" s="46"/>
      <c r="C464" s="46"/>
      <c r="D464" s="46"/>
      <c r="E464" s="46"/>
      <c r="F464" s="99"/>
      <c r="G464" s="46"/>
    </row>
    <row r="465">
      <c r="A465" s="46"/>
      <c r="B465" s="46"/>
      <c r="C465" s="46"/>
      <c r="D465" s="46"/>
      <c r="E465" s="46"/>
      <c r="F465" s="99"/>
      <c r="G465" s="46"/>
    </row>
    <row r="466">
      <c r="A466" s="46"/>
      <c r="B466" s="46"/>
      <c r="C466" s="46"/>
      <c r="D466" s="46"/>
      <c r="E466" s="46"/>
      <c r="F466" s="99"/>
      <c r="G466" s="46"/>
    </row>
    <row r="467">
      <c r="A467" s="46"/>
      <c r="B467" s="46"/>
      <c r="C467" s="46"/>
      <c r="D467" s="46"/>
      <c r="E467" s="46"/>
      <c r="F467" s="99"/>
      <c r="G467" s="46"/>
    </row>
    <row r="468">
      <c r="A468" s="46"/>
      <c r="B468" s="46"/>
      <c r="C468" s="46"/>
      <c r="D468" s="46"/>
      <c r="E468" s="46"/>
      <c r="F468" s="99"/>
      <c r="G468" s="46"/>
    </row>
    <row r="469">
      <c r="A469" s="46"/>
      <c r="B469" s="46"/>
      <c r="C469" s="46"/>
      <c r="D469" s="46"/>
      <c r="E469" s="46"/>
      <c r="F469" s="99"/>
      <c r="G469" s="46"/>
    </row>
    <row r="470">
      <c r="A470" s="46"/>
      <c r="B470" s="46"/>
      <c r="C470" s="46"/>
      <c r="D470" s="46"/>
      <c r="E470" s="46"/>
      <c r="F470" s="99"/>
      <c r="G470" s="46"/>
    </row>
    <row r="471">
      <c r="A471" s="46"/>
      <c r="B471" s="46"/>
      <c r="C471" s="46"/>
      <c r="D471" s="46"/>
      <c r="E471" s="46"/>
      <c r="F471" s="99"/>
      <c r="G471" s="46"/>
    </row>
    <row r="472">
      <c r="A472" s="46"/>
      <c r="B472" s="46"/>
      <c r="C472" s="46"/>
      <c r="D472" s="46"/>
      <c r="E472" s="46"/>
      <c r="F472" s="99"/>
      <c r="G472" s="46"/>
    </row>
    <row r="473">
      <c r="A473" s="46"/>
      <c r="B473" s="46"/>
      <c r="C473" s="46"/>
      <c r="D473" s="46"/>
      <c r="E473" s="46"/>
      <c r="F473" s="99"/>
      <c r="G473" s="46"/>
    </row>
    <row r="474">
      <c r="A474" s="46"/>
      <c r="B474" s="46"/>
      <c r="C474" s="46"/>
      <c r="D474" s="46"/>
      <c r="E474" s="46"/>
      <c r="F474" s="99"/>
      <c r="G474" s="46"/>
    </row>
    <row r="475">
      <c r="A475" s="46"/>
      <c r="B475" s="46"/>
      <c r="C475" s="46"/>
      <c r="D475" s="46"/>
      <c r="E475" s="46"/>
      <c r="F475" s="99"/>
      <c r="G475" s="46"/>
    </row>
    <row r="476">
      <c r="A476" s="46"/>
      <c r="B476" s="46"/>
      <c r="C476" s="46"/>
      <c r="D476" s="46"/>
      <c r="E476" s="46"/>
      <c r="F476" s="99"/>
      <c r="G476" s="46"/>
    </row>
    <row r="477">
      <c r="A477" s="46"/>
      <c r="B477" s="46"/>
      <c r="C477" s="46"/>
      <c r="D477" s="46"/>
      <c r="E477" s="46"/>
      <c r="F477" s="99"/>
      <c r="G477" s="46"/>
    </row>
    <row r="478">
      <c r="A478" s="46"/>
      <c r="B478" s="46"/>
      <c r="C478" s="46"/>
      <c r="D478" s="46"/>
      <c r="E478" s="46"/>
      <c r="F478" s="99"/>
      <c r="G478" s="46"/>
    </row>
    <row r="479">
      <c r="A479" s="46"/>
      <c r="B479" s="46"/>
      <c r="C479" s="46"/>
      <c r="D479" s="46"/>
      <c r="E479" s="46"/>
      <c r="F479" s="99"/>
      <c r="G479" s="46"/>
    </row>
    <row r="480">
      <c r="A480" s="46"/>
      <c r="B480" s="46"/>
      <c r="C480" s="46"/>
      <c r="D480" s="46"/>
      <c r="E480" s="46"/>
      <c r="F480" s="99"/>
      <c r="G480" s="46"/>
    </row>
    <row r="481">
      <c r="A481" s="46"/>
      <c r="B481" s="46"/>
      <c r="C481" s="46"/>
      <c r="D481" s="46"/>
      <c r="E481" s="46"/>
      <c r="F481" s="99"/>
      <c r="G481" s="46"/>
    </row>
    <row r="482">
      <c r="A482" s="46"/>
      <c r="B482" s="46"/>
      <c r="C482" s="46"/>
      <c r="D482" s="46"/>
      <c r="E482" s="46"/>
      <c r="F482" s="99"/>
      <c r="G482" s="46"/>
    </row>
    <row r="483">
      <c r="A483" s="46"/>
      <c r="B483" s="46"/>
      <c r="C483" s="46"/>
      <c r="D483" s="46"/>
      <c r="E483" s="46"/>
      <c r="F483" s="99"/>
      <c r="G483" s="46"/>
    </row>
    <row r="484">
      <c r="A484" s="46"/>
      <c r="B484" s="46"/>
      <c r="C484" s="46"/>
      <c r="D484" s="46"/>
      <c r="E484" s="46"/>
      <c r="F484" s="99"/>
      <c r="G484" s="46"/>
    </row>
    <row r="485">
      <c r="A485" s="46"/>
      <c r="B485" s="46"/>
      <c r="C485" s="46"/>
      <c r="D485" s="46"/>
      <c r="E485" s="46"/>
      <c r="F485" s="99"/>
      <c r="G485" s="46"/>
    </row>
    <row r="486">
      <c r="A486" s="46"/>
      <c r="B486" s="46"/>
      <c r="C486" s="46"/>
      <c r="D486" s="46"/>
      <c r="E486" s="46"/>
      <c r="F486" s="99"/>
      <c r="G486" s="46"/>
    </row>
    <row r="487">
      <c r="A487" s="46"/>
      <c r="B487" s="46"/>
      <c r="C487" s="46"/>
      <c r="D487" s="46"/>
      <c r="E487" s="46"/>
      <c r="F487" s="99"/>
      <c r="G487" s="46"/>
    </row>
    <row r="488">
      <c r="A488" s="46"/>
      <c r="B488" s="46"/>
      <c r="C488" s="46"/>
      <c r="D488" s="46"/>
      <c r="E488" s="46"/>
      <c r="F488" s="99"/>
      <c r="G488" s="46"/>
    </row>
    <row r="489">
      <c r="A489" s="46"/>
      <c r="B489" s="46"/>
      <c r="C489" s="46"/>
      <c r="D489" s="46"/>
      <c r="E489" s="46"/>
      <c r="F489" s="99"/>
      <c r="G489" s="46"/>
    </row>
    <row r="490">
      <c r="A490" s="46"/>
      <c r="B490" s="46"/>
      <c r="C490" s="46"/>
      <c r="D490" s="46"/>
      <c r="E490" s="46"/>
      <c r="F490" s="99"/>
      <c r="G490" s="46"/>
    </row>
    <row r="491">
      <c r="A491" s="46"/>
      <c r="B491" s="46"/>
      <c r="C491" s="46"/>
      <c r="D491" s="46"/>
      <c r="E491" s="46"/>
      <c r="F491" s="99"/>
      <c r="G491" s="46"/>
    </row>
    <row r="492">
      <c r="A492" s="46"/>
      <c r="B492" s="46"/>
      <c r="C492" s="46"/>
      <c r="D492" s="46"/>
      <c r="E492" s="46"/>
      <c r="F492" s="99"/>
      <c r="G492" s="46"/>
    </row>
    <row r="493">
      <c r="A493" s="46"/>
      <c r="B493" s="46"/>
      <c r="C493" s="46"/>
      <c r="D493" s="46"/>
      <c r="E493" s="46"/>
      <c r="F493" s="99"/>
      <c r="G493" s="46"/>
    </row>
    <row r="494">
      <c r="A494" s="46"/>
      <c r="B494" s="46"/>
      <c r="C494" s="46"/>
      <c r="D494" s="46"/>
      <c r="E494" s="46"/>
      <c r="F494" s="99"/>
      <c r="G494" s="46"/>
    </row>
    <row r="495">
      <c r="A495" s="46"/>
      <c r="B495" s="46"/>
      <c r="C495" s="46"/>
      <c r="D495" s="46"/>
      <c r="E495" s="46"/>
      <c r="F495" s="99"/>
      <c r="G495" s="46"/>
    </row>
    <row r="496">
      <c r="A496" s="46"/>
      <c r="B496" s="46"/>
      <c r="C496" s="46"/>
      <c r="D496" s="46"/>
      <c r="E496" s="46"/>
      <c r="F496" s="99"/>
      <c r="G496" s="46"/>
    </row>
    <row r="497">
      <c r="A497" s="46"/>
      <c r="B497" s="46"/>
      <c r="C497" s="46"/>
      <c r="D497" s="46"/>
      <c r="E497" s="46"/>
      <c r="F497" s="99"/>
      <c r="G497" s="46"/>
    </row>
    <row r="498">
      <c r="A498" s="46"/>
      <c r="B498" s="46"/>
      <c r="C498" s="46"/>
      <c r="D498" s="46"/>
      <c r="E498" s="46"/>
      <c r="F498" s="99"/>
      <c r="G498" s="46"/>
    </row>
    <row r="499">
      <c r="A499" s="46"/>
      <c r="B499" s="46"/>
      <c r="C499" s="46"/>
      <c r="D499" s="46"/>
      <c r="E499" s="46"/>
      <c r="F499" s="99"/>
      <c r="G499" s="46"/>
    </row>
    <row r="500">
      <c r="A500" s="46"/>
      <c r="B500" s="46"/>
      <c r="C500" s="46"/>
      <c r="D500" s="46"/>
      <c r="E500" s="46"/>
      <c r="F500" s="99"/>
      <c r="G500" s="46"/>
    </row>
    <row r="501">
      <c r="A501" s="46"/>
      <c r="B501" s="46"/>
      <c r="C501" s="46"/>
      <c r="D501" s="46"/>
      <c r="E501" s="46"/>
      <c r="F501" s="99"/>
      <c r="G501" s="46"/>
    </row>
    <row r="502">
      <c r="A502" s="46"/>
      <c r="B502" s="46"/>
      <c r="C502" s="46"/>
      <c r="D502" s="46"/>
      <c r="E502" s="46"/>
      <c r="F502" s="99"/>
      <c r="G502" s="46"/>
    </row>
    <row r="503">
      <c r="A503" s="46"/>
      <c r="B503" s="46"/>
      <c r="C503" s="46"/>
      <c r="D503" s="46"/>
      <c r="E503" s="46"/>
      <c r="F503" s="99"/>
      <c r="G503" s="46"/>
    </row>
    <row r="504">
      <c r="A504" s="46"/>
      <c r="B504" s="46"/>
      <c r="C504" s="46"/>
      <c r="D504" s="46"/>
      <c r="E504" s="46"/>
      <c r="F504" s="99"/>
      <c r="G504" s="46"/>
    </row>
    <row r="505">
      <c r="A505" s="46"/>
      <c r="B505" s="46"/>
      <c r="C505" s="46"/>
      <c r="D505" s="46"/>
      <c r="E505" s="46"/>
      <c r="F505" s="99"/>
      <c r="G505" s="46"/>
    </row>
    <row r="506">
      <c r="A506" s="46"/>
      <c r="B506" s="46"/>
      <c r="C506" s="46"/>
      <c r="D506" s="46"/>
      <c r="E506" s="46"/>
      <c r="F506" s="99"/>
      <c r="G506" s="46"/>
    </row>
    <row r="507">
      <c r="A507" s="46"/>
      <c r="B507" s="46"/>
      <c r="C507" s="46"/>
      <c r="D507" s="46"/>
      <c r="E507" s="46"/>
      <c r="F507" s="99"/>
      <c r="G507" s="46"/>
    </row>
    <row r="508">
      <c r="A508" s="46"/>
      <c r="B508" s="46"/>
      <c r="C508" s="46"/>
      <c r="D508" s="46"/>
      <c r="E508" s="46"/>
      <c r="F508" s="99"/>
      <c r="G508" s="46"/>
    </row>
    <row r="509">
      <c r="A509" s="46"/>
      <c r="B509" s="46"/>
      <c r="C509" s="46"/>
      <c r="D509" s="46"/>
      <c r="E509" s="46"/>
      <c r="F509" s="99"/>
      <c r="G509" s="46"/>
    </row>
    <row r="510">
      <c r="A510" s="46"/>
      <c r="B510" s="46"/>
      <c r="C510" s="46"/>
      <c r="D510" s="46"/>
      <c r="E510" s="46"/>
      <c r="F510" s="99"/>
      <c r="G510" s="46"/>
    </row>
    <row r="511">
      <c r="A511" s="46"/>
      <c r="B511" s="46"/>
      <c r="C511" s="46"/>
      <c r="D511" s="46"/>
      <c r="E511" s="46"/>
      <c r="F511" s="99"/>
      <c r="G511" s="46"/>
    </row>
    <row r="512">
      <c r="A512" s="46"/>
      <c r="B512" s="46"/>
      <c r="C512" s="46"/>
      <c r="D512" s="46"/>
      <c r="E512" s="46"/>
      <c r="F512" s="99"/>
      <c r="G512" s="46"/>
    </row>
    <row r="513">
      <c r="A513" s="46"/>
      <c r="B513" s="46"/>
      <c r="C513" s="46"/>
      <c r="D513" s="46"/>
      <c r="E513" s="46"/>
      <c r="F513" s="99"/>
      <c r="G513" s="46"/>
    </row>
    <row r="514">
      <c r="A514" s="46"/>
      <c r="B514" s="46"/>
      <c r="C514" s="46"/>
      <c r="D514" s="46"/>
      <c r="E514" s="46"/>
      <c r="F514" s="99"/>
      <c r="G514" s="46"/>
    </row>
    <row r="515">
      <c r="A515" s="46"/>
      <c r="B515" s="46"/>
      <c r="C515" s="46"/>
      <c r="D515" s="46"/>
      <c r="E515" s="46"/>
      <c r="F515" s="99"/>
      <c r="G515" s="46"/>
    </row>
    <row r="516">
      <c r="A516" s="46"/>
      <c r="B516" s="46"/>
      <c r="C516" s="46"/>
      <c r="D516" s="46"/>
      <c r="E516" s="46"/>
      <c r="F516" s="99"/>
      <c r="G516" s="46"/>
    </row>
    <row r="517">
      <c r="A517" s="46"/>
      <c r="B517" s="46"/>
      <c r="C517" s="46"/>
      <c r="D517" s="46"/>
      <c r="E517" s="46"/>
      <c r="F517" s="99"/>
      <c r="G517" s="46"/>
    </row>
    <row r="518">
      <c r="A518" s="46"/>
      <c r="B518" s="46"/>
      <c r="C518" s="46"/>
      <c r="D518" s="46"/>
      <c r="E518" s="46"/>
      <c r="F518" s="99"/>
      <c r="G518" s="46"/>
    </row>
    <row r="519">
      <c r="A519" s="46"/>
      <c r="B519" s="46"/>
      <c r="C519" s="46"/>
      <c r="D519" s="46"/>
      <c r="E519" s="46"/>
      <c r="F519" s="99"/>
      <c r="G519" s="46"/>
    </row>
    <row r="520">
      <c r="A520" s="46"/>
      <c r="B520" s="46"/>
      <c r="C520" s="46"/>
      <c r="D520" s="46"/>
      <c r="E520" s="46"/>
      <c r="F520" s="99"/>
      <c r="G520" s="46"/>
    </row>
    <row r="521">
      <c r="A521" s="46"/>
      <c r="B521" s="46"/>
      <c r="C521" s="46"/>
      <c r="D521" s="46"/>
      <c r="E521" s="46"/>
      <c r="F521" s="99"/>
      <c r="G521" s="46"/>
    </row>
    <row r="522">
      <c r="A522" s="46"/>
      <c r="B522" s="46"/>
      <c r="C522" s="46"/>
      <c r="D522" s="46"/>
      <c r="E522" s="46"/>
      <c r="F522" s="99"/>
      <c r="G522" s="46"/>
    </row>
    <row r="523">
      <c r="A523" s="46"/>
      <c r="B523" s="46"/>
      <c r="C523" s="46"/>
      <c r="D523" s="46"/>
      <c r="E523" s="46"/>
      <c r="F523" s="99"/>
      <c r="G523" s="46"/>
    </row>
    <row r="524">
      <c r="A524" s="46"/>
      <c r="B524" s="46"/>
      <c r="C524" s="46"/>
      <c r="D524" s="46"/>
      <c r="E524" s="46"/>
      <c r="F524" s="99"/>
      <c r="G524" s="46"/>
    </row>
    <row r="525">
      <c r="A525" s="46"/>
      <c r="B525" s="46"/>
      <c r="C525" s="46"/>
      <c r="D525" s="46"/>
      <c r="E525" s="46"/>
      <c r="F525" s="99"/>
      <c r="G525" s="46"/>
    </row>
    <row r="526">
      <c r="A526" s="46"/>
      <c r="B526" s="46"/>
      <c r="C526" s="46"/>
      <c r="D526" s="46"/>
      <c r="E526" s="46"/>
      <c r="F526" s="99"/>
      <c r="G526" s="46"/>
    </row>
    <row r="527">
      <c r="A527" s="46"/>
      <c r="B527" s="46"/>
      <c r="C527" s="46"/>
      <c r="D527" s="46"/>
      <c r="E527" s="46"/>
      <c r="F527" s="99"/>
      <c r="G527" s="46"/>
    </row>
    <row r="528">
      <c r="A528" s="46"/>
      <c r="B528" s="46"/>
      <c r="C528" s="46"/>
      <c r="D528" s="46"/>
      <c r="E528" s="46"/>
      <c r="F528" s="99"/>
      <c r="G528" s="46"/>
    </row>
    <row r="529">
      <c r="A529" s="46"/>
      <c r="B529" s="46"/>
      <c r="C529" s="46"/>
      <c r="D529" s="46"/>
      <c r="E529" s="46"/>
      <c r="F529" s="99"/>
      <c r="G529" s="46"/>
    </row>
    <row r="530">
      <c r="A530" s="46"/>
      <c r="B530" s="46"/>
      <c r="C530" s="46"/>
      <c r="D530" s="46"/>
      <c r="E530" s="46"/>
      <c r="F530" s="99"/>
      <c r="G530" s="46"/>
    </row>
    <row r="531">
      <c r="A531" s="46"/>
      <c r="B531" s="46"/>
      <c r="C531" s="46"/>
      <c r="D531" s="46"/>
      <c r="E531" s="46"/>
      <c r="F531" s="99"/>
      <c r="G531" s="46"/>
    </row>
    <row r="532">
      <c r="A532" s="46"/>
      <c r="B532" s="46"/>
      <c r="C532" s="46"/>
      <c r="D532" s="46"/>
      <c r="E532" s="46"/>
      <c r="F532" s="99"/>
      <c r="G532" s="46"/>
    </row>
    <row r="533">
      <c r="A533" s="46"/>
      <c r="B533" s="46"/>
      <c r="C533" s="46"/>
      <c r="D533" s="46"/>
      <c r="E533" s="46"/>
      <c r="F533" s="99"/>
      <c r="G533" s="46"/>
    </row>
    <row r="534">
      <c r="A534" s="46"/>
      <c r="B534" s="46"/>
      <c r="C534" s="46"/>
      <c r="D534" s="46"/>
      <c r="E534" s="46"/>
      <c r="F534" s="99"/>
      <c r="G534" s="46"/>
    </row>
    <row r="535">
      <c r="A535" s="46"/>
      <c r="B535" s="46"/>
      <c r="C535" s="46"/>
      <c r="D535" s="46"/>
      <c r="E535" s="46"/>
      <c r="F535" s="99"/>
      <c r="G535" s="46"/>
    </row>
    <row r="536">
      <c r="A536" s="46"/>
      <c r="B536" s="46"/>
      <c r="C536" s="46"/>
      <c r="D536" s="46"/>
      <c r="E536" s="46"/>
      <c r="F536" s="99"/>
      <c r="G536" s="46"/>
    </row>
    <row r="537">
      <c r="A537" s="46"/>
      <c r="B537" s="46"/>
      <c r="C537" s="46"/>
      <c r="D537" s="46"/>
      <c r="E537" s="46"/>
      <c r="F537" s="99"/>
      <c r="G537" s="46"/>
    </row>
    <row r="538">
      <c r="A538" s="46"/>
      <c r="B538" s="46"/>
      <c r="C538" s="46"/>
      <c r="D538" s="46"/>
      <c r="E538" s="46"/>
      <c r="F538" s="99"/>
      <c r="G538" s="46"/>
    </row>
    <row r="539">
      <c r="A539" s="46"/>
      <c r="B539" s="46"/>
      <c r="C539" s="46"/>
      <c r="D539" s="46"/>
      <c r="E539" s="46"/>
      <c r="F539" s="99"/>
      <c r="G539" s="46"/>
    </row>
    <row r="540">
      <c r="A540" s="46"/>
      <c r="B540" s="46"/>
      <c r="C540" s="46"/>
      <c r="D540" s="46"/>
      <c r="E540" s="46"/>
      <c r="F540" s="99"/>
      <c r="G540" s="46"/>
    </row>
    <row r="541">
      <c r="A541" s="46"/>
      <c r="B541" s="46"/>
      <c r="C541" s="46"/>
      <c r="D541" s="46"/>
      <c r="E541" s="46"/>
      <c r="F541" s="99"/>
      <c r="G541" s="46"/>
    </row>
    <row r="542">
      <c r="A542" s="46"/>
      <c r="B542" s="46"/>
      <c r="C542" s="46"/>
      <c r="D542" s="46"/>
      <c r="E542" s="46"/>
      <c r="F542" s="99"/>
      <c r="G542" s="46"/>
    </row>
    <row r="543">
      <c r="A543" s="46"/>
      <c r="B543" s="46"/>
      <c r="C543" s="46"/>
      <c r="D543" s="46"/>
      <c r="E543" s="46"/>
      <c r="F543" s="99"/>
      <c r="G543" s="46"/>
    </row>
    <row r="544">
      <c r="A544" s="46"/>
      <c r="B544" s="46"/>
      <c r="C544" s="46"/>
      <c r="D544" s="46"/>
      <c r="E544" s="46"/>
      <c r="F544" s="99"/>
      <c r="G544" s="46"/>
    </row>
    <row r="545">
      <c r="A545" s="46"/>
      <c r="B545" s="46"/>
      <c r="C545" s="46"/>
      <c r="D545" s="46"/>
      <c r="E545" s="46"/>
      <c r="F545" s="99"/>
      <c r="G545" s="46"/>
    </row>
    <row r="546">
      <c r="A546" s="46"/>
      <c r="B546" s="46"/>
      <c r="C546" s="46"/>
      <c r="D546" s="46"/>
      <c r="E546" s="46"/>
      <c r="F546" s="99"/>
      <c r="G546" s="46"/>
    </row>
    <row r="547">
      <c r="A547" s="46"/>
      <c r="B547" s="46"/>
      <c r="C547" s="46"/>
      <c r="D547" s="46"/>
      <c r="E547" s="46"/>
      <c r="F547" s="99"/>
      <c r="G547" s="46"/>
    </row>
    <row r="548">
      <c r="A548" s="46"/>
      <c r="B548" s="46"/>
      <c r="C548" s="46"/>
      <c r="D548" s="46"/>
      <c r="E548" s="46"/>
      <c r="F548" s="99"/>
      <c r="G548" s="46"/>
    </row>
    <row r="549">
      <c r="A549" s="46"/>
      <c r="B549" s="46"/>
      <c r="C549" s="46"/>
      <c r="D549" s="46"/>
      <c r="E549" s="46"/>
      <c r="F549" s="99"/>
      <c r="G549" s="46"/>
    </row>
    <row r="550">
      <c r="A550" s="46"/>
      <c r="B550" s="46"/>
      <c r="C550" s="46"/>
      <c r="D550" s="46"/>
      <c r="E550" s="46"/>
      <c r="F550" s="99"/>
      <c r="G550" s="46"/>
    </row>
    <row r="551">
      <c r="A551" s="46"/>
      <c r="B551" s="46"/>
      <c r="C551" s="46"/>
      <c r="D551" s="46"/>
      <c r="E551" s="46"/>
      <c r="F551" s="99"/>
      <c r="G551" s="46"/>
    </row>
    <row r="552">
      <c r="A552" s="46"/>
      <c r="B552" s="46"/>
      <c r="C552" s="46"/>
      <c r="D552" s="46"/>
      <c r="E552" s="46"/>
      <c r="F552" s="99"/>
      <c r="G552" s="46"/>
    </row>
    <row r="553">
      <c r="A553" s="46"/>
      <c r="B553" s="46"/>
      <c r="C553" s="46"/>
      <c r="D553" s="46"/>
      <c r="E553" s="46"/>
      <c r="F553" s="99"/>
      <c r="G553" s="46"/>
    </row>
    <row r="554">
      <c r="A554" s="46"/>
      <c r="B554" s="46"/>
      <c r="C554" s="46"/>
      <c r="D554" s="46"/>
      <c r="E554" s="46"/>
      <c r="F554" s="99"/>
      <c r="G554" s="46"/>
    </row>
    <row r="555">
      <c r="A555" s="46"/>
      <c r="B555" s="46"/>
      <c r="C555" s="46"/>
      <c r="D555" s="46"/>
      <c r="E555" s="46"/>
      <c r="F555" s="99"/>
      <c r="G555" s="46"/>
    </row>
    <row r="556">
      <c r="A556" s="46"/>
      <c r="B556" s="46"/>
      <c r="C556" s="46"/>
      <c r="D556" s="46"/>
      <c r="E556" s="46"/>
      <c r="F556" s="99"/>
      <c r="G556" s="46"/>
    </row>
    <row r="557">
      <c r="A557" s="46"/>
      <c r="B557" s="46"/>
      <c r="C557" s="46"/>
      <c r="D557" s="46"/>
      <c r="E557" s="46"/>
      <c r="F557" s="99"/>
      <c r="G557" s="46"/>
    </row>
    <row r="558">
      <c r="A558" s="46"/>
      <c r="B558" s="46"/>
      <c r="C558" s="46"/>
      <c r="D558" s="46"/>
      <c r="E558" s="46"/>
      <c r="F558" s="99"/>
      <c r="G558" s="46"/>
    </row>
    <row r="559">
      <c r="A559" s="46"/>
      <c r="B559" s="46"/>
      <c r="C559" s="46"/>
      <c r="D559" s="46"/>
      <c r="E559" s="46"/>
      <c r="F559" s="99"/>
      <c r="G559" s="46"/>
    </row>
    <row r="560">
      <c r="A560" s="46"/>
      <c r="B560" s="46"/>
      <c r="C560" s="46"/>
      <c r="D560" s="46"/>
      <c r="E560" s="46"/>
      <c r="F560" s="99"/>
      <c r="G560" s="46"/>
    </row>
    <row r="561">
      <c r="A561" s="46"/>
      <c r="B561" s="46"/>
      <c r="C561" s="46"/>
      <c r="D561" s="46"/>
      <c r="E561" s="46"/>
      <c r="F561" s="99"/>
      <c r="G561" s="46"/>
    </row>
    <row r="562">
      <c r="A562" s="46"/>
      <c r="B562" s="46"/>
      <c r="C562" s="46"/>
      <c r="D562" s="46"/>
      <c r="E562" s="46"/>
      <c r="F562" s="99"/>
      <c r="G562" s="46"/>
    </row>
    <row r="563">
      <c r="A563" s="46"/>
      <c r="B563" s="46"/>
      <c r="C563" s="46"/>
      <c r="D563" s="46"/>
      <c r="E563" s="46"/>
      <c r="F563" s="99"/>
      <c r="G563" s="46"/>
    </row>
    <row r="564">
      <c r="A564" s="46"/>
      <c r="B564" s="46"/>
      <c r="C564" s="46"/>
      <c r="D564" s="46"/>
      <c r="E564" s="46"/>
      <c r="F564" s="99"/>
      <c r="G564" s="46"/>
    </row>
    <row r="565">
      <c r="A565" s="46"/>
      <c r="B565" s="46"/>
      <c r="C565" s="46"/>
      <c r="D565" s="46"/>
      <c r="E565" s="46"/>
      <c r="F565" s="99"/>
      <c r="G565" s="46"/>
    </row>
    <row r="566">
      <c r="A566" s="46"/>
      <c r="B566" s="46"/>
      <c r="C566" s="46"/>
      <c r="D566" s="46"/>
      <c r="E566" s="46"/>
      <c r="F566" s="99"/>
      <c r="G566" s="46"/>
    </row>
    <row r="567">
      <c r="A567" s="46"/>
      <c r="B567" s="46"/>
      <c r="C567" s="46"/>
      <c r="D567" s="46"/>
      <c r="E567" s="46"/>
      <c r="F567" s="99"/>
      <c r="G567" s="46"/>
    </row>
    <row r="568">
      <c r="A568" s="46"/>
      <c r="B568" s="46"/>
      <c r="C568" s="46"/>
      <c r="D568" s="46"/>
      <c r="E568" s="46"/>
      <c r="F568" s="99"/>
      <c r="G568" s="46"/>
    </row>
    <row r="569">
      <c r="A569" s="46"/>
      <c r="B569" s="46"/>
      <c r="C569" s="46"/>
      <c r="D569" s="46"/>
      <c r="E569" s="46"/>
      <c r="F569" s="99"/>
      <c r="G569" s="46"/>
    </row>
    <row r="570">
      <c r="A570" s="46"/>
      <c r="B570" s="46"/>
      <c r="C570" s="46"/>
      <c r="D570" s="46"/>
      <c r="E570" s="46"/>
      <c r="F570" s="99"/>
      <c r="G570" s="46"/>
    </row>
    <row r="571">
      <c r="A571" s="46"/>
      <c r="B571" s="46"/>
      <c r="C571" s="46"/>
      <c r="D571" s="46"/>
      <c r="E571" s="46"/>
      <c r="F571" s="99"/>
      <c r="G571" s="46"/>
    </row>
    <row r="572">
      <c r="A572" s="46"/>
      <c r="B572" s="46"/>
      <c r="C572" s="46"/>
      <c r="D572" s="46"/>
      <c r="E572" s="46"/>
      <c r="F572" s="99"/>
      <c r="G572" s="46"/>
    </row>
    <row r="573">
      <c r="A573" s="46"/>
      <c r="B573" s="46"/>
      <c r="C573" s="46"/>
      <c r="D573" s="46"/>
      <c r="E573" s="46"/>
      <c r="F573" s="99"/>
      <c r="G573" s="46"/>
    </row>
    <row r="574">
      <c r="A574" s="46"/>
      <c r="B574" s="46"/>
      <c r="C574" s="46"/>
      <c r="D574" s="46"/>
      <c r="E574" s="46"/>
      <c r="F574" s="99"/>
      <c r="G574" s="46"/>
    </row>
    <row r="575">
      <c r="A575" s="46"/>
      <c r="B575" s="46"/>
      <c r="C575" s="46"/>
      <c r="D575" s="46"/>
      <c r="E575" s="46"/>
      <c r="F575" s="99"/>
      <c r="G575" s="46"/>
    </row>
    <row r="576">
      <c r="A576" s="46"/>
      <c r="B576" s="46"/>
      <c r="C576" s="46"/>
      <c r="D576" s="46"/>
      <c r="E576" s="46"/>
      <c r="F576" s="99"/>
      <c r="G576" s="46"/>
    </row>
    <row r="577">
      <c r="A577" s="46"/>
      <c r="B577" s="46"/>
      <c r="C577" s="46"/>
      <c r="D577" s="46"/>
      <c r="E577" s="46"/>
      <c r="F577" s="99"/>
      <c r="G577" s="46"/>
    </row>
    <row r="578">
      <c r="A578" s="46"/>
      <c r="B578" s="46"/>
      <c r="C578" s="46"/>
      <c r="D578" s="46"/>
      <c r="E578" s="46"/>
      <c r="F578" s="99"/>
      <c r="G578" s="46"/>
    </row>
    <row r="579">
      <c r="A579" s="46"/>
      <c r="B579" s="46"/>
      <c r="C579" s="46"/>
      <c r="D579" s="46"/>
      <c r="E579" s="46"/>
      <c r="F579" s="99"/>
      <c r="G579" s="46"/>
    </row>
    <row r="580">
      <c r="A580" s="46"/>
      <c r="B580" s="46"/>
      <c r="C580" s="46"/>
      <c r="D580" s="46"/>
      <c r="E580" s="46"/>
      <c r="F580" s="99"/>
      <c r="G580" s="46"/>
    </row>
    <row r="581">
      <c r="A581" s="46"/>
      <c r="B581" s="46"/>
      <c r="C581" s="46"/>
      <c r="D581" s="46"/>
      <c r="E581" s="46"/>
      <c r="F581" s="99"/>
      <c r="G581" s="46"/>
    </row>
    <row r="582">
      <c r="A582" s="46"/>
      <c r="B582" s="46"/>
      <c r="C582" s="46"/>
      <c r="D582" s="46"/>
      <c r="E582" s="46"/>
      <c r="F582" s="99"/>
      <c r="G582" s="46"/>
    </row>
    <row r="583">
      <c r="A583" s="46"/>
      <c r="B583" s="46"/>
      <c r="C583" s="46"/>
      <c r="D583" s="46"/>
      <c r="E583" s="46"/>
      <c r="F583" s="99"/>
      <c r="G583" s="46"/>
    </row>
    <row r="584">
      <c r="A584" s="46"/>
      <c r="B584" s="46"/>
      <c r="C584" s="46"/>
      <c r="D584" s="46"/>
      <c r="E584" s="46"/>
      <c r="F584" s="99"/>
      <c r="G584" s="46"/>
    </row>
    <row r="585">
      <c r="A585" s="46"/>
      <c r="B585" s="46"/>
      <c r="C585" s="46"/>
      <c r="D585" s="46"/>
      <c r="E585" s="46"/>
      <c r="F585" s="99"/>
      <c r="G585" s="46"/>
    </row>
    <row r="586">
      <c r="A586" s="46"/>
      <c r="B586" s="46"/>
      <c r="C586" s="46"/>
      <c r="D586" s="46"/>
      <c r="E586" s="46"/>
      <c r="F586" s="99"/>
      <c r="G586" s="46"/>
    </row>
    <row r="587">
      <c r="A587" s="46"/>
      <c r="B587" s="46"/>
      <c r="C587" s="46"/>
      <c r="D587" s="46"/>
      <c r="E587" s="46"/>
      <c r="F587" s="99"/>
      <c r="G587" s="46"/>
    </row>
    <row r="588">
      <c r="A588" s="46"/>
      <c r="B588" s="46"/>
      <c r="C588" s="46"/>
      <c r="D588" s="46"/>
      <c r="E588" s="46"/>
      <c r="F588" s="99"/>
      <c r="G588" s="46"/>
    </row>
    <row r="589">
      <c r="A589" s="46"/>
      <c r="B589" s="46"/>
      <c r="C589" s="46"/>
      <c r="D589" s="46"/>
      <c r="E589" s="46"/>
      <c r="F589" s="99"/>
      <c r="G589" s="46"/>
    </row>
    <row r="590">
      <c r="A590" s="46"/>
      <c r="B590" s="46"/>
      <c r="C590" s="46"/>
      <c r="D590" s="46"/>
      <c r="E590" s="46"/>
      <c r="F590" s="99"/>
      <c r="G590" s="46"/>
    </row>
    <row r="591">
      <c r="A591" s="46"/>
      <c r="B591" s="46"/>
      <c r="C591" s="46"/>
      <c r="D591" s="46"/>
      <c r="E591" s="46"/>
      <c r="F591" s="99"/>
      <c r="G591" s="46"/>
    </row>
    <row r="592">
      <c r="A592" s="46"/>
      <c r="B592" s="46"/>
      <c r="C592" s="46"/>
      <c r="D592" s="46"/>
      <c r="E592" s="46"/>
      <c r="F592" s="99"/>
      <c r="G592" s="46"/>
    </row>
    <row r="593">
      <c r="A593" s="46"/>
      <c r="B593" s="46"/>
      <c r="C593" s="46"/>
      <c r="D593" s="46"/>
      <c r="E593" s="46"/>
      <c r="F593" s="99"/>
      <c r="G593" s="46"/>
    </row>
    <row r="594">
      <c r="A594" s="46"/>
      <c r="B594" s="46"/>
      <c r="C594" s="46"/>
      <c r="D594" s="46"/>
      <c r="E594" s="46"/>
      <c r="F594" s="99"/>
      <c r="G594" s="46"/>
    </row>
    <row r="595">
      <c r="A595" s="46"/>
      <c r="B595" s="46"/>
      <c r="C595" s="46"/>
      <c r="D595" s="46"/>
      <c r="E595" s="46"/>
      <c r="F595" s="99"/>
      <c r="G595" s="46"/>
    </row>
    <row r="596">
      <c r="A596" s="46"/>
      <c r="B596" s="46"/>
      <c r="C596" s="46"/>
      <c r="D596" s="46"/>
      <c r="E596" s="46"/>
      <c r="F596" s="99"/>
      <c r="G596" s="46"/>
    </row>
    <row r="597">
      <c r="A597" s="46"/>
      <c r="B597" s="46"/>
      <c r="C597" s="46"/>
      <c r="D597" s="46"/>
      <c r="E597" s="46"/>
      <c r="F597" s="99"/>
      <c r="G597" s="46"/>
    </row>
    <row r="598">
      <c r="A598" s="46"/>
      <c r="B598" s="46"/>
      <c r="C598" s="46"/>
      <c r="D598" s="46"/>
      <c r="E598" s="46"/>
      <c r="F598" s="99"/>
      <c r="G598" s="46"/>
    </row>
    <row r="599">
      <c r="A599" s="46"/>
      <c r="B599" s="46"/>
      <c r="C599" s="46"/>
      <c r="D599" s="46"/>
      <c r="E599" s="46"/>
      <c r="F599" s="99"/>
      <c r="G599" s="46"/>
    </row>
    <row r="600">
      <c r="A600" s="46"/>
      <c r="B600" s="46"/>
      <c r="C600" s="46"/>
      <c r="D600" s="46"/>
      <c r="E600" s="46"/>
      <c r="F600" s="99"/>
      <c r="G600" s="46"/>
    </row>
    <row r="601">
      <c r="A601" s="46"/>
      <c r="B601" s="46"/>
      <c r="C601" s="46"/>
      <c r="D601" s="46"/>
      <c r="E601" s="46"/>
      <c r="F601" s="99"/>
      <c r="G601" s="46"/>
    </row>
    <row r="602">
      <c r="A602" s="46"/>
      <c r="B602" s="46"/>
      <c r="C602" s="46"/>
      <c r="D602" s="46"/>
      <c r="E602" s="46"/>
      <c r="F602" s="99"/>
      <c r="G602" s="46"/>
    </row>
    <row r="603">
      <c r="A603" s="46"/>
      <c r="B603" s="46"/>
      <c r="C603" s="46"/>
      <c r="D603" s="46"/>
      <c r="E603" s="46"/>
      <c r="F603" s="99"/>
      <c r="G603" s="46"/>
    </row>
    <row r="604">
      <c r="A604" s="46"/>
      <c r="B604" s="46"/>
      <c r="C604" s="46"/>
      <c r="D604" s="46"/>
      <c r="E604" s="46"/>
      <c r="F604" s="99"/>
      <c r="G604" s="46"/>
    </row>
    <row r="605">
      <c r="A605" s="46"/>
      <c r="B605" s="46"/>
      <c r="C605" s="46"/>
      <c r="D605" s="46"/>
      <c r="E605" s="46"/>
      <c r="F605" s="99"/>
      <c r="G605" s="46"/>
    </row>
    <row r="606">
      <c r="A606" s="46"/>
      <c r="B606" s="46"/>
      <c r="C606" s="46"/>
      <c r="D606" s="46"/>
      <c r="E606" s="46"/>
      <c r="F606" s="99"/>
      <c r="G606" s="46"/>
    </row>
    <row r="607">
      <c r="A607" s="46"/>
      <c r="B607" s="46"/>
      <c r="C607" s="46"/>
      <c r="D607" s="46"/>
      <c r="E607" s="46"/>
      <c r="F607" s="99"/>
      <c r="G607" s="46"/>
    </row>
    <row r="608">
      <c r="A608" s="46"/>
      <c r="B608" s="46"/>
      <c r="C608" s="46"/>
      <c r="D608" s="46"/>
      <c r="E608" s="46"/>
      <c r="F608" s="99"/>
      <c r="G608" s="46"/>
    </row>
    <row r="609">
      <c r="A609" s="46"/>
      <c r="B609" s="46"/>
      <c r="C609" s="46"/>
      <c r="D609" s="46"/>
      <c r="E609" s="46"/>
      <c r="F609" s="99"/>
      <c r="G609" s="46"/>
    </row>
    <row r="610">
      <c r="A610" s="46"/>
      <c r="B610" s="46"/>
      <c r="C610" s="46"/>
      <c r="D610" s="46"/>
      <c r="E610" s="46"/>
      <c r="F610" s="99"/>
      <c r="G610" s="46"/>
    </row>
    <row r="611">
      <c r="A611" s="46"/>
      <c r="B611" s="46"/>
      <c r="C611" s="46"/>
      <c r="D611" s="46"/>
      <c r="E611" s="46"/>
      <c r="F611" s="99"/>
      <c r="G611" s="46"/>
    </row>
    <row r="612">
      <c r="A612" s="46"/>
      <c r="B612" s="46"/>
      <c r="C612" s="46"/>
      <c r="D612" s="46"/>
      <c r="E612" s="46"/>
      <c r="F612" s="99"/>
      <c r="G612" s="46"/>
    </row>
    <row r="613">
      <c r="A613" s="46"/>
      <c r="B613" s="46"/>
      <c r="C613" s="46"/>
      <c r="D613" s="46"/>
      <c r="E613" s="46"/>
      <c r="F613" s="99"/>
      <c r="G613" s="46"/>
    </row>
    <row r="614">
      <c r="A614" s="46"/>
      <c r="B614" s="46"/>
      <c r="C614" s="46"/>
      <c r="D614" s="46"/>
      <c r="E614" s="46"/>
      <c r="F614" s="99"/>
      <c r="G614" s="46"/>
    </row>
    <row r="615">
      <c r="A615" s="46"/>
      <c r="B615" s="46"/>
      <c r="C615" s="46"/>
      <c r="D615" s="46"/>
      <c r="E615" s="46"/>
      <c r="F615" s="99"/>
      <c r="G615" s="46"/>
    </row>
    <row r="616">
      <c r="A616" s="46"/>
      <c r="B616" s="46"/>
      <c r="C616" s="46"/>
      <c r="D616" s="46"/>
      <c r="E616" s="46"/>
      <c r="F616" s="99"/>
      <c r="G616" s="46"/>
    </row>
    <row r="617">
      <c r="A617" s="46"/>
      <c r="B617" s="46"/>
      <c r="C617" s="46"/>
      <c r="D617" s="46"/>
      <c r="E617" s="46"/>
      <c r="F617" s="99"/>
      <c r="G617" s="46"/>
    </row>
    <row r="618">
      <c r="A618" s="46"/>
      <c r="B618" s="46"/>
      <c r="C618" s="46"/>
      <c r="D618" s="46"/>
      <c r="E618" s="46"/>
      <c r="F618" s="99"/>
      <c r="G618" s="46"/>
    </row>
    <row r="619">
      <c r="A619" s="46"/>
      <c r="B619" s="46"/>
      <c r="C619" s="46"/>
      <c r="D619" s="46"/>
      <c r="E619" s="46"/>
      <c r="F619" s="99"/>
      <c r="G619" s="46"/>
    </row>
    <row r="620">
      <c r="A620" s="46"/>
      <c r="B620" s="46"/>
      <c r="C620" s="46"/>
      <c r="D620" s="46"/>
      <c r="E620" s="46"/>
      <c r="F620" s="99"/>
      <c r="G620" s="46"/>
    </row>
    <row r="621">
      <c r="A621" s="46"/>
      <c r="B621" s="46"/>
      <c r="C621" s="46"/>
      <c r="D621" s="46"/>
      <c r="E621" s="46"/>
      <c r="F621" s="99"/>
      <c r="G621" s="46"/>
    </row>
    <row r="622">
      <c r="A622" s="46"/>
      <c r="B622" s="46"/>
      <c r="C622" s="46"/>
      <c r="D622" s="46"/>
      <c r="E622" s="46"/>
      <c r="F622" s="99"/>
      <c r="G622" s="46"/>
    </row>
    <row r="623">
      <c r="A623" s="46"/>
      <c r="B623" s="46"/>
      <c r="C623" s="46"/>
      <c r="D623" s="46"/>
      <c r="E623" s="46"/>
      <c r="F623" s="99"/>
      <c r="G623" s="46"/>
    </row>
    <row r="624">
      <c r="A624" s="46"/>
      <c r="B624" s="46"/>
      <c r="C624" s="46"/>
      <c r="D624" s="46"/>
      <c r="E624" s="46"/>
      <c r="F624" s="99"/>
      <c r="G624" s="46"/>
    </row>
    <row r="625">
      <c r="A625" s="46"/>
      <c r="B625" s="46"/>
      <c r="C625" s="46"/>
      <c r="D625" s="46"/>
      <c r="E625" s="46"/>
      <c r="F625" s="99"/>
      <c r="G625" s="46"/>
    </row>
    <row r="626">
      <c r="A626" s="46"/>
      <c r="B626" s="46"/>
      <c r="C626" s="46"/>
      <c r="D626" s="46"/>
      <c r="E626" s="46"/>
      <c r="F626" s="99"/>
      <c r="G626" s="46"/>
    </row>
    <row r="627">
      <c r="A627" s="46"/>
      <c r="B627" s="46"/>
      <c r="C627" s="46"/>
      <c r="D627" s="46"/>
      <c r="E627" s="46"/>
      <c r="F627" s="99"/>
      <c r="G627" s="46"/>
    </row>
    <row r="628">
      <c r="A628" s="46"/>
      <c r="B628" s="46"/>
      <c r="C628" s="46"/>
      <c r="D628" s="46"/>
      <c r="E628" s="46"/>
      <c r="F628" s="99"/>
      <c r="G628" s="46"/>
    </row>
    <row r="629">
      <c r="A629" s="46"/>
      <c r="B629" s="46"/>
      <c r="C629" s="46"/>
      <c r="D629" s="46"/>
      <c r="E629" s="46"/>
      <c r="F629" s="99"/>
      <c r="G629" s="46"/>
    </row>
    <row r="630">
      <c r="A630" s="46"/>
      <c r="B630" s="46"/>
      <c r="C630" s="46"/>
      <c r="D630" s="46"/>
      <c r="E630" s="46"/>
      <c r="F630" s="99"/>
      <c r="G630" s="46"/>
    </row>
    <row r="631">
      <c r="A631" s="46"/>
      <c r="B631" s="46"/>
      <c r="C631" s="46"/>
      <c r="D631" s="46"/>
      <c r="E631" s="46"/>
      <c r="F631" s="99"/>
      <c r="G631" s="46"/>
    </row>
    <row r="632">
      <c r="A632" s="46"/>
      <c r="B632" s="46"/>
      <c r="C632" s="46"/>
      <c r="D632" s="46"/>
      <c r="E632" s="46"/>
      <c r="F632" s="99"/>
      <c r="G632" s="46"/>
    </row>
    <row r="633">
      <c r="A633" s="46"/>
      <c r="B633" s="46"/>
      <c r="C633" s="46"/>
      <c r="D633" s="46"/>
      <c r="E633" s="46"/>
      <c r="F633" s="99"/>
      <c r="G633" s="46"/>
    </row>
    <row r="634">
      <c r="A634" s="46"/>
      <c r="B634" s="46"/>
      <c r="C634" s="46"/>
      <c r="D634" s="46"/>
      <c r="E634" s="46"/>
      <c r="F634" s="99"/>
      <c r="G634" s="46"/>
    </row>
    <row r="635">
      <c r="A635" s="46"/>
      <c r="B635" s="46"/>
      <c r="C635" s="46"/>
      <c r="D635" s="46"/>
      <c r="E635" s="46"/>
      <c r="F635" s="99"/>
      <c r="G635" s="46"/>
    </row>
    <row r="636">
      <c r="A636" s="46"/>
      <c r="B636" s="46"/>
      <c r="C636" s="46"/>
      <c r="D636" s="46"/>
      <c r="E636" s="46"/>
      <c r="F636" s="99"/>
      <c r="G636" s="46"/>
    </row>
    <row r="637">
      <c r="A637" s="46"/>
      <c r="B637" s="46"/>
      <c r="C637" s="46"/>
      <c r="D637" s="46"/>
      <c r="E637" s="46"/>
      <c r="F637" s="99"/>
      <c r="G637" s="46"/>
    </row>
    <row r="638">
      <c r="A638" s="46"/>
      <c r="B638" s="46"/>
      <c r="C638" s="46"/>
      <c r="D638" s="46"/>
      <c r="E638" s="46"/>
      <c r="F638" s="99"/>
      <c r="G638" s="46"/>
    </row>
    <row r="639">
      <c r="A639" s="46"/>
      <c r="B639" s="46"/>
      <c r="C639" s="46"/>
      <c r="D639" s="46"/>
      <c r="E639" s="46"/>
      <c r="F639" s="99"/>
      <c r="G639" s="46"/>
    </row>
    <row r="640">
      <c r="A640" s="46"/>
      <c r="B640" s="46"/>
      <c r="C640" s="46"/>
      <c r="D640" s="46"/>
      <c r="E640" s="46"/>
      <c r="F640" s="99"/>
      <c r="G640" s="46"/>
    </row>
    <row r="641">
      <c r="A641" s="46"/>
      <c r="B641" s="46"/>
      <c r="C641" s="46"/>
      <c r="D641" s="46"/>
      <c r="E641" s="46"/>
      <c r="F641" s="99"/>
      <c r="G641" s="46"/>
    </row>
    <row r="642">
      <c r="A642" s="46"/>
      <c r="B642" s="46"/>
      <c r="C642" s="46"/>
      <c r="D642" s="46"/>
      <c r="E642" s="46"/>
      <c r="F642" s="99"/>
      <c r="G642" s="46"/>
    </row>
    <row r="643">
      <c r="A643" s="46"/>
      <c r="B643" s="46"/>
      <c r="C643" s="46"/>
      <c r="D643" s="46"/>
      <c r="E643" s="46"/>
      <c r="F643" s="99"/>
      <c r="G643" s="46"/>
    </row>
    <row r="644">
      <c r="A644" s="46"/>
      <c r="B644" s="46"/>
      <c r="C644" s="46"/>
      <c r="D644" s="46"/>
      <c r="E644" s="46"/>
      <c r="F644" s="99"/>
      <c r="G644" s="46"/>
    </row>
    <row r="645">
      <c r="A645" s="46"/>
      <c r="B645" s="46"/>
      <c r="C645" s="46"/>
      <c r="D645" s="46"/>
      <c r="E645" s="46"/>
      <c r="F645" s="99"/>
      <c r="G645" s="46"/>
    </row>
    <row r="646">
      <c r="A646" s="46"/>
      <c r="B646" s="46"/>
      <c r="C646" s="46"/>
      <c r="D646" s="46"/>
      <c r="E646" s="46"/>
      <c r="F646" s="99"/>
      <c r="G646" s="46"/>
    </row>
    <row r="647">
      <c r="A647" s="46"/>
      <c r="B647" s="46"/>
      <c r="C647" s="46"/>
      <c r="D647" s="46"/>
      <c r="E647" s="46"/>
      <c r="F647" s="99"/>
      <c r="G647" s="46"/>
    </row>
    <row r="648">
      <c r="A648" s="46"/>
      <c r="B648" s="46"/>
      <c r="C648" s="46"/>
      <c r="D648" s="46"/>
      <c r="E648" s="46"/>
      <c r="F648" s="99"/>
      <c r="G648" s="46"/>
    </row>
    <row r="649">
      <c r="A649" s="46"/>
      <c r="B649" s="46"/>
      <c r="C649" s="46"/>
      <c r="D649" s="46"/>
      <c r="E649" s="46"/>
      <c r="F649" s="99"/>
      <c r="G649" s="46"/>
    </row>
    <row r="650">
      <c r="A650" s="46"/>
      <c r="B650" s="46"/>
      <c r="C650" s="46"/>
      <c r="D650" s="46"/>
      <c r="E650" s="46"/>
      <c r="F650" s="99"/>
      <c r="G650" s="46"/>
    </row>
    <row r="651">
      <c r="A651" s="46"/>
      <c r="B651" s="46"/>
      <c r="C651" s="46"/>
      <c r="D651" s="46"/>
      <c r="E651" s="46"/>
      <c r="F651" s="99"/>
      <c r="G651" s="46"/>
    </row>
    <row r="652">
      <c r="A652" s="46"/>
      <c r="B652" s="46"/>
      <c r="C652" s="46"/>
      <c r="D652" s="46"/>
      <c r="E652" s="46"/>
      <c r="F652" s="99"/>
      <c r="G652" s="46"/>
    </row>
    <row r="653">
      <c r="A653" s="46"/>
      <c r="B653" s="46"/>
      <c r="C653" s="46"/>
      <c r="D653" s="46"/>
      <c r="E653" s="46"/>
      <c r="F653" s="99"/>
      <c r="G653" s="46"/>
    </row>
    <row r="654">
      <c r="A654" s="46"/>
      <c r="B654" s="46"/>
      <c r="C654" s="46"/>
      <c r="D654" s="46"/>
      <c r="E654" s="46"/>
      <c r="F654" s="99"/>
      <c r="G654" s="46"/>
    </row>
    <row r="655">
      <c r="A655" s="46"/>
      <c r="B655" s="46"/>
      <c r="C655" s="46"/>
      <c r="D655" s="46"/>
      <c r="E655" s="46"/>
      <c r="F655" s="99"/>
      <c r="G655" s="46"/>
    </row>
    <row r="656">
      <c r="A656" s="46"/>
      <c r="B656" s="46"/>
      <c r="C656" s="46"/>
      <c r="D656" s="46"/>
      <c r="E656" s="46"/>
      <c r="F656" s="99"/>
      <c r="G656" s="46"/>
    </row>
    <row r="657">
      <c r="A657" s="46"/>
      <c r="B657" s="46"/>
      <c r="C657" s="46"/>
      <c r="D657" s="46"/>
      <c r="E657" s="46"/>
      <c r="F657" s="99"/>
      <c r="G657" s="46"/>
    </row>
    <row r="658">
      <c r="A658" s="46"/>
      <c r="B658" s="46"/>
      <c r="C658" s="46"/>
      <c r="D658" s="46"/>
      <c r="E658" s="46"/>
      <c r="F658" s="99"/>
      <c r="G658" s="46"/>
    </row>
    <row r="659">
      <c r="A659" s="46"/>
      <c r="B659" s="46"/>
      <c r="C659" s="46"/>
      <c r="D659" s="46"/>
      <c r="E659" s="46"/>
      <c r="F659" s="99"/>
      <c r="G659" s="46"/>
    </row>
    <row r="660">
      <c r="A660" s="46"/>
      <c r="B660" s="46"/>
      <c r="C660" s="46"/>
      <c r="D660" s="46"/>
      <c r="E660" s="46"/>
      <c r="F660" s="99"/>
      <c r="G660" s="46"/>
    </row>
    <row r="661">
      <c r="A661" s="46"/>
      <c r="B661" s="46"/>
      <c r="C661" s="46"/>
      <c r="D661" s="46"/>
      <c r="E661" s="46"/>
      <c r="F661" s="99"/>
      <c r="G661" s="46"/>
    </row>
    <row r="662">
      <c r="A662" s="46"/>
      <c r="B662" s="46"/>
      <c r="C662" s="46"/>
      <c r="D662" s="46"/>
      <c r="E662" s="46"/>
      <c r="F662" s="99"/>
      <c r="G662" s="46"/>
    </row>
    <row r="663">
      <c r="A663" s="46"/>
      <c r="B663" s="46"/>
      <c r="C663" s="46"/>
      <c r="D663" s="46"/>
      <c r="E663" s="46"/>
      <c r="F663" s="99"/>
      <c r="G663" s="46"/>
    </row>
    <row r="664">
      <c r="A664" s="46"/>
      <c r="B664" s="46"/>
      <c r="C664" s="46"/>
      <c r="D664" s="46"/>
      <c r="E664" s="46"/>
      <c r="F664" s="99"/>
      <c r="G664" s="46"/>
    </row>
    <row r="665">
      <c r="A665" s="46"/>
      <c r="B665" s="46"/>
      <c r="C665" s="46"/>
      <c r="D665" s="46"/>
      <c r="E665" s="46"/>
      <c r="F665" s="99"/>
      <c r="G665" s="46"/>
    </row>
    <row r="666">
      <c r="A666" s="46"/>
      <c r="B666" s="46"/>
      <c r="C666" s="46"/>
      <c r="D666" s="46"/>
      <c r="E666" s="46"/>
      <c r="F666" s="99"/>
      <c r="G666" s="46"/>
    </row>
    <row r="667">
      <c r="A667" s="46"/>
      <c r="B667" s="46"/>
      <c r="C667" s="46"/>
      <c r="D667" s="46"/>
      <c r="E667" s="46"/>
      <c r="F667" s="99"/>
      <c r="G667" s="46"/>
    </row>
    <row r="668">
      <c r="A668" s="46"/>
      <c r="B668" s="46"/>
      <c r="C668" s="46"/>
      <c r="D668" s="46"/>
      <c r="E668" s="46"/>
      <c r="F668" s="99"/>
      <c r="G668" s="46"/>
    </row>
    <row r="669">
      <c r="A669" s="46"/>
      <c r="B669" s="46"/>
      <c r="C669" s="46"/>
      <c r="D669" s="46"/>
      <c r="E669" s="46"/>
      <c r="F669" s="99"/>
      <c r="G669" s="46"/>
    </row>
    <row r="670">
      <c r="A670" s="46"/>
      <c r="B670" s="46"/>
      <c r="C670" s="46"/>
      <c r="D670" s="46"/>
      <c r="E670" s="46"/>
      <c r="F670" s="99"/>
      <c r="G670" s="46"/>
    </row>
    <row r="671">
      <c r="A671" s="46"/>
      <c r="B671" s="46"/>
      <c r="C671" s="46"/>
      <c r="D671" s="46"/>
      <c r="E671" s="46"/>
      <c r="F671" s="99"/>
      <c r="G671" s="46"/>
    </row>
    <row r="672">
      <c r="A672" s="46"/>
      <c r="B672" s="46"/>
      <c r="C672" s="46"/>
      <c r="D672" s="46"/>
      <c r="E672" s="46"/>
      <c r="F672" s="99"/>
      <c r="G672" s="46"/>
    </row>
    <row r="673">
      <c r="A673" s="46"/>
      <c r="B673" s="46"/>
      <c r="C673" s="46"/>
      <c r="D673" s="46"/>
      <c r="E673" s="46"/>
      <c r="F673" s="99"/>
      <c r="G673" s="46"/>
    </row>
    <row r="674">
      <c r="A674" s="46"/>
      <c r="B674" s="46"/>
      <c r="C674" s="46"/>
      <c r="D674" s="46"/>
      <c r="E674" s="46"/>
      <c r="F674" s="99"/>
      <c r="G674" s="46"/>
    </row>
    <row r="675">
      <c r="A675" s="46"/>
      <c r="B675" s="46"/>
      <c r="C675" s="46"/>
      <c r="D675" s="46"/>
      <c r="E675" s="46"/>
      <c r="F675" s="99"/>
      <c r="G675" s="46"/>
    </row>
    <row r="676">
      <c r="A676" s="46"/>
      <c r="B676" s="46"/>
      <c r="C676" s="46"/>
      <c r="D676" s="46"/>
      <c r="E676" s="46"/>
      <c r="F676" s="99"/>
      <c r="G676" s="46"/>
    </row>
    <row r="677">
      <c r="A677" s="46"/>
      <c r="B677" s="46"/>
      <c r="C677" s="46"/>
      <c r="D677" s="46"/>
      <c r="E677" s="46"/>
      <c r="F677" s="99"/>
      <c r="G677" s="46"/>
    </row>
    <row r="678">
      <c r="A678" s="46"/>
      <c r="B678" s="46"/>
      <c r="C678" s="46"/>
      <c r="D678" s="46"/>
      <c r="E678" s="46"/>
      <c r="F678" s="99"/>
      <c r="G678" s="46"/>
    </row>
    <row r="679">
      <c r="A679" s="46"/>
      <c r="B679" s="46"/>
      <c r="C679" s="46"/>
      <c r="D679" s="46"/>
      <c r="E679" s="46"/>
      <c r="F679" s="99"/>
      <c r="G679" s="46"/>
    </row>
    <row r="680">
      <c r="A680" s="46"/>
      <c r="B680" s="46"/>
      <c r="C680" s="46"/>
      <c r="D680" s="46"/>
      <c r="E680" s="46"/>
      <c r="F680" s="99"/>
      <c r="G680" s="46"/>
    </row>
    <row r="681">
      <c r="A681" s="46"/>
      <c r="B681" s="46"/>
      <c r="C681" s="46"/>
      <c r="D681" s="46"/>
      <c r="E681" s="46"/>
      <c r="F681" s="99"/>
      <c r="G681" s="46"/>
    </row>
    <row r="682">
      <c r="A682" s="46"/>
      <c r="B682" s="46"/>
      <c r="C682" s="46"/>
      <c r="D682" s="46"/>
      <c r="E682" s="46"/>
      <c r="F682" s="99"/>
      <c r="G682" s="46"/>
    </row>
    <row r="683">
      <c r="A683" s="46"/>
      <c r="B683" s="46"/>
      <c r="C683" s="46"/>
      <c r="D683" s="46"/>
      <c r="E683" s="46"/>
      <c r="F683" s="99"/>
      <c r="G683" s="46"/>
    </row>
    <row r="684">
      <c r="A684" s="46"/>
      <c r="B684" s="46"/>
      <c r="C684" s="46"/>
      <c r="D684" s="46"/>
      <c r="E684" s="46"/>
      <c r="F684" s="99"/>
      <c r="G684" s="46"/>
    </row>
    <row r="685">
      <c r="A685" s="46"/>
      <c r="B685" s="46"/>
      <c r="C685" s="46"/>
      <c r="D685" s="46"/>
      <c r="E685" s="46"/>
      <c r="F685" s="99"/>
      <c r="G685" s="46"/>
    </row>
    <row r="686">
      <c r="A686" s="46"/>
      <c r="B686" s="46"/>
      <c r="C686" s="46"/>
      <c r="D686" s="46"/>
      <c r="E686" s="46"/>
      <c r="F686" s="99"/>
      <c r="G686" s="46"/>
    </row>
    <row r="687">
      <c r="A687" s="46"/>
      <c r="B687" s="46"/>
      <c r="C687" s="46"/>
      <c r="D687" s="46"/>
      <c r="E687" s="46"/>
      <c r="F687" s="99"/>
      <c r="G687" s="46"/>
    </row>
    <row r="688">
      <c r="A688" s="46"/>
      <c r="B688" s="46"/>
      <c r="C688" s="46"/>
      <c r="D688" s="46"/>
      <c r="E688" s="46"/>
      <c r="F688" s="99"/>
      <c r="G688" s="46"/>
    </row>
    <row r="689">
      <c r="A689" s="46"/>
      <c r="B689" s="46"/>
      <c r="C689" s="46"/>
      <c r="D689" s="46"/>
      <c r="E689" s="46"/>
      <c r="F689" s="99"/>
      <c r="G689" s="46"/>
    </row>
    <row r="690">
      <c r="A690" s="46"/>
      <c r="B690" s="46"/>
      <c r="C690" s="46"/>
      <c r="D690" s="46"/>
      <c r="E690" s="46"/>
      <c r="F690" s="99"/>
      <c r="G690" s="46"/>
    </row>
    <row r="691">
      <c r="A691" s="46"/>
      <c r="B691" s="46"/>
      <c r="C691" s="46"/>
      <c r="D691" s="46"/>
      <c r="E691" s="46"/>
      <c r="F691" s="99"/>
      <c r="G691" s="46"/>
    </row>
    <row r="692">
      <c r="A692" s="46"/>
      <c r="B692" s="46"/>
      <c r="C692" s="46"/>
      <c r="D692" s="46"/>
      <c r="E692" s="46"/>
      <c r="F692" s="99"/>
      <c r="G692" s="46"/>
    </row>
    <row r="693">
      <c r="A693" s="46"/>
      <c r="B693" s="46"/>
      <c r="C693" s="46"/>
      <c r="D693" s="46"/>
      <c r="E693" s="46"/>
      <c r="F693" s="99"/>
      <c r="G693" s="46"/>
    </row>
    <row r="694">
      <c r="A694" s="46"/>
      <c r="B694" s="46"/>
      <c r="C694" s="46"/>
      <c r="D694" s="46"/>
      <c r="E694" s="46"/>
      <c r="F694" s="99"/>
      <c r="G694" s="46"/>
    </row>
    <row r="695">
      <c r="A695" s="46"/>
      <c r="B695" s="46"/>
      <c r="C695" s="46"/>
      <c r="D695" s="46"/>
      <c r="E695" s="46"/>
      <c r="F695" s="99"/>
      <c r="G695" s="46"/>
    </row>
    <row r="696">
      <c r="A696" s="46"/>
      <c r="B696" s="46"/>
      <c r="C696" s="46"/>
      <c r="D696" s="46"/>
      <c r="E696" s="46"/>
      <c r="F696" s="99"/>
      <c r="G696" s="46"/>
    </row>
    <row r="697">
      <c r="A697" s="46"/>
      <c r="B697" s="46"/>
      <c r="C697" s="46"/>
      <c r="D697" s="46"/>
      <c r="E697" s="46"/>
      <c r="F697" s="99"/>
      <c r="G697" s="46"/>
    </row>
    <row r="698">
      <c r="A698" s="46"/>
      <c r="B698" s="46"/>
      <c r="C698" s="46"/>
      <c r="D698" s="46"/>
      <c r="E698" s="46"/>
      <c r="F698" s="99"/>
      <c r="G698" s="46"/>
    </row>
    <row r="699">
      <c r="A699" s="46"/>
      <c r="B699" s="46"/>
      <c r="C699" s="46"/>
      <c r="D699" s="46"/>
      <c r="E699" s="46"/>
      <c r="F699" s="99"/>
      <c r="G699" s="46"/>
    </row>
    <row r="700">
      <c r="A700" s="46"/>
      <c r="B700" s="46"/>
      <c r="C700" s="46"/>
      <c r="D700" s="46"/>
      <c r="E700" s="46"/>
      <c r="F700" s="99"/>
      <c r="G700" s="46"/>
    </row>
    <row r="701">
      <c r="A701" s="46"/>
      <c r="B701" s="46"/>
      <c r="C701" s="46"/>
      <c r="D701" s="46"/>
      <c r="E701" s="46"/>
      <c r="F701" s="99"/>
      <c r="G701" s="46"/>
    </row>
    <row r="702">
      <c r="A702" s="46"/>
      <c r="B702" s="46"/>
      <c r="C702" s="46"/>
      <c r="D702" s="46"/>
      <c r="E702" s="46"/>
      <c r="F702" s="99"/>
      <c r="G702" s="46"/>
    </row>
    <row r="703">
      <c r="A703" s="46"/>
      <c r="B703" s="46"/>
      <c r="C703" s="46"/>
      <c r="D703" s="46"/>
      <c r="E703" s="46"/>
      <c r="F703" s="99"/>
      <c r="G703" s="46"/>
    </row>
    <row r="704">
      <c r="A704" s="46"/>
      <c r="B704" s="46"/>
      <c r="C704" s="46"/>
      <c r="D704" s="46"/>
      <c r="E704" s="46"/>
      <c r="F704" s="99"/>
      <c r="G704" s="46"/>
    </row>
    <row r="705">
      <c r="A705" s="46"/>
      <c r="B705" s="46"/>
      <c r="C705" s="46"/>
      <c r="D705" s="46"/>
      <c r="E705" s="46"/>
      <c r="F705" s="99"/>
      <c r="G705" s="46"/>
    </row>
    <row r="706">
      <c r="A706" s="46"/>
      <c r="B706" s="46"/>
      <c r="C706" s="46"/>
      <c r="D706" s="46"/>
      <c r="E706" s="46"/>
      <c r="F706" s="99"/>
      <c r="G706" s="46"/>
    </row>
    <row r="707">
      <c r="A707" s="46"/>
      <c r="B707" s="46"/>
      <c r="C707" s="46"/>
      <c r="D707" s="46"/>
      <c r="E707" s="46"/>
      <c r="F707" s="99"/>
      <c r="G707" s="46"/>
    </row>
    <row r="708">
      <c r="A708" s="46"/>
      <c r="B708" s="46"/>
      <c r="C708" s="46"/>
      <c r="D708" s="46"/>
      <c r="E708" s="46"/>
      <c r="F708" s="99"/>
      <c r="G708" s="46"/>
    </row>
    <row r="709">
      <c r="A709" s="46"/>
      <c r="B709" s="46"/>
      <c r="C709" s="46"/>
      <c r="D709" s="46"/>
      <c r="E709" s="46"/>
      <c r="F709" s="99"/>
      <c r="G709" s="46"/>
    </row>
    <row r="710">
      <c r="A710" s="46"/>
      <c r="B710" s="46"/>
      <c r="C710" s="46"/>
      <c r="D710" s="46"/>
      <c r="E710" s="46"/>
      <c r="F710" s="99"/>
      <c r="G710" s="46"/>
    </row>
    <row r="711">
      <c r="A711" s="46"/>
      <c r="B711" s="46"/>
      <c r="C711" s="46"/>
      <c r="D711" s="46"/>
      <c r="E711" s="46"/>
      <c r="F711" s="99"/>
      <c r="G711" s="46"/>
    </row>
    <row r="712">
      <c r="A712" s="46"/>
      <c r="B712" s="46"/>
      <c r="C712" s="46"/>
      <c r="D712" s="46"/>
      <c r="E712" s="46"/>
      <c r="F712" s="99"/>
      <c r="G712" s="46"/>
    </row>
    <row r="713">
      <c r="A713" s="46"/>
      <c r="B713" s="46"/>
      <c r="C713" s="46"/>
      <c r="D713" s="46"/>
      <c r="E713" s="46"/>
      <c r="F713" s="99"/>
      <c r="G713" s="46"/>
    </row>
    <row r="714">
      <c r="A714" s="46"/>
      <c r="B714" s="46"/>
      <c r="C714" s="46"/>
      <c r="D714" s="46"/>
      <c r="E714" s="46"/>
      <c r="F714" s="99"/>
      <c r="G714" s="46"/>
    </row>
    <row r="715">
      <c r="A715" s="46"/>
      <c r="B715" s="46"/>
      <c r="C715" s="46"/>
      <c r="D715" s="46"/>
      <c r="E715" s="46"/>
      <c r="F715" s="99"/>
      <c r="G715" s="46"/>
    </row>
    <row r="716">
      <c r="A716" s="46"/>
      <c r="B716" s="46"/>
      <c r="C716" s="46"/>
      <c r="D716" s="46"/>
      <c r="E716" s="46"/>
      <c r="F716" s="99"/>
      <c r="G716" s="46"/>
    </row>
    <row r="717">
      <c r="A717" s="46"/>
      <c r="B717" s="46"/>
      <c r="C717" s="46"/>
      <c r="D717" s="46"/>
      <c r="E717" s="46"/>
      <c r="F717" s="99"/>
      <c r="G717" s="46"/>
    </row>
    <row r="718">
      <c r="A718" s="46"/>
      <c r="B718" s="46"/>
      <c r="C718" s="46"/>
      <c r="D718" s="46"/>
      <c r="E718" s="46"/>
      <c r="F718" s="99"/>
      <c r="G718" s="46"/>
    </row>
    <row r="719">
      <c r="A719" s="46"/>
      <c r="B719" s="46"/>
      <c r="C719" s="46"/>
      <c r="D719" s="46"/>
      <c r="E719" s="46"/>
      <c r="F719" s="99"/>
      <c r="G719" s="46"/>
    </row>
    <row r="720">
      <c r="A720" s="46"/>
      <c r="B720" s="46"/>
      <c r="C720" s="46"/>
      <c r="D720" s="46"/>
      <c r="E720" s="46"/>
      <c r="F720" s="99"/>
      <c r="G720" s="46"/>
    </row>
    <row r="721">
      <c r="A721" s="46"/>
      <c r="B721" s="46"/>
      <c r="C721" s="46"/>
      <c r="D721" s="46"/>
      <c r="E721" s="46"/>
      <c r="F721" s="99"/>
      <c r="G721" s="46"/>
    </row>
    <row r="722">
      <c r="A722" s="46"/>
      <c r="B722" s="46"/>
      <c r="C722" s="46"/>
      <c r="D722" s="46"/>
      <c r="E722" s="46"/>
      <c r="F722" s="99"/>
      <c r="G722" s="46"/>
    </row>
    <row r="723">
      <c r="A723" s="46"/>
      <c r="B723" s="46"/>
      <c r="C723" s="46"/>
      <c r="D723" s="46"/>
      <c r="E723" s="46"/>
      <c r="F723" s="99"/>
      <c r="G723" s="46"/>
    </row>
    <row r="724">
      <c r="A724" s="46"/>
      <c r="B724" s="46"/>
      <c r="C724" s="46"/>
      <c r="D724" s="46"/>
      <c r="E724" s="46"/>
      <c r="F724" s="99"/>
      <c r="G724" s="46"/>
    </row>
    <row r="725">
      <c r="A725" s="46"/>
      <c r="B725" s="46"/>
      <c r="C725" s="46"/>
      <c r="D725" s="46"/>
      <c r="E725" s="46"/>
      <c r="F725" s="99"/>
      <c r="G725" s="46"/>
    </row>
    <row r="726">
      <c r="A726" s="46"/>
      <c r="B726" s="46"/>
      <c r="C726" s="46"/>
      <c r="D726" s="46"/>
      <c r="E726" s="46"/>
      <c r="F726" s="99"/>
      <c r="G726" s="46"/>
    </row>
    <row r="727">
      <c r="A727" s="46"/>
      <c r="B727" s="46"/>
      <c r="C727" s="46"/>
      <c r="D727" s="46"/>
      <c r="E727" s="46"/>
      <c r="F727" s="99"/>
      <c r="G727" s="46"/>
    </row>
    <row r="728">
      <c r="A728" s="46"/>
      <c r="B728" s="46"/>
      <c r="C728" s="46"/>
      <c r="D728" s="46"/>
      <c r="E728" s="46"/>
      <c r="F728" s="99"/>
      <c r="G728" s="46"/>
    </row>
    <row r="729">
      <c r="A729" s="46"/>
      <c r="B729" s="46"/>
      <c r="C729" s="46"/>
      <c r="D729" s="46"/>
      <c r="E729" s="46"/>
      <c r="F729" s="99"/>
      <c r="G729" s="46"/>
    </row>
    <row r="730">
      <c r="A730" s="46"/>
      <c r="B730" s="46"/>
      <c r="C730" s="46"/>
      <c r="D730" s="46"/>
      <c r="E730" s="46"/>
      <c r="F730" s="99"/>
      <c r="G730" s="46"/>
    </row>
    <row r="731">
      <c r="A731" s="46"/>
      <c r="B731" s="46"/>
      <c r="C731" s="46"/>
      <c r="D731" s="46"/>
      <c r="E731" s="46"/>
      <c r="F731" s="99"/>
      <c r="G731" s="46"/>
    </row>
    <row r="732">
      <c r="A732" s="46"/>
      <c r="B732" s="46"/>
      <c r="C732" s="46"/>
      <c r="D732" s="46"/>
      <c r="E732" s="46"/>
      <c r="F732" s="99"/>
      <c r="G732" s="46"/>
    </row>
    <row r="733">
      <c r="A733" s="46"/>
      <c r="B733" s="46"/>
      <c r="C733" s="46"/>
      <c r="D733" s="46"/>
      <c r="E733" s="46"/>
      <c r="F733" s="99"/>
      <c r="G733" s="46"/>
    </row>
    <row r="734">
      <c r="A734" s="46"/>
      <c r="B734" s="46"/>
      <c r="C734" s="46"/>
      <c r="D734" s="46"/>
      <c r="E734" s="46"/>
      <c r="F734" s="99"/>
      <c r="G734" s="46"/>
    </row>
    <row r="735">
      <c r="A735" s="46"/>
      <c r="B735" s="46"/>
      <c r="C735" s="46"/>
      <c r="D735" s="46"/>
      <c r="E735" s="46"/>
      <c r="F735" s="99"/>
      <c r="G735" s="46"/>
    </row>
    <row r="736">
      <c r="A736" s="46"/>
      <c r="B736" s="46"/>
      <c r="C736" s="46"/>
      <c r="D736" s="46"/>
      <c r="E736" s="46"/>
      <c r="F736" s="99"/>
      <c r="G736" s="46"/>
    </row>
    <row r="737">
      <c r="A737" s="46"/>
      <c r="B737" s="46"/>
      <c r="C737" s="46"/>
      <c r="D737" s="46"/>
      <c r="E737" s="46"/>
      <c r="F737" s="99"/>
      <c r="G737" s="46"/>
    </row>
    <row r="738">
      <c r="A738" s="46"/>
      <c r="B738" s="46"/>
      <c r="C738" s="46"/>
      <c r="D738" s="46"/>
      <c r="E738" s="46"/>
      <c r="F738" s="99"/>
      <c r="G738" s="46"/>
    </row>
    <row r="739">
      <c r="A739" s="46"/>
      <c r="B739" s="46"/>
      <c r="C739" s="46"/>
      <c r="D739" s="46"/>
      <c r="E739" s="46"/>
      <c r="F739" s="99"/>
      <c r="G739" s="46"/>
    </row>
    <row r="740">
      <c r="A740" s="46"/>
      <c r="B740" s="46"/>
      <c r="C740" s="46"/>
      <c r="D740" s="46"/>
      <c r="E740" s="46"/>
      <c r="F740" s="99"/>
      <c r="G740" s="46"/>
    </row>
    <row r="741">
      <c r="A741" s="46"/>
      <c r="B741" s="46"/>
      <c r="C741" s="46"/>
      <c r="D741" s="46"/>
      <c r="E741" s="46"/>
      <c r="F741" s="99"/>
      <c r="G741" s="46"/>
    </row>
    <row r="742">
      <c r="A742" s="46"/>
      <c r="B742" s="46"/>
      <c r="C742" s="46"/>
      <c r="D742" s="46"/>
      <c r="E742" s="46"/>
      <c r="F742" s="99"/>
      <c r="G742" s="46"/>
    </row>
    <row r="743">
      <c r="A743" s="46"/>
      <c r="B743" s="46"/>
      <c r="C743" s="46"/>
      <c r="D743" s="46"/>
      <c r="E743" s="46"/>
      <c r="F743" s="99"/>
      <c r="G743" s="46"/>
    </row>
    <row r="744">
      <c r="A744" s="46"/>
      <c r="B744" s="46"/>
      <c r="C744" s="46"/>
      <c r="D744" s="46"/>
      <c r="E744" s="46"/>
      <c r="F744" s="99"/>
      <c r="G744" s="46"/>
    </row>
    <row r="745">
      <c r="A745" s="46"/>
      <c r="B745" s="46"/>
      <c r="C745" s="46"/>
      <c r="D745" s="46"/>
      <c r="E745" s="46"/>
      <c r="F745" s="99"/>
      <c r="G745" s="46"/>
    </row>
    <row r="746">
      <c r="A746" s="46"/>
      <c r="B746" s="46"/>
      <c r="C746" s="46"/>
      <c r="D746" s="46"/>
      <c r="E746" s="46"/>
      <c r="F746" s="99"/>
      <c r="G746" s="46"/>
    </row>
    <row r="747">
      <c r="A747" s="46"/>
      <c r="B747" s="46"/>
      <c r="C747" s="46"/>
      <c r="D747" s="46"/>
      <c r="E747" s="46"/>
      <c r="F747" s="99"/>
      <c r="G747" s="46"/>
    </row>
    <row r="748">
      <c r="A748" s="46"/>
      <c r="B748" s="46"/>
      <c r="C748" s="46"/>
      <c r="D748" s="46"/>
      <c r="E748" s="46"/>
      <c r="F748" s="99"/>
      <c r="G748" s="46"/>
    </row>
    <row r="749">
      <c r="A749" s="46"/>
      <c r="B749" s="46"/>
      <c r="C749" s="46"/>
      <c r="D749" s="46"/>
      <c r="E749" s="46"/>
      <c r="F749" s="99"/>
      <c r="G749" s="46"/>
    </row>
    <row r="750">
      <c r="A750" s="46"/>
      <c r="B750" s="46"/>
      <c r="C750" s="46"/>
      <c r="D750" s="46"/>
      <c r="E750" s="46"/>
      <c r="F750" s="99"/>
      <c r="G750" s="46"/>
    </row>
    <row r="751">
      <c r="A751" s="46"/>
      <c r="B751" s="46"/>
      <c r="C751" s="46"/>
      <c r="D751" s="46"/>
      <c r="E751" s="46"/>
      <c r="F751" s="99"/>
      <c r="G751" s="46"/>
    </row>
    <row r="752">
      <c r="A752" s="46"/>
      <c r="B752" s="46"/>
      <c r="C752" s="46"/>
      <c r="D752" s="46"/>
      <c r="E752" s="46"/>
      <c r="F752" s="99"/>
      <c r="G752" s="46"/>
    </row>
    <row r="753">
      <c r="A753" s="46"/>
      <c r="B753" s="46"/>
      <c r="C753" s="46"/>
      <c r="D753" s="46"/>
      <c r="E753" s="46"/>
      <c r="F753" s="99"/>
      <c r="G753" s="46"/>
    </row>
    <row r="754">
      <c r="A754" s="46"/>
      <c r="B754" s="46"/>
      <c r="C754" s="46"/>
      <c r="D754" s="46"/>
      <c r="E754" s="46"/>
      <c r="F754" s="99"/>
      <c r="G754" s="46"/>
    </row>
    <row r="755">
      <c r="A755" s="46"/>
      <c r="B755" s="46"/>
      <c r="C755" s="46"/>
      <c r="D755" s="46"/>
      <c r="E755" s="46"/>
      <c r="F755" s="99"/>
      <c r="G755" s="46"/>
    </row>
    <row r="756">
      <c r="A756" s="46"/>
      <c r="B756" s="46"/>
      <c r="C756" s="46"/>
      <c r="D756" s="46"/>
      <c r="E756" s="46"/>
      <c r="F756" s="99"/>
      <c r="G756" s="46"/>
    </row>
    <row r="757">
      <c r="A757" s="46"/>
      <c r="B757" s="46"/>
      <c r="C757" s="46"/>
      <c r="D757" s="46"/>
      <c r="E757" s="46"/>
      <c r="F757" s="99"/>
      <c r="G757" s="46"/>
    </row>
    <row r="758">
      <c r="A758" s="46"/>
      <c r="B758" s="46"/>
      <c r="C758" s="46"/>
      <c r="D758" s="46"/>
      <c r="E758" s="46"/>
      <c r="F758" s="99"/>
      <c r="G758" s="46"/>
    </row>
    <row r="759">
      <c r="A759" s="46"/>
      <c r="B759" s="46"/>
      <c r="C759" s="46"/>
      <c r="D759" s="46"/>
      <c r="E759" s="46"/>
      <c r="F759" s="99"/>
      <c r="G759" s="46"/>
    </row>
    <row r="760">
      <c r="A760" s="46"/>
      <c r="B760" s="46"/>
      <c r="C760" s="46"/>
      <c r="D760" s="46"/>
      <c r="E760" s="46"/>
      <c r="F760" s="99"/>
      <c r="G760" s="46"/>
    </row>
    <row r="761">
      <c r="A761" s="46"/>
      <c r="B761" s="46"/>
      <c r="C761" s="46"/>
      <c r="D761" s="46"/>
      <c r="E761" s="46"/>
      <c r="F761" s="99"/>
      <c r="G761" s="46"/>
    </row>
    <row r="762">
      <c r="A762" s="46"/>
      <c r="B762" s="46"/>
      <c r="C762" s="46"/>
      <c r="D762" s="46"/>
      <c r="E762" s="46"/>
      <c r="F762" s="99"/>
      <c r="G762" s="46"/>
    </row>
    <row r="763">
      <c r="A763" s="46"/>
      <c r="B763" s="46"/>
      <c r="C763" s="46"/>
      <c r="D763" s="46"/>
      <c r="E763" s="46"/>
      <c r="F763" s="99"/>
      <c r="G763" s="46"/>
    </row>
    <row r="764">
      <c r="A764" s="46"/>
      <c r="B764" s="46"/>
      <c r="C764" s="46"/>
      <c r="D764" s="46"/>
      <c r="E764" s="46"/>
      <c r="F764" s="99"/>
      <c r="G764" s="46"/>
    </row>
    <row r="765">
      <c r="A765" s="46"/>
      <c r="B765" s="46"/>
      <c r="C765" s="46"/>
      <c r="D765" s="46"/>
      <c r="E765" s="46"/>
      <c r="F765" s="99"/>
      <c r="G765" s="46"/>
    </row>
    <row r="766">
      <c r="A766" s="46"/>
      <c r="B766" s="46"/>
      <c r="C766" s="46"/>
      <c r="D766" s="46"/>
      <c r="E766" s="46"/>
      <c r="F766" s="99"/>
      <c r="G766" s="46"/>
    </row>
    <row r="767">
      <c r="A767" s="46"/>
      <c r="B767" s="46"/>
      <c r="C767" s="46"/>
      <c r="D767" s="46"/>
      <c r="E767" s="46"/>
      <c r="F767" s="99"/>
      <c r="G767" s="46"/>
    </row>
    <row r="768">
      <c r="A768" s="46"/>
      <c r="B768" s="46"/>
      <c r="C768" s="46"/>
      <c r="D768" s="46"/>
      <c r="E768" s="46"/>
      <c r="F768" s="99"/>
      <c r="G768" s="46"/>
    </row>
    <row r="769">
      <c r="A769" s="46"/>
      <c r="B769" s="46"/>
      <c r="C769" s="46"/>
      <c r="D769" s="46"/>
      <c r="E769" s="46"/>
      <c r="F769" s="99"/>
      <c r="G769" s="46"/>
    </row>
    <row r="770">
      <c r="A770" s="46"/>
      <c r="B770" s="46"/>
      <c r="C770" s="46"/>
      <c r="D770" s="46"/>
      <c r="E770" s="46"/>
      <c r="F770" s="99"/>
      <c r="G770" s="46"/>
    </row>
    <row r="771">
      <c r="A771" s="46"/>
      <c r="B771" s="46"/>
      <c r="C771" s="46"/>
      <c r="D771" s="46"/>
      <c r="E771" s="46"/>
      <c r="F771" s="99"/>
      <c r="G771" s="46"/>
    </row>
    <row r="772">
      <c r="A772" s="46"/>
      <c r="B772" s="46"/>
      <c r="C772" s="46"/>
      <c r="D772" s="46"/>
      <c r="E772" s="46"/>
      <c r="F772" s="99"/>
      <c r="G772" s="46"/>
    </row>
    <row r="773">
      <c r="A773" s="46"/>
      <c r="B773" s="46"/>
      <c r="C773" s="46"/>
      <c r="D773" s="46"/>
      <c r="E773" s="46"/>
      <c r="F773" s="99"/>
      <c r="G773" s="46"/>
    </row>
    <row r="774">
      <c r="A774" s="46"/>
      <c r="B774" s="46"/>
      <c r="C774" s="46"/>
      <c r="D774" s="46"/>
      <c r="E774" s="46"/>
      <c r="F774" s="99"/>
      <c r="G774" s="46"/>
    </row>
    <row r="775">
      <c r="A775" s="46"/>
      <c r="B775" s="46"/>
      <c r="C775" s="46"/>
      <c r="D775" s="46"/>
      <c r="E775" s="46"/>
      <c r="F775" s="99"/>
      <c r="G775" s="46"/>
    </row>
    <row r="776">
      <c r="A776" s="46"/>
      <c r="B776" s="46"/>
      <c r="C776" s="46"/>
      <c r="D776" s="46"/>
      <c r="E776" s="46"/>
      <c r="F776" s="99"/>
      <c r="G776" s="46"/>
    </row>
    <row r="777">
      <c r="A777" s="46"/>
      <c r="B777" s="46"/>
      <c r="C777" s="46"/>
      <c r="D777" s="46"/>
      <c r="E777" s="46"/>
      <c r="F777" s="99"/>
      <c r="G777" s="46"/>
    </row>
    <row r="778">
      <c r="A778" s="46"/>
      <c r="B778" s="46"/>
      <c r="C778" s="46"/>
      <c r="D778" s="46"/>
      <c r="E778" s="46"/>
      <c r="F778" s="99"/>
      <c r="G778" s="46"/>
    </row>
    <row r="779">
      <c r="A779" s="46"/>
      <c r="B779" s="46"/>
      <c r="C779" s="46"/>
      <c r="D779" s="46"/>
      <c r="E779" s="46"/>
      <c r="F779" s="99"/>
      <c r="G779" s="46"/>
    </row>
    <row r="780">
      <c r="A780" s="46"/>
      <c r="B780" s="46"/>
      <c r="C780" s="46"/>
      <c r="D780" s="46"/>
      <c r="E780" s="46"/>
      <c r="F780" s="99"/>
      <c r="G780" s="46"/>
    </row>
    <row r="781">
      <c r="A781" s="46"/>
      <c r="B781" s="46"/>
      <c r="C781" s="46"/>
      <c r="D781" s="46"/>
      <c r="E781" s="46"/>
      <c r="F781" s="99"/>
      <c r="G781" s="46"/>
    </row>
    <row r="782">
      <c r="A782" s="46"/>
      <c r="B782" s="46"/>
      <c r="C782" s="46"/>
      <c r="D782" s="46"/>
      <c r="E782" s="46"/>
      <c r="F782" s="99"/>
      <c r="G782" s="46"/>
    </row>
    <row r="783">
      <c r="A783" s="46"/>
      <c r="B783" s="46"/>
      <c r="C783" s="46"/>
      <c r="D783" s="46"/>
      <c r="E783" s="46"/>
      <c r="F783" s="99"/>
      <c r="G783" s="46"/>
    </row>
    <row r="784">
      <c r="A784" s="46"/>
      <c r="B784" s="46"/>
      <c r="C784" s="46"/>
      <c r="D784" s="46"/>
      <c r="E784" s="46"/>
      <c r="F784" s="99"/>
      <c r="G784" s="46"/>
    </row>
    <row r="785">
      <c r="A785" s="46"/>
      <c r="B785" s="46"/>
      <c r="C785" s="46"/>
      <c r="D785" s="46"/>
      <c r="E785" s="46"/>
      <c r="F785" s="99"/>
      <c r="G785" s="46"/>
    </row>
    <row r="786">
      <c r="A786" s="46"/>
      <c r="B786" s="46"/>
      <c r="C786" s="46"/>
      <c r="D786" s="46"/>
      <c r="E786" s="46"/>
      <c r="F786" s="99"/>
      <c r="G786" s="46"/>
    </row>
    <row r="787">
      <c r="A787" s="46"/>
      <c r="B787" s="46"/>
      <c r="C787" s="46"/>
      <c r="D787" s="46"/>
      <c r="E787" s="46"/>
      <c r="F787" s="99"/>
      <c r="G787" s="46"/>
    </row>
    <row r="788">
      <c r="A788" s="46"/>
      <c r="B788" s="46"/>
      <c r="C788" s="46"/>
      <c r="D788" s="46"/>
      <c r="E788" s="46"/>
      <c r="F788" s="99"/>
      <c r="G788" s="46"/>
    </row>
    <row r="789">
      <c r="A789" s="46"/>
      <c r="B789" s="46"/>
      <c r="C789" s="46"/>
      <c r="D789" s="46"/>
      <c r="E789" s="46"/>
      <c r="F789" s="99"/>
      <c r="G789" s="46"/>
    </row>
    <row r="790">
      <c r="A790" s="46"/>
      <c r="B790" s="46"/>
      <c r="C790" s="46"/>
      <c r="D790" s="46"/>
      <c r="E790" s="46"/>
      <c r="F790" s="99"/>
      <c r="G790" s="46"/>
    </row>
    <row r="791">
      <c r="A791" s="46"/>
      <c r="B791" s="46"/>
      <c r="C791" s="46"/>
      <c r="D791" s="46"/>
      <c r="E791" s="46"/>
      <c r="F791" s="99"/>
      <c r="G791" s="46"/>
    </row>
    <row r="792">
      <c r="A792" s="46"/>
      <c r="B792" s="46"/>
      <c r="C792" s="46"/>
      <c r="D792" s="46"/>
      <c r="E792" s="46"/>
      <c r="F792" s="99"/>
      <c r="G792" s="46"/>
    </row>
    <row r="793">
      <c r="A793" s="46"/>
      <c r="B793" s="46"/>
      <c r="C793" s="46"/>
      <c r="D793" s="46"/>
      <c r="E793" s="46"/>
      <c r="F793" s="99"/>
      <c r="G793" s="46"/>
    </row>
    <row r="794">
      <c r="A794" s="46"/>
      <c r="B794" s="46"/>
      <c r="C794" s="46"/>
      <c r="D794" s="46"/>
      <c r="E794" s="46"/>
      <c r="F794" s="99"/>
      <c r="G794" s="46"/>
    </row>
    <row r="795">
      <c r="A795" s="46"/>
      <c r="B795" s="46"/>
      <c r="C795" s="46"/>
      <c r="D795" s="46"/>
      <c r="E795" s="46"/>
      <c r="F795" s="99"/>
      <c r="G795" s="46"/>
    </row>
    <row r="796">
      <c r="A796" s="46"/>
      <c r="B796" s="46"/>
      <c r="C796" s="46"/>
      <c r="D796" s="46"/>
      <c r="E796" s="46"/>
      <c r="F796" s="99"/>
      <c r="G796" s="46"/>
    </row>
    <row r="797">
      <c r="A797" s="46"/>
      <c r="B797" s="46"/>
      <c r="C797" s="46"/>
      <c r="D797" s="46"/>
      <c r="E797" s="46"/>
      <c r="F797" s="99"/>
      <c r="G797" s="46"/>
    </row>
    <row r="798">
      <c r="A798" s="46"/>
      <c r="B798" s="46"/>
      <c r="C798" s="46"/>
      <c r="D798" s="46"/>
      <c r="E798" s="46"/>
      <c r="F798" s="99"/>
      <c r="G798" s="46"/>
    </row>
    <row r="799">
      <c r="A799" s="46"/>
      <c r="B799" s="46"/>
      <c r="C799" s="46"/>
      <c r="D799" s="46"/>
      <c r="E799" s="46"/>
      <c r="F799" s="99"/>
      <c r="G799" s="46"/>
    </row>
    <row r="800">
      <c r="A800" s="46"/>
      <c r="B800" s="46"/>
      <c r="C800" s="46"/>
      <c r="D800" s="46"/>
      <c r="E800" s="46"/>
      <c r="F800" s="99"/>
      <c r="G800" s="46"/>
    </row>
    <row r="801">
      <c r="A801" s="46"/>
      <c r="B801" s="46"/>
      <c r="C801" s="46"/>
      <c r="D801" s="46"/>
      <c r="E801" s="46"/>
      <c r="F801" s="99"/>
      <c r="G801" s="46"/>
    </row>
    <row r="802">
      <c r="A802" s="46"/>
      <c r="B802" s="46"/>
      <c r="C802" s="46"/>
      <c r="D802" s="46"/>
      <c r="E802" s="46"/>
      <c r="F802" s="99"/>
      <c r="G802" s="46"/>
    </row>
    <row r="803">
      <c r="A803" s="46"/>
      <c r="B803" s="46"/>
      <c r="C803" s="46"/>
      <c r="D803" s="46"/>
      <c r="E803" s="46"/>
      <c r="F803" s="99"/>
      <c r="G803" s="46"/>
    </row>
    <row r="804">
      <c r="A804" s="46"/>
      <c r="B804" s="46"/>
      <c r="C804" s="46"/>
      <c r="D804" s="46"/>
      <c r="E804" s="46"/>
      <c r="F804" s="99"/>
      <c r="G804" s="46"/>
    </row>
    <row r="805">
      <c r="A805" s="46"/>
      <c r="B805" s="46"/>
      <c r="C805" s="46"/>
      <c r="D805" s="46"/>
      <c r="E805" s="46"/>
      <c r="F805" s="99"/>
      <c r="G805" s="46"/>
    </row>
    <row r="806">
      <c r="A806" s="46"/>
      <c r="B806" s="46"/>
      <c r="C806" s="46"/>
      <c r="D806" s="46"/>
      <c r="E806" s="46"/>
      <c r="F806" s="99"/>
      <c r="G806" s="46"/>
    </row>
    <row r="807">
      <c r="A807" s="46"/>
      <c r="B807" s="46"/>
      <c r="C807" s="46"/>
      <c r="D807" s="46"/>
      <c r="E807" s="46"/>
      <c r="F807" s="99"/>
      <c r="G807" s="46"/>
    </row>
    <row r="808">
      <c r="A808" s="46"/>
      <c r="B808" s="46"/>
      <c r="C808" s="46"/>
      <c r="D808" s="46"/>
      <c r="E808" s="46"/>
      <c r="F808" s="99"/>
      <c r="G808" s="46"/>
    </row>
    <row r="809">
      <c r="A809" s="46"/>
      <c r="B809" s="46"/>
      <c r="C809" s="46"/>
      <c r="D809" s="46"/>
      <c r="E809" s="46"/>
      <c r="F809" s="99"/>
      <c r="G809" s="46"/>
    </row>
    <row r="810">
      <c r="A810" s="46"/>
      <c r="B810" s="46"/>
      <c r="C810" s="46"/>
      <c r="D810" s="46"/>
      <c r="E810" s="46"/>
      <c r="F810" s="99"/>
      <c r="G810" s="46"/>
    </row>
    <row r="811">
      <c r="A811" s="46"/>
      <c r="B811" s="46"/>
      <c r="C811" s="46"/>
      <c r="D811" s="46"/>
      <c r="E811" s="46"/>
      <c r="F811" s="99"/>
      <c r="G811" s="46"/>
    </row>
    <row r="812">
      <c r="A812" s="46"/>
      <c r="B812" s="46"/>
      <c r="C812" s="46"/>
      <c r="D812" s="46"/>
      <c r="E812" s="46"/>
      <c r="F812" s="99"/>
      <c r="G812" s="46"/>
    </row>
    <row r="813">
      <c r="A813" s="46"/>
      <c r="B813" s="46"/>
      <c r="C813" s="46"/>
      <c r="D813" s="46"/>
      <c r="E813" s="46"/>
      <c r="F813" s="99"/>
      <c r="G813" s="46"/>
    </row>
    <row r="814">
      <c r="A814" s="46"/>
      <c r="B814" s="46"/>
      <c r="C814" s="46"/>
      <c r="D814" s="46"/>
      <c r="E814" s="46"/>
      <c r="F814" s="99"/>
      <c r="G814" s="46"/>
    </row>
    <row r="815">
      <c r="A815" s="46"/>
      <c r="B815" s="46"/>
      <c r="C815" s="46"/>
      <c r="D815" s="46"/>
      <c r="E815" s="46"/>
      <c r="F815" s="99"/>
      <c r="G815" s="46"/>
    </row>
    <row r="816">
      <c r="A816" s="46"/>
      <c r="B816" s="46"/>
      <c r="C816" s="46"/>
      <c r="D816" s="46"/>
      <c r="E816" s="46"/>
      <c r="F816" s="99"/>
      <c r="G816" s="46"/>
    </row>
    <row r="817">
      <c r="A817" s="46"/>
      <c r="B817" s="46"/>
      <c r="C817" s="46"/>
      <c r="D817" s="46"/>
      <c r="E817" s="46"/>
      <c r="F817" s="99"/>
      <c r="G817" s="46"/>
    </row>
    <row r="818">
      <c r="A818" s="46"/>
      <c r="B818" s="46"/>
      <c r="C818" s="46"/>
      <c r="D818" s="46"/>
      <c r="E818" s="46"/>
      <c r="F818" s="99"/>
      <c r="G818" s="46"/>
    </row>
    <row r="819">
      <c r="A819" s="46"/>
      <c r="B819" s="46"/>
      <c r="C819" s="46"/>
      <c r="D819" s="46"/>
      <c r="E819" s="46"/>
      <c r="F819" s="99"/>
      <c r="G819" s="46"/>
    </row>
    <row r="820">
      <c r="A820" s="46"/>
      <c r="B820" s="46"/>
      <c r="C820" s="46"/>
      <c r="D820" s="46"/>
      <c r="E820" s="46"/>
      <c r="F820" s="99"/>
      <c r="G820" s="46"/>
    </row>
    <row r="821">
      <c r="A821" s="46"/>
      <c r="B821" s="46"/>
      <c r="C821" s="46"/>
      <c r="D821" s="46"/>
      <c r="E821" s="46"/>
      <c r="F821" s="99"/>
      <c r="G821" s="46"/>
    </row>
    <row r="822">
      <c r="A822" s="46"/>
      <c r="B822" s="46"/>
      <c r="C822" s="46"/>
      <c r="D822" s="46"/>
      <c r="E822" s="46"/>
      <c r="F822" s="99"/>
      <c r="G822" s="46"/>
    </row>
    <row r="823">
      <c r="A823" s="46"/>
      <c r="B823" s="46"/>
      <c r="C823" s="46"/>
      <c r="D823" s="46"/>
      <c r="E823" s="46"/>
      <c r="F823" s="99"/>
      <c r="G823" s="46"/>
    </row>
    <row r="824">
      <c r="A824" s="46"/>
      <c r="B824" s="46"/>
      <c r="C824" s="46"/>
      <c r="D824" s="46"/>
      <c r="E824" s="46"/>
      <c r="F824" s="99"/>
      <c r="G824" s="46"/>
    </row>
    <row r="825">
      <c r="A825" s="46"/>
      <c r="B825" s="46"/>
      <c r="C825" s="46"/>
      <c r="D825" s="46"/>
      <c r="E825" s="46"/>
      <c r="F825" s="99"/>
      <c r="G825" s="46"/>
    </row>
    <row r="826">
      <c r="A826" s="46"/>
      <c r="B826" s="46"/>
      <c r="C826" s="46"/>
      <c r="D826" s="46"/>
      <c r="E826" s="46"/>
      <c r="F826" s="99"/>
      <c r="G826" s="46"/>
    </row>
    <row r="827">
      <c r="A827" s="46"/>
      <c r="B827" s="46"/>
      <c r="C827" s="46"/>
      <c r="D827" s="46"/>
      <c r="E827" s="46"/>
      <c r="F827" s="99"/>
      <c r="G827" s="46"/>
    </row>
    <row r="828">
      <c r="A828" s="46"/>
      <c r="B828" s="46"/>
      <c r="C828" s="46"/>
      <c r="D828" s="46"/>
      <c r="E828" s="46"/>
      <c r="F828" s="99"/>
      <c r="G828" s="46"/>
    </row>
    <row r="829">
      <c r="A829" s="46"/>
      <c r="B829" s="46"/>
      <c r="C829" s="46"/>
      <c r="D829" s="46"/>
      <c r="E829" s="46"/>
      <c r="F829" s="99"/>
      <c r="G829" s="46"/>
    </row>
    <row r="830">
      <c r="A830" s="46"/>
      <c r="B830" s="46"/>
      <c r="C830" s="46"/>
      <c r="D830" s="46"/>
      <c r="E830" s="46"/>
      <c r="F830" s="99"/>
      <c r="G830" s="46"/>
    </row>
    <row r="831">
      <c r="A831" s="46"/>
      <c r="B831" s="46"/>
      <c r="C831" s="46"/>
      <c r="D831" s="46"/>
      <c r="E831" s="46"/>
      <c r="F831" s="99"/>
      <c r="G831" s="46"/>
    </row>
    <row r="832">
      <c r="A832" s="46"/>
      <c r="B832" s="46"/>
      <c r="C832" s="46"/>
      <c r="D832" s="46"/>
      <c r="E832" s="46"/>
      <c r="F832" s="99"/>
      <c r="G832" s="46"/>
    </row>
    <row r="833">
      <c r="A833" s="46"/>
      <c r="B833" s="46"/>
      <c r="C833" s="46"/>
      <c r="D833" s="46"/>
      <c r="E833" s="46"/>
      <c r="F833" s="99"/>
      <c r="G833" s="46"/>
    </row>
    <row r="834">
      <c r="A834" s="46"/>
      <c r="B834" s="46"/>
      <c r="C834" s="46"/>
      <c r="D834" s="46"/>
      <c r="E834" s="46"/>
      <c r="F834" s="99"/>
      <c r="G834" s="46"/>
    </row>
    <row r="835">
      <c r="A835" s="46"/>
      <c r="B835" s="46"/>
      <c r="C835" s="46"/>
      <c r="D835" s="46"/>
      <c r="E835" s="46"/>
      <c r="F835" s="99"/>
      <c r="G835" s="46"/>
    </row>
    <row r="836">
      <c r="A836" s="46"/>
      <c r="B836" s="46"/>
      <c r="C836" s="46"/>
      <c r="D836" s="46"/>
      <c r="E836" s="46"/>
      <c r="F836" s="99"/>
      <c r="G836" s="46"/>
    </row>
    <row r="837">
      <c r="A837" s="46"/>
      <c r="B837" s="46"/>
      <c r="C837" s="46"/>
      <c r="D837" s="46"/>
      <c r="E837" s="46"/>
      <c r="F837" s="99"/>
      <c r="G837" s="46"/>
    </row>
    <row r="838">
      <c r="A838" s="46"/>
      <c r="B838" s="46"/>
      <c r="C838" s="46"/>
      <c r="D838" s="46"/>
      <c r="E838" s="46"/>
      <c r="F838" s="99"/>
      <c r="G838" s="46"/>
    </row>
    <row r="839">
      <c r="A839" s="46"/>
      <c r="B839" s="46"/>
      <c r="C839" s="46"/>
      <c r="D839" s="46"/>
      <c r="E839" s="46"/>
      <c r="F839" s="99"/>
      <c r="G839" s="46"/>
    </row>
    <row r="840">
      <c r="A840" s="46"/>
      <c r="B840" s="46"/>
      <c r="C840" s="46"/>
      <c r="D840" s="46"/>
      <c r="E840" s="46"/>
      <c r="F840" s="99"/>
      <c r="G840" s="46"/>
    </row>
    <row r="841">
      <c r="A841" s="46"/>
      <c r="B841" s="46"/>
      <c r="C841" s="46"/>
      <c r="D841" s="46"/>
      <c r="E841" s="46"/>
      <c r="F841" s="99"/>
      <c r="G841" s="46"/>
    </row>
    <row r="842">
      <c r="A842" s="46"/>
      <c r="B842" s="46"/>
      <c r="C842" s="46"/>
      <c r="D842" s="46"/>
      <c r="E842" s="46"/>
      <c r="F842" s="99"/>
      <c r="G842" s="46"/>
    </row>
    <row r="843">
      <c r="A843" s="46"/>
      <c r="B843" s="46"/>
      <c r="C843" s="46"/>
      <c r="D843" s="46"/>
      <c r="E843" s="46"/>
      <c r="F843" s="99"/>
      <c r="G843" s="46"/>
    </row>
    <row r="844">
      <c r="A844" s="46"/>
      <c r="B844" s="46"/>
      <c r="C844" s="46"/>
      <c r="D844" s="46"/>
      <c r="E844" s="46"/>
      <c r="F844" s="99"/>
      <c r="G844" s="46"/>
    </row>
    <row r="845">
      <c r="A845" s="46"/>
      <c r="B845" s="46"/>
      <c r="C845" s="46"/>
      <c r="D845" s="46"/>
      <c r="E845" s="46"/>
      <c r="F845" s="99"/>
      <c r="G845" s="46"/>
    </row>
    <row r="846">
      <c r="A846" s="46"/>
      <c r="B846" s="46"/>
      <c r="C846" s="46"/>
      <c r="D846" s="46"/>
      <c r="E846" s="46"/>
      <c r="F846" s="99"/>
      <c r="G846" s="46"/>
    </row>
    <row r="847">
      <c r="A847" s="46"/>
      <c r="B847" s="46"/>
      <c r="C847" s="46"/>
      <c r="D847" s="46"/>
      <c r="E847" s="46"/>
      <c r="F847" s="99"/>
      <c r="G847" s="46"/>
    </row>
    <row r="848">
      <c r="A848" s="46"/>
      <c r="B848" s="46"/>
      <c r="C848" s="46"/>
      <c r="D848" s="46"/>
      <c r="E848" s="46"/>
      <c r="F848" s="99"/>
      <c r="G848" s="46"/>
    </row>
    <row r="849">
      <c r="A849" s="46"/>
      <c r="B849" s="46"/>
      <c r="C849" s="46"/>
      <c r="D849" s="46"/>
      <c r="E849" s="46"/>
      <c r="F849" s="99"/>
      <c r="G849" s="46"/>
    </row>
    <row r="850">
      <c r="A850" s="46"/>
      <c r="B850" s="46"/>
      <c r="C850" s="46"/>
      <c r="D850" s="46"/>
      <c r="E850" s="46"/>
      <c r="F850" s="99"/>
      <c r="G850" s="46"/>
    </row>
    <row r="851">
      <c r="A851" s="46"/>
      <c r="B851" s="46"/>
      <c r="C851" s="46"/>
      <c r="D851" s="46"/>
      <c r="E851" s="46"/>
      <c r="F851" s="99"/>
      <c r="G851" s="46"/>
    </row>
    <row r="852">
      <c r="A852" s="46"/>
      <c r="B852" s="46"/>
      <c r="C852" s="46"/>
      <c r="D852" s="46"/>
      <c r="E852" s="46"/>
      <c r="F852" s="99"/>
      <c r="G852" s="46"/>
    </row>
    <row r="853">
      <c r="A853" s="46"/>
      <c r="B853" s="46"/>
      <c r="C853" s="46"/>
      <c r="D853" s="46"/>
      <c r="E853" s="46"/>
      <c r="F853" s="99"/>
      <c r="G853" s="46"/>
    </row>
    <row r="854">
      <c r="A854" s="46"/>
      <c r="B854" s="46"/>
      <c r="C854" s="46"/>
      <c r="D854" s="46"/>
      <c r="E854" s="46"/>
      <c r="F854" s="99"/>
      <c r="G854" s="46"/>
    </row>
    <row r="855">
      <c r="A855" s="46"/>
      <c r="B855" s="46"/>
      <c r="C855" s="46"/>
      <c r="D855" s="46"/>
      <c r="E855" s="46"/>
      <c r="F855" s="99"/>
      <c r="G855" s="46"/>
    </row>
    <row r="856">
      <c r="A856" s="46"/>
      <c r="B856" s="46"/>
      <c r="C856" s="46"/>
      <c r="D856" s="46"/>
      <c r="E856" s="46"/>
      <c r="F856" s="99"/>
      <c r="G856" s="46"/>
    </row>
    <row r="857">
      <c r="A857" s="46"/>
      <c r="B857" s="46"/>
      <c r="C857" s="46"/>
      <c r="D857" s="46"/>
      <c r="E857" s="46"/>
      <c r="F857" s="99"/>
      <c r="G857" s="46"/>
    </row>
    <row r="858">
      <c r="A858" s="46"/>
      <c r="B858" s="46"/>
      <c r="C858" s="46"/>
      <c r="D858" s="46"/>
      <c r="E858" s="46"/>
      <c r="F858" s="99"/>
      <c r="G858" s="46"/>
    </row>
    <row r="859">
      <c r="A859" s="46"/>
      <c r="B859" s="46"/>
      <c r="C859" s="46"/>
      <c r="D859" s="46"/>
      <c r="E859" s="46"/>
      <c r="F859" s="99"/>
      <c r="G859" s="46"/>
    </row>
    <row r="860">
      <c r="A860" s="46"/>
      <c r="B860" s="46"/>
      <c r="C860" s="46"/>
      <c r="D860" s="46"/>
      <c r="E860" s="46"/>
      <c r="F860" s="99"/>
      <c r="G860" s="46"/>
    </row>
    <row r="861">
      <c r="A861" s="46"/>
      <c r="B861" s="46"/>
      <c r="C861" s="46"/>
      <c r="D861" s="46"/>
      <c r="E861" s="46"/>
      <c r="F861" s="99"/>
      <c r="G861" s="46"/>
    </row>
    <row r="862">
      <c r="A862" s="46"/>
      <c r="B862" s="46"/>
      <c r="C862" s="46"/>
      <c r="D862" s="46"/>
      <c r="E862" s="46"/>
      <c r="F862" s="99"/>
      <c r="G862" s="46"/>
    </row>
    <row r="863">
      <c r="A863" s="46"/>
      <c r="B863" s="46"/>
      <c r="C863" s="46"/>
      <c r="D863" s="46"/>
      <c r="E863" s="46"/>
      <c r="F863" s="99"/>
      <c r="G863" s="46"/>
    </row>
    <row r="864">
      <c r="A864" s="46"/>
      <c r="B864" s="46"/>
      <c r="C864" s="46"/>
      <c r="D864" s="46"/>
      <c r="E864" s="46"/>
      <c r="F864" s="99"/>
      <c r="G864" s="46"/>
    </row>
    <row r="865">
      <c r="A865" s="46"/>
      <c r="B865" s="46"/>
      <c r="C865" s="46"/>
      <c r="D865" s="46"/>
      <c r="E865" s="46"/>
      <c r="F865" s="99"/>
      <c r="G865" s="46"/>
    </row>
    <row r="866">
      <c r="A866" s="46"/>
      <c r="B866" s="46"/>
      <c r="C866" s="46"/>
      <c r="D866" s="46"/>
      <c r="E866" s="46"/>
      <c r="F866" s="99"/>
      <c r="G866" s="46"/>
    </row>
    <row r="867">
      <c r="A867" s="46"/>
      <c r="B867" s="46"/>
      <c r="C867" s="46"/>
      <c r="D867" s="46"/>
      <c r="E867" s="46"/>
      <c r="F867" s="99"/>
      <c r="G867" s="46"/>
    </row>
    <row r="868">
      <c r="A868" s="46"/>
      <c r="B868" s="46"/>
      <c r="C868" s="46"/>
      <c r="D868" s="46"/>
      <c r="E868" s="46"/>
      <c r="F868" s="99"/>
      <c r="G868" s="46"/>
    </row>
    <row r="869">
      <c r="A869" s="46"/>
      <c r="B869" s="46"/>
      <c r="C869" s="46"/>
      <c r="D869" s="46"/>
      <c r="E869" s="46"/>
      <c r="F869" s="99"/>
      <c r="G869" s="46"/>
    </row>
    <row r="870">
      <c r="A870" s="46"/>
      <c r="B870" s="46"/>
      <c r="C870" s="46"/>
      <c r="D870" s="46"/>
      <c r="E870" s="46"/>
      <c r="F870" s="99"/>
      <c r="G870" s="46"/>
    </row>
    <row r="871">
      <c r="A871" s="46"/>
      <c r="B871" s="46"/>
      <c r="C871" s="46"/>
      <c r="D871" s="46"/>
      <c r="E871" s="46"/>
      <c r="F871" s="99"/>
      <c r="G871" s="46"/>
    </row>
    <row r="872">
      <c r="A872" s="46"/>
      <c r="B872" s="46"/>
      <c r="C872" s="46"/>
      <c r="D872" s="46"/>
      <c r="E872" s="46"/>
      <c r="F872" s="99"/>
      <c r="G872" s="46"/>
    </row>
    <row r="873">
      <c r="A873" s="46"/>
      <c r="B873" s="46"/>
      <c r="C873" s="46"/>
      <c r="D873" s="46"/>
      <c r="E873" s="46"/>
      <c r="F873" s="99"/>
      <c r="G873" s="46"/>
    </row>
    <row r="874">
      <c r="A874" s="46"/>
      <c r="B874" s="46"/>
      <c r="C874" s="46"/>
      <c r="D874" s="46"/>
      <c r="E874" s="46"/>
      <c r="F874" s="99"/>
      <c r="G874" s="46"/>
    </row>
    <row r="875">
      <c r="A875" s="46"/>
      <c r="B875" s="46"/>
      <c r="C875" s="46"/>
      <c r="D875" s="46"/>
      <c r="E875" s="46"/>
      <c r="F875" s="99"/>
      <c r="G875" s="46"/>
    </row>
    <row r="876">
      <c r="A876" s="46"/>
      <c r="B876" s="46"/>
      <c r="C876" s="46"/>
      <c r="D876" s="46"/>
      <c r="E876" s="46"/>
      <c r="F876" s="99"/>
      <c r="G876" s="46"/>
    </row>
    <row r="877">
      <c r="A877" s="46"/>
      <c r="B877" s="46"/>
      <c r="C877" s="46"/>
      <c r="D877" s="46"/>
      <c r="E877" s="46"/>
      <c r="F877" s="99"/>
      <c r="G877" s="46"/>
    </row>
    <row r="878">
      <c r="A878" s="46"/>
      <c r="B878" s="46"/>
      <c r="C878" s="46"/>
      <c r="D878" s="46"/>
      <c r="E878" s="46"/>
      <c r="F878" s="99"/>
      <c r="G878" s="46"/>
    </row>
    <row r="879">
      <c r="A879" s="46"/>
      <c r="B879" s="46"/>
      <c r="C879" s="46"/>
      <c r="D879" s="46"/>
      <c r="E879" s="46"/>
      <c r="F879" s="99"/>
      <c r="G879" s="46"/>
    </row>
    <row r="880">
      <c r="A880" s="46"/>
      <c r="B880" s="46"/>
      <c r="C880" s="46"/>
      <c r="D880" s="46"/>
      <c r="E880" s="46"/>
      <c r="F880" s="99"/>
      <c r="G880" s="46"/>
    </row>
    <row r="881">
      <c r="A881" s="46"/>
      <c r="B881" s="46"/>
      <c r="C881" s="46"/>
      <c r="D881" s="46"/>
      <c r="E881" s="46"/>
      <c r="F881" s="99"/>
      <c r="G881" s="46"/>
    </row>
    <row r="882">
      <c r="A882" s="46"/>
      <c r="B882" s="46"/>
      <c r="C882" s="46"/>
      <c r="D882" s="46"/>
      <c r="E882" s="46"/>
      <c r="F882" s="99"/>
      <c r="G882" s="46"/>
    </row>
    <row r="883">
      <c r="A883" s="46"/>
      <c r="B883" s="46"/>
      <c r="C883" s="46"/>
      <c r="D883" s="46"/>
      <c r="E883" s="46"/>
      <c r="F883" s="99"/>
      <c r="G883" s="46"/>
    </row>
    <row r="884">
      <c r="A884" s="46"/>
      <c r="B884" s="46"/>
      <c r="C884" s="46"/>
      <c r="D884" s="46"/>
      <c r="E884" s="46"/>
      <c r="F884" s="99"/>
      <c r="G884" s="46"/>
    </row>
    <row r="885">
      <c r="A885" s="46"/>
      <c r="B885" s="46"/>
      <c r="C885" s="46"/>
      <c r="D885" s="46"/>
      <c r="E885" s="46"/>
      <c r="F885" s="99"/>
      <c r="G885" s="46"/>
    </row>
    <row r="886">
      <c r="A886" s="46"/>
      <c r="B886" s="46"/>
      <c r="C886" s="46"/>
      <c r="D886" s="46"/>
      <c r="E886" s="46"/>
      <c r="F886" s="99"/>
      <c r="G886" s="46"/>
    </row>
    <row r="887">
      <c r="A887" s="46"/>
      <c r="B887" s="46"/>
      <c r="C887" s="46"/>
      <c r="D887" s="46"/>
      <c r="E887" s="46"/>
      <c r="F887" s="99"/>
      <c r="G887" s="46"/>
    </row>
    <row r="888">
      <c r="A888" s="46"/>
      <c r="B888" s="46"/>
      <c r="C888" s="46"/>
      <c r="D888" s="46"/>
      <c r="E888" s="46"/>
      <c r="F888" s="99"/>
      <c r="G888" s="46"/>
    </row>
    <row r="889">
      <c r="A889" s="46"/>
      <c r="B889" s="46"/>
      <c r="C889" s="46"/>
      <c r="D889" s="46"/>
      <c r="E889" s="46"/>
      <c r="F889" s="99"/>
      <c r="G889" s="46"/>
    </row>
    <row r="890">
      <c r="A890" s="46"/>
      <c r="B890" s="46"/>
      <c r="C890" s="46"/>
      <c r="D890" s="46"/>
      <c r="E890" s="46"/>
      <c r="F890" s="99"/>
      <c r="G890" s="46"/>
    </row>
    <row r="891">
      <c r="A891" s="46"/>
      <c r="B891" s="46"/>
      <c r="C891" s="46"/>
      <c r="D891" s="46"/>
      <c r="E891" s="46"/>
      <c r="F891" s="99"/>
      <c r="G891" s="46"/>
    </row>
    <row r="892">
      <c r="A892" s="46"/>
      <c r="B892" s="46"/>
      <c r="C892" s="46"/>
      <c r="D892" s="46"/>
      <c r="E892" s="46"/>
      <c r="F892" s="99"/>
      <c r="G892" s="46"/>
    </row>
    <row r="893">
      <c r="A893" s="46"/>
      <c r="B893" s="46"/>
      <c r="C893" s="46"/>
      <c r="D893" s="46"/>
      <c r="E893" s="46"/>
      <c r="F893" s="99"/>
      <c r="G893" s="46"/>
    </row>
    <row r="894">
      <c r="A894" s="46"/>
      <c r="B894" s="46"/>
      <c r="C894" s="46"/>
      <c r="D894" s="46"/>
      <c r="E894" s="46"/>
      <c r="F894" s="99"/>
      <c r="G894" s="46"/>
    </row>
    <row r="895">
      <c r="A895" s="46"/>
      <c r="B895" s="46"/>
      <c r="C895" s="46"/>
      <c r="D895" s="46"/>
      <c r="E895" s="46"/>
      <c r="F895" s="99"/>
      <c r="G895" s="46"/>
    </row>
    <row r="896">
      <c r="A896" s="46"/>
      <c r="B896" s="46"/>
      <c r="C896" s="46"/>
      <c r="D896" s="46"/>
      <c r="E896" s="46"/>
      <c r="F896" s="99"/>
      <c r="G896" s="46"/>
    </row>
    <row r="897">
      <c r="A897" s="46"/>
      <c r="B897" s="46"/>
      <c r="C897" s="46"/>
      <c r="D897" s="46"/>
      <c r="E897" s="46"/>
      <c r="F897" s="99"/>
      <c r="G897" s="46"/>
    </row>
    <row r="898">
      <c r="A898" s="46"/>
      <c r="B898" s="46"/>
      <c r="C898" s="46"/>
      <c r="D898" s="46"/>
      <c r="E898" s="46"/>
      <c r="F898" s="99"/>
      <c r="G898" s="46"/>
    </row>
    <row r="899">
      <c r="A899" s="46"/>
      <c r="B899" s="46"/>
      <c r="C899" s="46"/>
      <c r="D899" s="46"/>
      <c r="E899" s="46"/>
      <c r="F899" s="99"/>
      <c r="G899" s="46"/>
    </row>
    <row r="900">
      <c r="A900" s="46"/>
      <c r="B900" s="46"/>
      <c r="C900" s="46"/>
      <c r="D900" s="46"/>
      <c r="E900" s="46"/>
      <c r="F900" s="99"/>
      <c r="G900" s="46"/>
    </row>
    <row r="901">
      <c r="A901" s="46"/>
      <c r="B901" s="46"/>
      <c r="C901" s="46"/>
      <c r="D901" s="46"/>
      <c r="E901" s="46"/>
      <c r="F901" s="99"/>
      <c r="G901" s="46"/>
    </row>
    <row r="902">
      <c r="A902" s="46"/>
      <c r="B902" s="46"/>
      <c r="C902" s="46"/>
      <c r="D902" s="46"/>
      <c r="E902" s="46"/>
      <c r="F902" s="99"/>
      <c r="G902" s="46"/>
    </row>
    <row r="903">
      <c r="A903" s="46"/>
      <c r="B903" s="46"/>
      <c r="C903" s="46"/>
      <c r="D903" s="46"/>
      <c r="E903" s="46"/>
      <c r="F903" s="99"/>
      <c r="G903" s="46"/>
    </row>
    <row r="904">
      <c r="A904" s="46"/>
      <c r="B904" s="46"/>
      <c r="C904" s="46"/>
      <c r="D904" s="46"/>
      <c r="E904" s="46"/>
      <c r="F904" s="99"/>
      <c r="G904" s="46"/>
    </row>
    <row r="905">
      <c r="A905" s="46"/>
      <c r="B905" s="46"/>
      <c r="C905" s="46"/>
      <c r="D905" s="46"/>
      <c r="E905" s="46"/>
      <c r="F905" s="99"/>
      <c r="G905" s="46"/>
    </row>
    <row r="906">
      <c r="A906" s="46"/>
      <c r="B906" s="46"/>
      <c r="C906" s="46"/>
      <c r="D906" s="46"/>
      <c r="E906" s="46"/>
      <c r="F906" s="99"/>
      <c r="G906" s="46"/>
    </row>
    <row r="907">
      <c r="A907" s="46"/>
      <c r="B907" s="46"/>
      <c r="C907" s="46"/>
      <c r="D907" s="46"/>
      <c r="E907" s="46"/>
      <c r="F907" s="99"/>
      <c r="G907" s="46"/>
    </row>
    <row r="908">
      <c r="A908" s="46"/>
      <c r="B908" s="46"/>
      <c r="C908" s="46"/>
      <c r="D908" s="46"/>
      <c r="E908" s="46"/>
      <c r="F908" s="99"/>
      <c r="G908" s="46"/>
    </row>
    <row r="909">
      <c r="A909" s="46"/>
      <c r="B909" s="46"/>
      <c r="C909" s="46"/>
      <c r="D909" s="46"/>
      <c r="E909" s="46"/>
      <c r="F909" s="99"/>
      <c r="G909" s="46"/>
    </row>
    <row r="910">
      <c r="A910" s="46"/>
      <c r="B910" s="46"/>
      <c r="C910" s="46"/>
      <c r="D910" s="46"/>
      <c r="E910" s="46"/>
      <c r="F910" s="99"/>
      <c r="G910" s="46"/>
    </row>
    <row r="911">
      <c r="A911" s="46"/>
      <c r="B911" s="46"/>
      <c r="C911" s="46"/>
      <c r="D911" s="46"/>
      <c r="E911" s="46"/>
      <c r="F911" s="99"/>
      <c r="G911" s="46"/>
    </row>
    <row r="912">
      <c r="A912" s="46"/>
      <c r="B912" s="46"/>
      <c r="C912" s="46"/>
      <c r="D912" s="46"/>
      <c r="E912" s="46"/>
      <c r="F912" s="99"/>
      <c r="G912" s="46"/>
    </row>
    <row r="913">
      <c r="A913" s="46"/>
      <c r="B913" s="46"/>
      <c r="C913" s="46"/>
      <c r="D913" s="46"/>
      <c r="E913" s="46"/>
      <c r="F913" s="99"/>
      <c r="G913" s="46"/>
    </row>
    <row r="914">
      <c r="A914" s="46"/>
      <c r="B914" s="46"/>
      <c r="C914" s="46"/>
      <c r="D914" s="46"/>
      <c r="E914" s="46"/>
      <c r="F914" s="99"/>
      <c r="G914" s="46"/>
    </row>
    <row r="915">
      <c r="A915" s="46"/>
      <c r="B915" s="46"/>
      <c r="C915" s="46"/>
      <c r="D915" s="46"/>
      <c r="E915" s="46"/>
      <c r="F915" s="99"/>
      <c r="G915" s="46"/>
    </row>
    <row r="916">
      <c r="A916" s="46"/>
      <c r="B916" s="46"/>
      <c r="C916" s="46"/>
      <c r="D916" s="46"/>
      <c r="E916" s="46"/>
      <c r="F916" s="99"/>
      <c r="G916" s="46"/>
    </row>
    <row r="917">
      <c r="A917" s="46"/>
      <c r="B917" s="46"/>
      <c r="C917" s="46"/>
      <c r="D917" s="46"/>
      <c r="E917" s="46"/>
      <c r="F917" s="99"/>
      <c r="G917" s="46"/>
    </row>
    <row r="918">
      <c r="A918" s="46"/>
      <c r="B918" s="46"/>
      <c r="C918" s="46"/>
      <c r="D918" s="46"/>
      <c r="E918" s="46"/>
      <c r="F918" s="99"/>
      <c r="G918" s="46"/>
    </row>
    <row r="919">
      <c r="A919" s="46"/>
      <c r="B919" s="46"/>
      <c r="C919" s="46"/>
      <c r="D919" s="46"/>
      <c r="E919" s="46"/>
      <c r="F919" s="99"/>
      <c r="G919" s="46"/>
    </row>
    <row r="920">
      <c r="A920" s="46"/>
      <c r="B920" s="46"/>
      <c r="C920" s="46"/>
      <c r="D920" s="46"/>
      <c r="E920" s="46"/>
      <c r="F920" s="99"/>
      <c r="G920" s="46"/>
    </row>
    <row r="921">
      <c r="A921" s="46"/>
      <c r="B921" s="46"/>
      <c r="C921" s="46"/>
      <c r="D921" s="46"/>
      <c r="E921" s="46"/>
      <c r="F921" s="99"/>
      <c r="G921" s="46"/>
    </row>
    <row r="922">
      <c r="A922" s="46"/>
      <c r="B922" s="46"/>
      <c r="C922" s="46"/>
      <c r="D922" s="46"/>
      <c r="E922" s="46"/>
      <c r="F922" s="99"/>
      <c r="G922" s="46"/>
    </row>
    <row r="923">
      <c r="A923" s="46"/>
      <c r="B923" s="46"/>
      <c r="C923" s="46"/>
      <c r="D923" s="46"/>
      <c r="E923" s="46"/>
      <c r="F923" s="99"/>
      <c r="G923" s="46"/>
    </row>
    <row r="924">
      <c r="A924" s="46"/>
      <c r="B924" s="46"/>
      <c r="C924" s="46"/>
      <c r="D924" s="46"/>
      <c r="E924" s="46"/>
      <c r="F924" s="99"/>
      <c r="G924" s="46"/>
    </row>
    <row r="925">
      <c r="A925" s="46"/>
      <c r="B925" s="46"/>
      <c r="C925" s="46"/>
      <c r="D925" s="46"/>
      <c r="E925" s="46"/>
      <c r="F925" s="99"/>
      <c r="G925" s="46"/>
    </row>
    <row r="926">
      <c r="A926" s="46"/>
      <c r="B926" s="46"/>
      <c r="C926" s="46"/>
      <c r="D926" s="46"/>
      <c r="E926" s="46"/>
      <c r="F926" s="99"/>
      <c r="G926" s="46"/>
    </row>
    <row r="927">
      <c r="A927" s="46"/>
      <c r="B927" s="46"/>
      <c r="C927" s="46"/>
      <c r="D927" s="46"/>
      <c r="E927" s="46"/>
      <c r="F927" s="99"/>
      <c r="G927" s="46"/>
    </row>
    <row r="928">
      <c r="A928" s="46"/>
      <c r="B928" s="46"/>
      <c r="C928" s="46"/>
      <c r="D928" s="46"/>
      <c r="E928" s="46"/>
      <c r="F928" s="99"/>
      <c r="G928" s="46"/>
    </row>
    <row r="929">
      <c r="A929" s="46"/>
      <c r="B929" s="46"/>
      <c r="C929" s="46"/>
      <c r="D929" s="46"/>
      <c r="E929" s="46"/>
      <c r="F929" s="99"/>
      <c r="G929" s="46"/>
    </row>
    <row r="930">
      <c r="A930" s="46"/>
      <c r="B930" s="46"/>
      <c r="C930" s="46"/>
      <c r="D930" s="46"/>
      <c r="E930" s="46"/>
      <c r="F930" s="99"/>
      <c r="G930" s="46"/>
    </row>
    <row r="931">
      <c r="A931" s="46"/>
      <c r="B931" s="46"/>
      <c r="C931" s="46"/>
      <c r="D931" s="46"/>
      <c r="E931" s="46"/>
      <c r="F931" s="99"/>
      <c r="G931" s="46"/>
    </row>
    <row r="932">
      <c r="A932" s="46"/>
      <c r="B932" s="46"/>
      <c r="C932" s="46"/>
      <c r="D932" s="46"/>
      <c r="E932" s="46"/>
      <c r="F932" s="99"/>
      <c r="G932" s="46"/>
    </row>
    <row r="933">
      <c r="A933" s="46"/>
      <c r="B933" s="46"/>
      <c r="C933" s="46"/>
      <c r="D933" s="46"/>
      <c r="E933" s="46"/>
      <c r="F933" s="99"/>
      <c r="G933" s="46"/>
    </row>
    <row r="934">
      <c r="A934" s="46"/>
      <c r="B934" s="46"/>
      <c r="C934" s="46"/>
      <c r="D934" s="46"/>
      <c r="E934" s="46"/>
      <c r="F934" s="99"/>
      <c r="G934" s="46"/>
    </row>
    <row r="935">
      <c r="A935" s="46"/>
      <c r="B935" s="46"/>
      <c r="C935" s="46"/>
      <c r="D935" s="46"/>
      <c r="E935" s="46"/>
      <c r="F935" s="99"/>
      <c r="G935" s="46"/>
    </row>
    <row r="936">
      <c r="A936" s="46"/>
      <c r="B936" s="46"/>
      <c r="C936" s="46"/>
      <c r="D936" s="46"/>
      <c r="E936" s="46"/>
      <c r="F936" s="99"/>
      <c r="G936" s="46"/>
    </row>
    <row r="937">
      <c r="A937" s="46"/>
      <c r="B937" s="46"/>
      <c r="C937" s="46"/>
      <c r="D937" s="46"/>
      <c r="E937" s="46"/>
      <c r="F937" s="99"/>
      <c r="G937" s="46"/>
    </row>
    <row r="938">
      <c r="A938" s="46"/>
      <c r="B938" s="46"/>
      <c r="C938" s="46"/>
      <c r="D938" s="46"/>
      <c r="E938" s="46"/>
      <c r="F938" s="99"/>
      <c r="G938" s="46"/>
    </row>
    <row r="939">
      <c r="A939" s="46"/>
      <c r="B939" s="46"/>
      <c r="C939" s="46"/>
      <c r="D939" s="46"/>
      <c r="E939" s="46"/>
      <c r="F939" s="99"/>
      <c r="G939" s="46"/>
    </row>
    <row r="940">
      <c r="A940" s="46"/>
      <c r="B940" s="46"/>
      <c r="C940" s="46"/>
      <c r="D940" s="46"/>
      <c r="E940" s="46"/>
      <c r="F940" s="99"/>
      <c r="G940" s="46"/>
    </row>
    <row r="941">
      <c r="A941" s="46"/>
      <c r="B941" s="46"/>
      <c r="C941" s="46"/>
      <c r="D941" s="46"/>
      <c r="E941" s="46"/>
      <c r="F941" s="99"/>
      <c r="G941" s="46"/>
    </row>
    <row r="942">
      <c r="A942" s="46"/>
      <c r="B942" s="46"/>
      <c r="C942" s="46"/>
      <c r="D942" s="46"/>
      <c r="E942" s="46"/>
      <c r="F942" s="99"/>
      <c r="G942" s="46"/>
    </row>
    <row r="943">
      <c r="A943" s="46"/>
      <c r="B943" s="46"/>
      <c r="C943" s="46"/>
      <c r="D943" s="46"/>
      <c r="E943" s="46"/>
      <c r="F943" s="99"/>
      <c r="G943" s="46"/>
    </row>
    <row r="944">
      <c r="A944" s="46"/>
      <c r="B944" s="46"/>
      <c r="C944" s="46"/>
      <c r="D944" s="46"/>
      <c r="E944" s="46"/>
      <c r="F944" s="99"/>
      <c r="G944" s="46"/>
    </row>
    <row r="945">
      <c r="A945" s="46"/>
      <c r="B945" s="46"/>
      <c r="C945" s="46"/>
      <c r="D945" s="46"/>
      <c r="E945" s="46"/>
      <c r="F945" s="99"/>
      <c r="G945" s="46"/>
    </row>
    <row r="946">
      <c r="A946" s="46"/>
      <c r="B946" s="46"/>
      <c r="C946" s="46"/>
      <c r="D946" s="46"/>
      <c r="E946" s="46"/>
      <c r="F946" s="99"/>
      <c r="G946" s="46"/>
    </row>
    <row r="947">
      <c r="A947" s="46"/>
      <c r="B947" s="46"/>
      <c r="C947" s="46"/>
      <c r="D947" s="46"/>
      <c r="E947" s="46"/>
      <c r="F947" s="99"/>
      <c r="G947" s="46"/>
    </row>
    <row r="948">
      <c r="A948" s="46"/>
      <c r="B948" s="46"/>
      <c r="C948" s="46"/>
      <c r="D948" s="46"/>
      <c r="E948" s="46"/>
      <c r="F948" s="99"/>
      <c r="G948" s="46"/>
    </row>
    <row r="949">
      <c r="A949" s="46"/>
      <c r="B949" s="46"/>
      <c r="C949" s="46"/>
      <c r="D949" s="46"/>
      <c r="E949" s="46"/>
      <c r="F949" s="99"/>
      <c r="G949" s="46"/>
    </row>
    <row r="950">
      <c r="A950" s="46"/>
      <c r="B950" s="46"/>
      <c r="C950" s="46"/>
      <c r="D950" s="46"/>
      <c r="E950" s="46"/>
      <c r="F950" s="99"/>
      <c r="G950" s="46"/>
    </row>
    <row r="951">
      <c r="A951" s="46"/>
      <c r="B951" s="46"/>
      <c r="C951" s="46"/>
      <c r="D951" s="46"/>
      <c r="E951" s="46"/>
      <c r="F951" s="99"/>
      <c r="G951" s="46"/>
    </row>
    <row r="952">
      <c r="A952" s="46"/>
      <c r="B952" s="46"/>
      <c r="C952" s="46"/>
      <c r="D952" s="46"/>
      <c r="E952" s="46"/>
      <c r="F952" s="99"/>
      <c r="G952" s="46"/>
    </row>
    <row r="953">
      <c r="A953" s="46"/>
      <c r="B953" s="46"/>
      <c r="C953" s="46"/>
      <c r="D953" s="46"/>
      <c r="E953" s="46"/>
      <c r="F953" s="99"/>
      <c r="G953" s="46"/>
    </row>
    <row r="954">
      <c r="A954" s="46"/>
      <c r="B954" s="46"/>
      <c r="C954" s="46"/>
      <c r="D954" s="46"/>
      <c r="E954" s="46"/>
      <c r="F954" s="99"/>
      <c r="G954" s="46"/>
    </row>
    <row r="955">
      <c r="A955" s="46"/>
      <c r="B955" s="46"/>
      <c r="C955" s="46"/>
      <c r="D955" s="46"/>
      <c r="E955" s="46"/>
      <c r="F955" s="99"/>
      <c r="G955" s="46"/>
    </row>
    <row r="956">
      <c r="A956" s="46"/>
      <c r="B956" s="46"/>
      <c r="C956" s="46"/>
      <c r="D956" s="46"/>
      <c r="E956" s="46"/>
      <c r="F956" s="99"/>
      <c r="G956" s="46"/>
    </row>
    <row r="957">
      <c r="A957" s="46"/>
      <c r="B957" s="46"/>
      <c r="C957" s="46"/>
      <c r="D957" s="46"/>
      <c r="E957" s="46"/>
      <c r="F957" s="99"/>
      <c r="G957" s="46"/>
    </row>
    <row r="958">
      <c r="A958" s="46"/>
      <c r="B958" s="46"/>
      <c r="C958" s="46"/>
      <c r="D958" s="46"/>
      <c r="E958" s="46"/>
      <c r="F958" s="99"/>
      <c r="G958" s="46"/>
    </row>
    <row r="959">
      <c r="A959" s="46"/>
      <c r="B959" s="46"/>
      <c r="C959" s="46"/>
      <c r="D959" s="46"/>
      <c r="E959" s="46"/>
      <c r="F959" s="99"/>
      <c r="G959" s="46"/>
    </row>
    <row r="960">
      <c r="A960" s="46"/>
      <c r="B960" s="46"/>
      <c r="C960" s="46"/>
      <c r="D960" s="46"/>
      <c r="E960" s="46"/>
      <c r="F960" s="99"/>
      <c r="G960" s="46"/>
    </row>
    <row r="961">
      <c r="A961" s="46"/>
      <c r="B961" s="46"/>
      <c r="C961" s="46"/>
      <c r="D961" s="46"/>
      <c r="E961" s="46"/>
      <c r="F961" s="99"/>
      <c r="G961" s="46"/>
    </row>
    <row r="962">
      <c r="A962" s="46"/>
      <c r="B962" s="46"/>
      <c r="C962" s="46"/>
      <c r="D962" s="46"/>
      <c r="E962" s="46"/>
      <c r="F962" s="99"/>
      <c r="G962" s="46"/>
    </row>
    <row r="963">
      <c r="A963" s="46"/>
      <c r="B963" s="46"/>
      <c r="C963" s="46"/>
      <c r="D963" s="46"/>
      <c r="E963" s="46"/>
      <c r="F963" s="99"/>
      <c r="G963" s="46"/>
    </row>
    <row r="964">
      <c r="A964" s="46"/>
      <c r="B964" s="46"/>
      <c r="C964" s="46"/>
      <c r="D964" s="46"/>
      <c r="E964" s="46"/>
      <c r="F964" s="99"/>
      <c r="G964" s="46"/>
    </row>
    <row r="965">
      <c r="A965" s="46"/>
      <c r="B965" s="46"/>
      <c r="C965" s="46"/>
      <c r="D965" s="46"/>
      <c r="E965" s="46"/>
      <c r="F965" s="99"/>
      <c r="G965" s="46"/>
    </row>
    <row r="966">
      <c r="A966" s="46"/>
      <c r="B966" s="46"/>
      <c r="C966" s="46"/>
      <c r="D966" s="46"/>
      <c r="E966" s="46"/>
      <c r="F966" s="99"/>
      <c r="G966" s="46"/>
    </row>
    <row r="967">
      <c r="A967" s="46"/>
      <c r="B967" s="46"/>
      <c r="C967" s="46"/>
      <c r="D967" s="46"/>
      <c r="E967" s="46"/>
      <c r="F967" s="99"/>
      <c r="G967" s="46"/>
    </row>
    <row r="968">
      <c r="A968" s="46"/>
      <c r="B968" s="46"/>
      <c r="C968" s="46"/>
      <c r="D968" s="46"/>
      <c r="E968" s="46"/>
      <c r="F968" s="99"/>
      <c r="G968" s="46"/>
    </row>
    <row r="969">
      <c r="A969" s="46"/>
      <c r="B969" s="46"/>
      <c r="C969" s="46"/>
      <c r="D969" s="46"/>
      <c r="E969" s="46"/>
      <c r="F969" s="99"/>
      <c r="G969" s="46"/>
    </row>
    <row r="970">
      <c r="A970" s="46"/>
      <c r="B970" s="46"/>
      <c r="C970" s="46"/>
      <c r="D970" s="46"/>
      <c r="E970" s="46"/>
      <c r="F970" s="99"/>
      <c r="G970" s="46"/>
    </row>
    <row r="971">
      <c r="A971" s="46"/>
      <c r="B971" s="46"/>
      <c r="C971" s="46"/>
      <c r="D971" s="46"/>
      <c r="E971" s="46"/>
      <c r="F971" s="99"/>
      <c r="G971" s="46"/>
    </row>
    <row r="972">
      <c r="A972" s="46"/>
      <c r="B972" s="46"/>
      <c r="C972" s="46"/>
      <c r="D972" s="46"/>
      <c r="E972" s="46"/>
      <c r="F972" s="99"/>
      <c r="G972" s="46"/>
    </row>
    <row r="973">
      <c r="A973" s="46"/>
      <c r="B973" s="46"/>
      <c r="C973" s="46"/>
      <c r="D973" s="46"/>
      <c r="E973" s="46"/>
      <c r="F973" s="99"/>
      <c r="G973" s="46"/>
    </row>
    <row r="974">
      <c r="A974" s="46"/>
      <c r="B974" s="46"/>
      <c r="C974" s="46"/>
      <c r="D974" s="46"/>
      <c r="E974" s="46"/>
      <c r="F974" s="99"/>
      <c r="G974" s="46"/>
    </row>
    <row r="975">
      <c r="A975" s="46"/>
      <c r="B975" s="46"/>
      <c r="C975" s="46"/>
      <c r="D975" s="46"/>
      <c r="E975" s="46"/>
      <c r="F975" s="99"/>
      <c r="G975" s="46"/>
    </row>
    <row r="976">
      <c r="A976" s="46"/>
      <c r="B976" s="46"/>
      <c r="C976" s="46"/>
      <c r="D976" s="46"/>
      <c r="E976" s="46"/>
      <c r="F976" s="99"/>
      <c r="G976" s="46"/>
    </row>
    <row r="977">
      <c r="A977" s="46"/>
      <c r="B977" s="46"/>
      <c r="C977" s="46"/>
      <c r="D977" s="46"/>
      <c r="E977" s="46"/>
      <c r="F977" s="99"/>
      <c r="G977" s="46"/>
    </row>
    <row r="978">
      <c r="A978" s="46"/>
      <c r="B978" s="46"/>
      <c r="C978" s="46"/>
      <c r="D978" s="46"/>
      <c r="E978" s="46"/>
      <c r="F978" s="99"/>
      <c r="G978" s="46"/>
    </row>
    <row r="979">
      <c r="A979" s="46"/>
      <c r="B979" s="46"/>
      <c r="C979" s="46"/>
      <c r="D979" s="46"/>
      <c r="E979" s="46"/>
      <c r="F979" s="99"/>
      <c r="G979" s="46"/>
    </row>
    <row r="980">
      <c r="A980" s="46"/>
      <c r="B980" s="46"/>
      <c r="C980" s="46"/>
      <c r="D980" s="46"/>
      <c r="E980" s="46"/>
      <c r="F980" s="99"/>
      <c r="G980" s="46"/>
    </row>
    <row r="981">
      <c r="A981" s="46"/>
      <c r="B981" s="46"/>
      <c r="C981" s="46"/>
      <c r="D981" s="46"/>
      <c r="E981" s="46"/>
      <c r="F981" s="99"/>
      <c r="G981" s="46"/>
    </row>
    <row r="982">
      <c r="A982" s="46"/>
      <c r="B982" s="46"/>
      <c r="C982" s="46"/>
      <c r="D982" s="46"/>
      <c r="E982" s="46"/>
      <c r="F982" s="99"/>
      <c r="G982" s="46"/>
    </row>
    <row r="983">
      <c r="A983" s="46"/>
      <c r="B983" s="46"/>
      <c r="C983" s="46"/>
      <c r="D983" s="46"/>
      <c r="E983" s="46"/>
      <c r="F983" s="99"/>
      <c r="G983" s="46"/>
    </row>
    <row r="984">
      <c r="A984" s="46"/>
      <c r="B984" s="46"/>
      <c r="C984" s="46"/>
      <c r="D984" s="46"/>
      <c r="E984" s="46"/>
      <c r="F984" s="99"/>
      <c r="G984" s="46"/>
    </row>
    <row r="985">
      <c r="A985" s="46"/>
      <c r="B985" s="46"/>
      <c r="C985" s="46"/>
      <c r="D985" s="46"/>
      <c r="E985" s="46"/>
      <c r="F985" s="99"/>
      <c r="G985" s="46"/>
    </row>
    <row r="986">
      <c r="A986" s="46"/>
      <c r="B986" s="46"/>
      <c r="C986" s="46"/>
      <c r="D986" s="46"/>
      <c r="E986" s="46"/>
      <c r="F986" s="99"/>
      <c r="G986" s="46"/>
    </row>
    <row r="987">
      <c r="A987" s="46"/>
      <c r="B987" s="46"/>
      <c r="C987" s="46"/>
      <c r="D987" s="46"/>
      <c r="E987" s="46"/>
      <c r="F987" s="99"/>
      <c r="G987" s="46"/>
    </row>
    <row r="988">
      <c r="A988" s="46"/>
      <c r="B988" s="46"/>
      <c r="C988" s="46"/>
      <c r="D988" s="46"/>
      <c r="E988" s="46"/>
      <c r="F988" s="99"/>
      <c r="G988" s="46"/>
    </row>
    <row r="989">
      <c r="A989" s="46"/>
      <c r="B989" s="46"/>
      <c r="C989" s="46"/>
      <c r="D989" s="46"/>
      <c r="E989" s="46"/>
      <c r="F989" s="99"/>
      <c r="G989" s="46"/>
    </row>
    <row r="990">
      <c r="A990" s="46"/>
      <c r="B990" s="46"/>
      <c r="C990" s="46"/>
      <c r="D990" s="46"/>
      <c r="E990" s="46"/>
      <c r="F990" s="99"/>
      <c r="G990" s="46"/>
    </row>
    <row r="991">
      <c r="A991" s="46"/>
      <c r="B991" s="46"/>
      <c r="C991" s="46"/>
      <c r="D991" s="46"/>
      <c r="E991" s="46"/>
      <c r="F991" s="99"/>
      <c r="G991" s="46"/>
    </row>
    <row r="992">
      <c r="A992" s="46"/>
      <c r="B992" s="46"/>
      <c r="C992" s="46"/>
      <c r="D992" s="46"/>
      <c r="E992" s="46"/>
      <c r="F992" s="99"/>
      <c r="G992" s="46"/>
    </row>
    <row r="993">
      <c r="A993" s="46"/>
      <c r="B993" s="46"/>
      <c r="C993" s="46"/>
      <c r="D993" s="46"/>
      <c r="E993" s="46"/>
      <c r="F993" s="99"/>
      <c r="G993" s="46"/>
    </row>
    <row r="994">
      <c r="A994" s="46"/>
      <c r="B994" s="46"/>
      <c r="C994" s="46"/>
      <c r="D994" s="46"/>
      <c r="E994" s="46"/>
      <c r="F994" s="99"/>
      <c r="G994" s="46"/>
    </row>
    <row r="995">
      <c r="A995" s="46"/>
      <c r="B995" s="46"/>
      <c r="C995" s="46"/>
      <c r="D995" s="46"/>
      <c r="E995" s="46"/>
      <c r="F995" s="99"/>
      <c r="G995" s="46"/>
    </row>
    <row r="996">
      <c r="A996" s="46"/>
      <c r="B996" s="46"/>
      <c r="C996" s="46"/>
      <c r="D996" s="46"/>
      <c r="E996" s="46"/>
      <c r="F996" s="99"/>
      <c r="G996" s="46"/>
    </row>
    <row r="997">
      <c r="A997" s="46"/>
      <c r="B997" s="46"/>
      <c r="C997" s="46"/>
      <c r="D997" s="46"/>
      <c r="E997" s="46"/>
      <c r="F997" s="99"/>
      <c r="G997" s="46"/>
    </row>
    <row r="998">
      <c r="A998" s="46"/>
      <c r="B998" s="46"/>
      <c r="C998" s="46"/>
      <c r="D998" s="46"/>
      <c r="E998" s="46"/>
      <c r="F998" s="99"/>
      <c r="G998" s="46"/>
    </row>
    <row r="999">
      <c r="A999" s="46"/>
      <c r="B999" s="46"/>
      <c r="C999" s="46"/>
      <c r="D999" s="46"/>
      <c r="E999" s="46"/>
      <c r="F999" s="99"/>
      <c r="G999" s="46"/>
    </row>
    <row r="1000">
      <c r="A1000" s="46"/>
      <c r="B1000" s="46"/>
      <c r="C1000" s="46"/>
      <c r="D1000" s="46"/>
      <c r="E1000" s="46"/>
      <c r="F1000" s="99"/>
      <c r="G1000" s="46"/>
    </row>
  </sheetData>
  <autoFilter ref="$A$1:$G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86"/>
    <col customWidth="1" min="3" max="3" width="8.86"/>
    <col customWidth="1" min="4" max="4" width="7.57"/>
    <col customWidth="1" hidden="1" min="5" max="5" width="17.0"/>
    <col customWidth="1" min="6" max="9" width="16.29"/>
    <col customWidth="1" min="10" max="10" width="9.43"/>
    <col customWidth="1" min="11" max="11" width="11.29"/>
    <col customWidth="1" min="12" max="12" width="9.14"/>
    <col customWidth="1" min="15" max="15" width="18.43"/>
  </cols>
  <sheetData>
    <row r="1">
      <c r="A1" s="20" t="s">
        <v>465</v>
      </c>
      <c r="B1" s="20" t="s">
        <v>4</v>
      </c>
      <c r="C1" s="20" t="s">
        <v>22</v>
      </c>
      <c r="D1" s="20" t="s">
        <v>21</v>
      </c>
      <c r="E1" s="20" t="s">
        <v>466</v>
      </c>
      <c r="F1" s="20" t="s">
        <v>467</v>
      </c>
      <c r="G1" s="96" t="s">
        <v>468</v>
      </c>
      <c r="H1" s="96" t="s">
        <v>469</v>
      </c>
      <c r="I1" s="96" t="s">
        <v>470</v>
      </c>
      <c r="J1" s="20" t="s">
        <v>31</v>
      </c>
      <c r="K1" s="20" t="s">
        <v>471</v>
      </c>
      <c r="L1" s="20" t="s">
        <v>456</v>
      </c>
      <c r="N1" s="20" t="s">
        <v>472</v>
      </c>
      <c r="P1" s="20"/>
    </row>
    <row r="2">
      <c r="A2" s="20">
        <v>200.0</v>
      </c>
      <c r="B2" s="20" t="s">
        <v>119</v>
      </c>
      <c r="C2" s="20" t="s">
        <v>473</v>
      </c>
      <c r="D2" s="20">
        <v>9.0</v>
      </c>
      <c r="E2" s="20">
        <v>0.01</v>
      </c>
      <c r="F2" s="20">
        <v>800.0</v>
      </c>
      <c r="G2" s="80">
        <v>400.0</v>
      </c>
      <c r="H2" s="80">
        <v>600.0</v>
      </c>
      <c r="I2" s="97">
        <v>1000.0</v>
      </c>
      <c r="J2" s="20">
        <v>8.0</v>
      </c>
      <c r="K2" s="84">
        <f t="shared" ref="K2:K60" si="1">1000/F2*J2</f>
        <v>10</v>
      </c>
      <c r="L2" s="84">
        <f t="shared" ref="L2:L60" si="2">1000/F2*D2</f>
        <v>11.25</v>
      </c>
      <c r="M2" s="20"/>
    </row>
    <row r="3">
      <c r="A3" s="20">
        <v>201.0</v>
      </c>
      <c r="B3" s="20" t="s">
        <v>151</v>
      </c>
      <c r="C3" s="20" t="s">
        <v>174</v>
      </c>
      <c r="D3" s="20">
        <v>14.0</v>
      </c>
      <c r="E3" s="20">
        <v>0.01</v>
      </c>
      <c r="F3" s="20">
        <v>1200.0</v>
      </c>
      <c r="G3" s="80">
        <v>1000.0</v>
      </c>
      <c r="H3" s="80">
        <v>1200.0</v>
      </c>
      <c r="I3" s="97">
        <v>2200.0</v>
      </c>
      <c r="J3" s="20">
        <v>10.0</v>
      </c>
      <c r="K3" s="84">
        <f t="shared" si="1"/>
        <v>8.333333333</v>
      </c>
      <c r="L3" s="84">
        <f t="shared" si="2"/>
        <v>11.66666667</v>
      </c>
      <c r="M3" s="20"/>
    </row>
    <row r="4">
      <c r="A4" s="20">
        <v>202.0</v>
      </c>
      <c r="B4" s="20" t="s">
        <v>300</v>
      </c>
      <c r="C4" s="20" t="s">
        <v>474</v>
      </c>
      <c r="D4" s="20">
        <v>8.0</v>
      </c>
      <c r="E4" s="20">
        <v>0.01</v>
      </c>
      <c r="F4" s="20">
        <v>1100.0</v>
      </c>
      <c r="G4" s="80">
        <v>700.0</v>
      </c>
      <c r="H4" s="80">
        <v>1050.0</v>
      </c>
      <c r="I4" s="97">
        <v>1750.0</v>
      </c>
      <c r="J4" s="20">
        <v>14.0</v>
      </c>
      <c r="K4" s="84">
        <f t="shared" si="1"/>
        <v>12.72727273</v>
      </c>
      <c r="L4" s="84">
        <f t="shared" si="2"/>
        <v>7.272727273</v>
      </c>
      <c r="M4" s="20"/>
    </row>
    <row r="5">
      <c r="A5" s="20">
        <v>203.0</v>
      </c>
      <c r="B5" s="20" t="s">
        <v>60</v>
      </c>
      <c r="C5" s="20" t="s">
        <v>475</v>
      </c>
      <c r="D5" s="20">
        <v>6.0</v>
      </c>
      <c r="E5" s="20">
        <v>0.01</v>
      </c>
      <c r="F5" s="20">
        <v>500.0</v>
      </c>
      <c r="G5" s="80">
        <v>300.0</v>
      </c>
      <c r="H5" s="80">
        <v>500.0</v>
      </c>
      <c r="I5" s="97">
        <v>800.0</v>
      </c>
      <c r="J5" s="20">
        <v>4.0</v>
      </c>
      <c r="K5" s="84">
        <f t="shared" si="1"/>
        <v>8</v>
      </c>
      <c r="L5" s="84">
        <f t="shared" si="2"/>
        <v>12</v>
      </c>
    </row>
    <row r="6">
      <c r="A6" s="20">
        <v>204.0</v>
      </c>
      <c r="B6" s="20" t="s">
        <v>154</v>
      </c>
      <c r="C6" s="20" t="s">
        <v>476</v>
      </c>
      <c r="D6" s="20">
        <v>12.0</v>
      </c>
      <c r="E6" s="20">
        <v>0.01</v>
      </c>
      <c r="F6" s="20">
        <v>1200.0</v>
      </c>
      <c r="G6" s="80">
        <v>750.0</v>
      </c>
      <c r="H6" s="80">
        <v>1000.0</v>
      </c>
      <c r="I6" s="97">
        <v>1750.0</v>
      </c>
      <c r="J6" s="20">
        <v>14.0</v>
      </c>
      <c r="K6" s="84">
        <f t="shared" si="1"/>
        <v>11.66666667</v>
      </c>
      <c r="L6" s="84">
        <f t="shared" si="2"/>
        <v>10</v>
      </c>
    </row>
    <row r="7">
      <c r="A7" s="20">
        <v>205.0</v>
      </c>
      <c r="B7" s="20" t="s">
        <v>184</v>
      </c>
      <c r="C7" s="20" t="s">
        <v>477</v>
      </c>
      <c r="D7" s="20">
        <v>5.0</v>
      </c>
      <c r="E7" s="20">
        <v>0.01</v>
      </c>
      <c r="F7" s="20">
        <v>500.0</v>
      </c>
      <c r="G7" s="80">
        <v>250.0</v>
      </c>
      <c r="H7" s="80">
        <v>450.0</v>
      </c>
      <c r="I7" s="97">
        <v>700.0</v>
      </c>
      <c r="J7" s="20">
        <v>6.0</v>
      </c>
      <c r="K7" s="84">
        <f t="shared" si="1"/>
        <v>12</v>
      </c>
      <c r="L7" s="84">
        <f t="shared" si="2"/>
        <v>10</v>
      </c>
      <c r="M7" s="20"/>
    </row>
    <row r="8">
      <c r="A8" s="20">
        <v>206.0</v>
      </c>
      <c r="B8" s="20" t="s">
        <v>141</v>
      </c>
      <c r="C8" s="20" t="s">
        <v>478</v>
      </c>
      <c r="D8" s="20">
        <v>9.0</v>
      </c>
      <c r="E8" s="20">
        <v>0.01</v>
      </c>
      <c r="F8" s="20">
        <v>900.0</v>
      </c>
      <c r="G8" s="80">
        <v>300.0</v>
      </c>
      <c r="H8" s="80">
        <v>900.0</v>
      </c>
      <c r="I8" s="97">
        <v>1200.0</v>
      </c>
      <c r="J8" s="20">
        <v>10.0</v>
      </c>
      <c r="K8" s="84">
        <f t="shared" si="1"/>
        <v>11.11111111</v>
      </c>
      <c r="L8" s="84">
        <f t="shared" si="2"/>
        <v>10</v>
      </c>
    </row>
    <row r="9">
      <c r="A9" s="20">
        <v>207.0</v>
      </c>
      <c r="B9" s="20" t="s">
        <v>129</v>
      </c>
      <c r="C9" s="20" t="s">
        <v>479</v>
      </c>
      <c r="D9" s="20">
        <v>8.0</v>
      </c>
      <c r="E9" s="20">
        <v>0.01</v>
      </c>
      <c r="F9" s="20">
        <v>1100.0</v>
      </c>
      <c r="G9" s="80">
        <v>850.0</v>
      </c>
      <c r="H9" s="80">
        <v>1050.0</v>
      </c>
      <c r="I9" s="97">
        <v>1900.0</v>
      </c>
      <c r="J9" s="20">
        <v>14.0</v>
      </c>
      <c r="K9" s="84">
        <f t="shared" si="1"/>
        <v>12.72727273</v>
      </c>
      <c r="L9" s="84">
        <f t="shared" si="2"/>
        <v>7.272727273</v>
      </c>
    </row>
    <row r="10">
      <c r="A10" s="20">
        <v>208.0</v>
      </c>
      <c r="B10" s="20" t="s">
        <v>94</v>
      </c>
      <c r="C10" s="20" t="s">
        <v>480</v>
      </c>
      <c r="D10" s="20">
        <v>8.0</v>
      </c>
      <c r="E10" s="20">
        <v>0.01</v>
      </c>
      <c r="F10" s="20">
        <v>1100.0</v>
      </c>
      <c r="G10" s="80">
        <v>850.0</v>
      </c>
      <c r="H10" s="80">
        <v>1050.0</v>
      </c>
      <c r="I10" s="97">
        <v>1900.0</v>
      </c>
      <c r="J10" s="20">
        <v>15.0</v>
      </c>
      <c r="K10" s="84">
        <f t="shared" si="1"/>
        <v>13.63636364</v>
      </c>
      <c r="L10" s="84">
        <f t="shared" si="2"/>
        <v>7.272727273</v>
      </c>
    </row>
    <row r="11">
      <c r="A11" s="20">
        <v>209.0</v>
      </c>
      <c r="B11" s="20" t="s">
        <v>18</v>
      </c>
      <c r="C11" s="20" t="s">
        <v>36</v>
      </c>
      <c r="D11" s="20">
        <v>20.0</v>
      </c>
      <c r="E11" s="20">
        <v>0.01</v>
      </c>
      <c r="F11" s="20">
        <v>1600.0</v>
      </c>
      <c r="G11" s="80">
        <v>600.0</v>
      </c>
      <c r="H11" s="80">
        <v>1600.0</v>
      </c>
      <c r="I11" s="97">
        <v>2200.0</v>
      </c>
      <c r="J11" s="20">
        <v>15.0</v>
      </c>
      <c r="K11" s="84">
        <f t="shared" si="1"/>
        <v>9.375</v>
      </c>
      <c r="L11" s="84">
        <f t="shared" si="2"/>
        <v>12.5</v>
      </c>
    </row>
    <row r="12">
      <c r="A12" s="20">
        <v>210.0</v>
      </c>
      <c r="B12" s="20" t="s">
        <v>371</v>
      </c>
      <c r="C12" s="20" t="s">
        <v>481</v>
      </c>
      <c r="D12" s="20">
        <v>5.0</v>
      </c>
      <c r="E12" s="20">
        <v>0.01</v>
      </c>
      <c r="F12" s="20">
        <v>500.0</v>
      </c>
      <c r="G12" s="80">
        <v>300.0</v>
      </c>
      <c r="H12" s="80">
        <v>500.0</v>
      </c>
      <c r="I12" s="97">
        <v>800.0</v>
      </c>
      <c r="J12" s="20">
        <v>5.0</v>
      </c>
      <c r="K12" s="84">
        <f t="shared" si="1"/>
        <v>10</v>
      </c>
      <c r="L12" s="84">
        <f t="shared" si="2"/>
        <v>10</v>
      </c>
    </row>
    <row r="13">
      <c r="A13" s="20">
        <v>211.0</v>
      </c>
      <c r="B13" s="20" t="s">
        <v>115</v>
      </c>
      <c r="C13" s="20" t="s">
        <v>482</v>
      </c>
      <c r="D13" s="20">
        <v>12.0</v>
      </c>
      <c r="E13" s="20">
        <v>0.01</v>
      </c>
      <c r="F13" s="20">
        <v>900.0</v>
      </c>
      <c r="G13" s="80">
        <v>700.0</v>
      </c>
      <c r="H13" s="80">
        <v>900.0</v>
      </c>
      <c r="I13" s="97">
        <v>1600.0</v>
      </c>
      <c r="J13" s="20">
        <v>8.0</v>
      </c>
      <c r="K13" s="84">
        <f t="shared" si="1"/>
        <v>8.888888889</v>
      </c>
      <c r="L13" s="84">
        <f t="shared" si="2"/>
        <v>13.33333333</v>
      </c>
    </row>
    <row r="14">
      <c r="A14" s="20">
        <v>212.0</v>
      </c>
      <c r="B14" s="20" t="s">
        <v>83</v>
      </c>
      <c r="C14" s="20" t="s">
        <v>483</v>
      </c>
      <c r="D14" s="20">
        <v>6.0</v>
      </c>
      <c r="E14" s="20">
        <v>0.01</v>
      </c>
      <c r="F14" s="20">
        <v>500.0</v>
      </c>
      <c r="G14" s="80">
        <v>300.0</v>
      </c>
      <c r="H14" s="80">
        <v>500.0</v>
      </c>
      <c r="I14" s="97">
        <v>800.0</v>
      </c>
      <c r="J14" s="20">
        <v>4.0</v>
      </c>
      <c r="K14" s="84">
        <f t="shared" si="1"/>
        <v>8</v>
      </c>
      <c r="L14" s="84">
        <f t="shared" si="2"/>
        <v>12</v>
      </c>
    </row>
    <row r="15">
      <c r="A15" s="20">
        <v>213.0</v>
      </c>
      <c r="B15" s="20" t="s">
        <v>50</v>
      </c>
      <c r="C15" s="20" t="s">
        <v>483</v>
      </c>
      <c r="D15" s="20">
        <v>15.0</v>
      </c>
      <c r="E15" s="20">
        <v>0.01</v>
      </c>
      <c r="F15" s="20">
        <v>1100.0</v>
      </c>
      <c r="G15" s="80">
        <v>850.0</v>
      </c>
      <c r="H15" s="80">
        <v>1050.0</v>
      </c>
      <c r="I15" s="97">
        <v>1900.0</v>
      </c>
      <c r="J15" s="20">
        <v>9.0</v>
      </c>
      <c r="K15" s="84">
        <f t="shared" si="1"/>
        <v>8.181818182</v>
      </c>
      <c r="L15" s="84">
        <f t="shared" si="2"/>
        <v>13.63636364</v>
      </c>
    </row>
    <row r="16">
      <c r="A16" s="20">
        <v>214.0</v>
      </c>
      <c r="B16" s="20" t="s">
        <v>108</v>
      </c>
      <c r="C16" s="20" t="s">
        <v>170</v>
      </c>
      <c r="D16" s="20">
        <v>10.0</v>
      </c>
      <c r="E16" s="20">
        <v>0.01</v>
      </c>
      <c r="F16" s="20">
        <v>1000.0</v>
      </c>
      <c r="G16" s="80">
        <v>600.0</v>
      </c>
      <c r="H16" s="80">
        <v>800.0</v>
      </c>
      <c r="I16" s="97">
        <v>1400.0</v>
      </c>
      <c r="J16" s="20">
        <v>10.0</v>
      </c>
      <c r="K16" s="84">
        <f t="shared" si="1"/>
        <v>10</v>
      </c>
      <c r="L16" s="84">
        <f t="shared" si="2"/>
        <v>10</v>
      </c>
      <c r="M16" s="20"/>
    </row>
    <row r="17">
      <c r="A17" s="20">
        <v>215.0</v>
      </c>
      <c r="B17" s="20" t="s">
        <v>47</v>
      </c>
      <c r="C17" s="20" t="s">
        <v>36</v>
      </c>
      <c r="D17" s="20">
        <v>12.0</v>
      </c>
      <c r="E17" s="20">
        <v>0.01</v>
      </c>
      <c r="F17" s="20">
        <v>1100.0</v>
      </c>
      <c r="G17" s="80">
        <v>850.0</v>
      </c>
      <c r="H17" s="80">
        <v>1050.0</v>
      </c>
      <c r="I17" s="97">
        <v>1900.0</v>
      </c>
      <c r="J17" s="20">
        <v>12.0</v>
      </c>
      <c r="K17" s="84">
        <f t="shared" si="1"/>
        <v>10.90909091</v>
      </c>
      <c r="L17" s="84">
        <f t="shared" si="2"/>
        <v>10.90909091</v>
      </c>
      <c r="M17" s="20"/>
    </row>
    <row r="18">
      <c r="A18" s="20">
        <v>216.0</v>
      </c>
      <c r="B18" s="20" t="s">
        <v>158</v>
      </c>
      <c r="C18" s="20" t="s">
        <v>475</v>
      </c>
      <c r="D18" s="20">
        <v>10.0</v>
      </c>
      <c r="E18" s="20">
        <v>0.01</v>
      </c>
      <c r="F18" s="20">
        <v>900.0</v>
      </c>
      <c r="G18" s="80">
        <v>750.0</v>
      </c>
      <c r="H18" s="80">
        <v>900.0</v>
      </c>
      <c r="I18" s="97">
        <v>1650.0</v>
      </c>
      <c r="J18" s="20">
        <v>9.0</v>
      </c>
      <c r="K18" s="84">
        <f t="shared" si="1"/>
        <v>10</v>
      </c>
      <c r="L18" s="84">
        <f t="shared" si="2"/>
        <v>11.11111111</v>
      </c>
    </row>
    <row r="19">
      <c r="A19" s="20">
        <v>217.0</v>
      </c>
      <c r="B19" s="20" t="s">
        <v>93</v>
      </c>
      <c r="C19" s="20" t="s">
        <v>170</v>
      </c>
      <c r="D19" s="20">
        <v>11.0</v>
      </c>
      <c r="E19" s="20">
        <v>0.01</v>
      </c>
      <c r="F19" s="20">
        <v>900.0</v>
      </c>
      <c r="G19" s="80">
        <v>640.0</v>
      </c>
      <c r="H19" s="80">
        <v>840.0</v>
      </c>
      <c r="I19" s="97">
        <v>1480.0</v>
      </c>
      <c r="J19" s="20">
        <v>8.0</v>
      </c>
      <c r="K19" s="84">
        <f t="shared" si="1"/>
        <v>8.888888889</v>
      </c>
      <c r="L19" s="84">
        <f t="shared" si="2"/>
        <v>12.22222222</v>
      </c>
    </row>
    <row r="20">
      <c r="A20" s="20">
        <v>218.0</v>
      </c>
      <c r="B20" s="20" t="s">
        <v>45</v>
      </c>
      <c r="C20" s="20" t="s">
        <v>170</v>
      </c>
      <c r="D20" s="20">
        <v>14.0</v>
      </c>
      <c r="E20" s="20">
        <v>0.01</v>
      </c>
      <c r="F20" s="20">
        <v>1100.0</v>
      </c>
      <c r="G20" s="80">
        <v>850.0</v>
      </c>
      <c r="H20" s="80">
        <v>1050.0</v>
      </c>
      <c r="I20" s="97">
        <v>1900.0</v>
      </c>
      <c r="J20" s="20">
        <v>10.0</v>
      </c>
      <c r="K20" s="84">
        <f t="shared" si="1"/>
        <v>9.090909091</v>
      </c>
      <c r="L20" s="84">
        <f t="shared" si="2"/>
        <v>12.72727273</v>
      </c>
    </row>
    <row r="21">
      <c r="A21" s="20">
        <v>219.0</v>
      </c>
      <c r="B21" s="20" t="s">
        <v>86</v>
      </c>
      <c r="C21" s="20" t="s">
        <v>484</v>
      </c>
      <c r="D21" s="20">
        <v>10.0</v>
      </c>
      <c r="E21" s="20">
        <v>0.01</v>
      </c>
      <c r="F21" s="20">
        <v>900.0</v>
      </c>
      <c r="G21" s="80">
        <v>450.0</v>
      </c>
      <c r="H21" s="80">
        <v>750.0</v>
      </c>
      <c r="I21" s="97">
        <v>1200.0</v>
      </c>
      <c r="J21" s="20">
        <v>8.0</v>
      </c>
      <c r="K21" s="84">
        <f t="shared" si="1"/>
        <v>8.888888889</v>
      </c>
      <c r="L21" s="84">
        <f t="shared" si="2"/>
        <v>11.11111111</v>
      </c>
      <c r="M21" s="20"/>
    </row>
    <row r="22">
      <c r="A22" s="20">
        <v>220.0</v>
      </c>
      <c r="B22" s="20" t="s">
        <v>178</v>
      </c>
      <c r="C22" s="20" t="s">
        <v>477</v>
      </c>
      <c r="D22" s="20">
        <v>3.0</v>
      </c>
      <c r="E22" s="20">
        <v>0.01</v>
      </c>
      <c r="F22" s="20">
        <v>400.0</v>
      </c>
      <c r="G22" s="80">
        <v>100.0</v>
      </c>
      <c r="H22" s="80">
        <v>400.0</v>
      </c>
      <c r="I22" s="97">
        <v>500.0</v>
      </c>
      <c r="J22" s="20">
        <v>6.0</v>
      </c>
      <c r="K22" s="84">
        <f t="shared" si="1"/>
        <v>15</v>
      </c>
      <c r="L22" s="84">
        <f t="shared" si="2"/>
        <v>7.5</v>
      </c>
      <c r="M22" s="20"/>
    </row>
    <row r="23">
      <c r="A23" s="20">
        <v>221.0</v>
      </c>
      <c r="B23" s="20" t="s">
        <v>182</v>
      </c>
      <c r="C23" s="20" t="s">
        <v>474</v>
      </c>
      <c r="D23" s="20">
        <v>10.0</v>
      </c>
      <c r="E23" s="20">
        <v>0.01</v>
      </c>
      <c r="F23" s="20">
        <v>1200.0</v>
      </c>
      <c r="G23" s="80">
        <v>1000.0</v>
      </c>
      <c r="H23" s="80">
        <v>1200.0</v>
      </c>
      <c r="I23" s="97">
        <v>2200.0</v>
      </c>
      <c r="J23" s="20">
        <v>15.0</v>
      </c>
      <c r="K23" s="84">
        <f t="shared" si="1"/>
        <v>12.5</v>
      </c>
      <c r="L23" s="84">
        <f t="shared" si="2"/>
        <v>8.333333333</v>
      </c>
      <c r="M23" s="20"/>
    </row>
    <row r="24">
      <c r="A24" s="20">
        <v>222.0</v>
      </c>
      <c r="B24" s="20" t="s">
        <v>172</v>
      </c>
      <c r="C24" s="20" t="s">
        <v>481</v>
      </c>
      <c r="D24" s="20">
        <v>15.0</v>
      </c>
      <c r="E24" s="20">
        <v>0.01</v>
      </c>
      <c r="F24" s="20">
        <v>1500.0</v>
      </c>
      <c r="G24" s="80">
        <v>1100.0</v>
      </c>
      <c r="H24" s="80">
        <v>1400.0</v>
      </c>
      <c r="I24" s="97">
        <v>2500.0</v>
      </c>
      <c r="J24" s="20">
        <v>15.0</v>
      </c>
      <c r="K24" s="84">
        <f t="shared" si="1"/>
        <v>10</v>
      </c>
      <c r="L24" s="84">
        <f t="shared" si="2"/>
        <v>10</v>
      </c>
      <c r="M24" s="20"/>
    </row>
    <row r="25">
      <c r="A25" s="20">
        <v>223.0</v>
      </c>
      <c r="B25" s="20" t="s">
        <v>97</v>
      </c>
      <c r="C25" s="20" t="s">
        <v>484</v>
      </c>
      <c r="D25" s="20">
        <v>12.0</v>
      </c>
      <c r="E25" s="20">
        <v>0.01</v>
      </c>
      <c r="F25" s="20">
        <v>1200.0</v>
      </c>
      <c r="G25" s="80">
        <v>600.0</v>
      </c>
      <c r="H25" s="80">
        <v>900.0</v>
      </c>
      <c r="I25" s="97">
        <v>1500.0</v>
      </c>
      <c r="J25" s="20">
        <v>12.0</v>
      </c>
      <c r="K25" s="84">
        <f t="shared" si="1"/>
        <v>10</v>
      </c>
      <c r="L25" s="84">
        <f t="shared" si="2"/>
        <v>10</v>
      </c>
    </row>
    <row r="26">
      <c r="A26" s="20">
        <v>224.0</v>
      </c>
      <c r="B26" s="20" t="s">
        <v>135</v>
      </c>
      <c r="C26" s="20" t="s">
        <v>477</v>
      </c>
      <c r="D26" s="20">
        <v>10.0</v>
      </c>
      <c r="E26" s="20">
        <v>0.01</v>
      </c>
      <c r="F26" s="20">
        <v>1100.0</v>
      </c>
      <c r="G26" s="80">
        <v>850.0</v>
      </c>
      <c r="H26" s="80">
        <v>1050.0</v>
      </c>
      <c r="I26" s="97">
        <v>1900.0</v>
      </c>
      <c r="J26" s="20">
        <v>14.0</v>
      </c>
      <c r="K26" s="84">
        <f t="shared" si="1"/>
        <v>12.72727273</v>
      </c>
      <c r="L26" s="84">
        <f t="shared" si="2"/>
        <v>9.090909091</v>
      </c>
    </row>
    <row r="27">
      <c r="A27" s="20">
        <v>225.0</v>
      </c>
      <c r="B27" s="20" t="s">
        <v>96</v>
      </c>
      <c r="C27" s="20" t="s">
        <v>478</v>
      </c>
      <c r="D27" s="20">
        <v>15.0</v>
      </c>
      <c r="E27" s="20">
        <v>0.01</v>
      </c>
      <c r="F27" s="20">
        <v>1100.0</v>
      </c>
      <c r="G27" s="80">
        <v>850.0</v>
      </c>
      <c r="H27" s="80">
        <v>1050.0</v>
      </c>
      <c r="I27" s="97">
        <v>1900.0</v>
      </c>
      <c r="J27" s="20">
        <v>7.0</v>
      </c>
      <c r="K27" s="84">
        <f t="shared" si="1"/>
        <v>6.363636364</v>
      </c>
      <c r="L27" s="84">
        <f t="shared" si="2"/>
        <v>13.63636364</v>
      </c>
    </row>
    <row r="28">
      <c r="A28" s="20">
        <v>226.0</v>
      </c>
      <c r="B28" s="20" t="s">
        <v>149</v>
      </c>
      <c r="C28" s="20" t="s">
        <v>482</v>
      </c>
      <c r="D28" s="20">
        <v>8.0</v>
      </c>
      <c r="E28" s="20">
        <v>0.01</v>
      </c>
      <c r="F28" s="20">
        <v>800.0</v>
      </c>
      <c r="G28" s="80">
        <v>600.0</v>
      </c>
      <c r="H28" s="80">
        <v>800.0</v>
      </c>
      <c r="I28" s="97">
        <v>1400.0</v>
      </c>
      <c r="J28" s="20">
        <v>10.0</v>
      </c>
      <c r="K28" s="84">
        <f t="shared" si="1"/>
        <v>12.5</v>
      </c>
      <c r="L28" s="84">
        <f t="shared" si="2"/>
        <v>10</v>
      </c>
    </row>
    <row r="29">
      <c r="A29" s="20">
        <v>227.0</v>
      </c>
      <c r="B29" s="20" t="s">
        <v>58</v>
      </c>
      <c r="C29" s="20" t="s">
        <v>474</v>
      </c>
      <c r="D29" s="20">
        <v>5.0</v>
      </c>
      <c r="E29" s="20">
        <v>0.01</v>
      </c>
      <c r="F29" s="20">
        <v>500.0</v>
      </c>
      <c r="G29" s="80">
        <v>200.0</v>
      </c>
      <c r="H29" s="80">
        <v>500.0</v>
      </c>
      <c r="I29" s="97">
        <v>700.0</v>
      </c>
      <c r="J29" s="20">
        <v>6.0</v>
      </c>
      <c r="K29" s="84">
        <f t="shared" si="1"/>
        <v>12</v>
      </c>
      <c r="L29" s="84">
        <f t="shared" si="2"/>
        <v>10</v>
      </c>
    </row>
    <row r="30">
      <c r="A30" s="20">
        <v>228.0</v>
      </c>
      <c r="B30" s="20" t="s">
        <v>198</v>
      </c>
      <c r="C30" s="20" t="s">
        <v>482</v>
      </c>
      <c r="D30" s="20">
        <v>6.0</v>
      </c>
      <c r="E30" s="20">
        <v>0.01</v>
      </c>
      <c r="F30" s="20">
        <v>600.0</v>
      </c>
      <c r="G30" s="80">
        <v>300.0</v>
      </c>
      <c r="H30" s="80">
        <v>600.0</v>
      </c>
      <c r="I30" s="97">
        <v>900.0</v>
      </c>
      <c r="J30" s="20">
        <v>6.0</v>
      </c>
      <c r="K30" s="84">
        <f t="shared" si="1"/>
        <v>10</v>
      </c>
      <c r="L30" s="84">
        <f t="shared" si="2"/>
        <v>10</v>
      </c>
    </row>
    <row r="31">
      <c r="A31" s="20">
        <v>229.0</v>
      </c>
      <c r="B31" s="20" t="s">
        <v>166</v>
      </c>
      <c r="C31" s="20" t="s">
        <v>478</v>
      </c>
      <c r="D31" s="20">
        <v>8.0</v>
      </c>
      <c r="E31" s="20">
        <v>0.01</v>
      </c>
      <c r="F31" s="20">
        <v>700.0</v>
      </c>
      <c r="G31" s="80">
        <v>430.0</v>
      </c>
      <c r="H31" s="80">
        <v>630.0</v>
      </c>
      <c r="I31" s="97">
        <v>1060.0</v>
      </c>
      <c r="J31" s="20">
        <v>7.0</v>
      </c>
      <c r="K31" s="84">
        <f t="shared" si="1"/>
        <v>10</v>
      </c>
      <c r="L31" s="84">
        <f t="shared" si="2"/>
        <v>11.42857143</v>
      </c>
      <c r="M31" s="20"/>
    </row>
    <row r="32">
      <c r="A32" s="20">
        <v>230.0</v>
      </c>
      <c r="B32" s="20" t="s">
        <v>136</v>
      </c>
      <c r="C32" s="20" t="s">
        <v>485</v>
      </c>
      <c r="D32" s="20">
        <v>5.0</v>
      </c>
      <c r="E32" s="20">
        <v>0.01</v>
      </c>
      <c r="F32" s="20">
        <v>600.0</v>
      </c>
      <c r="G32" s="80">
        <v>350.0</v>
      </c>
      <c r="H32" s="80">
        <v>550.0</v>
      </c>
      <c r="I32" s="97">
        <v>900.0</v>
      </c>
      <c r="J32" s="20">
        <v>7.0</v>
      </c>
      <c r="K32" s="84">
        <f t="shared" si="1"/>
        <v>11.66666667</v>
      </c>
      <c r="L32" s="84">
        <f t="shared" si="2"/>
        <v>8.333333333</v>
      </c>
      <c r="M32" s="20"/>
    </row>
    <row r="33">
      <c r="A33" s="20">
        <v>231.0</v>
      </c>
      <c r="B33" s="20" t="s">
        <v>103</v>
      </c>
      <c r="C33" s="20" t="s">
        <v>485</v>
      </c>
      <c r="D33" s="20">
        <v>15.0</v>
      </c>
      <c r="E33" s="20">
        <v>0.01</v>
      </c>
      <c r="F33" s="20">
        <v>1400.0</v>
      </c>
      <c r="G33" s="80">
        <v>1150.0</v>
      </c>
      <c r="H33" s="80">
        <v>1350.0</v>
      </c>
      <c r="I33" s="97">
        <v>2500.0</v>
      </c>
      <c r="J33" s="20">
        <v>12.0</v>
      </c>
      <c r="K33" s="84">
        <f t="shared" si="1"/>
        <v>8.571428571</v>
      </c>
      <c r="L33" s="84">
        <f t="shared" si="2"/>
        <v>10.71428571</v>
      </c>
      <c r="M33" s="20"/>
    </row>
    <row r="34">
      <c r="A34" s="20">
        <v>232.0</v>
      </c>
      <c r="B34" s="20" t="s">
        <v>296</v>
      </c>
      <c r="C34" s="20" t="s">
        <v>174</v>
      </c>
      <c r="D34" s="20">
        <v>10.0</v>
      </c>
      <c r="E34" s="20">
        <v>0.01</v>
      </c>
      <c r="F34" s="20">
        <v>1000.0</v>
      </c>
      <c r="G34" s="80">
        <v>450.0</v>
      </c>
      <c r="H34" s="80">
        <v>900.0</v>
      </c>
      <c r="I34" s="97">
        <v>1350.0</v>
      </c>
      <c r="J34" s="20">
        <v>10.0</v>
      </c>
      <c r="K34" s="84">
        <f t="shared" si="1"/>
        <v>10</v>
      </c>
      <c r="L34" s="84">
        <f t="shared" si="2"/>
        <v>10</v>
      </c>
    </row>
    <row r="35">
      <c r="A35" s="20">
        <v>233.0</v>
      </c>
      <c r="B35" s="20" t="s">
        <v>111</v>
      </c>
      <c r="C35" s="20" t="s">
        <v>473</v>
      </c>
      <c r="D35" s="20">
        <v>10.0</v>
      </c>
      <c r="E35" s="20">
        <v>0.01</v>
      </c>
      <c r="F35" s="20">
        <v>800.0</v>
      </c>
      <c r="G35" s="80">
        <v>200.0</v>
      </c>
      <c r="H35" s="80">
        <v>800.0</v>
      </c>
      <c r="I35" s="97">
        <v>1000.0</v>
      </c>
      <c r="J35" s="20">
        <v>7.0</v>
      </c>
      <c r="K35" s="84">
        <f t="shared" si="1"/>
        <v>8.75</v>
      </c>
      <c r="L35" s="84">
        <f t="shared" si="2"/>
        <v>12.5</v>
      </c>
    </row>
    <row r="36">
      <c r="A36" s="20">
        <v>234.0</v>
      </c>
      <c r="B36" s="20" t="s">
        <v>297</v>
      </c>
      <c r="C36" s="20" t="s">
        <v>473</v>
      </c>
      <c r="D36" s="20">
        <v>5.0</v>
      </c>
      <c r="E36" s="20">
        <v>0.01</v>
      </c>
      <c r="F36" s="20">
        <v>600.0</v>
      </c>
      <c r="G36" s="80">
        <v>375.0</v>
      </c>
      <c r="H36" s="80">
        <v>575.0</v>
      </c>
      <c r="I36" s="97">
        <v>950.0</v>
      </c>
      <c r="J36" s="20">
        <v>7.0</v>
      </c>
      <c r="K36" s="84">
        <f t="shared" si="1"/>
        <v>11.66666667</v>
      </c>
      <c r="L36" s="84">
        <f t="shared" si="2"/>
        <v>8.333333333</v>
      </c>
      <c r="M36" s="20"/>
    </row>
    <row r="37">
      <c r="A37" s="20">
        <v>235.0</v>
      </c>
      <c r="B37" s="20" t="s">
        <v>42</v>
      </c>
      <c r="C37" s="20" t="s">
        <v>481</v>
      </c>
      <c r="D37" s="20">
        <v>7.0</v>
      </c>
      <c r="E37" s="20">
        <v>0.01</v>
      </c>
      <c r="F37" s="20">
        <v>600.0</v>
      </c>
      <c r="G37" s="80">
        <v>340.0</v>
      </c>
      <c r="H37" s="80">
        <v>540.0</v>
      </c>
      <c r="I37" s="97">
        <v>880.0</v>
      </c>
      <c r="J37" s="20">
        <v>6.0</v>
      </c>
      <c r="K37" s="84">
        <f t="shared" si="1"/>
        <v>10</v>
      </c>
      <c r="L37" s="84">
        <f t="shared" si="2"/>
        <v>11.66666667</v>
      </c>
      <c r="M37" s="20"/>
    </row>
    <row r="38">
      <c r="A38" s="20">
        <v>236.0</v>
      </c>
      <c r="B38" s="20" t="s">
        <v>224</v>
      </c>
      <c r="C38" s="20" t="s">
        <v>484</v>
      </c>
      <c r="D38" s="20">
        <v>6.0</v>
      </c>
      <c r="E38" s="20">
        <v>0.01</v>
      </c>
      <c r="F38" s="20">
        <v>1000.0</v>
      </c>
      <c r="G38" s="80">
        <v>850.0</v>
      </c>
      <c r="H38" s="80">
        <v>1000.0</v>
      </c>
      <c r="I38" s="97">
        <v>1850.0</v>
      </c>
      <c r="J38" s="20">
        <v>15.0</v>
      </c>
      <c r="K38" s="84">
        <f t="shared" si="1"/>
        <v>15</v>
      </c>
      <c r="L38" s="84">
        <f t="shared" si="2"/>
        <v>6</v>
      </c>
      <c r="M38" s="20"/>
    </row>
    <row r="39">
      <c r="A39" s="20">
        <v>237.0</v>
      </c>
      <c r="B39" s="20" t="s">
        <v>38</v>
      </c>
      <c r="C39" s="20" t="s">
        <v>36</v>
      </c>
      <c r="D39" s="20">
        <v>5.0</v>
      </c>
      <c r="E39" s="20">
        <v>0.01</v>
      </c>
      <c r="F39" s="20">
        <v>600.0</v>
      </c>
      <c r="G39" s="80">
        <v>370.0</v>
      </c>
      <c r="H39" s="80">
        <v>570.0</v>
      </c>
      <c r="I39" s="97">
        <v>940.0</v>
      </c>
      <c r="J39" s="20">
        <v>8.0</v>
      </c>
      <c r="K39" s="84">
        <f t="shared" si="1"/>
        <v>13.33333333</v>
      </c>
      <c r="L39" s="84">
        <f t="shared" si="2"/>
        <v>8.333333333</v>
      </c>
      <c r="M39" s="20"/>
    </row>
    <row r="40">
      <c r="A40" s="20">
        <v>238.0</v>
      </c>
      <c r="B40" s="20" t="s">
        <v>246</v>
      </c>
      <c r="C40" s="20" t="s">
        <v>481</v>
      </c>
      <c r="D40" s="20">
        <v>8.0</v>
      </c>
      <c r="E40" s="20">
        <v>0.01</v>
      </c>
      <c r="F40" s="20">
        <v>800.0</v>
      </c>
      <c r="G40" s="80">
        <v>250.0</v>
      </c>
      <c r="H40" s="80">
        <v>550.0</v>
      </c>
      <c r="I40" s="97">
        <v>800.0</v>
      </c>
      <c r="J40" s="20">
        <v>10.0</v>
      </c>
      <c r="K40" s="84">
        <f t="shared" si="1"/>
        <v>12.5</v>
      </c>
      <c r="L40" s="84">
        <f t="shared" si="2"/>
        <v>10</v>
      </c>
    </row>
    <row r="41">
      <c r="A41" s="20">
        <v>239.0</v>
      </c>
      <c r="B41" s="20" t="s">
        <v>146</v>
      </c>
      <c r="C41" s="20" t="s">
        <v>479</v>
      </c>
      <c r="D41" s="20">
        <v>13.0</v>
      </c>
      <c r="E41" s="20">
        <v>0.01</v>
      </c>
      <c r="F41" s="20">
        <v>1000.0</v>
      </c>
      <c r="G41" s="80">
        <v>600.0</v>
      </c>
      <c r="H41" s="80">
        <v>850.0</v>
      </c>
      <c r="I41" s="97">
        <v>1450.0</v>
      </c>
      <c r="J41" s="20">
        <v>7.0</v>
      </c>
      <c r="K41" s="84">
        <f t="shared" si="1"/>
        <v>7</v>
      </c>
      <c r="L41" s="84">
        <f t="shared" si="2"/>
        <v>13</v>
      </c>
    </row>
    <row r="42">
      <c r="A42" s="20">
        <v>240.0</v>
      </c>
      <c r="B42" s="20" t="s">
        <v>106</v>
      </c>
      <c r="C42" s="20" t="s">
        <v>482</v>
      </c>
      <c r="D42" s="20">
        <v>15.0</v>
      </c>
      <c r="E42" s="20">
        <v>0.01</v>
      </c>
      <c r="F42" s="20">
        <v>1300.0</v>
      </c>
      <c r="G42" s="80">
        <v>550.0</v>
      </c>
      <c r="H42" s="80">
        <v>800.0</v>
      </c>
      <c r="I42" s="97">
        <v>1350.0</v>
      </c>
      <c r="J42" s="20">
        <v>10.0</v>
      </c>
      <c r="K42" s="84">
        <f t="shared" si="1"/>
        <v>7.692307692</v>
      </c>
      <c r="L42" s="84">
        <f t="shared" si="2"/>
        <v>11.53846154</v>
      </c>
    </row>
    <row r="43">
      <c r="A43" s="20">
        <v>241.0</v>
      </c>
      <c r="B43" s="20" t="s">
        <v>117</v>
      </c>
      <c r="C43" s="20" t="s">
        <v>455</v>
      </c>
      <c r="D43" s="20">
        <v>12.0</v>
      </c>
      <c r="E43" s="20">
        <v>0.01</v>
      </c>
      <c r="F43" s="20">
        <v>900.0</v>
      </c>
      <c r="G43" s="80">
        <v>500.0</v>
      </c>
      <c r="H43" s="80">
        <v>800.0</v>
      </c>
      <c r="I43" s="97">
        <v>1300.0</v>
      </c>
      <c r="J43" s="20">
        <v>7.0</v>
      </c>
      <c r="K43" s="84">
        <f t="shared" si="1"/>
        <v>7.777777778</v>
      </c>
      <c r="L43" s="84">
        <f t="shared" si="2"/>
        <v>13.33333333</v>
      </c>
    </row>
    <row r="44">
      <c r="A44" s="20">
        <v>242.0</v>
      </c>
      <c r="B44" s="20" t="s">
        <v>317</v>
      </c>
      <c r="C44" s="20" t="s">
        <v>481</v>
      </c>
      <c r="D44" s="20">
        <v>6.0</v>
      </c>
      <c r="E44" s="20">
        <v>0.01</v>
      </c>
      <c r="F44" s="20">
        <v>500.0</v>
      </c>
      <c r="G44" s="80">
        <v>300.0</v>
      </c>
      <c r="H44" s="80">
        <v>500.0</v>
      </c>
      <c r="I44" s="97">
        <v>800.0</v>
      </c>
      <c r="J44" s="20">
        <v>4.0</v>
      </c>
      <c r="K44" s="84">
        <f t="shared" si="1"/>
        <v>8</v>
      </c>
      <c r="L44" s="84">
        <f t="shared" si="2"/>
        <v>12</v>
      </c>
      <c r="M44" s="20"/>
    </row>
    <row r="45">
      <c r="A45" s="20">
        <v>243.0</v>
      </c>
      <c r="B45" s="20" t="s">
        <v>53</v>
      </c>
      <c r="C45" s="20" t="s">
        <v>474</v>
      </c>
      <c r="D45" s="20">
        <v>9.0</v>
      </c>
      <c r="E45" s="20">
        <v>0.01</v>
      </c>
      <c r="F45" s="20">
        <v>700.0</v>
      </c>
      <c r="G45" s="80">
        <v>250.0</v>
      </c>
      <c r="H45" s="80">
        <v>500.0</v>
      </c>
      <c r="I45" s="97">
        <v>750.0</v>
      </c>
      <c r="J45" s="20">
        <v>6.0</v>
      </c>
      <c r="K45" s="84">
        <f t="shared" si="1"/>
        <v>8.571428571</v>
      </c>
      <c r="L45" s="84">
        <f t="shared" si="2"/>
        <v>12.85714286</v>
      </c>
      <c r="P45" s="20"/>
    </row>
    <row r="46">
      <c r="A46" s="20">
        <v>244.0</v>
      </c>
      <c r="B46" s="20" t="s">
        <v>163</v>
      </c>
      <c r="C46" s="20" t="s">
        <v>475</v>
      </c>
      <c r="D46" s="20">
        <v>12.0</v>
      </c>
      <c r="E46" s="20">
        <v>0.01</v>
      </c>
      <c r="F46" s="20">
        <v>1100.0</v>
      </c>
      <c r="G46" s="80">
        <v>850.0</v>
      </c>
      <c r="H46" s="80">
        <v>1050.0</v>
      </c>
      <c r="I46" s="97">
        <v>1900.0</v>
      </c>
      <c r="J46" s="20">
        <v>12.0</v>
      </c>
      <c r="K46" s="84">
        <f t="shared" si="1"/>
        <v>10.90909091</v>
      </c>
      <c r="L46" s="84">
        <f t="shared" si="2"/>
        <v>10.90909091</v>
      </c>
      <c r="P46" s="20"/>
    </row>
    <row r="47">
      <c r="A47" s="20">
        <v>245.0</v>
      </c>
      <c r="B47" s="20" t="s">
        <v>262</v>
      </c>
      <c r="C47" s="20" t="s">
        <v>480</v>
      </c>
      <c r="D47" s="20">
        <v>6.0</v>
      </c>
      <c r="E47" s="20">
        <v>0.01</v>
      </c>
      <c r="F47" s="20">
        <v>700.0</v>
      </c>
      <c r="G47" s="80">
        <v>300.0</v>
      </c>
      <c r="H47" s="80">
        <v>700.0</v>
      </c>
      <c r="I47" s="97">
        <v>1000.0</v>
      </c>
      <c r="J47" s="20">
        <v>9.0</v>
      </c>
      <c r="K47" s="84">
        <f t="shared" si="1"/>
        <v>12.85714286</v>
      </c>
      <c r="L47" s="84">
        <f t="shared" si="2"/>
        <v>8.571428571</v>
      </c>
      <c r="M47" s="20"/>
    </row>
    <row r="48">
      <c r="A48" s="20">
        <v>246.0</v>
      </c>
      <c r="B48" s="20" t="s">
        <v>389</v>
      </c>
      <c r="C48" s="20" t="s">
        <v>476</v>
      </c>
      <c r="D48" s="20">
        <v>0.0</v>
      </c>
      <c r="E48" s="20">
        <v>0.01</v>
      </c>
      <c r="F48" s="20">
        <v>1730.0</v>
      </c>
      <c r="G48" s="80">
        <v>1030.0</v>
      </c>
      <c r="H48" s="80">
        <v>1230.0</v>
      </c>
      <c r="I48" s="97">
        <v>2260.0</v>
      </c>
      <c r="J48" s="20">
        <v>20.0</v>
      </c>
      <c r="K48" s="84">
        <f t="shared" si="1"/>
        <v>11.56069364</v>
      </c>
      <c r="L48" s="84">
        <f t="shared" si="2"/>
        <v>0</v>
      </c>
      <c r="M48" s="20"/>
    </row>
    <row r="49">
      <c r="A49" s="20">
        <v>247.0</v>
      </c>
      <c r="B49" s="20" t="s">
        <v>25</v>
      </c>
      <c r="C49" s="20" t="s">
        <v>478</v>
      </c>
      <c r="D49" s="20">
        <v>11.0</v>
      </c>
      <c r="E49" s="20">
        <v>0.01</v>
      </c>
      <c r="F49" s="20">
        <v>800.0</v>
      </c>
      <c r="G49" s="80">
        <v>500.0</v>
      </c>
      <c r="H49" s="80">
        <v>800.0</v>
      </c>
      <c r="I49" s="97">
        <v>1300.0</v>
      </c>
      <c r="J49" s="20">
        <v>6.0</v>
      </c>
      <c r="K49" s="84">
        <f t="shared" si="1"/>
        <v>7.5</v>
      </c>
      <c r="L49" s="84">
        <f t="shared" si="2"/>
        <v>13.75</v>
      </c>
    </row>
    <row r="50">
      <c r="A50" s="20">
        <v>248.0</v>
      </c>
      <c r="B50" s="20" t="s">
        <v>160</v>
      </c>
      <c r="C50" s="20" t="s">
        <v>477</v>
      </c>
      <c r="D50" s="20">
        <v>15.0</v>
      </c>
      <c r="E50" s="20">
        <v>0.01</v>
      </c>
      <c r="F50" s="20">
        <v>1500.0</v>
      </c>
      <c r="G50" s="80">
        <v>1200.0</v>
      </c>
      <c r="H50" s="80">
        <v>1500.0</v>
      </c>
      <c r="I50" s="97">
        <v>2700.0</v>
      </c>
      <c r="J50" s="20">
        <v>15.0</v>
      </c>
      <c r="K50" s="84">
        <f t="shared" si="1"/>
        <v>10</v>
      </c>
      <c r="L50" s="84">
        <f t="shared" si="2"/>
        <v>10</v>
      </c>
    </row>
    <row r="51">
      <c r="A51" s="20">
        <v>249.0</v>
      </c>
      <c r="B51" s="20" t="s">
        <v>147</v>
      </c>
      <c r="C51" s="20" t="s">
        <v>475</v>
      </c>
      <c r="D51" s="20">
        <v>7.0</v>
      </c>
      <c r="E51" s="20">
        <v>0.01</v>
      </c>
      <c r="F51" s="20">
        <v>700.0</v>
      </c>
      <c r="G51" s="80">
        <v>300.0</v>
      </c>
      <c r="H51" s="80">
        <v>700.0</v>
      </c>
      <c r="I51" s="97">
        <v>1000.0</v>
      </c>
      <c r="J51" s="20">
        <v>8.0</v>
      </c>
      <c r="K51" s="84">
        <f t="shared" si="1"/>
        <v>11.42857143</v>
      </c>
      <c r="L51" s="84">
        <f t="shared" si="2"/>
        <v>10</v>
      </c>
    </row>
    <row r="52">
      <c r="A52" s="20">
        <v>250.0</v>
      </c>
      <c r="B52" s="20" t="s">
        <v>139</v>
      </c>
      <c r="C52" s="20" t="s">
        <v>481</v>
      </c>
      <c r="D52" s="20">
        <v>5.0</v>
      </c>
      <c r="E52" s="20">
        <v>0.01</v>
      </c>
      <c r="F52" s="20">
        <v>500.0</v>
      </c>
      <c r="G52" s="80">
        <v>300.0</v>
      </c>
      <c r="H52" s="80">
        <v>500.0</v>
      </c>
      <c r="I52" s="97">
        <v>800.0</v>
      </c>
      <c r="J52" s="20">
        <v>5.0</v>
      </c>
      <c r="K52" s="84">
        <f t="shared" si="1"/>
        <v>10</v>
      </c>
      <c r="L52" s="84">
        <f t="shared" si="2"/>
        <v>10</v>
      </c>
    </row>
    <row r="53">
      <c r="A53" s="20">
        <v>251.0</v>
      </c>
      <c r="B53" s="20" t="s">
        <v>70</v>
      </c>
      <c r="C53" s="20" t="s">
        <v>480</v>
      </c>
      <c r="D53" s="20">
        <v>5.0</v>
      </c>
      <c r="E53" s="20">
        <v>0.01</v>
      </c>
      <c r="F53" s="20">
        <v>600.0</v>
      </c>
      <c r="G53" s="80">
        <v>300.0</v>
      </c>
      <c r="H53" s="80">
        <v>600.0</v>
      </c>
      <c r="I53" s="97">
        <v>900.0</v>
      </c>
      <c r="J53" s="20">
        <v>8.0</v>
      </c>
      <c r="K53" s="84">
        <f t="shared" si="1"/>
        <v>13.33333333</v>
      </c>
      <c r="L53" s="84">
        <f t="shared" si="2"/>
        <v>8.333333333</v>
      </c>
    </row>
    <row r="54">
      <c r="A54" s="20">
        <v>252.0</v>
      </c>
      <c r="B54" s="20" t="s">
        <v>486</v>
      </c>
      <c r="C54" s="20" t="s">
        <v>481</v>
      </c>
      <c r="D54" s="20">
        <v>0.0</v>
      </c>
      <c r="E54" s="20">
        <v>0.01</v>
      </c>
      <c r="F54" s="20">
        <v>2230.0</v>
      </c>
      <c r="G54" s="80">
        <v>300.0</v>
      </c>
      <c r="H54" s="80">
        <v>700.0</v>
      </c>
      <c r="I54" s="97">
        <v>1000.0</v>
      </c>
      <c r="J54" s="20">
        <v>0.0</v>
      </c>
      <c r="K54" s="84">
        <f t="shared" si="1"/>
        <v>0</v>
      </c>
      <c r="L54" s="84">
        <f t="shared" si="2"/>
        <v>0</v>
      </c>
    </row>
    <row r="55">
      <c r="A55" s="20">
        <v>253.0</v>
      </c>
      <c r="B55" s="20" t="s">
        <v>132</v>
      </c>
      <c r="C55" s="20" t="s">
        <v>479</v>
      </c>
      <c r="D55" s="20">
        <v>7.0</v>
      </c>
      <c r="E55" s="20">
        <v>0.01</v>
      </c>
      <c r="F55" s="20">
        <v>600.0</v>
      </c>
      <c r="G55" s="80">
        <v>350.0</v>
      </c>
      <c r="H55" s="80">
        <v>600.0</v>
      </c>
      <c r="I55" s="97">
        <v>950.0</v>
      </c>
      <c r="J55" s="20">
        <v>6.0</v>
      </c>
      <c r="K55" s="84">
        <f t="shared" si="1"/>
        <v>10</v>
      </c>
      <c r="L55" s="84">
        <f t="shared" si="2"/>
        <v>11.66666667</v>
      </c>
      <c r="M55" s="20"/>
    </row>
    <row r="56">
      <c r="A56" s="20">
        <v>254.0</v>
      </c>
      <c r="B56" s="20" t="s">
        <v>99</v>
      </c>
      <c r="C56" s="20" t="s">
        <v>480</v>
      </c>
      <c r="D56" s="20">
        <v>20.0</v>
      </c>
      <c r="E56" s="20">
        <v>0.01</v>
      </c>
      <c r="F56" s="20">
        <v>2300.0</v>
      </c>
      <c r="G56" s="80">
        <v>1800.0</v>
      </c>
      <c r="H56" s="80">
        <v>2100.0</v>
      </c>
      <c r="I56" s="97">
        <v>3900.0</v>
      </c>
      <c r="J56" s="20">
        <v>25.0</v>
      </c>
      <c r="K56" s="84">
        <f t="shared" si="1"/>
        <v>10.86956522</v>
      </c>
      <c r="L56" s="84">
        <f t="shared" si="2"/>
        <v>8.695652174</v>
      </c>
      <c r="M56" s="20"/>
    </row>
    <row r="57">
      <c r="A57" s="20">
        <v>255.0</v>
      </c>
      <c r="B57" s="20" t="s">
        <v>74</v>
      </c>
      <c r="C57" s="20" t="s">
        <v>476</v>
      </c>
      <c r="D57" s="20">
        <v>5.0</v>
      </c>
      <c r="E57" s="20">
        <v>0.01</v>
      </c>
      <c r="F57" s="20">
        <v>500.0</v>
      </c>
      <c r="G57" s="80">
        <v>300.0</v>
      </c>
      <c r="H57" s="80">
        <v>500.0</v>
      </c>
      <c r="I57" s="97">
        <v>800.0</v>
      </c>
      <c r="J57" s="20">
        <v>5.0</v>
      </c>
      <c r="K57" s="84">
        <f t="shared" si="1"/>
        <v>10</v>
      </c>
      <c r="L57" s="84">
        <f t="shared" si="2"/>
        <v>10</v>
      </c>
    </row>
    <row r="58">
      <c r="A58" s="20">
        <v>256.0</v>
      </c>
      <c r="B58" s="20" t="s">
        <v>487</v>
      </c>
      <c r="C58" s="20" t="s">
        <v>476</v>
      </c>
      <c r="D58" s="20">
        <v>10.0</v>
      </c>
      <c r="E58" s="20">
        <v>0.01</v>
      </c>
      <c r="F58" s="20">
        <v>1000.0</v>
      </c>
      <c r="G58" s="80">
        <v>300.0</v>
      </c>
      <c r="H58" s="80">
        <v>500.0</v>
      </c>
      <c r="I58" s="97">
        <v>800.0</v>
      </c>
      <c r="J58" s="20">
        <v>6.0</v>
      </c>
      <c r="K58" s="84">
        <f t="shared" si="1"/>
        <v>6</v>
      </c>
      <c r="L58" s="84">
        <f t="shared" si="2"/>
        <v>10</v>
      </c>
    </row>
    <row r="59">
      <c r="A59" s="20">
        <v>257.0</v>
      </c>
      <c r="B59" s="20" t="s">
        <v>190</v>
      </c>
      <c r="C59" s="20" t="s">
        <v>174</v>
      </c>
      <c r="D59" s="20">
        <v>8.0</v>
      </c>
      <c r="E59" s="20">
        <v>0.01</v>
      </c>
      <c r="F59" s="20">
        <v>800.0</v>
      </c>
      <c r="G59" s="80">
        <v>550.0</v>
      </c>
      <c r="H59" s="80">
        <v>750.0</v>
      </c>
      <c r="I59" s="97">
        <v>1300.0</v>
      </c>
      <c r="J59" s="20">
        <v>9.0</v>
      </c>
      <c r="K59" s="84">
        <f t="shared" si="1"/>
        <v>11.25</v>
      </c>
      <c r="L59" s="84">
        <f t="shared" si="2"/>
        <v>10</v>
      </c>
    </row>
    <row r="60">
      <c r="A60" s="20">
        <v>258.0</v>
      </c>
      <c r="B60" s="20" t="s">
        <v>54</v>
      </c>
      <c r="C60" s="20" t="s">
        <v>36</v>
      </c>
      <c r="D60" s="20">
        <v>12.0</v>
      </c>
      <c r="E60" s="20">
        <v>0.01</v>
      </c>
      <c r="F60" s="20">
        <v>1100.0</v>
      </c>
      <c r="G60" s="80">
        <v>850.0</v>
      </c>
      <c r="H60" s="80">
        <v>1050.0</v>
      </c>
      <c r="I60" s="97">
        <v>1900.0</v>
      </c>
      <c r="J60" s="20">
        <v>10.0</v>
      </c>
      <c r="K60" s="84">
        <f t="shared" si="1"/>
        <v>9.090909091</v>
      </c>
      <c r="L60" s="84">
        <f t="shared" si="2"/>
        <v>10.90909091</v>
      </c>
      <c r="M60" s="20"/>
    </row>
    <row r="61">
      <c r="G61" s="46"/>
      <c r="H61" s="46"/>
      <c r="I61" s="46"/>
    </row>
    <row r="62">
      <c r="G62" s="46"/>
      <c r="H62" s="46"/>
      <c r="I62" s="46"/>
    </row>
    <row r="63">
      <c r="G63" s="46"/>
      <c r="H63" s="46"/>
      <c r="I63" s="46"/>
    </row>
    <row r="64">
      <c r="G64" s="46"/>
      <c r="H64" s="46"/>
      <c r="I64" s="46"/>
    </row>
    <row r="65">
      <c r="G65" s="46"/>
      <c r="H65" s="46"/>
      <c r="I65" s="46"/>
    </row>
    <row r="66">
      <c r="G66" s="46"/>
      <c r="H66" s="46"/>
      <c r="I66" s="46"/>
    </row>
    <row r="67">
      <c r="G67" s="46"/>
      <c r="H67" s="46"/>
      <c r="I67" s="46"/>
    </row>
    <row r="68">
      <c r="G68" s="46"/>
      <c r="H68" s="46"/>
      <c r="I68" s="46"/>
    </row>
    <row r="69">
      <c r="G69" s="46"/>
      <c r="H69" s="46"/>
      <c r="I69" s="46"/>
    </row>
    <row r="70">
      <c r="G70" s="46"/>
      <c r="H70" s="46"/>
      <c r="I70" s="46"/>
    </row>
    <row r="71">
      <c r="G71" s="46"/>
      <c r="H71" s="46"/>
      <c r="I71" s="46"/>
    </row>
    <row r="72">
      <c r="G72" s="46"/>
      <c r="H72" s="46"/>
      <c r="I72" s="46"/>
    </row>
    <row r="73">
      <c r="G73" s="46"/>
      <c r="H73" s="46"/>
      <c r="I73" s="46"/>
    </row>
    <row r="74">
      <c r="G74" s="46"/>
      <c r="H74" s="46"/>
      <c r="I74" s="46"/>
    </row>
    <row r="75">
      <c r="G75" s="46"/>
      <c r="H75" s="46"/>
      <c r="I75" s="46"/>
    </row>
    <row r="76">
      <c r="G76" s="46"/>
      <c r="H76" s="46"/>
      <c r="I76" s="46"/>
    </row>
    <row r="77">
      <c r="G77" s="46"/>
      <c r="H77" s="46"/>
      <c r="I77" s="46"/>
    </row>
    <row r="78">
      <c r="G78" s="46"/>
      <c r="H78" s="46"/>
      <c r="I78" s="46"/>
    </row>
    <row r="79">
      <c r="G79" s="46"/>
      <c r="H79" s="46"/>
      <c r="I79" s="46"/>
    </row>
    <row r="80">
      <c r="G80" s="46"/>
      <c r="H80" s="46"/>
      <c r="I80" s="46"/>
    </row>
    <row r="81">
      <c r="G81" s="46"/>
      <c r="H81" s="46"/>
      <c r="I81" s="46"/>
    </row>
    <row r="82">
      <c r="G82" s="46"/>
      <c r="H82" s="46"/>
      <c r="I82" s="46"/>
    </row>
    <row r="83">
      <c r="G83" s="46"/>
      <c r="H83" s="46"/>
      <c r="I83" s="46"/>
    </row>
    <row r="84">
      <c r="G84" s="46"/>
      <c r="H84" s="46"/>
      <c r="I84" s="46"/>
    </row>
    <row r="85">
      <c r="G85" s="46"/>
      <c r="H85" s="46"/>
      <c r="I85" s="46"/>
    </row>
    <row r="86">
      <c r="G86" s="46"/>
      <c r="H86" s="46"/>
      <c r="I86" s="46"/>
    </row>
    <row r="87">
      <c r="G87" s="46"/>
      <c r="H87" s="46"/>
      <c r="I87" s="46"/>
    </row>
    <row r="88">
      <c r="G88" s="46"/>
      <c r="H88" s="46"/>
      <c r="I88" s="46"/>
    </row>
    <row r="89">
      <c r="G89" s="46"/>
      <c r="H89" s="46"/>
      <c r="I89" s="46"/>
    </row>
    <row r="90">
      <c r="G90" s="46"/>
      <c r="H90" s="46"/>
      <c r="I90" s="46"/>
    </row>
    <row r="91">
      <c r="G91" s="46"/>
      <c r="H91" s="46"/>
      <c r="I91" s="46"/>
    </row>
    <row r="92">
      <c r="G92" s="46"/>
      <c r="H92" s="46"/>
      <c r="I92" s="46"/>
    </row>
    <row r="93">
      <c r="G93" s="46"/>
      <c r="H93" s="46"/>
      <c r="I93" s="46"/>
    </row>
    <row r="94">
      <c r="G94" s="46"/>
      <c r="H94" s="46"/>
      <c r="I94" s="46"/>
    </row>
    <row r="95">
      <c r="G95" s="46"/>
      <c r="H95" s="46"/>
      <c r="I95" s="46"/>
    </row>
    <row r="96">
      <c r="G96" s="46"/>
      <c r="H96" s="46"/>
      <c r="I96" s="46"/>
    </row>
    <row r="97">
      <c r="G97" s="46"/>
      <c r="H97" s="46"/>
      <c r="I97" s="46"/>
    </row>
    <row r="98">
      <c r="G98" s="46"/>
      <c r="H98" s="46"/>
      <c r="I98" s="46"/>
    </row>
    <row r="99">
      <c r="G99" s="46"/>
      <c r="H99" s="46"/>
      <c r="I99" s="46"/>
    </row>
    <row r="100">
      <c r="G100" s="46"/>
      <c r="H100" s="46"/>
      <c r="I100" s="46"/>
    </row>
    <row r="101">
      <c r="G101" s="46"/>
      <c r="H101" s="46"/>
      <c r="I101" s="46"/>
    </row>
    <row r="102">
      <c r="G102" s="46"/>
      <c r="H102" s="46"/>
      <c r="I102" s="46"/>
    </row>
    <row r="103">
      <c r="G103" s="46"/>
      <c r="H103" s="46"/>
      <c r="I103" s="46"/>
    </row>
    <row r="104">
      <c r="G104" s="46"/>
      <c r="H104" s="46"/>
      <c r="I104" s="46"/>
    </row>
    <row r="105">
      <c r="G105" s="46"/>
      <c r="H105" s="46"/>
      <c r="I105" s="46"/>
    </row>
    <row r="106">
      <c r="G106" s="46"/>
      <c r="H106" s="46"/>
      <c r="I106" s="46"/>
    </row>
    <row r="107">
      <c r="G107" s="46"/>
      <c r="H107" s="46"/>
      <c r="I107" s="46"/>
    </row>
    <row r="108">
      <c r="G108" s="46"/>
      <c r="H108" s="46"/>
      <c r="I108" s="46"/>
    </row>
    <row r="109">
      <c r="G109" s="46"/>
      <c r="H109" s="46"/>
      <c r="I109" s="46"/>
    </row>
    <row r="110">
      <c r="G110" s="46"/>
      <c r="H110" s="46"/>
      <c r="I110" s="46"/>
    </row>
    <row r="111">
      <c r="G111" s="46"/>
      <c r="H111" s="46"/>
      <c r="I111" s="46"/>
    </row>
    <row r="112">
      <c r="G112" s="46"/>
      <c r="H112" s="46"/>
      <c r="I112" s="46"/>
    </row>
    <row r="113">
      <c r="G113" s="46"/>
      <c r="H113" s="46"/>
      <c r="I113" s="46"/>
    </row>
    <row r="114">
      <c r="G114" s="46"/>
      <c r="H114" s="46"/>
      <c r="I114" s="46"/>
    </row>
    <row r="115">
      <c r="G115" s="46"/>
      <c r="H115" s="46"/>
      <c r="I115" s="46"/>
    </row>
    <row r="116">
      <c r="G116" s="46"/>
      <c r="H116" s="46"/>
      <c r="I116" s="46"/>
    </row>
    <row r="117">
      <c r="G117" s="46"/>
      <c r="H117" s="46"/>
      <c r="I117" s="46"/>
    </row>
    <row r="118">
      <c r="G118" s="46"/>
      <c r="H118" s="46"/>
      <c r="I118" s="46"/>
    </row>
    <row r="119">
      <c r="G119" s="46"/>
      <c r="H119" s="46"/>
      <c r="I119" s="46"/>
    </row>
    <row r="120">
      <c r="G120" s="46"/>
      <c r="H120" s="46"/>
      <c r="I120" s="46"/>
    </row>
    <row r="121">
      <c r="G121" s="46"/>
      <c r="H121" s="46"/>
      <c r="I121" s="46"/>
    </row>
    <row r="122">
      <c r="G122" s="46"/>
      <c r="H122" s="46"/>
      <c r="I122" s="46"/>
    </row>
    <row r="123">
      <c r="G123" s="46"/>
      <c r="H123" s="46"/>
      <c r="I123" s="46"/>
    </row>
    <row r="124">
      <c r="G124" s="46"/>
      <c r="H124" s="46"/>
      <c r="I124" s="46"/>
    </row>
    <row r="125">
      <c r="G125" s="46"/>
      <c r="H125" s="46"/>
      <c r="I125" s="46"/>
    </row>
    <row r="126">
      <c r="G126" s="46"/>
      <c r="H126" s="46"/>
      <c r="I126" s="46"/>
    </row>
    <row r="127">
      <c r="G127" s="46"/>
      <c r="H127" s="46"/>
      <c r="I127" s="46"/>
    </row>
    <row r="128">
      <c r="G128" s="46"/>
      <c r="H128" s="46"/>
      <c r="I128" s="46"/>
    </row>
    <row r="129">
      <c r="G129" s="46"/>
      <c r="H129" s="46"/>
      <c r="I129" s="46"/>
    </row>
    <row r="130">
      <c r="G130" s="46"/>
      <c r="H130" s="46"/>
      <c r="I130" s="46"/>
    </row>
    <row r="131">
      <c r="G131" s="46"/>
      <c r="H131" s="46"/>
      <c r="I131" s="46"/>
    </row>
    <row r="132">
      <c r="G132" s="46"/>
      <c r="H132" s="46"/>
      <c r="I132" s="46"/>
    </row>
    <row r="133">
      <c r="G133" s="46"/>
      <c r="H133" s="46"/>
      <c r="I133" s="46"/>
    </row>
    <row r="134">
      <c r="G134" s="46"/>
      <c r="H134" s="46"/>
      <c r="I134" s="46"/>
    </row>
    <row r="135">
      <c r="G135" s="46"/>
      <c r="H135" s="46"/>
      <c r="I135" s="46"/>
    </row>
    <row r="136">
      <c r="G136" s="46"/>
      <c r="H136" s="46"/>
      <c r="I136" s="46"/>
    </row>
    <row r="137">
      <c r="G137" s="46"/>
      <c r="H137" s="46"/>
      <c r="I137" s="46"/>
    </row>
    <row r="138">
      <c r="G138" s="46"/>
      <c r="H138" s="46"/>
      <c r="I138" s="46"/>
    </row>
    <row r="139">
      <c r="G139" s="46"/>
      <c r="H139" s="46"/>
      <c r="I139" s="46"/>
    </row>
    <row r="140">
      <c r="G140" s="46"/>
      <c r="H140" s="46"/>
      <c r="I140" s="46"/>
    </row>
    <row r="141">
      <c r="G141" s="46"/>
      <c r="H141" s="46"/>
      <c r="I141" s="46"/>
    </row>
    <row r="142">
      <c r="G142" s="46"/>
      <c r="H142" s="46"/>
      <c r="I142" s="46"/>
    </row>
    <row r="143">
      <c r="G143" s="46"/>
      <c r="H143" s="46"/>
      <c r="I143" s="46"/>
    </row>
    <row r="144">
      <c r="G144" s="46"/>
      <c r="H144" s="46"/>
      <c r="I144" s="46"/>
    </row>
    <row r="145">
      <c r="G145" s="46"/>
      <c r="H145" s="46"/>
      <c r="I145" s="46"/>
    </row>
    <row r="146">
      <c r="G146" s="46"/>
      <c r="H146" s="46"/>
      <c r="I146" s="46"/>
    </row>
    <row r="147">
      <c r="G147" s="46"/>
      <c r="H147" s="46"/>
      <c r="I147" s="46"/>
    </row>
    <row r="148">
      <c r="G148" s="46"/>
      <c r="H148" s="46"/>
      <c r="I148" s="46"/>
    </row>
    <row r="149">
      <c r="G149" s="46"/>
      <c r="H149" s="46"/>
      <c r="I149" s="46"/>
    </row>
    <row r="150">
      <c r="G150" s="46"/>
      <c r="H150" s="46"/>
      <c r="I150" s="46"/>
    </row>
    <row r="151">
      <c r="G151" s="46"/>
      <c r="H151" s="46"/>
      <c r="I151" s="46"/>
    </row>
    <row r="152">
      <c r="G152" s="46"/>
      <c r="H152" s="46"/>
      <c r="I152" s="46"/>
    </row>
    <row r="153">
      <c r="G153" s="46"/>
      <c r="H153" s="46"/>
      <c r="I153" s="46"/>
    </row>
    <row r="154">
      <c r="G154" s="46"/>
      <c r="H154" s="46"/>
      <c r="I154" s="46"/>
    </row>
    <row r="155">
      <c r="G155" s="46"/>
      <c r="H155" s="46"/>
      <c r="I155" s="46"/>
    </row>
    <row r="156">
      <c r="G156" s="46"/>
      <c r="H156" s="46"/>
      <c r="I156" s="46"/>
    </row>
    <row r="157">
      <c r="G157" s="46"/>
      <c r="H157" s="46"/>
      <c r="I157" s="46"/>
    </row>
    <row r="158">
      <c r="G158" s="46"/>
      <c r="H158" s="46"/>
      <c r="I158" s="46"/>
    </row>
    <row r="159">
      <c r="G159" s="46"/>
      <c r="H159" s="46"/>
      <c r="I159" s="46"/>
    </row>
    <row r="160">
      <c r="G160" s="46"/>
      <c r="H160" s="46"/>
      <c r="I160" s="46"/>
    </row>
    <row r="161">
      <c r="G161" s="46"/>
      <c r="H161" s="46"/>
      <c r="I161" s="46"/>
    </row>
    <row r="162">
      <c r="G162" s="46"/>
      <c r="H162" s="46"/>
      <c r="I162" s="46"/>
    </row>
    <row r="163">
      <c r="G163" s="46"/>
      <c r="H163" s="46"/>
      <c r="I163" s="46"/>
    </row>
    <row r="164">
      <c r="G164" s="46"/>
      <c r="H164" s="46"/>
      <c r="I164" s="46"/>
    </row>
    <row r="165">
      <c r="G165" s="46"/>
      <c r="H165" s="46"/>
      <c r="I165" s="46"/>
    </row>
    <row r="166">
      <c r="G166" s="46"/>
      <c r="H166" s="46"/>
      <c r="I166" s="46"/>
    </row>
    <row r="167">
      <c r="G167" s="46"/>
      <c r="H167" s="46"/>
      <c r="I167" s="46"/>
    </row>
    <row r="168">
      <c r="G168" s="46"/>
      <c r="H168" s="46"/>
      <c r="I168" s="46"/>
    </row>
    <row r="169">
      <c r="G169" s="46"/>
      <c r="H169" s="46"/>
      <c r="I169" s="46"/>
    </row>
    <row r="170">
      <c r="G170" s="46"/>
      <c r="H170" s="46"/>
      <c r="I170" s="46"/>
    </row>
    <row r="171">
      <c r="G171" s="46"/>
      <c r="H171" s="46"/>
      <c r="I171" s="46"/>
    </row>
    <row r="172">
      <c r="G172" s="46"/>
      <c r="H172" s="46"/>
      <c r="I172" s="46"/>
    </row>
    <row r="173">
      <c r="G173" s="46"/>
      <c r="H173" s="46"/>
      <c r="I173" s="46"/>
    </row>
    <row r="174">
      <c r="G174" s="46"/>
      <c r="H174" s="46"/>
      <c r="I174" s="46"/>
    </row>
    <row r="175">
      <c r="G175" s="46"/>
      <c r="H175" s="46"/>
      <c r="I175" s="46"/>
    </row>
    <row r="176">
      <c r="G176" s="46"/>
      <c r="H176" s="46"/>
      <c r="I176" s="46"/>
    </row>
    <row r="177">
      <c r="G177" s="46"/>
      <c r="H177" s="46"/>
      <c r="I177" s="46"/>
    </row>
    <row r="178">
      <c r="G178" s="46"/>
      <c r="H178" s="46"/>
      <c r="I178" s="46"/>
    </row>
    <row r="179">
      <c r="G179" s="46"/>
      <c r="H179" s="46"/>
      <c r="I179" s="46"/>
    </row>
    <row r="180">
      <c r="G180" s="46"/>
      <c r="H180" s="46"/>
      <c r="I180" s="46"/>
    </row>
    <row r="181">
      <c r="G181" s="46"/>
      <c r="H181" s="46"/>
      <c r="I181" s="46"/>
    </row>
    <row r="182">
      <c r="G182" s="46"/>
      <c r="H182" s="46"/>
      <c r="I182" s="46"/>
    </row>
    <row r="183">
      <c r="G183" s="46"/>
      <c r="H183" s="46"/>
      <c r="I183" s="46"/>
    </row>
    <row r="184">
      <c r="G184" s="46"/>
      <c r="H184" s="46"/>
      <c r="I184" s="46"/>
    </row>
    <row r="185">
      <c r="G185" s="46"/>
      <c r="H185" s="46"/>
      <c r="I185" s="46"/>
    </row>
    <row r="186">
      <c r="G186" s="46"/>
      <c r="H186" s="46"/>
      <c r="I186" s="46"/>
    </row>
    <row r="187">
      <c r="G187" s="46"/>
      <c r="H187" s="46"/>
      <c r="I187" s="46"/>
    </row>
    <row r="188">
      <c r="G188" s="46"/>
      <c r="H188" s="46"/>
      <c r="I188" s="46"/>
    </row>
    <row r="189">
      <c r="G189" s="46"/>
      <c r="H189" s="46"/>
      <c r="I189" s="46"/>
    </row>
    <row r="190">
      <c r="G190" s="46"/>
      <c r="H190" s="46"/>
      <c r="I190" s="46"/>
    </row>
    <row r="191">
      <c r="G191" s="46"/>
      <c r="H191" s="46"/>
      <c r="I191" s="46"/>
    </row>
    <row r="192">
      <c r="G192" s="46"/>
      <c r="H192" s="46"/>
      <c r="I192" s="46"/>
    </row>
    <row r="193">
      <c r="G193" s="46"/>
      <c r="H193" s="46"/>
      <c r="I193" s="46"/>
    </row>
    <row r="194">
      <c r="G194" s="46"/>
      <c r="H194" s="46"/>
      <c r="I194" s="46"/>
    </row>
    <row r="195">
      <c r="G195" s="46"/>
      <c r="H195" s="46"/>
      <c r="I195" s="46"/>
    </row>
    <row r="196">
      <c r="G196" s="46"/>
      <c r="H196" s="46"/>
      <c r="I196" s="46"/>
    </row>
    <row r="197">
      <c r="G197" s="46"/>
      <c r="H197" s="46"/>
      <c r="I197" s="46"/>
    </row>
    <row r="198">
      <c r="G198" s="46"/>
      <c r="H198" s="46"/>
      <c r="I198" s="46"/>
    </row>
    <row r="199">
      <c r="G199" s="46"/>
      <c r="H199" s="46"/>
      <c r="I199" s="46"/>
    </row>
    <row r="200">
      <c r="G200" s="46"/>
      <c r="H200" s="46"/>
      <c r="I200" s="46"/>
    </row>
    <row r="201">
      <c r="G201" s="46"/>
      <c r="H201" s="46"/>
      <c r="I201" s="46"/>
    </row>
    <row r="202">
      <c r="G202" s="46"/>
      <c r="H202" s="46"/>
      <c r="I202" s="46"/>
    </row>
    <row r="203">
      <c r="G203" s="46"/>
      <c r="H203" s="46"/>
      <c r="I203" s="46"/>
    </row>
    <row r="204">
      <c r="G204" s="46"/>
      <c r="H204" s="46"/>
      <c r="I204" s="46"/>
    </row>
    <row r="205">
      <c r="G205" s="46"/>
      <c r="H205" s="46"/>
      <c r="I205" s="46"/>
    </row>
    <row r="206">
      <c r="G206" s="46"/>
      <c r="H206" s="46"/>
      <c r="I206" s="46"/>
    </row>
    <row r="207">
      <c r="G207" s="46"/>
      <c r="H207" s="46"/>
      <c r="I207" s="46"/>
    </row>
    <row r="208">
      <c r="G208" s="46"/>
      <c r="H208" s="46"/>
      <c r="I208" s="46"/>
    </row>
    <row r="209">
      <c r="G209" s="46"/>
      <c r="H209" s="46"/>
      <c r="I209" s="46"/>
    </row>
    <row r="210">
      <c r="G210" s="46"/>
      <c r="H210" s="46"/>
      <c r="I210" s="46"/>
    </row>
    <row r="211">
      <c r="G211" s="46"/>
      <c r="H211" s="46"/>
      <c r="I211" s="46"/>
    </row>
    <row r="212">
      <c r="G212" s="46"/>
      <c r="H212" s="46"/>
      <c r="I212" s="46"/>
    </row>
    <row r="213">
      <c r="G213" s="46"/>
      <c r="H213" s="46"/>
      <c r="I213" s="46"/>
    </row>
    <row r="214">
      <c r="G214" s="46"/>
      <c r="H214" s="46"/>
      <c r="I214" s="46"/>
    </row>
    <row r="215">
      <c r="G215" s="46"/>
      <c r="H215" s="46"/>
      <c r="I215" s="46"/>
    </row>
    <row r="216">
      <c r="G216" s="46"/>
      <c r="H216" s="46"/>
      <c r="I216" s="46"/>
    </row>
    <row r="217">
      <c r="G217" s="46"/>
      <c r="H217" s="46"/>
      <c r="I217" s="46"/>
    </row>
    <row r="218">
      <c r="G218" s="46"/>
      <c r="H218" s="46"/>
      <c r="I218" s="46"/>
    </row>
    <row r="219">
      <c r="G219" s="46"/>
      <c r="H219" s="46"/>
      <c r="I219" s="46"/>
    </row>
    <row r="220">
      <c r="G220" s="46"/>
      <c r="H220" s="46"/>
      <c r="I220" s="46"/>
    </row>
    <row r="221">
      <c r="G221" s="46"/>
      <c r="H221" s="46"/>
      <c r="I221" s="46"/>
    </row>
    <row r="222">
      <c r="G222" s="46"/>
      <c r="H222" s="46"/>
      <c r="I222" s="46"/>
    </row>
    <row r="223">
      <c r="G223" s="46"/>
      <c r="H223" s="46"/>
      <c r="I223" s="46"/>
    </row>
    <row r="224">
      <c r="G224" s="46"/>
      <c r="H224" s="46"/>
      <c r="I224" s="46"/>
    </row>
    <row r="225">
      <c r="G225" s="46"/>
      <c r="H225" s="46"/>
      <c r="I225" s="46"/>
    </row>
    <row r="226">
      <c r="G226" s="46"/>
      <c r="H226" s="46"/>
      <c r="I226" s="46"/>
    </row>
    <row r="227">
      <c r="G227" s="46"/>
      <c r="H227" s="46"/>
      <c r="I227" s="46"/>
    </row>
    <row r="228">
      <c r="G228" s="46"/>
      <c r="H228" s="46"/>
      <c r="I228" s="46"/>
    </row>
    <row r="229">
      <c r="G229" s="46"/>
      <c r="H229" s="46"/>
      <c r="I229" s="46"/>
    </row>
    <row r="230">
      <c r="G230" s="46"/>
      <c r="H230" s="46"/>
      <c r="I230" s="46"/>
    </row>
    <row r="231">
      <c r="G231" s="46"/>
      <c r="H231" s="46"/>
      <c r="I231" s="46"/>
    </row>
    <row r="232">
      <c r="G232" s="46"/>
      <c r="H232" s="46"/>
      <c r="I232" s="46"/>
    </row>
    <row r="233">
      <c r="G233" s="46"/>
      <c r="H233" s="46"/>
      <c r="I233" s="46"/>
    </row>
    <row r="234">
      <c r="G234" s="46"/>
      <c r="H234" s="46"/>
      <c r="I234" s="46"/>
    </row>
    <row r="235">
      <c r="G235" s="46"/>
      <c r="H235" s="46"/>
      <c r="I235" s="46"/>
    </row>
    <row r="236">
      <c r="G236" s="46"/>
      <c r="H236" s="46"/>
      <c r="I236" s="46"/>
    </row>
    <row r="237">
      <c r="G237" s="46"/>
      <c r="H237" s="46"/>
      <c r="I237" s="46"/>
    </row>
    <row r="238">
      <c r="G238" s="46"/>
      <c r="H238" s="46"/>
      <c r="I238" s="46"/>
    </row>
    <row r="239">
      <c r="G239" s="46"/>
      <c r="H239" s="46"/>
      <c r="I239" s="46"/>
    </row>
    <row r="240">
      <c r="G240" s="46"/>
      <c r="H240" s="46"/>
      <c r="I240" s="46"/>
    </row>
    <row r="241">
      <c r="G241" s="46"/>
      <c r="H241" s="46"/>
      <c r="I241" s="46"/>
    </row>
    <row r="242">
      <c r="G242" s="46"/>
      <c r="H242" s="46"/>
      <c r="I242" s="46"/>
    </row>
    <row r="243">
      <c r="G243" s="46"/>
      <c r="H243" s="46"/>
      <c r="I243" s="46"/>
    </row>
    <row r="244">
      <c r="G244" s="46"/>
      <c r="H244" s="46"/>
      <c r="I244" s="46"/>
    </row>
    <row r="245">
      <c r="G245" s="46"/>
      <c r="H245" s="46"/>
      <c r="I245" s="46"/>
    </row>
    <row r="246">
      <c r="G246" s="46"/>
      <c r="H246" s="46"/>
      <c r="I246" s="46"/>
    </row>
    <row r="247">
      <c r="G247" s="46"/>
      <c r="H247" s="46"/>
      <c r="I247" s="46"/>
    </row>
    <row r="248">
      <c r="G248" s="46"/>
      <c r="H248" s="46"/>
      <c r="I248" s="46"/>
    </row>
    <row r="249">
      <c r="G249" s="46"/>
      <c r="H249" s="46"/>
      <c r="I249" s="46"/>
    </row>
    <row r="250">
      <c r="G250" s="46"/>
      <c r="H250" s="46"/>
      <c r="I250" s="46"/>
    </row>
    <row r="251">
      <c r="G251" s="46"/>
      <c r="H251" s="46"/>
      <c r="I251" s="46"/>
    </row>
    <row r="252">
      <c r="G252" s="46"/>
      <c r="H252" s="46"/>
      <c r="I252" s="46"/>
    </row>
    <row r="253">
      <c r="G253" s="46"/>
      <c r="H253" s="46"/>
      <c r="I253" s="46"/>
    </row>
    <row r="254">
      <c r="G254" s="46"/>
      <c r="H254" s="46"/>
      <c r="I254" s="46"/>
    </row>
    <row r="255">
      <c r="G255" s="46"/>
      <c r="H255" s="46"/>
      <c r="I255" s="46"/>
    </row>
    <row r="256">
      <c r="G256" s="46"/>
      <c r="H256" s="46"/>
      <c r="I256" s="46"/>
    </row>
    <row r="257">
      <c r="G257" s="46"/>
      <c r="H257" s="46"/>
      <c r="I257" s="46"/>
    </row>
    <row r="258">
      <c r="G258" s="46"/>
      <c r="H258" s="46"/>
      <c r="I258" s="46"/>
    </row>
    <row r="259">
      <c r="G259" s="46"/>
      <c r="H259" s="46"/>
      <c r="I259" s="46"/>
    </row>
    <row r="260">
      <c r="G260" s="46"/>
      <c r="H260" s="46"/>
      <c r="I260" s="46"/>
    </row>
    <row r="261">
      <c r="G261" s="46"/>
      <c r="H261" s="46"/>
      <c r="I261" s="46"/>
    </row>
    <row r="262">
      <c r="G262" s="46"/>
      <c r="H262" s="46"/>
      <c r="I262" s="46"/>
    </row>
    <row r="263">
      <c r="G263" s="46"/>
      <c r="H263" s="46"/>
      <c r="I263" s="46"/>
    </row>
    <row r="264">
      <c r="G264" s="46"/>
      <c r="H264" s="46"/>
      <c r="I264" s="46"/>
    </row>
    <row r="265">
      <c r="G265" s="46"/>
      <c r="H265" s="46"/>
      <c r="I265" s="46"/>
    </row>
    <row r="266">
      <c r="G266" s="46"/>
      <c r="H266" s="46"/>
      <c r="I266" s="46"/>
    </row>
    <row r="267">
      <c r="G267" s="46"/>
      <c r="H267" s="46"/>
      <c r="I267" s="46"/>
    </row>
    <row r="268">
      <c r="G268" s="46"/>
      <c r="H268" s="46"/>
      <c r="I268" s="46"/>
    </row>
    <row r="269">
      <c r="G269" s="46"/>
      <c r="H269" s="46"/>
      <c r="I269" s="46"/>
    </row>
    <row r="270">
      <c r="G270" s="46"/>
      <c r="H270" s="46"/>
      <c r="I270" s="46"/>
    </row>
    <row r="271">
      <c r="G271" s="46"/>
      <c r="H271" s="46"/>
      <c r="I271" s="46"/>
    </row>
    <row r="272">
      <c r="G272" s="46"/>
      <c r="H272" s="46"/>
      <c r="I272" s="46"/>
    </row>
    <row r="273">
      <c r="G273" s="46"/>
      <c r="H273" s="46"/>
      <c r="I273" s="46"/>
    </row>
    <row r="274">
      <c r="G274" s="46"/>
      <c r="H274" s="46"/>
      <c r="I274" s="46"/>
    </row>
    <row r="275">
      <c r="G275" s="46"/>
      <c r="H275" s="46"/>
      <c r="I275" s="46"/>
    </row>
    <row r="276">
      <c r="G276" s="46"/>
      <c r="H276" s="46"/>
      <c r="I276" s="46"/>
    </row>
    <row r="277">
      <c r="G277" s="46"/>
      <c r="H277" s="46"/>
      <c r="I277" s="46"/>
    </row>
    <row r="278">
      <c r="G278" s="46"/>
      <c r="H278" s="46"/>
      <c r="I278" s="46"/>
    </row>
    <row r="279">
      <c r="G279" s="46"/>
      <c r="H279" s="46"/>
      <c r="I279" s="46"/>
    </row>
    <row r="280">
      <c r="G280" s="46"/>
      <c r="H280" s="46"/>
      <c r="I280" s="46"/>
    </row>
    <row r="281">
      <c r="G281" s="46"/>
      <c r="H281" s="46"/>
      <c r="I281" s="46"/>
    </row>
    <row r="282">
      <c r="G282" s="46"/>
      <c r="H282" s="46"/>
      <c r="I282" s="46"/>
    </row>
    <row r="283">
      <c r="G283" s="46"/>
      <c r="H283" s="46"/>
      <c r="I283" s="46"/>
    </row>
    <row r="284">
      <c r="G284" s="46"/>
      <c r="H284" s="46"/>
      <c r="I284" s="46"/>
    </row>
    <row r="285">
      <c r="G285" s="46"/>
      <c r="H285" s="46"/>
      <c r="I285" s="46"/>
    </row>
    <row r="286">
      <c r="G286" s="46"/>
      <c r="H286" s="46"/>
      <c r="I286" s="46"/>
    </row>
    <row r="287">
      <c r="G287" s="46"/>
      <c r="H287" s="46"/>
      <c r="I287" s="46"/>
    </row>
    <row r="288">
      <c r="G288" s="46"/>
      <c r="H288" s="46"/>
      <c r="I288" s="46"/>
    </row>
    <row r="289">
      <c r="G289" s="46"/>
      <c r="H289" s="46"/>
      <c r="I289" s="46"/>
    </row>
    <row r="290">
      <c r="G290" s="46"/>
      <c r="H290" s="46"/>
      <c r="I290" s="46"/>
    </row>
    <row r="291">
      <c r="G291" s="46"/>
      <c r="H291" s="46"/>
      <c r="I291" s="46"/>
    </row>
    <row r="292">
      <c r="G292" s="46"/>
      <c r="H292" s="46"/>
      <c r="I292" s="46"/>
    </row>
    <row r="293">
      <c r="G293" s="46"/>
      <c r="H293" s="46"/>
      <c r="I293" s="46"/>
    </row>
    <row r="294">
      <c r="G294" s="46"/>
      <c r="H294" s="46"/>
      <c r="I294" s="46"/>
    </row>
    <row r="295">
      <c r="G295" s="46"/>
      <c r="H295" s="46"/>
      <c r="I295" s="46"/>
    </row>
    <row r="296">
      <c r="G296" s="46"/>
      <c r="H296" s="46"/>
      <c r="I296" s="46"/>
    </row>
    <row r="297">
      <c r="G297" s="46"/>
      <c r="H297" s="46"/>
      <c r="I297" s="46"/>
    </row>
    <row r="298">
      <c r="G298" s="46"/>
      <c r="H298" s="46"/>
      <c r="I298" s="46"/>
    </row>
    <row r="299">
      <c r="G299" s="46"/>
      <c r="H299" s="46"/>
      <c r="I299" s="46"/>
    </row>
    <row r="300">
      <c r="G300" s="46"/>
      <c r="H300" s="46"/>
      <c r="I300" s="46"/>
    </row>
    <row r="301">
      <c r="G301" s="46"/>
      <c r="H301" s="46"/>
      <c r="I301" s="46"/>
    </row>
    <row r="302">
      <c r="G302" s="46"/>
      <c r="H302" s="46"/>
      <c r="I302" s="46"/>
    </row>
    <row r="303">
      <c r="G303" s="46"/>
      <c r="H303" s="46"/>
      <c r="I303" s="46"/>
    </row>
    <row r="304">
      <c r="G304" s="46"/>
      <c r="H304" s="46"/>
      <c r="I304" s="46"/>
    </row>
    <row r="305">
      <c r="G305" s="46"/>
      <c r="H305" s="46"/>
      <c r="I305" s="46"/>
    </row>
    <row r="306">
      <c r="G306" s="46"/>
      <c r="H306" s="46"/>
      <c r="I306" s="46"/>
    </row>
    <row r="307">
      <c r="G307" s="46"/>
      <c r="H307" s="46"/>
      <c r="I307" s="46"/>
    </row>
    <row r="308">
      <c r="G308" s="46"/>
      <c r="H308" s="46"/>
      <c r="I308" s="46"/>
    </row>
    <row r="309">
      <c r="G309" s="46"/>
      <c r="H309" s="46"/>
      <c r="I309" s="46"/>
    </row>
    <row r="310">
      <c r="G310" s="46"/>
      <c r="H310" s="46"/>
      <c r="I310" s="46"/>
    </row>
    <row r="311">
      <c r="G311" s="46"/>
      <c r="H311" s="46"/>
      <c r="I311" s="46"/>
    </row>
    <row r="312">
      <c r="G312" s="46"/>
      <c r="H312" s="46"/>
      <c r="I312" s="46"/>
    </row>
    <row r="313">
      <c r="G313" s="46"/>
      <c r="H313" s="46"/>
      <c r="I313" s="46"/>
    </row>
    <row r="314">
      <c r="G314" s="46"/>
      <c r="H314" s="46"/>
      <c r="I314" s="46"/>
    </row>
    <row r="315">
      <c r="G315" s="46"/>
      <c r="H315" s="46"/>
      <c r="I315" s="46"/>
    </row>
    <row r="316">
      <c r="G316" s="46"/>
      <c r="H316" s="46"/>
      <c r="I316" s="46"/>
    </row>
    <row r="317">
      <c r="G317" s="46"/>
      <c r="H317" s="46"/>
      <c r="I317" s="46"/>
    </row>
    <row r="318">
      <c r="G318" s="46"/>
      <c r="H318" s="46"/>
      <c r="I318" s="46"/>
    </row>
    <row r="319">
      <c r="G319" s="46"/>
      <c r="H319" s="46"/>
      <c r="I319" s="46"/>
    </row>
    <row r="320">
      <c r="G320" s="46"/>
      <c r="H320" s="46"/>
      <c r="I320" s="46"/>
    </row>
    <row r="321">
      <c r="G321" s="46"/>
      <c r="H321" s="46"/>
      <c r="I321" s="46"/>
    </row>
    <row r="322">
      <c r="G322" s="46"/>
      <c r="H322" s="46"/>
      <c r="I322" s="46"/>
    </row>
    <row r="323">
      <c r="G323" s="46"/>
      <c r="H323" s="46"/>
      <c r="I323" s="46"/>
    </row>
    <row r="324">
      <c r="G324" s="46"/>
      <c r="H324" s="46"/>
      <c r="I324" s="46"/>
    </row>
    <row r="325">
      <c r="G325" s="46"/>
      <c r="H325" s="46"/>
      <c r="I325" s="46"/>
    </row>
    <row r="326">
      <c r="G326" s="46"/>
      <c r="H326" s="46"/>
      <c r="I326" s="46"/>
    </row>
    <row r="327">
      <c r="G327" s="46"/>
      <c r="H327" s="46"/>
      <c r="I327" s="46"/>
    </row>
    <row r="328">
      <c r="G328" s="46"/>
      <c r="H328" s="46"/>
      <c r="I328" s="46"/>
    </row>
    <row r="329">
      <c r="G329" s="46"/>
      <c r="H329" s="46"/>
      <c r="I329" s="46"/>
    </row>
    <row r="330">
      <c r="G330" s="46"/>
      <c r="H330" s="46"/>
      <c r="I330" s="46"/>
    </row>
    <row r="331">
      <c r="G331" s="46"/>
      <c r="H331" s="46"/>
      <c r="I331" s="46"/>
    </row>
    <row r="332">
      <c r="G332" s="46"/>
      <c r="H332" s="46"/>
      <c r="I332" s="46"/>
    </row>
    <row r="333">
      <c r="G333" s="46"/>
      <c r="H333" s="46"/>
      <c r="I333" s="46"/>
    </row>
    <row r="334">
      <c r="G334" s="46"/>
      <c r="H334" s="46"/>
      <c r="I334" s="46"/>
    </row>
    <row r="335">
      <c r="G335" s="46"/>
      <c r="H335" s="46"/>
      <c r="I335" s="46"/>
    </row>
    <row r="336">
      <c r="G336" s="46"/>
      <c r="H336" s="46"/>
      <c r="I336" s="46"/>
    </row>
    <row r="337">
      <c r="G337" s="46"/>
      <c r="H337" s="46"/>
      <c r="I337" s="46"/>
    </row>
    <row r="338">
      <c r="G338" s="46"/>
      <c r="H338" s="46"/>
      <c r="I338" s="46"/>
    </row>
    <row r="339">
      <c r="G339" s="46"/>
      <c r="H339" s="46"/>
      <c r="I339" s="46"/>
    </row>
    <row r="340">
      <c r="G340" s="46"/>
      <c r="H340" s="46"/>
      <c r="I340" s="46"/>
    </row>
    <row r="341">
      <c r="G341" s="46"/>
      <c r="H341" s="46"/>
      <c r="I341" s="46"/>
    </row>
    <row r="342">
      <c r="G342" s="46"/>
      <c r="H342" s="46"/>
      <c r="I342" s="46"/>
    </row>
    <row r="343">
      <c r="G343" s="46"/>
      <c r="H343" s="46"/>
      <c r="I343" s="46"/>
    </row>
    <row r="344">
      <c r="G344" s="46"/>
      <c r="H344" s="46"/>
      <c r="I344" s="46"/>
    </row>
    <row r="345">
      <c r="G345" s="46"/>
      <c r="H345" s="46"/>
      <c r="I345" s="46"/>
    </row>
    <row r="346">
      <c r="G346" s="46"/>
      <c r="H346" s="46"/>
      <c r="I346" s="46"/>
    </row>
    <row r="347">
      <c r="G347" s="46"/>
      <c r="H347" s="46"/>
      <c r="I347" s="46"/>
    </row>
    <row r="348">
      <c r="G348" s="46"/>
      <c r="H348" s="46"/>
      <c r="I348" s="46"/>
    </row>
    <row r="349">
      <c r="G349" s="46"/>
      <c r="H349" s="46"/>
      <c r="I349" s="46"/>
    </row>
    <row r="350">
      <c r="G350" s="46"/>
      <c r="H350" s="46"/>
      <c r="I350" s="46"/>
    </row>
    <row r="351">
      <c r="G351" s="46"/>
      <c r="H351" s="46"/>
      <c r="I351" s="46"/>
    </row>
    <row r="352">
      <c r="G352" s="46"/>
      <c r="H352" s="46"/>
      <c r="I352" s="46"/>
    </row>
    <row r="353">
      <c r="G353" s="46"/>
      <c r="H353" s="46"/>
      <c r="I353" s="46"/>
    </row>
    <row r="354">
      <c r="G354" s="46"/>
      <c r="H354" s="46"/>
      <c r="I354" s="46"/>
    </row>
    <row r="355">
      <c r="G355" s="46"/>
      <c r="H355" s="46"/>
      <c r="I355" s="46"/>
    </row>
    <row r="356">
      <c r="G356" s="46"/>
      <c r="H356" s="46"/>
      <c r="I356" s="46"/>
    </row>
    <row r="357">
      <c r="G357" s="46"/>
      <c r="H357" s="46"/>
      <c r="I357" s="46"/>
    </row>
    <row r="358">
      <c r="G358" s="46"/>
      <c r="H358" s="46"/>
      <c r="I358" s="46"/>
    </row>
    <row r="359">
      <c r="G359" s="46"/>
      <c r="H359" s="46"/>
      <c r="I359" s="46"/>
    </row>
    <row r="360">
      <c r="G360" s="46"/>
      <c r="H360" s="46"/>
      <c r="I360" s="46"/>
    </row>
    <row r="361">
      <c r="G361" s="46"/>
      <c r="H361" s="46"/>
      <c r="I361" s="46"/>
    </row>
    <row r="362">
      <c r="G362" s="46"/>
      <c r="H362" s="46"/>
      <c r="I362" s="46"/>
    </row>
    <row r="363">
      <c r="G363" s="46"/>
      <c r="H363" s="46"/>
      <c r="I363" s="46"/>
    </row>
    <row r="364">
      <c r="G364" s="46"/>
      <c r="H364" s="46"/>
      <c r="I364" s="46"/>
    </row>
    <row r="365">
      <c r="G365" s="46"/>
      <c r="H365" s="46"/>
      <c r="I365" s="46"/>
    </row>
    <row r="366">
      <c r="G366" s="46"/>
      <c r="H366" s="46"/>
      <c r="I366" s="46"/>
    </row>
    <row r="367">
      <c r="G367" s="46"/>
      <c r="H367" s="46"/>
      <c r="I367" s="46"/>
    </row>
    <row r="368">
      <c r="G368" s="46"/>
      <c r="H368" s="46"/>
      <c r="I368" s="46"/>
    </row>
    <row r="369">
      <c r="G369" s="46"/>
      <c r="H369" s="46"/>
      <c r="I369" s="46"/>
    </row>
    <row r="370">
      <c r="G370" s="46"/>
      <c r="H370" s="46"/>
      <c r="I370" s="46"/>
    </row>
    <row r="371">
      <c r="G371" s="46"/>
      <c r="H371" s="46"/>
      <c r="I371" s="46"/>
    </row>
    <row r="372">
      <c r="G372" s="46"/>
      <c r="H372" s="46"/>
      <c r="I372" s="46"/>
    </row>
    <row r="373">
      <c r="G373" s="46"/>
      <c r="H373" s="46"/>
      <c r="I373" s="46"/>
    </row>
    <row r="374">
      <c r="G374" s="46"/>
      <c r="H374" s="46"/>
      <c r="I374" s="46"/>
    </row>
    <row r="375">
      <c r="G375" s="46"/>
      <c r="H375" s="46"/>
      <c r="I375" s="46"/>
    </row>
    <row r="376">
      <c r="G376" s="46"/>
      <c r="H376" s="46"/>
      <c r="I376" s="46"/>
    </row>
    <row r="377">
      <c r="G377" s="46"/>
      <c r="H377" s="46"/>
      <c r="I377" s="46"/>
    </row>
    <row r="378">
      <c r="G378" s="46"/>
      <c r="H378" s="46"/>
      <c r="I378" s="46"/>
    </row>
    <row r="379">
      <c r="G379" s="46"/>
      <c r="H379" s="46"/>
      <c r="I379" s="46"/>
    </row>
    <row r="380">
      <c r="G380" s="46"/>
      <c r="H380" s="46"/>
      <c r="I380" s="46"/>
    </row>
    <row r="381">
      <c r="G381" s="46"/>
      <c r="H381" s="46"/>
      <c r="I381" s="46"/>
    </row>
    <row r="382">
      <c r="G382" s="46"/>
      <c r="H382" s="46"/>
      <c r="I382" s="46"/>
    </row>
    <row r="383">
      <c r="G383" s="46"/>
      <c r="H383" s="46"/>
      <c r="I383" s="46"/>
    </row>
    <row r="384">
      <c r="G384" s="46"/>
      <c r="H384" s="46"/>
      <c r="I384" s="46"/>
    </row>
    <row r="385">
      <c r="G385" s="46"/>
      <c r="H385" s="46"/>
      <c r="I385" s="46"/>
    </row>
    <row r="386">
      <c r="G386" s="46"/>
      <c r="H386" s="46"/>
      <c r="I386" s="46"/>
    </row>
    <row r="387">
      <c r="G387" s="46"/>
      <c r="H387" s="46"/>
      <c r="I387" s="46"/>
    </row>
    <row r="388">
      <c r="G388" s="46"/>
      <c r="H388" s="46"/>
      <c r="I388" s="46"/>
    </row>
    <row r="389">
      <c r="G389" s="46"/>
      <c r="H389" s="46"/>
      <c r="I389" s="46"/>
    </row>
    <row r="390">
      <c r="G390" s="46"/>
      <c r="H390" s="46"/>
      <c r="I390" s="46"/>
    </row>
    <row r="391">
      <c r="G391" s="46"/>
      <c r="H391" s="46"/>
      <c r="I391" s="46"/>
    </row>
    <row r="392">
      <c r="G392" s="46"/>
      <c r="H392" s="46"/>
      <c r="I392" s="46"/>
    </row>
    <row r="393">
      <c r="G393" s="46"/>
      <c r="H393" s="46"/>
      <c r="I393" s="46"/>
    </row>
    <row r="394">
      <c r="G394" s="46"/>
      <c r="H394" s="46"/>
      <c r="I394" s="46"/>
    </row>
    <row r="395">
      <c r="G395" s="46"/>
      <c r="H395" s="46"/>
      <c r="I395" s="46"/>
    </row>
    <row r="396">
      <c r="G396" s="46"/>
      <c r="H396" s="46"/>
      <c r="I396" s="46"/>
    </row>
    <row r="397">
      <c r="G397" s="46"/>
      <c r="H397" s="46"/>
      <c r="I397" s="46"/>
    </row>
    <row r="398">
      <c r="G398" s="46"/>
      <c r="H398" s="46"/>
      <c r="I398" s="46"/>
    </row>
    <row r="399">
      <c r="G399" s="46"/>
      <c r="H399" s="46"/>
      <c r="I399" s="46"/>
    </row>
    <row r="400">
      <c r="G400" s="46"/>
      <c r="H400" s="46"/>
      <c r="I400" s="46"/>
    </row>
    <row r="401">
      <c r="G401" s="46"/>
      <c r="H401" s="46"/>
      <c r="I401" s="46"/>
    </row>
    <row r="402">
      <c r="G402" s="46"/>
      <c r="H402" s="46"/>
      <c r="I402" s="46"/>
    </row>
    <row r="403">
      <c r="G403" s="46"/>
      <c r="H403" s="46"/>
      <c r="I403" s="46"/>
    </row>
    <row r="404">
      <c r="G404" s="46"/>
      <c r="H404" s="46"/>
      <c r="I404" s="46"/>
    </row>
    <row r="405">
      <c r="G405" s="46"/>
      <c r="H405" s="46"/>
      <c r="I405" s="46"/>
    </row>
    <row r="406">
      <c r="G406" s="46"/>
      <c r="H406" s="46"/>
      <c r="I406" s="46"/>
    </row>
    <row r="407">
      <c r="G407" s="46"/>
      <c r="H407" s="46"/>
      <c r="I407" s="46"/>
    </row>
    <row r="408">
      <c r="G408" s="46"/>
      <c r="H408" s="46"/>
      <c r="I408" s="46"/>
    </row>
    <row r="409">
      <c r="G409" s="46"/>
      <c r="H409" s="46"/>
      <c r="I409" s="46"/>
    </row>
    <row r="410">
      <c r="G410" s="46"/>
      <c r="H410" s="46"/>
      <c r="I410" s="46"/>
    </row>
    <row r="411">
      <c r="G411" s="46"/>
      <c r="H411" s="46"/>
      <c r="I411" s="46"/>
    </row>
    <row r="412">
      <c r="G412" s="46"/>
      <c r="H412" s="46"/>
      <c r="I412" s="46"/>
    </row>
    <row r="413">
      <c r="G413" s="46"/>
      <c r="H413" s="46"/>
      <c r="I413" s="46"/>
    </row>
    <row r="414">
      <c r="G414" s="46"/>
      <c r="H414" s="46"/>
      <c r="I414" s="46"/>
    </row>
    <row r="415">
      <c r="G415" s="46"/>
      <c r="H415" s="46"/>
      <c r="I415" s="46"/>
    </row>
    <row r="416">
      <c r="G416" s="46"/>
      <c r="H416" s="46"/>
      <c r="I416" s="46"/>
    </row>
    <row r="417">
      <c r="G417" s="46"/>
      <c r="H417" s="46"/>
      <c r="I417" s="46"/>
    </row>
    <row r="418">
      <c r="G418" s="46"/>
      <c r="H418" s="46"/>
      <c r="I418" s="46"/>
    </row>
    <row r="419">
      <c r="G419" s="46"/>
      <c r="H419" s="46"/>
      <c r="I419" s="46"/>
    </row>
    <row r="420">
      <c r="G420" s="46"/>
      <c r="H420" s="46"/>
      <c r="I420" s="46"/>
    </row>
    <row r="421">
      <c r="G421" s="46"/>
      <c r="H421" s="46"/>
      <c r="I421" s="46"/>
    </row>
    <row r="422">
      <c r="G422" s="46"/>
      <c r="H422" s="46"/>
      <c r="I422" s="46"/>
    </row>
    <row r="423">
      <c r="G423" s="46"/>
      <c r="H423" s="46"/>
      <c r="I423" s="46"/>
    </row>
    <row r="424">
      <c r="G424" s="46"/>
      <c r="H424" s="46"/>
      <c r="I424" s="46"/>
    </row>
    <row r="425">
      <c r="G425" s="46"/>
      <c r="H425" s="46"/>
      <c r="I425" s="46"/>
    </row>
    <row r="426">
      <c r="G426" s="46"/>
      <c r="H426" s="46"/>
      <c r="I426" s="46"/>
    </row>
    <row r="427">
      <c r="G427" s="46"/>
      <c r="H427" s="46"/>
      <c r="I427" s="46"/>
    </row>
    <row r="428">
      <c r="G428" s="46"/>
      <c r="H428" s="46"/>
      <c r="I428" s="46"/>
    </row>
    <row r="429">
      <c r="G429" s="46"/>
      <c r="H429" s="46"/>
      <c r="I429" s="46"/>
    </row>
    <row r="430">
      <c r="G430" s="46"/>
      <c r="H430" s="46"/>
      <c r="I430" s="46"/>
    </row>
    <row r="431">
      <c r="G431" s="46"/>
      <c r="H431" s="46"/>
      <c r="I431" s="46"/>
    </row>
    <row r="432">
      <c r="G432" s="46"/>
      <c r="H432" s="46"/>
      <c r="I432" s="46"/>
    </row>
    <row r="433">
      <c r="G433" s="46"/>
      <c r="H433" s="46"/>
      <c r="I433" s="46"/>
    </row>
    <row r="434">
      <c r="G434" s="46"/>
      <c r="H434" s="46"/>
      <c r="I434" s="46"/>
    </row>
    <row r="435">
      <c r="G435" s="46"/>
      <c r="H435" s="46"/>
      <c r="I435" s="46"/>
    </row>
    <row r="436">
      <c r="G436" s="46"/>
      <c r="H436" s="46"/>
      <c r="I436" s="46"/>
    </row>
    <row r="437">
      <c r="G437" s="46"/>
      <c r="H437" s="46"/>
      <c r="I437" s="46"/>
    </row>
    <row r="438">
      <c r="G438" s="46"/>
      <c r="H438" s="46"/>
      <c r="I438" s="46"/>
    </row>
    <row r="439">
      <c r="G439" s="46"/>
      <c r="H439" s="46"/>
      <c r="I439" s="46"/>
    </row>
    <row r="440">
      <c r="G440" s="46"/>
      <c r="H440" s="46"/>
      <c r="I440" s="46"/>
    </row>
    <row r="441">
      <c r="G441" s="46"/>
      <c r="H441" s="46"/>
      <c r="I441" s="46"/>
    </row>
    <row r="442">
      <c r="G442" s="46"/>
      <c r="H442" s="46"/>
      <c r="I442" s="46"/>
    </row>
    <row r="443">
      <c r="G443" s="46"/>
      <c r="H443" s="46"/>
      <c r="I443" s="46"/>
    </row>
    <row r="444">
      <c r="G444" s="46"/>
      <c r="H444" s="46"/>
      <c r="I444" s="46"/>
    </row>
    <row r="445">
      <c r="G445" s="46"/>
      <c r="H445" s="46"/>
      <c r="I445" s="46"/>
    </row>
    <row r="446">
      <c r="G446" s="46"/>
      <c r="H446" s="46"/>
      <c r="I446" s="46"/>
    </row>
    <row r="447">
      <c r="G447" s="46"/>
      <c r="H447" s="46"/>
      <c r="I447" s="46"/>
    </row>
    <row r="448">
      <c r="G448" s="46"/>
      <c r="H448" s="46"/>
      <c r="I448" s="46"/>
    </row>
    <row r="449">
      <c r="G449" s="46"/>
      <c r="H449" s="46"/>
      <c r="I449" s="46"/>
    </row>
    <row r="450">
      <c r="G450" s="46"/>
      <c r="H450" s="46"/>
      <c r="I450" s="46"/>
    </row>
    <row r="451">
      <c r="G451" s="46"/>
      <c r="H451" s="46"/>
      <c r="I451" s="46"/>
    </row>
    <row r="452">
      <c r="G452" s="46"/>
      <c r="H452" s="46"/>
      <c r="I452" s="46"/>
    </row>
    <row r="453">
      <c r="G453" s="46"/>
      <c r="H453" s="46"/>
      <c r="I453" s="46"/>
    </row>
    <row r="454">
      <c r="G454" s="46"/>
      <c r="H454" s="46"/>
      <c r="I454" s="46"/>
    </row>
    <row r="455">
      <c r="G455" s="46"/>
      <c r="H455" s="46"/>
      <c r="I455" s="46"/>
    </row>
    <row r="456">
      <c r="G456" s="46"/>
      <c r="H456" s="46"/>
      <c r="I456" s="46"/>
    </row>
    <row r="457">
      <c r="G457" s="46"/>
      <c r="H457" s="46"/>
      <c r="I457" s="46"/>
    </row>
    <row r="458">
      <c r="G458" s="46"/>
      <c r="H458" s="46"/>
      <c r="I458" s="46"/>
    </row>
    <row r="459">
      <c r="G459" s="46"/>
      <c r="H459" s="46"/>
      <c r="I459" s="46"/>
    </row>
    <row r="460">
      <c r="G460" s="46"/>
      <c r="H460" s="46"/>
      <c r="I460" s="46"/>
    </row>
    <row r="461">
      <c r="G461" s="46"/>
      <c r="H461" s="46"/>
      <c r="I461" s="46"/>
    </row>
    <row r="462">
      <c r="G462" s="46"/>
      <c r="H462" s="46"/>
      <c r="I462" s="46"/>
    </row>
    <row r="463">
      <c r="G463" s="46"/>
      <c r="H463" s="46"/>
      <c r="I463" s="46"/>
    </row>
    <row r="464">
      <c r="G464" s="46"/>
      <c r="H464" s="46"/>
      <c r="I464" s="46"/>
    </row>
    <row r="465">
      <c r="G465" s="46"/>
      <c r="H465" s="46"/>
      <c r="I465" s="46"/>
    </row>
    <row r="466">
      <c r="G466" s="46"/>
      <c r="H466" s="46"/>
      <c r="I466" s="46"/>
    </row>
    <row r="467">
      <c r="G467" s="46"/>
      <c r="H467" s="46"/>
      <c r="I467" s="46"/>
    </row>
    <row r="468">
      <c r="G468" s="46"/>
      <c r="H468" s="46"/>
      <c r="I468" s="46"/>
    </row>
    <row r="469">
      <c r="G469" s="46"/>
      <c r="H469" s="46"/>
      <c r="I469" s="46"/>
    </row>
    <row r="470">
      <c r="G470" s="46"/>
      <c r="H470" s="46"/>
      <c r="I470" s="46"/>
    </row>
    <row r="471">
      <c r="G471" s="46"/>
      <c r="H471" s="46"/>
      <c r="I471" s="46"/>
    </row>
    <row r="472">
      <c r="G472" s="46"/>
      <c r="H472" s="46"/>
      <c r="I472" s="46"/>
    </row>
    <row r="473">
      <c r="G473" s="46"/>
      <c r="H473" s="46"/>
      <c r="I473" s="46"/>
    </row>
    <row r="474">
      <c r="G474" s="46"/>
      <c r="H474" s="46"/>
      <c r="I474" s="46"/>
    </row>
    <row r="475">
      <c r="G475" s="46"/>
      <c r="H475" s="46"/>
      <c r="I475" s="46"/>
    </row>
    <row r="476">
      <c r="G476" s="46"/>
      <c r="H476" s="46"/>
      <c r="I476" s="46"/>
    </row>
    <row r="477">
      <c r="G477" s="46"/>
      <c r="H477" s="46"/>
      <c r="I477" s="46"/>
    </row>
    <row r="478">
      <c r="G478" s="46"/>
      <c r="H478" s="46"/>
      <c r="I478" s="46"/>
    </row>
    <row r="479">
      <c r="G479" s="46"/>
      <c r="H479" s="46"/>
      <c r="I479" s="46"/>
    </row>
    <row r="480">
      <c r="G480" s="46"/>
      <c r="H480" s="46"/>
      <c r="I480" s="46"/>
    </row>
    <row r="481">
      <c r="G481" s="46"/>
      <c r="H481" s="46"/>
      <c r="I481" s="46"/>
    </row>
    <row r="482">
      <c r="G482" s="46"/>
      <c r="H482" s="46"/>
      <c r="I482" s="46"/>
    </row>
    <row r="483">
      <c r="G483" s="46"/>
      <c r="H483" s="46"/>
      <c r="I483" s="46"/>
    </row>
    <row r="484">
      <c r="G484" s="46"/>
      <c r="H484" s="46"/>
      <c r="I484" s="46"/>
    </row>
    <row r="485">
      <c r="G485" s="46"/>
      <c r="H485" s="46"/>
      <c r="I485" s="46"/>
    </row>
    <row r="486">
      <c r="G486" s="46"/>
      <c r="H486" s="46"/>
      <c r="I486" s="46"/>
    </row>
    <row r="487">
      <c r="G487" s="46"/>
      <c r="H487" s="46"/>
      <c r="I487" s="46"/>
    </row>
    <row r="488">
      <c r="G488" s="46"/>
      <c r="H488" s="46"/>
      <c r="I488" s="46"/>
    </row>
    <row r="489">
      <c r="G489" s="46"/>
      <c r="H489" s="46"/>
      <c r="I489" s="46"/>
    </row>
    <row r="490">
      <c r="G490" s="46"/>
      <c r="H490" s="46"/>
      <c r="I490" s="46"/>
    </row>
    <row r="491">
      <c r="G491" s="46"/>
      <c r="H491" s="46"/>
      <c r="I491" s="46"/>
    </row>
    <row r="492">
      <c r="G492" s="46"/>
      <c r="H492" s="46"/>
      <c r="I492" s="46"/>
    </row>
    <row r="493">
      <c r="G493" s="46"/>
      <c r="H493" s="46"/>
      <c r="I493" s="46"/>
    </row>
    <row r="494">
      <c r="G494" s="46"/>
      <c r="H494" s="46"/>
      <c r="I494" s="46"/>
    </row>
    <row r="495">
      <c r="G495" s="46"/>
      <c r="H495" s="46"/>
      <c r="I495" s="46"/>
    </row>
    <row r="496">
      <c r="G496" s="46"/>
      <c r="H496" s="46"/>
      <c r="I496" s="46"/>
    </row>
    <row r="497">
      <c r="G497" s="46"/>
      <c r="H497" s="46"/>
      <c r="I497" s="46"/>
    </row>
    <row r="498">
      <c r="G498" s="46"/>
      <c r="H498" s="46"/>
      <c r="I498" s="46"/>
    </row>
    <row r="499">
      <c r="G499" s="46"/>
      <c r="H499" s="46"/>
      <c r="I499" s="46"/>
    </row>
    <row r="500">
      <c r="G500" s="46"/>
      <c r="H500" s="46"/>
      <c r="I500" s="46"/>
    </row>
    <row r="501">
      <c r="G501" s="46"/>
      <c r="H501" s="46"/>
      <c r="I501" s="46"/>
    </row>
    <row r="502">
      <c r="G502" s="46"/>
      <c r="H502" s="46"/>
      <c r="I502" s="46"/>
    </row>
    <row r="503">
      <c r="G503" s="46"/>
      <c r="H503" s="46"/>
      <c r="I503" s="46"/>
    </row>
    <row r="504">
      <c r="G504" s="46"/>
      <c r="H504" s="46"/>
      <c r="I504" s="46"/>
    </row>
    <row r="505">
      <c r="G505" s="46"/>
      <c r="H505" s="46"/>
      <c r="I505" s="46"/>
    </row>
    <row r="506">
      <c r="G506" s="46"/>
      <c r="H506" s="46"/>
      <c r="I506" s="46"/>
    </row>
    <row r="507">
      <c r="G507" s="46"/>
      <c r="H507" s="46"/>
      <c r="I507" s="46"/>
    </row>
    <row r="508">
      <c r="G508" s="46"/>
      <c r="H508" s="46"/>
      <c r="I508" s="46"/>
    </row>
    <row r="509">
      <c r="G509" s="46"/>
      <c r="H509" s="46"/>
      <c r="I509" s="46"/>
    </row>
    <row r="510">
      <c r="G510" s="46"/>
      <c r="H510" s="46"/>
      <c r="I510" s="46"/>
    </row>
    <row r="511">
      <c r="G511" s="46"/>
      <c r="H511" s="46"/>
      <c r="I511" s="46"/>
    </row>
    <row r="512">
      <c r="G512" s="46"/>
      <c r="H512" s="46"/>
      <c r="I512" s="46"/>
    </row>
    <row r="513">
      <c r="G513" s="46"/>
      <c r="H513" s="46"/>
      <c r="I513" s="46"/>
    </row>
    <row r="514">
      <c r="G514" s="46"/>
      <c r="H514" s="46"/>
      <c r="I514" s="46"/>
    </row>
    <row r="515">
      <c r="G515" s="46"/>
      <c r="H515" s="46"/>
      <c r="I515" s="46"/>
    </row>
    <row r="516">
      <c r="G516" s="46"/>
      <c r="H516" s="46"/>
      <c r="I516" s="46"/>
    </row>
    <row r="517">
      <c r="G517" s="46"/>
      <c r="H517" s="46"/>
      <c r="I517" s="46"/>
    </row>
    <row r="518">
      <c r="G518" s="46"/>
      <c r="H518" s="46"/>
      <c r="I518" s="46"/>
    </row>
    <row r="519">
      <c r="G519" s="46"/>
      <c r="H519" s="46"/>
      <c r="I519" s="46"/>
    </row>
    <row r="520">
      <c r="G520" s="46"/>
      <c r="H520" s="46"/>
      <c r="I520" s="46"/>
    </row>
    <row r="521">
      <c r="G521" s="46"/>
      <c r="H521" s="46"/>
      <c r="I521" s="46"/>
    </row>
    <row r="522">
      <c r="G522" s="46"/>
      <c r="H522" s="46"/>
      <c r="I522" s="46"/>
    </row>
    <row r="523">
      <c r="G523" s="46"/>
      <c r="H523" s="46"/>
      <c r="I523" s="46"/>
    </row>
    <row r="524">
      <c r="G524" s="46"/>
      <c r="H524" s="46"/>
      <c r="I524" s="46"/>
    </row>
    <row r="525">
      <c r="G525" s="46"/>
      <c r="H525" s="46"/>
      <c r="I525" s="46"/>
    </row>
    <row r="526">
      <c r="G526" s="46"/>
      <c r="H526" s="46"/>
      <c r="I526" s="46"/>
    </row>
    <row r="527">
      <c r="G527" s="46"/>
      <c r="H527" s="46"/>
      <c r="I527" s="46"/>
    </row>
    <row r="528">
      <c r="G528" s="46"/>
      <c r="H528" s="46"/>
      <c r="I528" s="46"/>
    </row>
    <row r="529">
      <c r="G529" s="46"/>
      <c r="H529" s="46"/>
      <c r="I529" s="46"/>
    </row>
    <row r="530">
      <c r="G530" s="46"/>
      <c r="H530" s="46"/>
      <c r="I530" s="46"/>
    </row>
    <row r="531">
      <c r="G531" s="46"/>
      <c r="H531" s="46"/>
      <c r="I531" s="46"/>
    </row>
    <row r="532">
      <c r="G532" s="46"/>
      <c r="H532" s="46"/>
      <c r="I532" s="46"/>
    </row>
    <row r="533">
      <c r="G533" s="46"/>
      <c r="H533" s="46"/>
      <c r="I533" s="46"/>
    </row>
    <row r="534">
      <c r="G534" s="46"/>
      <c r="H534" s="46"/>
      <c r="I534" s="46"/>
    </row>
    <row r="535">
      <c r="G535" s="46"/>
      <c r="H535" s="46"/>
      <c r="I535" s="46"/>
    </row>
    <row r="536">
      <c r="G536" s="46"/>
      <c r="H536" s="46"/>
      <c r="I536" s="46"/>
    </row>
    <row r="537">
      <c r="G537" s="46"/>
      <c r="H537" s="46"/>
      <c r="I537" s="46"/>
    </row>
    <row r="538">
      <c r="G538" s="46"/>
      <c r="H538" s="46"/>
      <c r="I538" s="46"/>
    </row>
    <row r="539">
      <c r="G539" s="46"/>
      <c r="H539" s="46"/>
      <c r="I539" s="46"/>
    </row>
    <row r="540">
      <c r="G540" s="46"/>
      <c r="H540" s="46"/>
      <c r="I540" s="46"/>
    </row>
    <row r="541">
      <c r="G541" s="46"/>
      <c r="H541" s="46"/>
      <c r="I541" s="46"/>
    </row>
    <row r="542">
      <c r="G542" s="46"/>
      <c r="H542" s="46"/>
      <c r="I542" s="46"/>
    </row>
    <row r="543">
      <c r="G543" s="46"/>
      <c r="H543" s="46"/>
      <c r="I543" s="46"/>
    </row>
    <row r="544">
      <c r="G544" s="46"/>
      <c r="H544" s="46"/>
      <c r="I544" s="46"/>
    </row>
    <row r="545">
      <c r="G545" s="46"/>
      <c r="H545" s="46"/>
      <c r="I545" s="46"/>
    </row>
    <row r="546">
      <c r="G546" s="46"/>
      <c r="H546" s="46"/>
      <c r="I546" s="46"/>
    </row>
    <row r="547">
      <c r="G547" s="46"/>
      <c r="H547" s="46"/>
      <c r="I547" s="46"/>
    </row>
    <row r="548">
      <c r="G548" s="46"/>
      <c r="H548" s="46"/>
      <c r="I548" s="46"/>
    </row>
    <row r="549">
      <c r="G549" s="46"/>
      <c r="H549" s="46"/>
      <c r="I549" s="46"/>
    </row>
    <row r="550">
      <c r="G550" s="46"/>
      <c r="H550" s="46"/>
      <c r="I550" s="46"/>
    </row>
    <row r="551">
      <c r="G551" s="46"/>
      <c r="H551" s="46"/>
      <c r="I551" s="46"/>
    </row>
    <row r="552">
      <c r="G552" s="46"/>
      <c r="H552" s="46"/>
      <c r="I552" s="46"/>
    </row>
    <row r="553">
      <c r="G553" s="46"/>
      <c r="H553" s="46"/>
      <c r="I553" s="46"/>
    </row>
    <row r="554">
      <c r="G554" s="46"/>
      <c r="H554" s="46"/>
      <c r="I554" s="46"/>
    </row>
    <row r="555">
      <c r="G555" s="46"/>
      <c r="H555" s="46"/>
      <c r="I555" s="46"/>
    </row>
    <row r="556">
      <c r="G556" s="46"/>
      <c r="H556" s="46"/>
      <c r="I556" s="46"/>
    </row>
    <row r="557">
      <c r="G557" s="46"/>
      <c r="H557" s="46"/>
      <c r="I557" s="46"/>
    </row>
    <row r="558">
      <c r="G558" s="46"/>
      <c r="H558" s="46"/>
      <c r="I558" s="46"/>
    </row>
    <row r="559">
      <c r="G559" s="46"/>
      <c r="H559" s="46"/>
      <c r="I559" s="46"/>
    </row>
    <row r="560">
      <c r="G560" s="46"/>
      <c r="H560" s="46"/>
      <c r="I560" s="46"/>
    </row>
    <row r="561">
      <c r="G561" s="46"/>
      <c r="H561" s="46"/>
      <c r="I561" s="46"/>
    </row>
    <row r="562">
      <c r="G562" s="46"/>
      <c r="H562" s="46"/>
      <c r="I562" s="46"/>
    </row>
    <row r="563">
      <c r="G563" s="46"/>
      <c r="H563" s="46"/>
      <c r="I563" s="46"/>
    </row>
    <row r="564">
      <c r="G564" s="46"/>
      <c r="H564" s="46"/>
      <c r="I564" s="46"/>
    </row>
    <row r="565">
      <c r="G565" s="46"/>
      <c r="H565" s="46"/>
      <c r="I565" s="46"/>
    </row>
    <row r="566">
      <c r="G566" s="46"/>
      <c r="H566" s="46"/>
      <c r="I566" s="46"/>
    </row>
    <row r="567">
      <c r="G567" s="46"/>
      <c r="H567" s="46"/>
      <c r="I567" s="46"/>
    </row>
    <row r="568">
      <c r="G568" s="46"/>
      <c r="H568" s="46"/>
      <c r="I568" s="46"/>
    </row>
    <row r="569">
      <c r="G569" s="46"/>
      <c r="H569" s="46"/>
      <c r="I569" s="46"/>
    </row>
    <row r="570">
      <c r="G570" s="46"/>
      <c r="H570" s="46"/>
      <c r="I570" s="46"/>
    </row>
    <row r="571">
      <c r="G571" s="46"/>
      <c r="H571" s="46"/>
      <c r="I571" s="46"/>
    </row>
    <row r="572">
      <c r="G572" s="46"/>
      <c r="H572" s="46"/>
      <c r="I572" s="46"/>
    </row>
    <row r="573">
      <c r="G573" s="46"/>
      <c r="H573" s="46"/>
      <c r="I573" s="46"/>
    </row>
    <row r="574">
      <c r="G574" s="46"/>
      <c r="H574" s="46"/>
      <c r="I574" s="46"/>
    </row>
    <row r="575">
      <c r="G575" s="46"/>
      <c r="H575" s="46"/>
      <c r="I575" s="46"/>
    </row>
    <row r="576">
      <c r="G576" s="46"/>
      <c r="H576" s="46"/>
      <c r="I576" s="46"/>
    </row>
    <row r="577">
      <c r="G577" s="46"/>
      <c r="H577" s="46"/>
      <c r="I577" s="46"/>
    </row>
    <row r="578">
      <c r="G578" s="46"/>
      <c r="H578" s="46"/>
      <c r="I578" s="46"/>
    </row>
    <row r="579">
      <c r="G579" s="46"/>
      <c r="H579" s="46"/>
      <c r="I579" s="46"/>
    </row>
    <row r="580">
      <c r="G580" s="46"/>
      <c r="H580" s="46"/>
      <c r="I580" s="46"/>
    </row>
    <row r="581">
      <c r="G581" s="46"/>
      <c r="H581" s="46"/>
      <c r="I581" s="46"/>
    </row>
    <row r="582">
      <c r="G582" s="46"/>
      <c r="H582" s="46"/>
      <c r="I582" s="46"/>
    </row>
    <row r="583">
      <c r="G583" s="46"/>
      <c r="H583" s="46"/>
      <c r="I583" s="46"/>
    </row>
    <row r="584">
      <c r="G584" s="46"/>
      <c r="H584" s="46"/>
      <c r="I584" s="46"/>
    </row>
    <row r="585">
      <c r="G585" s="46"/>
      <c r="H585" s="46"/>
      <c r="I585" s="46"/>
    </row>
    <row r="586">
      <c r="G586" s="46"/>
      <c r="H586" s="46"/>
      <c r="I586" s="46"/>
    </row>
    <row r="587">
      <c r="G587" s="46"/>
      <c r="H587" s="46"/>
      <c r="I587" s="46"/>
    </row>
    <row r="588">
      <c r="G588" s="46"/>
      <c r="H588" s="46"/>
      <c r="I588" s="46"/>
    </row>
    <row r="589">
      <c r="G589" s="46"/>
      <c r="H589" s="46"/>
      <c r="I589" s="46"/>
    </row>
    <row r="590">
      <c r="G590" s="46"/>
      <c r="H590" s="46"/>
      <c r="I590" s="46"/>
    </row>
    <row r="591">
      <c r="G591" s="46"/>
      <c r="H591" s="46"/>
      <c r="I591" s="46"/>
    </row>
    <row r="592">
      <c r="G592" s="46"/>
      <c r="H592" s="46"/>
      <c r="I592" s="46"/>
    </row>
    <row r="593">
      <c r="G593" s="46"/>
      <c r="H593" s="46"/>
      <c r="I593" s="46"/>
    </row>
    <row r="594">
      <c r="G594" s="46"/>
      <c r="H594" s="46"/>
      <c r="I594" s="46"/>
    </row>
    <row r="595">
      <c r="G595" s="46"/>
      <c r="H595" s="46"/>
      <c r="I595" s="46"/>
    </row>
    <row r="596">
      <c r="G596" s="46"/>
      <c r="H596" s="46"/>
      <c r="I596" s="46"/>
    </row>
    <row r="597">
      <c r="G597" s="46"/>
      <c r="H597" s="46"/>
      <c r="I597" s="46"/>
    </row>
    <row r="598">
      <c r="G598" s="46"/>
      <c r="H598" s="46"/>
      <c r="I598" s="46"/>
    </row>
    <row r="599">
      <c r="G599" s="46"/>
      <c r="H599" s="46"/>
      <c r="I599" s="46"/>
    </row>
    <row r="600">
      <c r="G600" s="46"/>
      <c r="H600" s="46"/>
      <c r="I600" s="46"/>
    </row>
    <row r="601">
      <c r="G601" s="46"/>
      <c r="H601" s="46"/>
      <c r="I601" s="46"/>
    </row>
    <row r="602">
      <c r="G602" s="46"/>
      <c r="H602" s="46"/>
      <c r="I602" s="46"/>
    </row>
    <row r="603">
      <c r="G603" s="46"/>
      <c r="H603" s="46"/>
      <c r="I603" s="46"/>
    </row>
    <row r="604">
      <c r="G604" s="46"/>
      <c r="H604" s="46"/>
      <c r="I604" s="46"/>
    </row>
    <row r="605">
      <c r="G605" s="46"/>
      <c r="H605" s="46"/>
      <c r="I605" s="46"/>
    </row>
    <row r="606">
      <c r="G606" s="46"/>
      <c r="H606" s="46"/>
      <c r="I606" s="46"/>
    </row>
    <row r="607">
      <c r="G607" s="46"/>
      <c r="H607" s="46"/>
      <c r="I607" s="46"/>
    </row>
    <row r="608">
      <c r="G608" s="46"/>
      <c r="H608" s="46"/>
      <c r="I608" s="46"/>
    </row>
    <row r="609">
      <c r="G609" s="46"/>
      <c r="H609" s="46"/>
      <c r="I609" s="46"/>
    </row>
    <row r="610">
      <c r="G610" s="46"/>
      <c r="H610" s="46"/>
      <c r="I610" s="46"/>
    </row>
    <row r="611">
      <c r="G611" s="46"/>
      <c r="H611" s="46"/>
      <c r="I611" s="46"/>
    </row>
    <row r="612">
      <c r="G612" s="46"/>
      <c r="H612" s="46"/>
      <c r="I612" s="46"/>
    </row>
    <row r="613">
      <c r="G613" s="46"/>
      <c r="H613" s="46"/>
      <c r="I613" s="46"/>
    </row>
    <row r="614">
      <c r="G614" s="46"/>
      <c r="H614" s="46"/>
      <c r="I614" s="46"/>
    </row>
    <row r="615">
      <c r="G615" s="46"/>
      <c r="H615" s="46"/>
      <c r="I615" s="46"/>
    </row>
    <row r="616">
      <c r="G616" s="46"/>
      <c r="H616" s="46"/>
      <c r="I616" s="46"/>
    </row>
    <row r="617">
      <c r="G617" s="46"/>
      <c r="H617" s="46"/>
      <c r="I617" s="46"/>
    </row>
    <row r="618">
      <c r="G618" s="46"/>
      <c r="H618" s="46"/>
      <c r="I618" s="46"/>
    </row>
    <row r="619">
      <c r="G619" s="46"/>
      <c r="H619" s="46"/>
      <c r="I619" s="46"/>
    </row>
    <row r="620">
      <c r="G620" s="46"/>
      <c r="H620" s="46"/>
      <c r="I620" s="46"/>
    </row>
    <row r="621">
      <c r="G621" s="46"/>
      <c r="H621" s="46"/>
      <c r="I621" s="46"/>
    </row>
    <row r="622">
      <c r="G622" s="46"/>
      <c r="H622" s="46"/>
      <c r="I622" s="46"/>
    </row>
    <row r="623">
      <c r="G623" s="46"/>
      <c r="H623" s="46"/>
      <c r="I623" s="46"/>
    </row>
    <row r="624">
      <c r="G624" s="46"/>
      <c r="H624" s="46"/>
      <c r="I624" s="46"/>
    </row>
    <row r="625">
      <c r="G625" s="46"/>
      <c r="H625" s="46"/>
      <c r="I625" s="46"/>
    </row>
    <row r="626">
      <c r="G626" s="46"/>
      <c r="H626" s="46"/>
      <c r="I626" s="46"/>
    </row>
    <row r="627">
      <c r="G627" s="46"/>
      <c r="H627" s="46"/>
      <c r="I627" s="46"/>
    </row>
    <row r="628">
      <c r="G628" s="46"/>
      <c r="H628" s="46"/>
      <c r="I628" s="46"/>
    </row>
    <row r="629">
      <c r="G629" s="46"/>
      <c r="H629" s="46"/>
      <c r="I629" s="46"/>
    </row>
    <row r="630">
      <c r="G630" s="46"/>
      <c r="H630" s="46"/>
      <c r="I630" s="46"/>
    </row>
    <row r="631">
      <c r="G631" s="46"/>
      <c r="H631" s="46"/>
      <c r="I631" s="46"/>
    </row>
    <row r="632">
      <c r="G632" s="46"/>
      <c r="H632" s="46"/>
      <c r="I632" s="46"/>
    </row>
    <row r="633">
      <c r="G633" s="46"/>
      <c r="H633" s="46"/>
      <c r="I633" s="46"/>
    </row>
    <row r="634">
      <c r="G634" s="46"/>
      <c r="H634" s="46"/>
      <c r="I634" s="46"/>
    </row>
    <row r="635">
      <c r="G635" s="46"/>
      <c r="H635" s="46"/>
      <c r="I635" s="46"/>
    </row>
    <row r="636">
      <c r="G636" s="46"/>
      <c r="H636" s="46"/>
      <c r="I636" s="46"/>
    </row>
    <row r="637">
      <c r="G637" s="46"/>
      <c r="H637" s="46"/>
      <c r="I637" s="46"/>
    </row>
    <row r="638">
      <c r="G638" s="46"/>
      <c r="H638" s="46"/>
      <c r="I638" s="46"/>
    </row>
    <row r="639">
      <c r="G639" s="46"/>
      <c r="H639" s="46"/>
      <c r="I639" s="46"/>
    </row>
    <row r="640">
      <c r="G640" s="46"/>
      <c r="H640" s="46"/>
      <c r="I640" s="46"/>
    </row>
    <row r="641">
      <c r="G641" s="46"/>
      <c r="H641" s="46"/>
      <c r="I641" s="46"/>
    </row>
    <row r="642">
      <c r="G642" s="46"/>
      <c r="H642" s="46"/>
      <c r="I642" s="46"/>
    </row>
    <row r="643">
      <c r="G643" s="46"/>
      <c r="H643" s="46"/>
      <c r="I643" s="46"/>
    </row>
    <row r="644">
      <c r="G644" s="46"/>
      <c r="H644" s="46"/>
      <c r="I644" s="46"/>
    </row>
    <row r="645">
      <c r="G645" s="46"/>
      <c r="H645" s="46"/>
      <c r="I645" s="46"/>
    </row>
    <row r="646">
      <c r="G646" s="46"/>
      <c r="H646" s="46"/>
      <c r="I646" s="46"/>
    </row>
    <row r="647">
      <c r="G647" s="46"/>
      <c r="H647" s="46"/>
      <c r="I647" s="46"/>
    </row>
    <row r="648">
      <c r="G648" s="46"/>
      <c r="H648" s="46"/>
      <c r="I648" s="46"/>
    </row>
    <row r="649">
      <c r="G649" s="46"/>
      <c r="H649" s="46"/>
      <c r="I649" s="46"/>
    </row>
    <row r="650">
      <c r="G650" s="46"/>
      <c r="H650" s="46"/>
      <c r="I650" s="46"/>
    </row>
    <row r="651">
      <c r="G651" s="46"/>
      <c r="H651" s="46"/>
      <c r="I651" s="46"/>
    </row>
    <row r="652">
      <c r="G652" s="46"/>
      <c r="H652" s="46"/>
      <c r="I652" s="46"/>
    </row>
    <row r="653">
      <c r="G653" s="46"/>
      <c r="H653" s="46"/>
      <c r="I653" s="46"/>
    </row>
    <row r="654">
      <c r="G654" s="46"/>
      <c r="H654" s="46"/>
      <c r="I654" s="46"/>
    </row>
    <row r="655">
      <c r="G655" s="46"/>
      <c r="H655" s="46"/>
      <c r="I655" s="46"/>
    </row>
    <row r="656">
      <c r="G656" s="46"/>
      <c r="H656" s="46"/>
      <c r="I656" s="46"/>
    </row>
    <row r="657">
      <c r="G657" s="46"/>
      <c r="H657" s="46"/>
      <c r="I657" s="46"/>
    </row>
    <row r="658">
      <c r="G658" s="46"/>
      <c r="H658" s="46"/>
      <c r="I658" s="46"/>
    </row>
    <row r="659">
      <c r="G659" s="46"/>
      <c r="H659" s="46"/>
      <c r="I659" s="46"/>
    </row>
    <row r="660">
      <c r="G660" s="46"/>
      <c r="H660" s="46"/>
      <c r="I660" s="46"/>
    </row>
    <row r="661">
      <c r="G661" s="46"/>
      <c r="H661" s="46"/>
      <c r="I661" s="46"/>
    </row>
    <row r="662">
      <c r="G662" s="46"/>
      <c r="H662" s="46"/>
      <c r="I662" s="46"/>
    </row>
    <row r="663">
      <c r="G663" s="46"/>
      <c r="H663" s="46"/>
      <c r="I663" s="46"/>
    </row>
    <row r="664">
      <c r="G664" s="46"/>
      <c r="H664" s="46"/>
      <c r="I664" s="46"/>
    </row>
    <row r="665">
      <c r="G665" s="46"/>
      <c r="H665" s="46"/>
      <c r="I665" s="46"/>
    </row>
    <row r="666">
      <c r="G666" s="46"/>
      <c r="H666" s="46"/>
      <c r="I666" s="46"/>
    </row>
    <row r="667">
      <c r="G667" s="46"/>
      <c r="H667" s="46"/>
      <c r="I667" s="46"/>
    </row>
    <row r="668">
      <c r="G668" s="46"/>
      <c r="H668" s="46"/>
      <c r="I668" s="46"/>
    </row>
    <row r="669">
      <c r="G669" s="46"/>
      <c r="H669" s="46"/>
      <c r="I669" s="46"/>
    </row>
    <row r="670">
      <c r="G670" s="46"/>
      <c r="H670" s="46"/>
      <c r="I670" s="46"/>
    </row>
    <row r="671">
      <c r="G671" s="46"/>
      <c r="H671" s="46"/>
      <c r="I671" s="46"/>
    </row>
    <row r="672">
      <c r="G672" s="46"/>
      <c r="H672" s="46"/>
      <c r="I672" s="46"/>
    </row>
    <row r="673">
      <c r="G673" s="46"/>
      <c r="H673" s="46"/>
      <c r="I673" s="46"/>
    </row>
    <row r="674">
      <c r="G674" s="46"/>
      <c r="H674" s="46"/>
      <c r="I674" s="46"/>
    </row>
    <row r="675">
      <c r="G675" s="46"/>
      <c r="H675" s="46"/>
      <c r="I675" s="46"/>
    </row>
    <row r="676">
      <c r="G676" s="46"/>
      <c r="H676" s="46"/>
      <c r="I676" s="46"/>
    </row>
    <row r="677">
      <c r="G677" s="46"/>
      <c r="H677" s="46"/>
      <c r="I677" s="46"/>
    </row>
    <row r="678">
      <c r="G678" s="46"/>
      <c r="H678" s="46"/>
      <c r="I678" s="46"/>
    </row>
    <row r="679">
      <c r="G679" s="46"/>
      <c r="H679" s="46"/>
      <c r="I679" s="46"/>
    </row>
    <row r="680">
      <c r="G680" s="46"/>
      <c r="H680" s="46"/>
      <c r="I680" s="46"/>
    </row>
    <row r="681">
      <c r="G681" s="46"/>
      <c r="H681" s="46"/>
      <c r="I681" s="46"/>
    </row>
    <row r="682">
      <c r="G682" s="46"/>
      <c r="H682" s="46"/>
      <c r="I682" s="46"/>
    </row>
    <row r="683">
      <c r="G683" s="46"/>
      <c r="H683" s="46"/>
      <c r="I683" s="46"/>
    </row>
    <row r="684">
      <c r="G684" s="46"/>
      <c r="H684" s="46"/>
      <c r="I684" s="46"/>
    </row>
    <row r="685">
      <c r="G685" s="46"/>
      <c r="H685" s="46"/>
      <c r="I685" s="46"/>
    </row>
    <row r="686">
      <c r="G686" s="46"/>
      <c r="H686" s="46"/>
      <c r="I686" s="46"/>
    </row>
    <row r="687">
      <c r="G687" s="46"/>
      <c r="H687" s="46"/>
      <c r="I687" s="46"/>
    </row>
    <row r="688">
      <c r="G688" s="46"/>
      <c r="H688" s="46"/>
      <c r="I688" s="46"/>
    </row>
    <row r="689">
      <c r="G689" s="46"/>
      <c r="H689" s="46"/>
      <c r="I689" s="46"/>
    </row>
    <row r="690">
      <c r="G690" s="46"/>
      <c r="H690" s="46"/>
      <c r="I690" s="46"/>
    </row>
    <row r="691">
      <c r="G691" s="46"/>
      <c r="H691" s="46"/>
      <c r="I691" s="46"/>
    </row>
    <row r="692">
      <c r="G692" s="46"/>
      <c r="H692" s="46"/>
      <c r="I692" s="46"/>
    </row>
    <row r="693">
      <c r="G693" s="46"/>
      <c r="H693" s="46"/>
      <c r="I693" s="46"/>
    </row>
    <row r="694">
      <c r="G694" s="46"/>
      <c r="H694" s="46"/>
      <c r="I694" s="46"/>
    </row>
    <row r="695">
      <c r="G695" s="46"/>
      <c r="H695" s="46"/>
      <c r="I695" s="46"/>
    </row>
    <row r="696">
      <c r="G696" s="46"/>
      <c r="H696" s="46"/>
      <c r="I696" s="46"/>
    </row>
    <row r="697">
      <c r="G697" s="46"/>
      <c r="H697" s="46"/>
      <c r="I697" s="46"/>
    </row>
    <row r="698">
      <c r="G698" s="46"/>
      <c r="H698" s="46"/>
      <c r="I698" s="46"/>
    </row>
    <row r="699">
      <c r="G699" s="46"/>
      <c r="H699" s="46"/>
      <c r="I699" s="46"/>
    </row>
    <row r="700">
      <c r="G700" s="46"/>
      <c r="H700" s="46"/>
      <c r="I700" s="46"/>
    </row>
    <row r="701">
      <c r="G701" s="46"/>
      <c r="H701" s="46"/>
      <c r="I701" s="46"/>
    </row>
    <row r="702">
      <c r="G702" s="46"/>
      <c r="H702" s="46"/>
      <c r="I702" s="46"/>
    </row>
    <row r="703">
      <c r="G703" s="46"/>
      <c r="H703" s="46"/>
      <c r="I703" s="46"/>
    </row>
    <row r="704">
      <c r="G704" s="46"/>
      <c r="H704" s="46"/>
      <c r="I704" s="46"/>
    </row>
    <row r="705">
      <c r="G705" s="46"/>
      <c r="H705" s="46"/>
      <c r="I705" s="46"/>
    </row>
    <row r="706">
      <c r="G706" s="46"/>
      <c r="H706" s="46"/>
      <c r="I706" s="46"/>
    </row>
    <row r="707">
      <c r="G707" s="46"/>
      <c r="H707" s="46"/>
      <c r="I707" s="46"/>
    </row>
    <row r="708">
      <c r="G708" s="46"/>
      <c r="H708" s="46"/>
      <c r="I708" s="46"/>
    </row>
    <row r="709">
      <c r="G709" s="46"/>
      <c r="H709" s="46"/>
      <c r="I709" s="46"/>
    </row>
    <row r="710">
      <c r="G710" s="46"/>
      <c r="H710" s="46"/>
      <c r="I710" s="46"/>
    </row>
    <row r="711">
      <c r="G711" s="46"/>
      <c r="H711" s="46"/>
      <c r="I711" s="46"/>
    </row>
    <row r="712">
      <c r="G712" s="46"/>
      <c r="H712" s="46"/>
      <c r="I712" s="46"/>
    </row>
    <row r="713">
      <c r="G713" s="46"/>
      <c r="H713" s="46"/>
      <c r="I713" s="46"/>
    </row>
    <row r="714">
      <c r="G714" s="46"/>
      <c r="H714" s="46"/>
      <c r="I714" s="46"/>
    </row>
    <row r="715">
      <c r="G715" s="46"/>
      <c r="H715" s="46"/>
      <c r="I715" s="46"/>
    </row>
    <row r="716">
      <c r="G716" s="46"/>
      <c r="H716" s="46"/>
      <c r="I716" s="46"/>
    </row>
    <row r="717">
      <c r="G717" s="46"/>
      <c r="H717" s="46"/>
      <c r="I717" s="46"/>
    </row>
    <row r="718">
      <c r="G718" s="46"/>
      <c r="H718" s="46"/>
      <c r="I718" s="46"/>
    </row>
    <row r="719">
      <c r="G719" s="46"/>
      <c r="H719" s="46"/>
      <c r="I719" s="46"/>
    </row>
    <row r="720">
      <c r="G720" s="46"/>
      <c r="H720" s="46"/>
      <c r="I720" s="46"/>
    </row>
    <row r="721">
      <c r="G721" s="46"/>
      <c r="H721" s="46"/>
      <c r="I721" s="46"/>
    </row>
    <row r="722">
      <c r="G722" s="46"/>
      <c r="H722" s="46"/>
      <c r="I722" s="46"/>
    </row>
    <row r="723">
      <c r="G723" s="46"/>
      <c r="H723" s="46"/>
      <c r="I723" s="46"/>
    </row>
    <row r="724">
      <c r="G724" s="46"/>
      <c r="H724" s="46"/>
      <c r="I724" s="46"/>
    </row>
    <row r="725">
      <c r="G725" s="46"/>
      <c r="H725" s="46"/>
      <c r="I725" s="46"/>
    </row>
    <row r="726">
      <c r="G726" s="46"/>
      <c r="H726" s="46"/>
      <c r="I726" s="46"/>
    </row>
    <row r="727">
      <c r="G727" s="46"/>
      <c r="H727" s="46"/>
      <c r="I727" s="46"/>
    </row>
    <row r="728">
      <c r="G728" s="46"/>
      <c r="H728" s="46"/>
      <c r="I728" s="46"/>
    </row>
    <row r="729">
      <c r="G729" s="46"/>
      <c r="H729" s="46"/>
      <c r="I729" s="46"/>
    </row>
    <row r="730">
      <c r="G730" s="46"/>
      <c r="H730" s="46"/>
      <c r="I730" s="46"/>
    </row>
    <row r="731">
      <c r="G731" s="46"/>
      <c r="H731" s="46"/>
      <c r="I731" s="46"/>
    </row>
    <row r="732">
      <c r="G732" s="46"/>
      <c r="H732" s="46"/>
      <c r="I732" s="46"/>
    </row>
    <row r="733">
      <c r="G733" s="46"/>
      <c r="H733" s="46"/>
      <c r="I733" s="46"/>
    </row>
    <row r="734">
      <c r="G734" s="46"/>
      <c r="H734" s="46"/>
      <c r="I734" s="46"/>
    </row>
    <row r="735">
      <c r="G735" s="46"/>
      <c r="H735" s="46"/>
      <c r="I735" s="46"/>
    </row>
    <row r="736">
      <c r="G736" s="46"/>
      <c r="H736" s="46"/>
      <c r="I736" s="46"/>
    </row>
    <row r="737">
      <c r="G737" s="46"/>
      <c r="H737" s="46"/>
      <c r="I737" s="46"/>
    </row>
    <row r="738">
      <c r="G738" s="46"/>
      <c r="H738" s="46"/>
      <c r="I738" s="46"/>
    </row>
    <row r="739">
      <c r="G739" s="46"/>
      <c r="H739" s="46"/>
      <c r="I739" s="46"/>
    </row>
    <row r="740">
      <c r="G740" s="46"/>
      <c r="H740" s="46"/>
      <c r="I740" s="46"/>
    </row>
    <row r="741">
      <c r="G741" s="46"/>
      <c r="H741" s="46"/>
      <c r="I741" s="46"/>
    </row>
    <row r="742">
      <c r="G742" s="46"/>
      <c r="H742" s="46"/>
      <c r="I742" s="46"/>
    </row>
    <row r="743">
      <c r="G743" s="46"/>
      <c r="H743" s="46"/>
      <c r="I743" s="46"/>
    </row>
    <row r="744">
      <c r="G744" s="46"/>
      <c r="H744" s="46"/>
      <c r="I744" s="46"/>
    </row>
    <row r="745">
      <c r="G745" s="46"/>
      <c r="H745" s="46"/>
      <c r="I745" s="46"/>
    </row>
    <row r="746">
      <c r="G746" s="46"/>
      <c r="H746" s="46"/>
      <c r="I746" s="46"/>
    </row>
    <row r="747">
      <c r="G747" s="46"/>
      <c r="H747" s="46"/>
      <c r="I747" s="46"/>
    </row>
    <row r="748">
      <c r="G748" s="46"/>
      <c r="H748" s="46"/>
      <c r="I748" s="46"/>
    </row>
    <row r="749">
      <c r="G749" s="46"/>
      <c r="H749" s="46"/>
      <c r="I749" s="46"/>
    </row>
    <row r="750">
      <c r="G750" s="46"/>
      <c r="H750" s="46"/>
      <c r="I750" s="46"/>
    </row>
    <row r="751">
      <c r="G751" s="46"/>
      <c r="H751" s="46"/>
      <c r="I751" s="46"/>
    </row>
    <row r="752">
      <c r="G752" s="46"/>
      <c r="H752" s="46"/>
      <c r="I752" s="46"/>
    </row>
    <row r="753">
      <c r="G753" s="46"/>
      <c r="H753" s="46"/>
      <c r="I753" s="46"/>
    </row>
    <row r="754">
      <c r="G754" s="46"/>
      <c r="H754" s="46"/>
      <c r="I754" s="46"/>
    </row>
    <row r="755">
      <c r="G755" s="46"/>
      <c r="H755" s="46"/>
      <c r="I755" s="46"/>
    </row>
    <row r="756">
      <c r="G756" s="46"/>
      <c r="H756" s="46"/>
      <c r="I756" s="46"/>
    </row>
    <row r="757">
      <c r="G757" s="46"/>
      <c r="H757" s="46"/>
      <c r="I757" s="46"/>
    </row>
    <row r="758">
      <c r="G758" s="46"/>
      <c r="H758" s="46"/>
      <c r="I758" s="46"/>
    </row>
    <row r="759">
      <c r="G759" s="46"/>
      <c r="H759" s="46"/>
      <c r="I759" s="46"/>
    </row>
    <row r="760">
      <c r="G760" s="46"/>
      <c r="H760" s="46"/>
      <c r="I760" s="46"/>
    </row>
    <row r="761">
      <c r="G761" s="46"/>
      <c r="H761" s="46"/>
      <c r="I761" s="46"/>
    </row>
    <row r="762">
      <c r="G762" s="46"/>
      <c r="H762" s="46"/>
      <c r="I762" s="46"/>
    </row>
    <row r="763">
      <c r="G763" s="46"/>
      <c r="H763" s="46"/>
      <c r="I763" s="46"/>
    </row>
    <row r="764">
      <c r="G764" s="46"/>
      <c r="H764" s="46"/>
      <c r="I764" s="46"/>
    </row>
    <row r="765">
      <c r="G765" s="46"/>
      <c r="H765" s="46"/>
      <c r="I765" s="46"/>
    </row>
    <row r="766">
      <c r="G766" s="46"/>
      <c r="H766" s="46"/>
      <c r="I766" s="46"/>
    </row>
    <row r="767">
      <c r="G767" s="46"/>
      <c r="H767" s="46"/>
      <c r="I767" s="46"/>
    </row>
    <row r="768">
      <c r="G768" s="46"/>
      <c r="H768" s="46"/>
      <c r="I768" s="46"/>
    </row>
    <row r="769">
      <c r="G769" s="46"/>
      <c r="H769" s="46"/>
      <c r="I769" s="46"/>
    </row>
    <row r="770">
      <c r="G770" s="46"/>
      <c r="H770" s="46"/>
      <c r="I770" s="46"/>
    </row>
    <row r="771">
      <c r="G771" s="46"/>
      <c r="H771" s="46"/>
      <c r="I771" s="46"/>
    </row>
    <row r="772">
      <c r="G772" s="46"/>
      <c r="H772" s="46"/>
      <c r="I772" s="46"/>
    </row>
    <row r="773">
      <c r="G773" s="46"/>
      <c r="H773" s="46"/>
      <c r="I773" s="46"/>
    </row>
    <row r="774">
      <c r="G774" s="46"/>
      <c r="H774" s="46"/>
      <c r="I774" s="46"/>
    </row>
    <row r="775">
      <c r="G775" s="46"/>
      <c r="H775" s="46"/>
      <c r="I775" s="46"/>
    </row>
    <row r="776">
      <c r="G776" s="46"/>
      <c r="H776" s="46"/>
      <c r="I776" s="46"/>
    </row>
    <row r="777">
      <c r="G777" s="46"/>
      <c r="H777" s="46"/>
      <c r="I777" s="46"/>
    </row>
    <row r="778">
      <c r="G778" s="46"/>
      <c r="H778" s="46"/>
      <c r="I778" s="46"/>
    </row>
    <row r="779">
      <c r="G779" s="46"/>
      <c r="H779" s="46"/>
      <c r="I779" s="46"/>
    </row>
    <row r="780">
      <c r="G780" s="46"/>
      <c r="H780" s="46"/>
      <c r="I780" s="46"/>
    </row>
    <row r="781">
      <c r="G781" s="46"/>
      <c r="H781" s="46"/>
      <c r="I781" s="46"/>
    </row>
    <row r="782">
      <c r="G782" s="46"/>
      <c r="H782" s="46"/>
      <c r="I782" s="46"/>
    </row>
    <row r="783">
      <c r="G783" s="46"/>
      <c r="H783" s="46"/>
      <c r="I783" s="46"/>
    </row>
    <row r="784">
      <c r="G784" s="46"/>
      <c r="H784" s="46"/>
      <c r="I784" s="46"/>
    </row>
    <row r="785">
      <c r="G785" s="46"/>
      <c r="H785" s="46"/>
      <c r="I785" s="46"/>
    </row>
    <row r="786">
      <c r="G786" s="46"/>
      <c r="H786" s="46"/>
      <c r="I786" s="46"/>
    </row>
    <row r="787">
      <c r="G787" s="46"/>
      <c r="H787" s="46"/>
      <c r="I787" s="46"/>
    </row>
    <row r="788">
      <c r="G788" s="46"/>
      <c r="H788" s="46"/>
      <c r="I788" s="46"/>
    </row>
    <row r="789">
      <c r="G789" s="46"/>
      <c r="H789" s="46"/>
      <c r="I789" s="46"/>
    </row>
    <row r="790">
      <c r="G790" s="46"/>
      <c r="H790" s="46"/>
      <c r="I790" s="46"/>
    </row>
    <row r="791">
      <c r="G791" s="46"/>
      <c r="H791" s="46"/>
      <c r="I791" s="46"/>
    </row>
    <row r="792">
      <c r="G792" s="46"/>
      <c r="H792" s="46"/>
      <c r="I792" s="46"/>
    </row>
    <row r="793">
      <c r="G793" s="46"/>
      <c r="H793" s="46"/>
      <c r="I793" s="46"/>
    </row>
    <row r="794">
      <c r="G794" s="46"/>
      <c r="H794" s="46"/>
      <c r="I794" s="46"/>
    </row>
    <row r="795">
      <c r="G795" s="46"/>
      <c r="H795" s="46"/>
      <c r="I795" s="46"/>
    </row>
    <row r="796">
      <c r="G796" s="46"/>
      <c r="H796" s="46"/>
      <c r="I796" s="46"/>
    </row>
    <row r="797">
      <c r="G797" s="46"/>
      <c r="H797" s="46"/>
      <c r="I797" s="46"/>
    </row>
    <row r="798">
      <c r="G798" s="46"/>
      <c r="H798" s="46"/>
      <c r="I798" s="46"/>
    </row>
    <row r="799">
      <c r="G799" s="46"/>
      <c r="H799" s="46"/>
      <c r="I799" s="46"/>
    </row>
    <row r="800">
      <c r="G800" s="46"/>
      <c r="H800" s="46"/>
      <c r="I800" s="46"/>
    </row>
    <row r="801">
      <c r="G801" s="46"/>
      <c r="H801" s="46"/>
      <c r="I801" s="46"/>
    </row>
    <row r="802">
      <c r="G802" s="46"/>
      <c r="H802" s="46"/>
      <c r="I802" s="46"/>
    </row>
    <row r="803">
      <c r="G803" s="46"/>
      <c r="H803" s="46"/>
      <c r="I803" s="46"/>
    </row>
    <row r="804">
      <c r="G804" s="46"/>
      <c r="H804" s="46"/>
      <c r="I804" s="46"/>
    </row>
    <row r="805">
      <c r="G805" s="46"/>
      <c r="H805" s="46"/>
      <c r="I805" s="46"/>
    </row>
    <row r="806">
      <c r="G806" s="46"/>
      <c r="H806" s="46"/>
      <c r="I806" s="46"/>
    </row>
    <row r="807">
      <c r="G807" s="46"/>
      <c r="H807" s="46"/>
      <c r="I807" s="46"/>
    </row>
    <row r="808">
      <c r="G808" s="46"/>
      <c r="H808" s="46"/>
      <c r="I808" s="46"/>
    </row>
    <row r="809">
      <c r="G809" s="46"/>
      <c r="H809" s="46"/>
      <c r="I809" s="46"/>
    </row>
    <row r="810">
      <c r="G810" s="46"/>
      <c r="H810" s="46"/>
      <c r="I810" s="46"/>
    </row>
    <row r="811">
      <c r="G811" s="46"/>
      <c r="H811" s="46"/>
      <c r="I811" s="46"/>
    </row>
    <row r="812">
      <c r="G812" s="46"/>
      <c r="H812" s="46"/>
      <c r="I812" s="46"/>
    </row>
    <row r="813">
      <c r="G813" s="46"/>
      <c r="H813" s="46"/>
      <c r="I813" s="46"/>
    </row>
    <row r="814">
      <c r="G814" s="46"/>
      <c r="H814" s="46"/>
      <c r="I814" s="46"/>
    </row>
    <row r="815">
      <c r="G815" s="46"/>
      <c r="H815" s="46"/>
      <c r="I815" s="46"/>
    </row>
    <row r="816">
      <c r="G816" s="46"/>
      <c r="H816" s="46"/>
      <c r="I816" s="46"/>
    </row>
    <row r="817">
      <c r="G817" s="46"/>
      <c r="H817" s="46"/>
      <c r="I817" s="46"/>
    </row>
    <row r="818">
      <c r="G818" s="46"/>
      <c r="H818" s="46"/>
      <c r="I818" s="46"/>
    </row>
    <row r="819">
      <c r="G819" s="46"/>
      <c r="H819" s="46"/>
      <c r="I819" s="46"/>
    </row>
    <row r="820">
      <c r="G820" s="46"/>
      <c r="H820" s="46"/>
      <c r="I820" s="46"/>
    </row>
    <row r="821">
      <c r="G821" s="46"/>
      <c r="H821" s="46"/>
      <c r="I821" s="46"/>
    </row>
    <row r="822">
      <c r="G822" s="46"/>
      <c r="H822" s="46"/>
      <c r="I822" s="46"/>
    </row>
    <row r="823">
      <c r="G823" s="46"/>
      <c r="H823" s="46"/>
      <c r="I823" s="46"/>
    </row>
    <row r="824">
      <c r="G824" s="46"/>
      <c r="H824" s="46"/>
      <c r="I824" s="46"/>
    </row>
    <row r="825">
      <c r="G825" s="46"/>
      <c r="H825" s="46"/>
      <c r="I825" s="46"/>
    </row>
    <row r="826">
      <c r="G826" s="46"/>
      <c r="H826" s="46"/>
      <c r="I826" s="46"/>
    </row>
    <row r="827">
      <c r="G827" s="46"/>
      <c r="H827" s="46"/>
      <c r="I827" s="46"/>
    </row>
    <row r="828">
      <c r="G828" s="46"/>
      <c r="H828" s="46"/>
      <c r="I828" s="46"/>
    </row>
    <row r="829">
      <c r="G829" s="46"/>
      <c r="H829" s="46"/>
      <c r="I829" s="46"/>
    </row>
    <row r="830">
      <c r="G830" s="46"/>
      <c r="H830" s="46"/>
      <c r="I830" s="46"/>
    </row>
    <row r="831">
      <c r="G831" s="46"/>
      <c r="H831" s="46"/>
      <c r="I831" s="46"/>
    </row>
    <row r="832">
      <c r="G832" s="46"/>
      <c r="H832" s="46"/>
      <c r="I832" s="46"/>
    </row>
    <row r="833">
      <c r="G833" s="46"/>
      <c r="H833" s="46"/>
      <c r="I833" s="46"/>
    </row>
    <row r="834">
      <c r="G834" s="46"/>
      <c r="H834" s="46"/>
      <c r="I834" s="46"/>
    </row>
    <row r="835">
      <c r="G835" s="46"/>
      <c r="H835" s="46"/>
      <c r="I835" s="46"/>
    </row>
    <row r="836">
      <c r="G836" s="46"/>
      <c r="H836" s="46"/>
      <c r="I836" s="46"/>
    </row>
    <row r="837">
      <c r="G837" s="46"/>
      <c r="H837" s="46"/>
      <c r="I837" s="46"/>
    </row>
    <row r="838">
      <c r="G838" s="46"/>
      <c r="H838" s="46"/>
      <c r="I838" s="46"/>
    </row>
    <row r="839">
      <c r="G839" s="46"/>
      <c r="H839" s="46"/>
      <c r="I839" s="46"/>
    </row>
    <row r="840">
      <c r="G840" s="46"/>
      <c r="H840" s="46"/>
      <c r="I840" s="46"/>
    </row>
    <row r="841">
      <c r="G841" s="46"/>
      <c r="H841" s="46"/>
      <c r="I841" s="46"/>
    </row>
    <row r="842">
      <c r="G842" s="46"/>
      <c r="H842" s="46"/>
      <c r="I842" s="46"/>
    </row>
    <row r="843">
      <c r="G843" s="46"/>
      <c r="H843" s="46"/>
      <c r="I843" s="46"/>
    </row>
    <row r="844">
      <c r="G844" s="46"/>
      <c r="H844" s="46"/>
      <c r="I844" s="46"/>
    </row>
    <row r="845">
      <c r="G845" s="46"/>
      <c r="H845" s="46"/>
      <c r="I845" s="46"/>
    </row>
    <row r="846">
      <c r="G846" s="46"/>
      <c r="H846" s="46"/>
      <c r="I846" s="46"/>
    </row>
    <row r="847">
      <c r="G847" s="46"/>
      <c r="H847" s="46"/>
      <c r="I847" s="46"/>
    </row>
    <row r="848">
      <c r="G848" s="46"/>
      <c r="H848" s="46"/>
      <c r="I848" s="46"/>
    </row>
    <row r="849">
      <c r="G849" s="46"/>
      <c r="H849" s="46"/>
      <c r="I849" s="46"/>
    </row>
    <row r="850">
      <c r="G850" s="46"/>
      <c r="H850" s="46"/>
      <c r="I850" s="46"/>
    </row>
    <row r="851">
      <c r="G851" s="46"/>
      <c r="H851" s="46"/>
      <c r="I851" s="46"/>
    </row>
    <row r="852">
      <c r="G852" s="46"/>
      <c r="H852" s="46"/>
      <c r="I852" s="46"/>
    </row>
    <row r="853">
      <c r="G853" s="46"/>
      <c r="H853" s="46"/>
      <c r="I853" s="46"/>
    </row>
    <row r="854">
      <c r="G854" s="46"/>
      <c r="H854" s="46"/>
      <c r="I854" s="46"/>
    </row>
    <row r="855">
      <c r="G855" s="46"/>
      <c r="H855" s="46"/>
      <c r="I855" s="46"/>
    </row>
    <row r="856">
      <c r="G856" s="46"/>
      <c r="H856" s="46"/>
      <c r="I856" s="46"/>
    </row>
    <row r="857">
      <c r="G857" s="46"/>
      <c r="H857" s="46"/>
      <c r="I857" s="46"/>
    </row>
    <row r="858">
      <c r="G858" s="46"/>
      <c r="H858" s="46"/>
      <c r="I858" s="46"/>
    </row>
    <row r="859">
      <c r="G859" s="46"/>
      <c r="H859" s="46"/>
      <c r="I859" s="46"/>
    </row>
    <row r="860">
      <c r="G860" s="46"/>
      <c r="H860" s="46"/>
      <c r="I860" s="46"/>
    </row>
    <row r="861">
      <c r="G861" s="46"/>
      <c r="H861" s="46"/>
      <c r="I861" s="46"/>
    </row>
    <row r="862">
      <c r="G862" s="46"/>
      <c r="H862" s="46"/>
      <c r="I862" s="46"/>
    </row>
    <row r="863">
      <c r="G863" s="46"/>
      <c r="H863" s="46"/>
      <c r="I863" s="46"/>
    </row>
    <row r="864">
      <c r="G864" s="46"/>
      <c r="H864" s="46"/>
      <c r="I864" s="46"/>
    </row>
    <row r="865">
      <c r="G865" s="46"/>
      <c r="H865" s="46"/>
      <c r="I865" s="46"/>
    </row>
    <row r="866">
      <c r="G866" s="46"/>
      <c r="H866" s="46"/>
      <c r="I866" s="46"/>
    </row>
    <row r="867">
      <c r="G867" s="46"/>
      <c r="H867" s="46"/>
      <c r="I867" s="46"/>
    </row>
    <row r="868">
      <c r="G868" s="46"/>
      <c r="H868" s="46"/>
      <c r="I868" s="46"/>
    </row>
    <row r="869">
      <c r="G869" s="46"/>
      <c r="H869" s="46"/>
      <c r="I869" s="46"/>
    </row>
    <row r="870">
      <c r="G870" s="46"/>
      <c r="H870" s="46"/>
      <c r="I870" s="46"/>
    </row>
    <row r="871">
      <c r="G871" s="46"/>
      <c r="H871" s="46"/>
      <c r="I871" s="46"/>
    </row>
    <row r="872">
      <c r="G872" s="46"/>
      <c r="H872" s="46"/>
      <c r="I872" s="46"/>
    </row>
    <row r="873">
      <c r="G873" s="46"/>
      <c r="H873" s="46"/>
      <c r="I873" s="46"/>
    </row>
    <row r="874">
      <c r="G874" s="46"/>
      <c r="H874" s="46"/>
      <c r="I874" s="46"/>
    </row>
    <row r="875">
      <c r="G875" s="46"/>
      <c r="H875" s="46"/>
      <c r="I875" s="46"/>
    </row>
    <row r="876">
      <c r="G876" s="46"/>
      <c r="H876" s="46"/>
      <c r="I876" s="46"/>
    </row>
    <row r="877">
      <c r="G877" s="46"/>
      <c r="H877" s="46"/>
      <c r="I877" s="46"/>
    </row>
    <row r="878">
      <c r="G878" s="46"/>
      <c r="H878" s="46"/>
      <c r="I878" s="46"/>
    </row>
    <row r="879">
      <c r="G879" s="46"/>
      <c r="H879" s="46"/>
      <c r="I879" s="46"/>
    </row>
    <row r="880">
      <c r="G880" s="46"/>
      <c r="H880" s="46"/>
      <c r="I880" s="46"/>
    </row>
    <row r="881">
      <c r="G881" s="46"/>
      <c r="H881" s="46"/>
      <c r="I881" s="46"/>
    </row>
    <row r="882">
      <c r="G882" s="46"/>
      <c r="H882" s="46"/>
      <c r="I882" s="46"/>
    </row>
    <row r="883">
      <c r="G883" s="46"/>
      <c r="H883" s="46"/>
      <c r="I883" s="46"/>
    </row>
    <row r="884">
      <c r="G884" s="46"/>
      <c r="H884" s="46"/>
      <c r="I884" s="46"/>
    </row>
    <row r="885">
      <c r="G885" s="46"/>
      <c r="H885" s="46"/>
      <c r="I885" s="46"/>
    </row>
    <row r="886">
      <c r="G886" s="46"/>
      <c r="H886" s="46"/>
      <c r="I886" s="46"/>
    </row>
    <row r="887">
      <c r="G887" s="46"/>
      <c r="H887" s="46"/>
      <c r="I887" s="46"/>
    </row>
    <row r="888">
      <c r="G888" s="46"/>
      <c r="H888" s="46"/>
      <c r="I888" s="46"/>
    </row>
    <row r="889">
      <c r="G889" s="46"/>
      <c r="H889" s="46"/>
      <c r="I889" s="46"/>
    </row>
    <row r="890">
      <c r="G890" s="46"/>
      <c r="H890" s="46"/>
      <c r="I890" s="46"/>
    </row>
    <row r="891">
      <c r="G891" s="46"/>
      <c r="H891" s="46"/>
      <c r="I891" s="46"/>
    </row>
    <row r="892">
      <c r="G892" s="46"/>
      <c r="H892" s="46"/>
      <c r="I892" s="46"/>
    </row>
    <row r="893">
      <c r="G893" s="46"/>
      <c r="H893" s="46"/>
      <c r="I893" s="46"/>
    </row>
    <row r="894">
      <c r="G894" s="46"/>
      <c r="H894" s="46"/>
      <c r="I894" s="46"/>
    </row>
    <row r="895">
      <c r="G895" s="46"/>
      <c r="H895" s="46"/>
      <c r="I895" s="46"/>
    </row>
    <row r="896">
      <c r="G896" s="46"/>
      <c r="H896" s="46"/>
      <c r="I896" s="46"/>
    </row>
    <row r="897">
      <c r="G897" s="46"/>
      <c r="H897" s="46"/>
      <c r="I897" s="46"/>
    </row>
    <row r="898">
      <c r="G898" s="46"/>
      <c r="H898" s="46"/>
      <c r="I898" s="46"/>
    </row>
    <row r="899">
      <c r="G899" s="46"/>
      <c r="H899" s="46"/>
      <c r="I899" s="46"/>
    </row>
    <row r="900">
      <c r="G900" s="46"/>
      <c r="H900" s="46"/>
      <c r="I900" s="46"/>
    </row>
    <row r="901">
      <c r="G901" s="46"/>
      <c r="H901" s="46"/>
      <c r="I901" s="46"/>
    </row>
    <row r="902">
      <c r="G902" s="46"/>
      <c r="H902" s="46"/>
      <c r="I902" s="46"/>
    </row>
    <row r="903">
      <c r="G903" s="46"/>
      <c r="H903" s="46"/>
      <c r="I903" s="46"/>
    </row>
    <row r="904">
      <c r="G904" s="46"/>
      <c r="H904" s="46"/>
      <c r="I904" s="46"/>
    </row>
    <row r="905">
      <c r="G905" s="46"/>
      <c r="H905" s="46"/>
      <c r="I905" s="46"/>
    </row>
    <row r="906">
      <c r="G906" s="46"/>
      <c r="H906" s="46"/>
      <c r="I906" s="46"/>
    </row>
    <row r="907">
      <c r="G907" s="46"/>
      <c r="H907" s="46"/>
      <c r="I907" s="46"/>
    </row>
    <row r="908">
      <c r="G908" s="46"/>
      <c r="H908" s="46"/>
      <c r="I908" s="46"/>
    </row>
    <row r="909">
      <c r="G909" s="46"/>
      <c r="H909" s="46"/>
      <c r="I909" s="46"/>
    </row>
    <row r="910">
      <c r="G910" s="46"/>
      <c r="H910" s="46"/>
      <c r="I910" s="46"/>
    </row>
    <row r="911">
      <c r="G911" s="46"/>
      <c r="H911" s="46"/>
      <c r="I911" s="46"/>
    </row>
    <row r="912">
      <c r="G912" s="46"/>
      <c r="H912" s="46"/>
      <c r="I912" s="46"/>
    </row>
    <row r="913">
      <c r="G913" s="46"/>
      <c r="H913" s="46"/>
      <c r="I913" s="46"/>
    </row>
    <row r="914">
      <c r="G914" s="46"/>
      <c r="H914" s="46"/>
      <c r="I914" s="46"/>
    </row>
    <row r="915">
      <c r="G915" s="46"/>
      <c r="H915" s="46"/>
      <c r="I915" s="46"/>
    </row>
    <row r="916">
      <c r="G916" s="46"/>
      <c r="H916" s="46"/>
      <c r="I916" s="46"/>
    </row>
    <row r="917">
      <c r="G917" s="46"/>
      <c r="H917" s="46"/>
      <c r="I917" s="46"/>
    </row>
    <row r="918">
      <c r="G918" s="46"/>
      <c r="H918" s="46"/>
      <c r="I918" s="46"/>
    </row>
    <row r="919">
      <c r="G919" s="46"/>
      <c r="H919" s="46"/>
      <c r="I919" s="46"/>
    </row>
    <row r="920">
      <c r="G920" s="46"/>
      <c r="H920" s="46"/>
      <c r="I920" s="46"/>
    </row>
    <row r="921">
      <c r="G921" s="46"/>
      <c r="H921" s="46"/>
      <c r="I921" s="46"/>
    </row>
    <row r="922">
      <c r="G922" s="46"/>
      <c r="H922" s="46"/>
      <c r="I922" s="46"/>
    </row>
    <row r="923">
      <c r="G923" s="46"/>
      <c r="H923" s="46"/>
      <c r="I923" s="46"/>
    </row>
    <row r="924">
      <c r="G924" s="46"/>
      <c r="H924" s="46"/>
      <c r="I924" s="46"/>
    </row>
    <row r="925">
      <c r="G925" s="46"/>
      <c r="H925" s="46"/>
      <c r="I925" s="46"/>
    </row>
    <row r="926">
      <c r="G926" s="46"/>
      <c r="H926" s="46"/>
      <c r="I926" s="46"/>
    </row>
    <row r="927">
      <c r="G927" s="46"/>
      <c r="H927" s="46"/>
      <c r="I927" s="46"/>
    </row>
    <row r="928">
      <c r="G928" s="46"/>
      <c r="H928" s="46"/>
      <c r="I928" s="46"/>
    </row>
    <row r="929">
      <c r="G929" s="46"/>
      <c r="H929" s="46"/>
      <c r="I929" s="46"/>
    </row>
    <row r="930">
      <c r="G930" s="46"/>
      <c r="H930" s="46"/>
      <c r="I930" s="46"/>
    </row>
    <row r="931">
      <c r="G931" s="46"/>
      <c r="H931" s="46"/>
      <c r="I931" s="46"/>
    </row>
    <row r="932">
      <c r="G932" s="46"/>
      <c r="H932" s="46"/>
      <c r="I932" s="46"/>
    </row>
    <row r="933">
      <c r="G933" s="46"/>
      <c r="H933" s="46"/>
      <c r="I933" s="46"/>
    </row>
    <row r="934">
      <c r="G934" s="46"/>
      <c r="H934" s="46"/>
      <c r="I934" s="46"/>
    </row>
    <row r="935">
      <c r="G935" s="46"/>
      <c r="H935" s="46"/>
      <c r="I935" s="46"/>
    </row>
    <row r="936">
      <c r="G936" s="46"/>
      <c r="H936" s="46"/>
      <c r="I936" s="46"/>
    </row>
    <row r="937">
      <c r="G937" s="46"/>
      <c r="H937" s="46"/>
      <c r="I937" s="46"/>
    </row>
    <row r="938">
      <c r="G938" s="46"/>
      <c r="H938" s="46"/>
      <c r="I938" s="46"/>
    </row>
    <row r="939">
      <c r="G939" s="46"/>
      <c r="H939" s="46"/>
      <c r="I939" s="46"/>
    </row>
    <row r="940">
      <c r="G940" s="46"/>
      <c r="H940" s="46"/>
      <c r="I940" s="46"/>
    </row>
    <row r="941">
      <c r="G941" s="46"/>
      <c r="H941" s="46"/>
      <c r="I941" s="46"/>
    </row>
    <row r="942">
      <c r="G942" s="46"/>
      <c r="H942" s="46"/>
      <c r="I942" s="46"/>
    </row>
    <row r="943">
      <c r="G943" s="46"/>
      <c r="H943" s="46"/>
      <c r="I943" s="46"/>
    </row>
    <row r="944">
      <c r="G944" s="46"/>
      <c r="H944" s="46"/>
      <c r="I944" s="46"/>
    </row>
    <row r="945">
      <c r="G945" s="46"/>
      <c r="H945" s="46"/>
      <c r="I945" s="46"/>
    </row>
    <row r="946">
      <c r="G946" s="46"/>
      <c r="H946" s="46"/>
      <c r="I946" s="46"/>
    </row>
    <row r="947">
      <c r="G947" s="46"/>
      <c r="H947" s="46"/>
      <c r="I947" s="46"/>
    </row>
    <row r="948">
      <c r="G948" s="46"/>
      <c r="H948" s="46"/>
      <c r="I948" s="46"/>
    </row>
    <row r="949">
      <c r="G949" s="46"/>
      <c r="H949" s="46"/>
      <c r="I949" s="46"/>
    </row>
    <row r="950">
      <c r="G950" s="46"/>
      <c r="H950" s="46"/>
      <c r="I950" s="46"/>
    </row>
    <row r="951">
      <c r="G951" s="46"/>
      <c r="H951" s="46"/>
      <c r="I951" s="46"/>
    </row>
    <row r="952">
      <c r="G952" s="46"/>
      <c r="H952" s="46"/>
      <c r="I952" s="46"/>
    </row>
    <row r="953">
      <c r="G953" s="46"/>
      <c r="H953" s="46"/>
      <c r="I953" s="46"/>
    </row>
    <row r="954">
      <c r="G954" s="46"/>
      <c r="H954" s="46"/>
      <c r="I954" s="46"/>
    </row>
    <row r="955">
      <c r="G955" s="46"/>
      <c r="H955" s="46"/>
      <c r="I955" s="46"/>
    </row>
    <row r="956">
      <c r="G956" s="46"/>
      <c r="H956" s="46"/>
      <c r="I956" s="46"/>
    </row>
    <row r="957">
      <c r="G957" s="46"/>
      <c r="H957" s="46"/>
      <c r="I957" s="46"/>
    </row>
    <row r="958">
      <c r="G958" s="46"/>
      <c r="H958" s="46"/>
      <c r="I958" s="46"/>
    </row>
    <row r="959">
      <c r="G959" s="46"/>
      <c r="H959" s="46"/>
      <c r="I959" s="46"/>
    </row>
    <row r="960">
      <c r="G960" s="46"/>
      <c r="H960" s="46"/>
      <c r="I960" s="46"/>
    </row>
    <row r="961">
      <c r="G961" s="46"/>
      <c r="H961" s="46"/>
      <c r="I961" s="46"/>
    </row>
    <row r="962">
      <c r="G962" s="46"/>
      <c r="H962" s="46"/>
      <c r="I962" s="46"/>
    </row>
    <row r="963">
      <c r="G963" s="46"/>
      <c r="H963" s="46"/>
      <c r="I963" s="46"/>
    </row>
    <row r="964">
      <c r="G964" s="46"/>
      <c r="H964" s="46"/>
      <c r="I964" s="46"/>
    </row>
    <row r="965">
      <c r="G965" s="46"/>
      <c r="H965" s="46"/>
      <c r="I965" s="46"/>
    </row>
    <row r="966">
      <c r="G966" s="46"/>
      <c r="H966" s="46"/>
      <c r="I966" s="46"/>
    </row>
    <row r="967">
      <c r="G967" s="46"/>
      <c r="H967" s="46"/>
      <c r="I967" s="46"/>
    </row>
    <row r="968">
      <c r="G968" s="46"/>
      <c r="H968" s="46"/>
      <c r="I968" s="46"/>
    </row>
    <row r="969">
      <c r="G969" s="46"/>
      <c r="H969" s="46"/>
      <c r="I969" s="46"/>
    </row>
    <row r="970">
      <c r="G970" s="46"/>
      <c r="H970" s="46"/>
      <c r="I970" s="46"/>
    </row>
    <row r="971">
      <c r="G971" s="46"/>
      <c r="H971" s="46"/>
      <c r="I971" s="46"/>
    </row>
    <row r="972">
      <c r="G972" s="46"/>
      <c r="H972" s="46"/>
      <c r="I972" s="46"/>
    </row>
    <row r="973">
      <c r="G973" s="46"/>
      <c r="H973" s="46"/>
      <c r="I973" s="46"/>
    </row>
    <row r="974">
      <c r="G974" s="46"/>
      <c r="H974" s="46"/>
      <c r="I974" s="46"/>
    </row>
    <row r="975">
      <c r="G975" s="46"/>
      <c r="H975" s="46"/>
      <c r="I975" s="46"/>
    </row>
    <row r="976">
      <c r="G976" s="46"/>
      <c r="H976" s="46"/>
      <c r="I976" s="46"/>
    </row>
    <row r="977">
      <c r="G977" s="46"/>
      <c r="H977" s="46"/>
      <c r="I977" s="46"/>
    </row>
    <row r="978">
      <c r="G978" s="46"/>
      <c r="H978" s="46"/>
      <c r="I978" s="46"/>
    </row>
    <row r="979">
      <c r="G979" s="46"/>
      <c r="H979" s="46"/>
      <c r="I979" s="46"/>
    </row>
    <row r="980">
      <c r="G980" s="46"/>
      <c r="H980" s="46"/>
      <c r="I980" s="46"/>
    </row>
    <row r="981">
      <c r="G981" s="46"/>
      <c r="H981" s="46"/>
      <c r="I981" s="46"/>
    </row>
    <row r="982">
      <c r="G982" s="46"/>
      <c r="H982" s="46"/>
      <c r="I982" s="46"/>
    </row>
    <row r="983">
      <c r="G983" s="46"/>
      <c r="H983" s="46"/>
      <c r="I983" s="46"/>
    </row>
    <row r="984">
      <c r="G984" s="46"/>
      <c r="H984" s="46"/>
      <c r="I984" s="46"/>
    </row>
    <row r="985">
      <c r="G985" s="46"/>
      <c r="H985" s="46"/>
      <c r="I985" s="46"/>
    </row>
    <row r="986">
      <c r="G986" s="46"/>
      <c r="H986" s="46"/>
      <c r="I986" s="46"/>
    </row>
    <row r="987">
      <c r="G987" s="46"/>
      <c r="H987" s="46"/>
      <c r="I987" s="46"/>
    </row>
    <row r="988">
      <c r="G988" s="46"/>
      <c r="H988" s="46"/>
      <c r="I988" s="46"/>
    </row>
    <row r="989">
      <c r="G989" s="46"/>
      <c r="H989" s="46"/>
      <c r="I989" s="46"/>
    </row>
    <row r="990">
      <c r="G990" s="46"/>
      <c r="H990" s="46"/>
      <c r="I990" s="46"/>
    </row>
    <row r="991">
      <c r="G991" s="46"/>
      <c r="H991" s="46"/>
      <c r="I991" s="46"/>
    </row>
    <row r="992">
      <c r="G992" s="46"/>
      <c r="H992" s="46"/>
      <c r="I992" s="46"/>
    </row>
    <row r="993">
      <c r="G993" s="46"/>
      <c r="H993" s="46"/>
      <c r="I993" s="46"/>
    </row>
    <row r="994">
      <c r="G994" s="46"/>
      <c r="H994" s="46"/>
      <c r="I994" s="46"/>
    </row>
    <row r="995">
      <c r="G995" s="46"/>
      <c r="H995" s="46"/>
      <c r="I995" s="46"/>
    </row>
    <row r="996">
      <c r="G996" s="46"/>
      <c r="H996" s="46"/>
      <c r="I996" s="46"/>
    </row>
    <row r="997">
      <c r="G997" s="46"/>
      <c r="H997" s="46"/>
      <c r="I997" s="46"/>
    </row>
    <row r="998">
      <c r="G998" s="46"/>
      <c r="H998" s="46"/>
      <c r="I998" s="46"/>
    </row>
    <row r="999">
      <c r="G999" s="46"/>
      <c r="H999" s="46"/>
      <c r="I999" s="46"/>
    </row>
    <row r="1000">
      <c r="G1000" s="46"/>
      <c r="H1000" s="46"/>
      <c r="I1000" s="46"/>
    </row>
    <row r="1001">
      <c r="G1001" s="46"/>
      <c r="H1001" s="46"/>
      <c r="I1001" s="46"/>
    </row>
    <row r="1002">
      <c r="G1002" s="46"/>
      <c r="H1002" s="46"/>
      <c r="I1002" s="46"/>
    </row>
    <row r="1003">
      <c r="G1003" s="46"/>
      <c r="H1003" s="46"/>
      <c r="I1003" s="46"/>
    </row>
    <row r="1004">
      <c r="G1004" s="46"/>
      <c r="H1004" s="46"/>
      <c r="I1004" s="46"/>
    </row>
    <row r="1005">
      <c r="G1005" s="46"/>
      <c r="H1005" s="46"/>
      <c r="I1005" s="46"/>
    </row>
    <row r="1006">
      <c r="G1006" s="46"/>
      <c r="H1006" s="46"/>
      <c r="I1006" s="46"/>
    </row>
    <row r="1007">
      <c r="G1007" s="46"/>
      <c r="H1007" s="46"/>
      <c r="I1007" s="46"/>
    </row>
    <row r="1008">
      <c r="G1008" s="46"/>
      <c r="H1008" s="46"/>
      <c r="I1008" s="46"/>
    </row>
    <row r="1009">
      <c r="G1009" s="46"/>
      <c r="H1009" s="46"/>
      <c r="I1009" s="46"/>
    </row>
    <row r="1010">
      <c r="G1010" s="46"/>
      <c r="H1010" s="46"/>
      <c r="I1010" s="46"/>
    </row>
    <row r="1011">
      <c r="G1011" s="46"/>
      <c r="H1011" s="46"/>
      <c r="I1011" s="46"/>
    </row>
    <row r="1012">
      <c r="G1012" s="46"/>
      <c r="H1012" s="46"/>
      <c r="I1012" s="46"/>
    </row>
    <row r="1013">
      <c r="G1013" s="46"/>
      <c r="H1013" s="46"/>
      <c r="I1013" s="46"/>
    </row>
    <row r="1014">
      <c r="G1014" s="46"/>
      <c r="H1014" s="46"/>
      <c r="I1014" s="46"/>
    </row>
    <row r="1015">
      <c r="G1015" s="46"/>
      <c r="H1015" s="46"/>
      <c r="I1015" s="46"/>
    </row>
    <row r="1016">
      <c r="G1016" s="46"/>
      <c r="H1016" s="46"/>
      <c r="I1016" s="46"/>
    </row>
    <row r="1017">
      <c r="G1017" s="46"/>
      <c r="H1017" s="46"/>
      <c r="I1017" s="46"/>
    </row>
  </sheetData>
  <autoFilter ref="$A$1:$L$1017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0"/>
    <col customWidth="1" min="2" max="2" width="20.71"/>
    <col customWidth="1" min="3" max="3" width="7.71"/>
    <col customWidth="1" min="4" max="4" width="7.57"/>
    <col customWidth="1" hidden="1" min="5" max="5" width="18.14"/>
    <col customWidth="1" hidden="1" min="6" max="6" width="10.43"/>
    <col customWidth="1" min="7" max="7" width="13.0"/>
    <col customWidth="1" min="8" max="9" width="20.29"/>
    <col customWidth="1" min="10" max="10" width="19.57"/>
    <col customWidth="1" min="11" max="11" width="7.29"/>
    <col customWidth="1" min="12" max="12" width="10.71"/>
    <col customWidth="1" min="13" max="13" width="25.86"/>
    <col customWidth="1" min="14" max="14" width="2.0"/>
    <col customWidth="1" min="15" max="28" width="4.43"/>
  </cols>
  <sheetData>
    <row r="1">
      <c r="A1" s="20" t="s">
        <v>465</v>
      </c>
      <c r="B1" s="20" t="s">
        <v>4</v>
      </c>
      <c r="C1" s="20" t="s">
        <v>22</v>
      </c>
      <c r="D1" s="20" t="s">
        <v>21</v>
      </c>
      <c r="E1" s="20" t="s">
        <v>488</v>
      </c>
      <c r="F1" s="20" t="s">
        <v>489</v>
      </c>
      <c r="G1" s="20" t="s">
        <v>467</v>
      </c>
      <c r="H1" s="96" t="s">
        <v>468</v>
      </c>
      <c r="I1" s="96" t="s">
        <v>469</v>
      </c>
      <c r="J1" s="96" t="s">
        <v>470</v>
      </c>
      <c r="K1" s="20" t="s">
        <v>56</v>
      </c>
      <c r="L1" s="20" t="s">
        <v>490</v>
      </c>
      <c r="M1" s="20"/>
      <c r="N1" s="20"/>
    </row>
    <row r="2">
      <c r="A2" s="20">
        <v>1.0</v>
      </c>
      <c r="B2" s="20" t="s">
        <v>239</v>
      </c>
      <c r="C2" s="20" t="s">
        <v>174</v>
      </c>
      <c r="D2" s="80">
        <v>55.0</v>
      </c>
      <c r="E2" s="20">
        <v>0.06</v>
      </c>
      <c r="G2" s="20">
        <v>2400.0</v>
      </c>
      <c r="H2" s="80">
        <v>1900.0</v>
      </c>
      <c r="I2" s="80">
        <v>2200.0</v>
      </c>
      <c r="J2" s="97">
        <v>4100.0</v>
      </c>
      <c r="K2" s="100">
        <v>0.05</v>
      </c>
      <c r="L2" s="20">
        <v>33.0</v>
      </c>
    </row>
    <row r="3">
      <c r="A3" s="20">
        <v>2.0</v>
      </c>
      <c r="B3" s="20" t="s">
        <v>225</v>
      </c>
      <c r="C3" s="20" t="s">
        <v>174</v>
      </c>
      <c r="D3" s="80">
        <v>60.0</v>
      </c>
      <c r="E3" s="20">
        <v>0.06</v>
      </c>
      <c r="G3" s="20">
        <v>2700.0</v>
      </c>
      <c r="H3" s="80">
        <v>1800.0</v>
      </c>
      <c r="I3" s="80">
        <v>2500.0</v>
      </c>
      <c r="J3" s="97">
        <v>4300.0</v>
      </c>
      <c r="K3" s="100">
        <v>0.25</v>
      </c>
      <c r="L3" s="20">
        <v>50.0</v>
      </c>
    </row>
    <row r="4">
      <c r="A4" s="20">
        <v>3.0</v>
      </c>
      <c r="B4" s="20" t="s">
        <v>128</v>
      </c>
      <c r="C4" s="20" t="s">
        <v>455</v>
      </c>
      <c r="D4" s="80">
        <v>70.0</v>
      </c>
      <c r="E4" s="20">
        <v>0.06</v>
      </c>
      <c r="G4" s="20">
        <v>3500.0</v>
      </c>
      <c r="H4" s="80">
        <v>2850.0</v>
      </c>
      <c r="I4" s="80">
        <v>3100.0</v>
      </c>
      <c r="J4" s="97">
        <v>5950.0</v>
      </c>
      <c r="K4" s="100">
        <v>0.05</v>
      </c>
      <c r="L4" s="20">
        <v>33.0</v>
      </c>
    </row>
    <row r="5">
      <c r="A5" s="20">
        <v>4.0</v>
      </c>
      <c r="B5" s="20" t="s">
        <v>284</v>
      </c>
      <c r="C5" s="20" t="s">
        <v>476</v>
      </c>
      <c r="D5" s="80">
        <v>45.0</v>
      </c>
      <c r="E5" s="20">
        <v>0.06</v>
      </c>
      <c r="G5" s="20">
        <v>2600.0</v>
      </c>
      <c r="H5" s="80">
        <v>1700.0</v>
      </c>
      <c r="I5" s="80">
        <v>2100.0</v>
      </c>
      <c r="J5" s="97">
        <v>3800.0</v>
      </c>
      <c r="K5" s="100">
        <v>0.05</v>
      </c>
      <c r="L5" s="20">
        <v>33.0</v>
      </c>
    </row>
    <row r="6">
      <c r="A6" s="20">
        <v>5.0</v>
      </c>
      <c r="B6" s="20" t="s">
        <v>101</v>
      </c>
      <c r="C6" s="20" t="s">
        <v>476</v>
      </c>
      <c r="D6" s="80">
        <v>50.0</v>
      </c>
      <c r="E6" s="20">
        <v>0.06</v>
      </c>
      <c r="G6" s="20">
        <v>1900.0</v>
      </c>
      <c r="H6" s="80">
        <v>1200.0</v>
      </c>
      <c r="I6" s="80">
        <v>1650.0</v>
      </c>
      <c r="J6" s="97">
        <v>2850.0</v>
      </c>
      <c r="K6" s="100">
        <v>0.05</v>
      </c>
      <c r="L6" s="20">
        <v>33.0</v>
      </c>
    </row>
    <row r="7">
      <c r="A7" s="20">
        <v>6.0</v>
      </c>
      <c r="B7" s="20" t="s">
        <v>212</v>
      </c>
      <c r="C7" s="20" t="s">
        <v>484</v>
      </c>
      <c r="D7" s="80">
        <v>80.0</v>
      </c>
      <c r="E7" s="20">
        <v>0.06</v>
      </c>
      <c r="G7" s="20">
        <v>3550.0</v>
      </c>
      <c r="H7" s="80">
        <v>3350.0</v>
      </c>
      <c r="I7" s="80">
        <v>3550.0</v>
      </c>
      <c r="J7" s="97">
        <v>6900.0</v>
      </c>
      <c r="K7" s="100">
        <v>0.05</v>
      </c>
      <c r="L7" s="20">
        <v>50.0</v>
      </c>
    </row>
    <row r="8">
      <c r="A8" s="20">
        <v>7.0</v>
      </c>
      <c r="B8" s="20" t="s">
        <v>168</v>
      </c>
      <c r="C8" s="20" t="s">
        <v>484</v>
      </c>
      <c r="D8" s="80">
        <v>90.0</v>
      </c>
      <c r="E8" s="20">
        <v>0.06</v>
      </c>
      <c r="G8" s="20">
        <v>2700.0</v>
      </c>
      <c r="H8" s="80">
        <v>1700.0</v>
      </c>
      <c r="I8" s="80">
        <v>2100.0</v>
      </c>
      <c r="J8" s="97">
        <v>3800.0</v>
      </c>
      <c r="K8" s="100">
        <v>0.05</v>
      </c>
      <c r="L8" s="20">
        <v>50.0</v>
      </c>
    </row>
    <row r="9">
      <c r="A9" s="20">
        <v>8.0</v>
      </c>
      <c r="B9" s="20" t="s">
        <v>75</v>
      </c>
      <c r="C9" s="20" t="s">
        <v>484</v>
      </c>
      <c r="D9" s="80">
        <v>130.0</v>
      </c>
      <c r="E9" s="20">
        <v>0.06</v>
      </c>
      <c r="G9" s="20">
        <v>3100.0</v>
      </c>
      <c r="H9" s="80">
        <v>1500.0</v>
      </c>
      <c r="I9" s="80">
        <v>2900.0</v>
      </c>
      <c r="J9" s="97">
        <v>4400.0</v>
      </c>
      <c r="K9" s="100">
        <v>0.05</v>
      </c>
      <c r="L9" s="20">
        <v>100.0</v>
      </c>
    </row>
    <row r="10">
      <c r="A10" s="20">
        <v>9.0</v>
      </c>
      <c r="B10" s="20" t="s">
        <v>67</v>
      </c>
      <c r="C10" s="20" t="s">
        <v>481</v>
      </c>
      <c r="D10" s="80">
        <v>50.0</v>
      </c>
      <c r="E10" s="20">
        <v>0.06</v>
      </c>
      <c r="G10" s="20">
        <v>1900.0</v>
      </c>
      <c r="H10" s="80">
        <v>1200.0</v>
      </c>
      <c r="I10" s="80">
        <v>1700.0</v>
      </c>
      <c r="J10" s="97">
        <v>2900.0</v>
      </c>
      <c r="K10" s="100">
        <v>0.05</v>
      </c>
      <c r="L10" s="20">
        <v>33.0</v>
      </c>
    </row>
    <row r="11">
      <c r="A11" s="20">
        <v>10.0</v>
      </c>
      <c r="B11" s="20" t="s">
        <v>311</v>
      </c>
      <c r="C11" s="20" t="s">
        <v>485</v>
      </c>
      <c r="D11" s="80">
        <v>40.0</v>
      </c>
      <c r="E11" s="20">
        <v>0.06</v>
      </c>
      <c r="G11" s="20">
        <v>1600.0</v>
      </c>
      <c r="H11" s="80">
        <v>1000.0</v>
      </c>
      <c r="I11" s="80">
        <v>1400.0</v>
      </c>
      <c r="J11" s="97">
        <v>2400.0</v>
      </c>
      <c r="K11" s="100">
        <v>0.05</v>
      </c>
      <c r="L11" s="20">
        <v>33.0</v>
      </c>
    </row>
    <row r="12">
      <c r="A12" s="20">
        <v>11.0</v>
      </c>
      <c r="B12" s="20" t="s">
        <v>43</v>
      </c>
      <c r="C12" s="20" t="s">
        <v>174</v>
      </c>
      <c r="D12" s="80">
        <v>90.0</v>
      </c>
      <c r="E12" s="20">
        <v>0.06</v>
      </c>
      <c r="G12" s="20">
        <v>2000.0</v>
      </c>
      <c r="H12" s="80">
        <v>1000.0</v>
      </c>
      <c r="I12" s="80">
        <v>1600.0</v>
      </c>
      <c r="J12" s="97">
        <v>2600.0</v>
      </c>
      <c r="K12" s="100">
        <v>0.05</v>
      </c>
      <c r="L12" s="20">
        <v>100.0</v>
      </c>
    </row>
    <row r="13">
      <c r="A13" s="20">
        <v>12.0</v>
      </c>
      <c r="B13" s="20" t="s">
        <v>236</v>
      </c>
      <c r="C13" s="20" t="s">
        <v>482</v>
      </c>
      <c r="D13" s="80">
        <v>40.0</v>
      </c>
      <c r="E13" s="20">
        <v>0.06</v>
      </c>
      <c r="G13" s="20">
        <v>1600.0</v>
      </c>
      <c r="H13" s="80">
        <v>800.0</v>
      </c>
      <c r="I13" s="80">
        <v>1400.0</v>
      </c>
      <c r="J13" s="97">
        <v>2200.0</v>
      </c>
      <c r="K13" s="100">
        <v>0.25</v>
      </c>
      <c r="L13" s="20">
        <v>33.0</v>
      </c>
    </row>
    <row r="14">
      <c r="A14" s="20">
        <v>13.0</v>
      </c>
      <c r="B14" s="20" t="s">
        <v>364</v>
      </c>
      <c r="C14" s="20" t="s">
        <v>476</v>
      </c>
      <c r="D14" s="80">
        <v>60.0</v>
      </c>
      <c r="E14" s="20">
        <v>0.06</v>
      </c>
      <c r="G14" s="20">
        <v>2300.0</v>
      </c>
      <c r="H14" s="80">
        <v>1500.0</v>
      </c>
      <c r="I14" s="80">
        <v>2100.0</v>
      </c>
      <c r="J14" s="97">
        <v>3600.0</v>
      </c>
      <c r="K14" s="100">
        <v>0.05</v>
      </c>
      <c r="L14" s="20">
        <v>50.0</v>
      </c>
    </row>
    <row r="15">
      <c r="A15" s="20">
        <v>14.0</v>
      </c>
      <c r="B15" s="20" t="s">
        <v>258</v>
      </c>
      <c r="C15" s="20" t="s">
        <v>476</v>
      </c>
      <c r="D15" s="80">
        <v>45.0</v>
      </c>
      <c r="E15" s="20">
        <v>0.06</v>
      </c>
      <c r="G15" s="20">
        <v>1900.0</v>
      </c>
      <c r="H15" s="80">
        <v>1450.0</v>
      </c>
      <c r="I15" s="80">
        <v>1700.0</v>
      </c>
      <c r="J15" s="97">
        <v>3150.0</v>
      </c>
      <c r="K15" s="100">
        <v>0.05</v>
      </c>
      <c r="L15" s="20">
        <v>33.0</v>
      </c>
    </row>
    <row r="16">
      <c r="A16" s="20">
        <v>15.0</v>
      </c>
      <c r="B16" s="20" t="s">
        <v>231</v>
      </c>
      <c r="C16" s="20" t="s">
        <v>477</v>
      </c>
      <c r="D16" s="80">
        <v>90.0</v>
      </c>
      <c r="E16" s="20">
        <v>0.06</v>
      </c>
      <c r="G16" s="20">
        <v>3700.0</v>
      </c>
      <c r="H16" s="80">
        <v>2000.0</v>
      </c>
      <c r="I16" s="80">
        <v>3100.0</v>
      </c>
      <c r="J16" s="97">
        <v>5100.0</v>
      </c>
      <c r="K16" s="100">
        <v>0.05</v>
      </c>
      <c r="L16" s="20">
        <v>50.0</v>
      </c>
    </row>
    <row r="17">
      <c r="A17" s="20">
        <v>16.0</v>
      </c>
      <c r="B17" s="20" t="s">
        <v>194</v>
      </c>
      <c r="C17" s="20" t="s">
        <v>485</v>
      </c>
      <c r="D17" s="80">
        <v>80.0</v>
      </c>
      <c r="E17" s="20">
        <v>0.06</v>
      </c>
      <c r="G17" s="20">
        <v>3500.0</v>
      </c>
      <c r="H17" s="80">
        <v>2600.0</v>
      </c>
      <c r="I17" s="80">
        <v>3100.0</v>
      </c>
      <c r="J17" s="97">
        <v>5700.0</v>
      </c>
      <c r="K17" s="100">
        <v>0.05</v>
      </c>
      <c r="L17" s="20">
        <v>50.0</v>
      </c>
    </row>
    <row r="18">
      <c r="A18" s="20">
        <v>17.0</v>
      </c>
      <c r="B18" s="20" t="s">
        <v>125</v>
      </c>
      <c r="C18" s="20" t="s">
        <v>482</v>
      </c>
      <c r="D18" s="80">
        <v>100.0</v>
      </c>
      <c r="E18" s="20">
        <v>0.06</v>
      </c>
      <c r="G18" s="20">
        <v>2300.0</v>
      </c>
      <c r="H18" s="80">
        <v>1000.0</v>
      </c>
      <c r="I18" s="80">
        <v>2300.0</v>
      </c>
      <c r="J18" s="97">
        <v>3300.0</v>
      </c>
      <c r="K18" s="100">
        <v>0.05</v>
      </c>
      <c r="L18" s="20">
        <v>100.0</v>
      </c>
    </row>
    <row r="19">
      <c r="A19" s="20">
        <v>18.0</v>
      </c>
      <c r="B19" s="20" t="s">
        <v>150</v>
      </c>
      <c r="C19" s="20" t="s">
        <v>482</v>
      </c>
      <c r="D19" s="80">
        <v>50.0</v>
      </c>
      <c r="E19" s="20">
        <v>0.06</v>
      </c>
      <c r="G19" s="20">
        <v>1500.0</v>
      </c>
      <c r="H19" s="80">
        <v>800.0</v>
      </c>
      <c r="I19" s="80">
        <v>1200.0</v>
      </c>
      <c r="J19" s="97">
        <v>2000.0</v>
      </c>
      <c r="K19" s="100">
        <v>0.25</v>
      </c>
      <c r="L19" s="20">
        <v>50.0</v>
      </c>
    </row>
    <row r="20">
      <c r="A20" s="20">
        <v>19.0</v>
      </c>
      <c r="B20" s="20" t="s">
        <v>332</v>
      </c>
      <c r="C20" s="20" t="s">
        <v>473</v>
      </c>
      <c r="D20" s="80">
        <v>40.0</v>
      </c>
      <c r="E20" s="20">
        <v>0.06</v>
      </c>
      <c r="G20" s="20">
        <v>1500.0</v>
      </c>
      <c r="H20" s="80">
        <v>900.0</v>
      </c>
      <c r="I20" s="80">
        <v>1300.0</v>
      </c>
      <c r="J20" s="97">
        <v>2200.0</v>
      </c>
      <c r="K20" s="100">
        <v>0.25</v>
      </c>
      <c r="L20" s="20">
        <v>33.0</v>
      </c>
    </row>
    <row r="21">
      <c r="A21" s="20">
        <v>20.0</v>
      </c>
      <c r="B21" s="20" t="s">
        <v>65</v>
      </c>
      <c r="C21" s="20" t="s">
        <v>475</v>
      </c>
      <c r="D21" s="80">
        <v>70.0</v>
      </c>
      <c r="E21" s="20">
        <v>0.06</v>
      </c>
      <c r="G21" s="20">
        <v>3200.0</v>
      </c>
      <c r="H21" s="80">
        <v>1300.0</v>
      </c>
      <c r="I21" s="80">
        <v>3000.0</v>
      </c>
      <c r="J21" s="97">
        <v>4300.0</v>
      </c>
      <c r="K21" s="100">
        <v>0.05</v>
      </c>
      <c r="L21" s="20">
        <v>33.0</v>
      </c>
    </row>
    <row r="22">
      <c r="A22" s="20">
        <v>21.0</v>
      </c>
      <c r="B22" s="20" t="s">
        <v>143</v>
      </c>
      <c r="C22" s="20" t="s">
        <v>475</v>
      </c>
      <c r="D22" s="80">
        <v>80.0</v>
      </c>
      <c r="E22" s="20">
        <v>0.06</v>
      </c>
      <c r="G22" s="20">
        <v>3000.0</v>
      </c>
      <c r="H22" s="80">
        <v>1400.0</v>
      </c>
      <c r="I22" s="80">
        <v>2300.0</v>
      </c>
      <c r="J22" s="97">
        <v>3700.0</v>
      </c>
      <c r="K22" s="100">
        <v>0.05</v>
      </c>
      <c r="L22" s="20">
        <v>50.0</v>
      </c>
    </row>
    <row r="23">
      <c r="A23" s="20">
        <v>22.0</v>
      </c>
      <c r="B23" s="20" t="s">
        <v>48</v>
      </c>
      <c r="C23" s="20" t="s">
        <v>491</v>
      </c>
      <c r="D23" s="80">
        <v>100.0</v>
      </c>
      <c r="E23" s="20">
        <v>0.06</v>
      </c>
      <c r="G23" s="20">
        <v>3500.0</v>
      </c>
      <c r="H23" s="80">
        <v>2100.0</v>
      </c>
      <c r="I23" s="80">
        <v>3300.0</v>
      </c>
      <c r="J23" s="97">
        <v>5400.0</v>
      </c>
      <c r="K23" s="100">
        <v>0.05</v>
      </c>
      <c r="L23" s="20">
        <v>50.0</v>
      </c>
    </row>
    <row r="24">
      <c r="A24" s="20">
        <v>23.0</v>
      </c>
      <c r="B24" s="20" t="s">
        <v>291</v>
      </c>
      <c r="C24" s="20" t="s">
        <v>485</v>
      </c>
      <c r="D24" s="80">
        <v>100.0</v>
      </c>
      <c r="E24" s="20">
        <v>0.06</v>
      </c>
      <c r="G24" s="20">
        <v>4700.0</v>
      </c>
      <c r="H24" s="80">
        <v>2800.0</v>
      </c>
      <c r="I24" s="80">
        <v>4500.0</v>
      </c>
      <c r="J24" s="97">
        <v>7300.0</v>
      </c>
      <c r="K24" s="100">
        <v>0.05</v>
      </c>
      <c r="L24" s="20">
        <v>50.0</v>
      </c>
    </row>
    <row r="25">
      <c r="A25" s="20">
        <v>24.0</v>
      </c>
      <c r="B25" s="20" t="s">
        <v>372</v>
      </c>
      <c r="C25" s="20" t="s">
        <v>491</v>
      </c>
      <c r="D25" s="80">
        <v>70.0</v>
      </c>
      <c r="E25" s="20">
        <v>0.06</v>
      </c>
      <c r="G25" s="20">
        <v>3900.0</v>
      </c>
      <c r="H25" s="80">
        <v>3200.0</v>
      </c>
      <c r="I25" s="80">
        <v>3500.0</v>
      </c>
      <c r="J25" s="97">
        <v>6700.0</v>
      </c>
      <c r="K25" s="100">
        <v>0.05</v>
      </c>
      <c r="L25" s="20">
        <v>33.0</v>
      </c>
    </row>
    <row r="26">
      <c r="A26" s="20">
        <v>25.0</v>
      </c>
      <c r="B26" s="20" t="s">
        <v>105</v>
      </c>
      <c r="C26" s="20" t="s">
        <v>480</v>
      </c>
      <c r="D26" s="80">
        <v>65.0</v>
      </c>
      <c r="E26" s="20">
        <v>0.06</v>
      </c>
      <c r="G26" s="20">
        <v>2500.0</v>
      </c>
      <c r="H26" s="80">
        <v>1700.0</v>
      </c>
      <c r="I26" s="80">
        <v>2100.0</v>
      </c>
      <c r="J26" s="97">
        <v>3800.0</v>
      </c>
      <c r="K26" s="100">
        <v>0.05</v>
      </c>
      <c r="L26" s="20">
        <v>33.0</v>
      </c>
    </row>
    <row r="27">
      <c r="A27" s="20">
        <v>26.0</v>
      </c>
      <c r="B27" s="20" t="s">
        <v>84</v>
      </c>
      <c r="C27" s="20" t="s">
        <v>483</v>
      </c>
      <c r="D27" s="80">
        <v>50.0</v>
      </c>
      <c r="E27" s="20">
        <v>0.06</v>
      </c>
      <c r="G27" s="20">
        <v>1700.0</v>
      </c>
      <c r="H27" s="80">
        <v>1100.0</v>
      </c>
      <c r="I27" s="80">
        <v>1300.0</v>
      </c>
      <c r="J27" s="97">
        <v>2400.0</v>
      </c>
      <c r="K27" s="100">
        <v>0.25</v>
      </c>
      <c r="L27" s="20">
        <v>33.0</v>
      </c>
    </row>
    <row r="28">
      <c r="A28" s="20">
        <v>27.0</v>
      </c>
      <c r="B28" s="20" t="s">
        <v>89</v>
      </c>
      <c r="C28" s="20" t="s">
        <v>483</v>
      </c>
      <c r="D28" s="80">
        <v>90.0</v>
      </c>
      <c r="E28" s="20">
        <v>0.06</v>
      </c>
      <c r="G28" s="20">
        <v>3600.0</v>
      </c>
      <c r="H28" s="80">
        <v>2150.0</v>
      </c>
      <c r="I28" s="80">
        <v>3300.0</v>
      </c>
      <c r="J28" s="97">
        <v>5450.0</v>
      </c>
      <c r="K28" s="100">
        <v>0.05</v>
      </c>
      <c r="L28" s="20">
        <v>50.0</v>
      </c>
    </row>
    <row r="29">
      <c r="A29" s="20">
        <v>28.0</v>
      </c>
      <c r="B29" s="20" t="s">
        <v>254</v>
      </c>
      <c r="C29" s="20" t="s">
        <v>491</v>
      </c>
      <c r="D29" s="80">
        <v>60.0</v>
      </c>
      <c r="E29" s="20">
        <v>0.06</v>
      </c>
      <c r="G29" s="20">
        <v>2600.0</v>
      </c>
      <c r="H29" s="80">
        <v>1000.0</v>
      </c>
      <c r="I29" s="80">
        <v>1300.0</v>
      </c>
      <c r="J29" s="97">
        <v>2300.0</v>
      </c>
      <c r="K29" s="100">
        <v>0.05</v>
      </c>
      <c r="L29" s="20">
        <v>50.0</v>
      </c>
    </row>
    <row r="30">
      <c r="A30" s="20">
        <v>29.0</v>
      </c>
      <c r="B30" s="20" t="s">
        <v>288</v>
      </c>
      <c r="C30" s="20" t="s">
        <v>174</v>
      </c>
      <c r="D30" s="80">
        <v>60.0</v>
      </c>
      <c r="E30" s="20">
        <v>0.06</v>
      </c>
      <c r="G30" s="20">
        <v>2300.0</v>
      </c>
      <c r="H30" s="80">
        <v>1700.0</v>
      </c>
      <c r="I30" s="80">
        <v>2100.0</v>
      </c>
      <c r="J30" s="97">
        <v>3800.0</v>
      </c>
      <c r="K30" s="100">
        <v>0.05</v>
      </c>
      <c r="L30" s="20">
        <v>33.0</v>
      </c>
    </row>
    <row r="31">
      <c r="A31" s="20">
        <v>30.0</v>
      </c>
      <c r="B31" s="20" t="s">
        <v>257</v>
      </c>
      <c r="C31" s="20" t="s">
        <v>485</v>
      </c>
      <c r="D31" s="80">
        <v>80.0</v>
      </c>
      <c r="E31" s="20">
        <v>0.06</v>
      </c>
      <c r="G31" s="20">
        <v>2800.0</v>
      </c>
      <c r="H31" s="80">
        <v>1700.0</v>
      </c>
      <c r="I31" s="80">
        <v>2600.0</v>
      </c>
      <c r="J31" s="97">
        <v>4300.0</v>
      </c>
      <c r="K31" s="100">
        <v>0.25</v>
      </c>
      <c r="L31" s="20">
        <v>50.0</v>
      </c>
    </row>
    <row r="32">
      <c r="A32" s="20">
        <v>31.0</v>
      </c>
      <c r="B32" s="20" t="s">
        <v>122</v>
      </c>
      <c r="C32" s="20" t="s">
        <v>482</v>
      </c>
      <c r="D32" s="80">
        <v>90.0</v>
      </c>
      <c r="E32" s="20">
        <v>0.06</v>
      </c>
      <c r="G32" s="20">
        <v>2700.0</v>
      </c>
      <c r="H32" s="80">
        <v>1200.0</v>
      </c>
      <c r="I32" s="80">
        <v>2700.0</v>
      </c>
      <c r="J32" s="97">
        <v>3900.0</v>
      </c>
      <c r="K32" s="100">
        <v>0.05</v>
      </c>
      <c r="L32" s="20">
        <v>50.0</v>
      </c>
    </row>
    <row r="33">
      <c r="A33" s="20">
        <v>32.0</v>
      </c>
      <c r="B33" s="20" t="s">
        <v>85</v>
      </c>
      <c r="C33" s="20" t="s">
        <v>485</v>
      </c>
      <c r="D33" s="80">
        <v>120.0</v>
      </c>
      <c r="E33" s="20">
        <v>0.06</v>
      </c>
      <c r="G33" s="20">
        <v>3600.0</v>
      </c>
      <c r="H33" s="80">
        <v>2700.0</v>
      </c>
      <c r="I33" s="80">
        <v>3500.0</v>
      </c>
      <c r="J33" s="97">
        <v>6200.0</v>
      </c>
      <c r="K33" s="100">
        <v>0.05</v>
      </c>
      <c r="L33" s="20">
        <v>100.0</v>
      </c>
    </row>
    <row r="34">
      <c r="A34" s="20">
        <v>33.0</v>
      </c>
      <c r="B34" s="20" t="s">
        <v>309</v>
      </c>
      <c r="C34" s="20" t="s">
        <v>479</v>
      </c>
      <c r="D34" s="80">
        <v>90.0</v>
      </c>
      <c r="E34" s="20">
        <v>0.06</v>
      </c>
      <c r="G34" s="20">
        <v>3900.0</v>
      </c>
      <c r="H34" s="80">
        <v>3000.0</v>
      </c>
      <c r="I34" s="80">
        <v>3800.0</v>
      </c>
      <c r="J34" s="97">
        <v>6800.0</v>
      </c>
      <c r="K34" s="100">
        <v>0.05</v>
      </c>
      <c r="L34" s="20">
        <v>50.0</v>
      </c>
    </row>
    <row r="35">
      <c r="A35" s="20">
        <v>34.0</v>
      </c>
      <c r="B35" s="20" t="s">
        <v>28</v>
      </c>
      <c r="C35" s="20" t="s">
        <v>170</v>
      </c>
      <c r="D35" s="80">
        <v>140.0</v>
      </c>
      <c r="E35" s="20">
        <v>0.06</v>
      </c>
      <c r="G35" s="20">
        <v>4200.0</v>
      </c>
      <c r="H35" s="80">
        <v>3100.0</v>
      </c>
      <c r="I35" s="80">
        <v>3900.0</v>
      </c>
      <c r="J35" s="97">
        <v>7000.0</v>
      </c>
      <c r="K35" s="100">
        <v>0.05</v>
      </c>
      <c r="L35" s="20">
        <v>100.0</v>
      </c>
    </row>
    <row r="36">
      <c r="A36" s="20">
        <v>35.0</v>
      </c>
      <c r="B36" s="20" t="s">
        <v>271</v>
      </c>
      <c r="C36" s="20" t="s">
        <v>170</v>
      </c>
      <c r="D36" s="80">
        <v>55.0</v>
      </c>
      <c r="E36" s="20">
        <v>0.06</v>
      </c>
      <c r="G36" s="20">
        <v>2200.0</v>
      </c>
      <c r="H36" s="80">
        <v>1500.0</v>
      </c>
      <c r="I36" s="80">
        <v>1900.0</v>
      </c>
      <c r="J36" s="97">
        <v>3400.0</v>
      </c>
      <c r="K36" s="100">
        <v>0.05</v>
      </c>
      <c r="L36" s="20">
        <v>33.0</v>
      </c>
    </row>
    <row r="37">
      <c r="A37" s="20">
        <v>36.0</v>
      </c>
      <c r="B37" s="20" t="s">
        <v>340</v>
      </c>
      <c r="C37" s="20" t="s">
        <v>170</v>
      </c>
      <c r="D37" s="80">
        <v>70.0</v>
      </c>
      <c r="E37" s="20">
        <v>0.06</v>
      </c>
      <c r="G37" s="20">
        <v>2600.0</v>
      </c>
      <c r="H37" s="80">
        <v>1000.0</v>
      </c>
      <c r="I37" s="80">
        <v>2100.0</v>
      </c>
      <c r="J37" s="97">
        <v>3100.0</v>
      </c>
      <c r="K37" s="100">
        <v>0.05</v>
      </c>
      <c r="L37" s="20">
        <v>50.0</v>
      </c>
    </row>
    <row r="38">
      <c r="A38" s="20">
        <v>37.0</v>
      </c>
      <c r="B38" s="20" t="s">
        <v>346</v>
      </c>
      <c r="C38" s="20" t="s">
        <v>170</v>
      </c>
      <c r="D38" s="80">
        <v>70.0</v>
      </c>
      <c r="E38" s="20">
        <v>0.06</v>
      </c>
      <c r="G38" s="20">
        <v>3800.0</v>
      </c>
      <c r="H38" s="80">
        <v>2900.0</v>
      </c>
      <c r="I38" s="80">
        <v>3450.0</v>
      </c>
      <c r="J38" s="97">
        <v>6350.0</v>
      </c>
      <c r="K38" s="100">
        <v>0.05</v>
      </c>
      <c r="L38" s="20">
        <v>33.0</v>
      </c>
    </row>
    <row r="39">
      <c r="A39" s="20">
        <v>38.0</v>
      </c>
      <c r="B39" s="20" t="s">
        <v>355</v>
      </c>
      <c r="C39" s="20" t="s">
        <v>170</v>
      </c>
      <c r="D39" s="80">
        <v>60.0</v>
      </c>
      <c r="E39" s="20">
        <v>0.06</v>
      </c>
      <c r="G39" s="20">
        <v>2700.0</v>
      </c>
      <c r="H39" s="80">
        <v>2100.0</v>
      </c>
      <c r="I39" s="80">
        <v>2400.0</v>
      </c>
      <c r="J39" s="97">
        <v>4500.0</v>
      </c>
      <c r="K39" s="100">
        <v>0.05</v>
      </c>
      <c r="L39" s="20">
        <v>50.0</v>
      </c>
    </row>
    <row r="40">
      <c r="A40" s="20">
        <v>39.0</v>
      </c>
      <c r="B40" s="20" t="s">
        <v>98</v>
      </c>
      <c r="C40" s="20" t="s">
        <v>170</v>
      </c>
      <c r="D40" s="80">
        <v>70.0</v>
      </c>
      <c r="E40" s="20">
        <v>0.06</v>
      </c>
      <c r="G40" s="20">
        <v>2200.0</v>
      </c>
      <c r="H40" s="80">
        <v>1500.0</v>
      </c>
      <c r="I40" s="80">
        <v>1700.0</v>
      </c>
      <c r="J40" s="97">
        <v>3200.0</v>
      </c>
      <c r="K40" s="100">
        <v>0.05</v>
      </c>
      <c r="L40" s="20">
        <v>50.0</v>
      </c>
    </row>
    <row r="41">
      <c r="A41" s="20">
        <v>40.0</v>
      </c>
      <c r="B41" s="20" t="s">
        <v>220</v>
      </c>
      <c r="C41" s="20" t="s">
        <v>478</v>
      </c>
      <c r="D41" s="80">
        <v>100.0</v>
      </c>
      <c r="E41" s="20">
        <v>0.06</v>
      </c>
      <c r="G41" s="20">
        <v>2700.0</v>
      </c>
      <c r="H41" s="80">
        <v>1600.0</v>
      </c>
      <c r="I41" s="80">
        <v>2500.0</v>
      </c>
      <c r="J41" s="97">
        <v>4100.0</v>
      </c>
      <c r="K41" s="100">
        <v>0.05</v>
      </c>
      <c r="L41" s="20">
        <v>100.0</v>
      </c>
    </row>
    <row r="42">
      <c r="A42" s="20">
        <v>41.0</v>
      </c>
      <c r="B42" s="20" t="s">
        <v>33</v>
      </c>
      <c r="C42" s="20" t="s">
        <v>482</v>
      </c>
      <c r="D42" s="80">
        <v>140.0</v>
      </c>
      <c r="E42" s="20">
        <v>0.06</v>
      </c>
      <c r="G42" s="20">
        <v>3500.0</v>
      </c>
      <c r="H42" s="80">
        <v>3000.0</v>
      </c>
      <c r="I42" s="80">
        <v>3500.0</v>
      </c>
      <c r="J42" s="97">
        <v>6500.0</v>
      </c>
      <c r="K42" s="100">
        <v>0.05</v>
      </c>
      <c r="L42" s="20">
        <v>100.0</v>
      </c>
    </row>
    <row r="43">
      <c r="A43" s="20">
        <v>42.0</v>
      </c>
      <c r="B43" s="20" t="s">
        <v>159</v>
      </c>
      <c r="C43" s="20" t="s">
        <v>475</v>
      </c>
      <c r="D43" s="80">
        <v>70.0</v>
      </c>
      <c r="E43" s="20">
        <v>0.06</v>
      </c>
      <c r="G43" s="20">
        <v>2000.0</v>
      </c>
      <c r="H43" s="80">
        <v>1700.0</v>
      </c>
      <c r="I43" s="80">
        <v>1900.0</v>
      </c>
      <c r="J43" s="97">
        <v>3600.0</v>
      </c>
      <c r="K43" s="100">
        <v>0.05</v>
      </c>
      <c r="L43" s="20">
        <v>50.0</v>
      </c>
    </row>
    <row r="44">
      <c r="A44" s="20">
        <v>43.0</v>
      </c>
      <c r="B44" s="20" t="s">
        <v>19</v>
      </c>
      <c r="C44" s="20" t="s">
        <v>36</v>
      </c>
      <c r="D44" s="80">
        <v>120.0</v>
      </c>
      <c r="E44" s="20">
        <v>0.06</v>
      </c>
      <c r="G44" s="20">
        <v>2700.0</v>
      </c>
      <c r="H44" s="80">
        <v>1400.0</v>
      </c>
      <c r="I44" s="80">
        <v>2700.0</v>
      </c>
      <c r="J44" s="97">
        <v>4100.0</v>
      </c>
      <c r="K44" s="100">
        <v>0.05</v>
      </c>
      <c r="L44" s="20">
        <v>100.0</v>
      </c>
    </row>
    <row r="45">
      <c r="A45" s="20">
        <v>44.0</v>
      </c>
      <c r="B45" s="20" t="s">
        <v>492</v>
      </c>
      <c r="C45" s="20" t="s">
        <v>479</v>
      </c>
      <c r="D45" s="80">
        <v>50.0</v>
      </c>
      <c r="E45" s="20">
        <v>0.06</v>
      </c>
      <c r="G45" s="20">
        <v>3900.0</v>
      </c>
      <c r="H45" s="80">
        <v>1200.0</v>
      </c>
      <c r="I45" s="80">
        <v>2200.0</v>
      </c>
      <c r="J45" s="97">
        <v>3400.0</v>
      </c>
      <c r="K45" s="100">
        <v>0.05</v>
      </c>
      <c r="L45" s="20">
        <v>100.0</v>
      </c>
    </row>
    <row r="46">
      <c r="A46" s="20">
        <v>45.0</v>
      </c>
      <c r="B46" s="20" t="s">
        <v>207</v>
      </c>
      <c r="C46" s="20" t="s">
        <v>479</v>
      </c>
      <c r="D46" s="80">
        <v>90.0</v>
      </c>
      <c r="E46" s="20">
        <v>0.06</v>
      </c>
      <c r="G46" s="20">
        <v>2600.0</v>
      </c>
      <c r="H46" s="80">
        <v>1700.0</v>
      </c>
      <c r="I46" s="80">
        <v>2600.0</v>
      </c>
      <c r="J46" s="97">
        <v>4300.0</v>
      </c>
      <c r="K46" s="100">
        <v>0.05</v>
      </c>
      <c r="L46" s="20">
        <v>50.0</v>
      </c>
    </row>
    <row r="47">
      <c r="A47" s="20">
        <v>46.0</v>
      </c>
      <c r="B47" s="20" t="s">
        <v>112</v>
      </c>
      <c r="C47" s="20" t="s">
        <v>473</v>
      </c>
      <c r="D47" s="80">
        <v>130.0</v>
      </c>
      <c r="E47" s="20">
        <v>0.06</v>
      </c>
      <c r="G47" s="20">
        <v>3100.0</v>
      </c>
      <c r="H47" s="80">
        <v>1700.0</v>
      </c>
      <c r="I47" s="80">
        <v>2700.0</v>
      </c>
      <c r="J47" s="97">
        <v>4400.0</v>
      </c>
      <c r="K47" s="100">
        <v>0.05</v>
      </c>
      <c r="L47" s="20">
        <v>100.0</v>
      </c>
    </row>
    <row r="48">
      <c r="A48" s="20">
        <v>47.0</v>
      </c>
      <c r="B48" s="20" t="s">
        <v>221</v>
      </c>
      <c r="C48" s="20" t="s">
        <v>478</v>
      </c>
      <c r="D48" s="80">
        <v>80.0</v>
      </c>
      <c r="E48" s="20">
        <v>0.06</v>
      </c>
      <c r="G48" s="20">
        <v>3300.0</v>
      </c>
      <c r="H48" s="80">
        <v>3000.0</v>
      </c>
      <c r="I48" s="80">
        <v>3300.0</v>
      </c>
      <c r="J48" s="97">
        <v>6300.0</v>
      </c>
      <c r="K48" s="100">
        <v>0.05</v>
      </c>
      <c r="L48" s="20">
        <v>50.0</v>
      </c>
    </row>
    <row r="49">
      <c r="A49" s="20">
        <v>48.0</v>
      </c>
      <c r="B49" s="20" t="s">
        <v>493</v>
      </c>
      <c r="C49" s="20" t="s">
        <v>36</v>
      </c>
      <c r="D49" s="80">
        <v>40.0</v>
      </c>
      <c r="E49" s="20">
        <v>0.06</v>
      </c>
      <c r="G49" s="20">
        <v>1900.0</v>
      </c>
      <c r="H49" s="80">
        <v>1100.0</v>
      </c>
      <c r="I49" s="80">
        <v>1600.0</v>
      </c>
      <c r="J49" s="97">
        <v>2700.0</v>
      </c>
      <c r="K49" s="100">
        <v>0.05</v>
      </c>
      <c r="L49" s="20">
        <v>33.0</v>
      </c>
    </row>
    <row r="50">
      <c r="A50" s="20">
        <v>49.0</v>
      </c>
      <c r="B50" s="20" t="s">
        <v>100</v>
      </c>
      <c r="C50" s="20" t="s">
        <v>170</v>
      </c>
      <c r="D50" s="80">
        <v>95.0</v>
      </c>
      <c r="E50" s="20">
        <v>0.06</v>
      </c>
      <c r="G50" s="20">
        <v>3000.0</v>
      </c>
      <c r="H50" s="80">
        <v>1700.0</v>
      </c>
      <c r="I50" s="80">
        <v>2800.0</v>
      </c>
      <c r="J50" s="97">
        <v>4500.0</v>
      </c>
      <c r="K50" s="100">
        <v>0.05</v>
      </c>
      <c r="L50" s="20">
        <v>100.0</v>
      </c>
    </row>
    <row r="51">
      <c r="A51" s="20">
        <v>50.0</v>
      </c>
      <c r="B51" s="20" t="s">
        <v>77</v>
      </c>
      <c r="C51" s="20" t="s">
        <v>478</v>
      </c>
      <c r="D51" s="80">
        <v>70.0</v>
      </c>
      <c r="E51" s="20">
        <v>0.06</v>
      </c>
      <c r="G51" s="20">
        <v>2100.0</v>
      </c>
      <c r="H51" s="80">
        <v>1500.0</v>
      </c>
      <c r="I51" s="80">
        <v>1900.0</v>
      </c>
      <c r="J51" s="97">
        <v>3400.0</v>
      </c>
      <c r="K51" s="100">
        <v>0.05</v>
      </c>
      <c r="L51" s="20">
        <v>50.0</v>
      </c>
    </row>
    <row r="52">
      <c r="A52" s="20">
        <v>51.0</v>
      </c>
      <c r="B52" s="20" t="s">
        <v>229</v>
      </c>
      <c r="C52" s="20" t="s">
        <v>481</v>
      </c>
      <c r="D52" s="80">
        <v>40.0</v>
      </c>
      <c r="E52" s="20">
        <v>0.06</v>
      </c>
      <c r="G52" s="20">
        <v>1850.0</v>
      </c>
      <c r="H52" s="80">
        <v>800.0</v>
      </c>
      <c r="I52" s="80">
        <v>1650.0</v>
      </c>
      <c r="J52" s="97">
        <v>2450.0</v>
      </c>
      <c r="K52" s="100">
        <v>0.05</v>
      </c>
      <c r="L52" s="20">
        <v>33.0</v>
      </c>
    </row>
    <row r="53">
      <c r="A53" s="20">
        <v>52.0</v>
      </c>
      <c r="B53" s="20" t="s">
        <v>68</v>
      </c>
      <c r="C53" s="20" t="s">
        <v>174</v>
      </c>
      <c r="D53" s="80">
        <v>110.0</v>
      </c>
      <c r="E53" s="20">
        <v>0.06</v>
      </c>
      <c r="G53" s="20">
        <v>2700.0</v>
      </c>
      <c r="H53" s="80">
        <v>1200.0</v>
      </c>
      <c r="I53" s="80">
        <v>2400.0</v>
      </c>
      <c r="J53" s="97">
        <v>3600.0</v>
      </c>
      <c r="K53" s="100">
        <v>0.05</v>
      </c>
      <c r="L53" s="20">
        <v>100.0</v>
      </c>
    </row>
    <row r="54">
      <c r="A54" s="20">
        <v>53.0</v>
      </c>
      <c r="B54" s="20" t="s">
        <v>76</v>
      </c>
      <c r="C54" s="20" t="s">
        <v>476</v>
      </c>
      <c r="D54" s="80">
        <v>130.0</v>
      </c>
      <c r="E54" s="20">
        <v>0.06</v>
      </c>
      <c r="G54" s="20">
        <v>3300.0</v>
      </c>
      <c r="H54" s="80">
        <v>900.0</v>
      </c>
      <c r="I54" s="80">
        <v>3000.0</v>
      </c>
      <c r="J54" s="97">
        <v>3900.0</v>
      </c>
      <c r="K54" s="100">
        <v>0.05</v>
      </c>
      <c r="L54" s="20">
        <v>100.0</v>
      </c>
    </row>
    <row r="55">
      <c r="A55" s="20">
        <v>54.0</v>
      </c>
      <c r="B55" s="20" t="s">
        <v>494</v>
      </c>
      <c r="C55" s="20" t="s">
        <v>476</v>
      </c>
      <c r="D55" s="80">
        <v>90.0</v>
      </c>
      <c r="E55" s="20">
        <v>0.06</v>
      </c>
      <c r="G55" s="20">
        <v>4500.0</v>
      </c>
      <c r="H55" s="80">
        <v>2200.0</v>
      </c>
      <c r="I55" s="80">
        <v>4300.0</v>
      </c>
      <c r="J55" s="97">
        <v>6500.0</v>
      </c>
      <c r="K55" s="100">
        <v>0.05</v>
      </c>
      <c r="L55" s="20">
        <v>100.0</v>
      </c>
    </row>
    <row r="56">
      <c r="A56" s="20">
        <v>55.0</v>
      </c>
      <c r="B56" s="20" t="s">
        <v>29</v>
      </c>
      <c r="C56" s="20" t="s">
        <v>481</v>
      </c>
      <c r="D56" s="80">
        <v>150.0</v>
      </c>
      <c r="E56" s="20">
        <v>0.06</v>
      </c>
      <c r="G56" s="20">
        <v>3800.0</v>
      </c>
      <c r="H56" s="80">
        <v>3300.0</v>
      </c>
      <c r="I56" s="80">
        <v>3600.0</v>
      </c>
      <c r="J56" s="97">
        <v>6900.0</v>
      </c>
      <c r="K56" s="100">
        <v>0.05</v>
      </c>
      <c r="L56" s="20">
        <v>100.0</v>
      </c>
    </row>
    <row r="57">
      <c r="A57" s="20">
        <v>56.0</v>
      </c>
      <c r="B57" s="20" t="s">
        <v>324</v>
      </c>
      <c r="C57" s="20" t="s">
        <v>481</v>
      </c>
      <c r="D57" s="80">
        <v>80.0</v>
      </c>
      <c r="E57" s="20">
        <v>0.06</v>
      </c>
      <c r="G57" s="20">
        <v>2500.0</v>
      </c>
      <c r="H57" s="80">
        <v>1500.0</v>
      </c>
      <c r="I57" s="80">
        <v>2000.0</v>
      </c>
      <c r="J57" s="97">
        <v>3500.0</v>
      </c>
      <c r="K57" s="100">
        <v>0.05</v>
      </c>
      <c r="L57" s="20">
        <v>50.0</v>
      </c>
    </row>
    <row r="58">
      <c r="A58" s="20">
        <v>57.0</v>
      </c>
      <c r="B58" s="20" t="s">
        <v>88</v>
      </c>
      <c r="C58" s="20" t="s">
        <v>484</v>
      </c>
      <c r="D58" s="80">
        <v>90.0</v>
      </c>
      <c r="E58" s="20">
        <v>0.06</v>
      </c>
      <c r="G58" s="20">
        <v>3300.0</v>
      </c>
      <c r="H58" s="80">
        <v>1300.0</v>
      </c>
      <c r="I58" s="80">
        <v>2800.0</v>
      </c>
      <c r="J58" s="97">
        <v>4100.0</v>
      </c>
      <c r="K58" s="100">
        <v>0.05</v>
      </c>
      <c r="L58" s="20">
        <v>50.0</v>
      </c>
    </row>
    <row r="59">
      <c r="A59" s="20">
        <v>58.0</v>
      </c>
      <c r="B59" s="20" t="s">
        <v>222</v>
      </c>
      <c r="C59" s="20" t="s">
        <v>484</v>
      </c>
      <c r="D59" s="80">
        <v>50.0</v>
      </c>
      <c r="E59" s="20">
        <v>0.06</v>
      </c>
      <c r="G59" s="20">
        <v>1900.0</v>
      </c>
      <c r="H59" s="80">
        <v>1300.0</v>
      </c>
      <c r="I59" s="80">
        <v>1600.0</v>
      </c>
      <c r="J59" s="97">
        <v>2900.0</v>
      </c>
      <c r="K59" s="100">
        <v>0.05</v>
      </c>
      <c r="L59" s="20">
        <v>33.0</v>
      </c>
    </row>
    <row r="60">
      <c r="A60" s="20">
        <v>59.0</v>
      </c>
      <c r="B60" s="20" t="s">
        <v>232</v>
      </c>
      <c r="C60" s="20" t="s">
        <v>484</v>
      </c>
      <c r="D60" s="80">
        <v>60.0</v>
      </c>
      <c r="E60" s="20">
        <v>0.06</v>
      </c>
      <c r="G60" s="20">
        <v>3300.0</v>
      </c>
      <c r="H60" s="80">
        <v>2000.0</v>
      </c>
      <c r="I60" s="80">
        <v>2800.0</v>
      </c>
      <c r="J60" s="97">
        <v>4800.0</v>
      </c>
      <c r="K60" s="100">
        <v>0.05</v>
      </c>
      <c r="L60" s="20">
        <v>33.0</v>
      </c>
    </row>
    <row r="61">
      <c r="A61" s="20">
        <v>60.0</v>
      </c>
      <c r="B61" s="20" t="s">
        <v>176</v>
      </c>
      <c r="C61" s="20" t="s">
        <v>478</v>
      </c>
      <c r="D61" s="80">
        <v>60.0</v>
      </c>
      <c r="E61" s="20">
        <v>0.06</v>
      </c>
      <c r="G61" s="20">
        <v>1900.0</v>
      </c>
      <c r="H61" s="80">
        <v>1300.0</v>
      </c>
      <c r="I61" s="80">
        <v>1700.0</v>
      </c>
      <c r="J61" s="97">
        <v>3000.0</v>
      </c>
      <c r="K61" s="100">
        <v>0.05</v>
      </c>
      <c r="L61" s="20">
        <v>50.0</v>
      </c>
    </row>
    <row r="62">
      <c r="A62" s="20">
        <v>61.0</v>
      </c>
      <c r="B62" s="20" t="s">
        <v>235</v>
      </c>
      <c r="C62" s="20" t="s">
        <v>479</v>
      </c>
      <c r="D62" s="80">
        <v>70.0</v>
      </c>
      <c r="E62" s="20">
        <v>0.06</v>
      </c>
      <c r="G62" s="20">
        <v>2400.0</v>
      </c>
      <c r="H62" s="80">
        <v>1250.0</v>
      </c>
      <c r="I62" s="80">
        <v>2200.0</v>
      </c>
      <c r="J62" s="97">
        <v>3450.0</v>
      </c>
      <c r="K62" s="100">
        <v>0.25</v>
      </c>
      <c r="L62" s="20">
        <v>33.0</v>
      </c>
    </row>
    <row r="63">
      <c r="A63" s="20">
        <v>62.0</v>
      </c>
      <c r="B63" s="20" t="s">
        <v>273</v>
      </c>
      <c r="C63" s="20" t="s">
        <v>482</v>
      </c>
      <c r="D63" s="80">
        <v>40.0</v>
      </c>
      <c r="E63" s="20">
        <v>0.06</v>
      </c>
      <c r="G63" s="20">
        <v>1900.0</v>
      </c>
      <c r="H63" s="80">
        <v>1300.0</v>
      </c>
      <c r="I63" s="80">
        <v>1650.0</v>
      </c>
      <c r="J63" s="97">
        <v>2950.0</v>
      </c>
      <c r="K63" s="100">
        <v>0.05</v>
      </c>
      <c r="L63" s="20">
        <v>33.0</v>
      </c>
    </row>
    <row r="64">
      <c r="A64" s="20">
        <v>63.0</v>
      </c>
      <c r="B64" s="20" t="s">
        <v>269</v>
      </c>
      <c r="C64" s="20" t="s">
        <v>478</v>
      </c>
      <c r="D64" s="80">
        <v>70.0</v>
      </c>
      <c r="E64" s="20">
        <v>0.06</v>
      </c>
      <c r="G64" s="20">
        <v>2800.0</v>
      </c>
      <c r="H64" s="80">
        <v>2200.0</v>
      </c>
      <c r="I64" s="80">
        <v>2600.0</v>
      </c>
      <c r="J64" s="97">
        <v>4800.0</v>
      </c>
      <c r="K64" s="100">
        <v>0.05</v>
      </c>
      <c r="L64" s="20">
        <v>33.0</v>
      </c>
    </row>
    <row r="65">
      <c r="A65" s="20">
        <v>64.0</v>
      </c>
      <c r="B65" s="20" t="s">
        <v>495</v>
      </c>
      <c r="C65" s="20" t="s">
        <v>479</v>
      </c>
      <c r="D65" s="80">
        <v>25.0</v>
      </c>
      <c r="E65" s="20">
        <v>0.06</v>
      </c>
      <c r="G65" s="20">
        <v>2600.0</v>
      </c>
      <c r="H65" s="80">
        <v>950.0</v>
      </c>
      <c r="I65" s="80">
        <v>2000.0</v>
      </c>
      <c r="J65" s="97">
        <v>2950.0</v>
      </c>
      <c r="K65" s="100">
        <v>0.05</v>
      </c>
      <c r="L65" s="20">
        <v>50.0</v>
      </c>
    </row>
    <row r="66">
      <c r="A66" s="20">
        <v>65.0</v>
      </c>
      <c r="B66" s="20" t="s">
        <v>113</v>
      </c>
      <c r="C66" s="20" t="s">
        <v>477</v>
      </c>
      <c r="D66" s="80">
        <v>90.0</v>
      </c>
      <c r="E66" s="20">
        <v>0.06</v>
      </c>
      <c r="G66" s="20">
        <v>2200.0</v>
      </c>
      <c r="H66" s="80">
        <v>1700.0</v>
      </c>
      <c r="I66" s="80">
        <v>1900.0</v>
      </c>
      <c r="J66" s="97">
        <v>3600.0</v>
      </c>
      <c r="K66" s="100">
        <v>0.05</v>
      </c>
      <c r="L66" s="20">
        <v>100.0</v>
      </c>
    </row>
    <row r="67">
      <c r="A67" s="20">
        <v>66.0</v>
      </c>
      <c r="B67" s="20" t="s">
        <v>307</v>
      </c>
      <c r="C67" s="20" t="s">
        <v>36</v>
      </c>
      <c r="D67" s="80">
        <v>60.0</v>
      </c>
      <c r="E67" s="20">
        <v>0.06</v>
      </c>
      <c r="G67" s="20">
        <v>2600.0</v>
      </c>
      <c r="H67" s="80">
        <v>2300.0</v>
      </c>
      <c r="I67" s="80">
        <v>2500.0</v>
      </c>
      <c r="J67" s="97">
        <v>4800.0</v>
      </c>
      <c r="K67" s="100">
        <v>0.05</v>
      </c>
      <c r="L67" s="20">
        <v>50.0</v>
      </c>
    </row>
    <row r="68">
      <c r="A68" s="20">
        <v>67.0</v>
      </c>
      <c r="B68" s="20" t="s">
        <v>205</v>
      </c>
      <c r="C68" s="20" t="s">
        <v>491</v>
      </c>
      <c r="D68" s="80">
        <v>130.0</v>
      </c>
      <c r="E68" s="20">
        <v>0.06</v>
      </c>
      <c r="G68" s="20">
        <v>3900.0</v>
      </c>
      <c r="H68" s="80">
        <v>2200.0</v>
      </c>
      <c r="I68" s="80">
        <v>3700.0</v>
      </c>
      <c r="J68" s="97">
        <v>5900.0</v>
      </c>
      <c r="K68" s="100">
        <v>0.05</v>
      </c>
      <c r="L68" s="20">
        <v>100.0</v>
      </c>
    </row>
    <row r="69">
      <c r="A69" s="20">
        <v>68.0</v>
      </c>
      <c r="B69" s="20" t="s">
        <v>360</v>
      </c>
      <c r="C69" s="20" t="s">
        <v>485</v>
      </c>
      <c r="D69" s="80">
        <v>55.0</v>
      </c>
      <c r="E69" s="20">
        <v>0.06</v>
      </c>
      <c r="G69" s="20">
        <v>2300.0</v>
      </c>
      <c r="H69" s="80">
        <v>1700.0</v>
      </c>
      <c r="I69" s="80">
        <v>2100.0</v>
      </c>
      <c r="J69" s="97">
        <v>3800.0</v>
      </c>
      <c r="K69" s="100">
        <v>0.05</v>
      </c>
      <c r="L69" s="20">
        <v>33.0</v>
      </c>
    </row>
    <row r="70">
      <c r="A70" s="20">
        <v>69.0</v>
      </c>
      <c r="B70" s="20" t="s">
        <v>270</v>
      </c>
      <c r="C70" s="20" t="s">
        <v>474</v>
      </c>
      <c r="D70" s="80">
        <v>60.0</v>
      </c>
      <c r="E70" s="20">
        <v>0.06</v>
      </c>
      <c r="G70" s="20">
        <v>2600.0</v>
      </c>
      <c r="H70" s="80">
        <v>2100.0</v>
      </c>
      <c r="I70" s="80">
        <v>2500.0</v>
      </c>
      <c r="J70" s="97">
        <v>4600.0</v>
      </c>
      <c r="K70" s="100">
        <v>0.05</v>
      </c>
      <c r="L70" s="20">
        <v>50.0</v>
      </c>
    </row>
    <row r="71">
      <c r="A71" s="20">
        <v>70.0</v>
      </c>
      <c r="B71" s="20" t="s">
        <v>237</v>
      </c>
      <c r="C71" s="20" t="s">
        <v>475</v>
      </c>
      <c r="D71" s="80">
        <v>50.0</v>
      </c>
      <c r="E71" s="20">
        <v>0.06</v>
      </c>
      <c r="G71" s="20">
        <v>2200.0</v>
      </c>
      <c r="H71" s="80">
        <v>1300.0</v>
      </c>
      <c r="I71" s="80">
        <v>2000.0</v>
      </c>
      <c r="J71" s="97">
        <v>3300.0</v>
      </c>
      <c r="K71" s="100">
        <v>0.25</v>
      </c>
      <c r="L71" s="20">
        <v>33.0</v>
      </c>
    </row>
    <row r="72">
      <c r="A72" s="20">
        <v>71.0</v>
      </c>
      <c r="B72" s="20" t="s">
        <v>313</v>
      </c>
      <c r="C72" s="20" t="s">
        <v>474</v>
      </c>
      <c r="D72" s="80">
        <v>50.0</v>
      </c>
      <c r="E72" s="20">
        <v>0.06</v>
      </c>
      <c r="G72" s="20">
        <v>2300.0</v>
      </c>
      <c r="H72" s="80">
        <v>1850.0</v>
      </c>
      <c r="I72" s="80">
        <v>2100.0</v>
      </c>
      <c r="J72" s="97">
        <v>3950.0</v>
      </c>
      <c r="K72" s="100">
        <v>0.05</v>
      </c>
      <c r="L72" s="20">
        <v>33.0</v>
      </c>
    </row>
    <row r="73">
      <c r="A73" s="20">
        <v>72.0</v>
      </c>
      <c r="B73" s="20" t="s">
        <v>51</v>
      </c>
      <c r="C73" s="20" t="s">
        <v>483</v>
      </c>
      <c r="D73" s="80">
        <v>110.0</v>
      </c>
      <c r="E73" s="20">
        <v>0.06</v>
      </c>
      <c r="G73" s="20">
        <v>3900.0</v>
      </c>
      <c r="H73" s="80">
        <v>2500.0</v>
      </c>
      <c r="I73" s="80">
        <v>3700.0</v>
      </c>
      <c r="J73" s="97">
        <v>6200.0</v>
      </c>
      <c r="K73" s="100">
        <v>0.05</v>
      </c>
      <c r="L73" s="20">
        <v>50.0</v>
      </c>
    </row>
    <row r="74">
      <c r="A74" s="20">
        <v>73.0</v>
      </c>
      <c r="B74" s="20" t="s">
        <v>46</v>
      </c>
      <c r="C74" s="20" t="s">
        <v>170</v>
      </c>
      <c r="D74" s="80">
        <v>160.0</v>
      </c>
      <c r="E74" s="20">
        <v>0.06</v>
      </c>
      <c r="G74" s="20">
        <v>4000.0</v>
      </c>
      <c r="H74" s="80">
        <v>2600.0</v>
      </c>
      <c r="I74" s="80">
        <v>3800.0</v>
      </c>
      <c r="J74" s="97">
        <v>6400.0</v>
      </c>
      <c r="K74" s="100">
        <v>0.05</v>
      </c>
      <c r="L74" s="20">
        <v>100.0</v>
      </c>
    </row>
    <row r="75">
      <c r="A75" s="20">
        <v>74.0</v>
      </c>
      <c r="B75" s="20" t="s">
        <v>496</v>
      </c>
      <c r="C75" s="20" t="s">
        <v>480</v>
      </c>
      <c r="D75" s="80">
        <v>25.0</v>
      </c>
      <c r="E75" s="20">
        <v>0.06</v>
      </c>
      <c r="G75" s="20">
        <v>2800.0</v>
      </c>
      <c r="H75" s="80">
        <v>1200.0</v>
      </c>
      <c r="I75" s="80">
        <v>2400.0</v>
      </c>
      <c r="J75" s="97">
        <v>3600.0</v>
      </c>
      <c r="K75" s="100">
        <v>0.05</v>
      </c>
      <c r="L75" s="20">
        <v>50.0</v>
      </c>
    </row>
    <row r="76">
      <c r="A76" s="20">
        <v>75.0</v>
      </c>
      <c r="B76" s="20" t="s">
        <v>152</v>
      </c>
      <c r="C76" s="20" t="s">
        <v>479</v>
      </c>
      <c r="D76" s="80">
        <v>110.0</v>
      </c>
      <c r="E76" s="20">
        <v>0.06</v>
      </c>
      <c r="G76" s="20">
        <v>2600.0</v>
      </c>
      <c r="H76" s="80">
        <v>1700.0</v>
      </c>
      <c r="I76" s="80">
        <v>2300.0</v>
      </c>
      <c r="J76" s="97">
        <v>4000.0</v>
      </c>
      <c r="K76" s="100">
        <v>0.05</v>
      </c>
      <c r="L76" s="20">
        <v>100.0</v>
      </c>
    </row>
    <row r="77">
      <c r="A77" s="20">
        <v>76.0</v>
      </c>
      <c r="B77" s="20" t="s">
        <v>120</v>
      </c>
      <c r="C77" s="20" t="s">
        <v>491</v>
      </c>
      <c r="D77" s="80">
        <v>90.0</v>
      </c>
      <c r="E77" s="20">
        <v>0.06</v>
      </c>
      <c r="G77" s="20">
        <v>2900.0</v>
      </c>
      <c r="H77" s="80">
        <v>1300.0</v>
      </c>
      <c r="I77" s="80">
        <v>2700.0</v>
      </c>
      <c r="J77" s="97">
        <v>4000.0</v>
      </c>
      <c r="K77" s="100">
        <v>0.05</v>
      </c>
      <c r="L77" s="20">
        <v>50.0</v>
      </c>
    </row>
    <row r="78">
      <c r="A78" s="20">
        <v>77.0</v>
      </c>
      <c r="B78" s="20" t="s">
        <v>310</v>
      </c>
      <c r="C78" s="20" t="s">
        <v>473</v>
      </c>
      <c r="D78" s="80">
        <v>35.0</v>
      </c>
      <c r="E78" s="20">
        <v>0.06</v>
      </c>
      <c r="G78" s="20">
        <v>1700.0</v>
      </c>
      <c r="H78" s="80">
        <v>900.0</v>
      </c>
      <c r="I78" s="80">
        <v>1400.0</v>
      </c>
      <c r="J78" s="97">
        <v>2300.0</v>
      </c>
      <c r="K78" s="100">
        <v>0.05</v>
      </c>
      <c r="L78" s="20">
        <v>33.0</v>
      </c>
    </row>
    <row r="79">
      <c r="A79" s="20">
        <v>78.0</v>
      </c>
      <c r="B79" s="20" t="s">
        <v>267</v>
      </c>
      <c r="C79" s="20" t="s">
        <v>455</v>
      </c>
      <c r="D79" s="80">
        <v>80.0</v>
      </c>
      <c r="E79" s="20">
        <v>0.06</v>
      </c>
      <c r="G79" s="20">
        <v>2900.0</v>
      </c>
      <c r="H79" s="80">
        <v>1950.0</v>
      </c>
      <c r="I79" s="80">
        <v>2700.0</v>
      </c>
      <c r="J79" s="97">
        <v>4650.0</v>
      </c>
      <c r="K79" s="100">
        <v>0.05</v>
      </c>
      <c r="L79" s="20">
        <v>50.0</v>
      </c>
    </row>
    <row r="80">
      <c r="A80" s="20">
        <v>79.0</v>
      </c>
      <c r="B80" s="20" t="s">
        <v>208</v>
      </c>
      <c r="C80" s="20" t="s">
        <v>479</v>
      </c>
      <c r="D80" s="80">
        <v>90.0</v>
      </c>
      <c r="E80" s="20">
        <v>0.06</v>
      </c>
      <c r="G80" s="20">
        <v>2600.0</v>
      </c>
      <c r="H80" s="80">
        <v>1250.0</v>
      </c>
      <c r="I80" s="80">
        <v>2350.0</v>
      </c>
      <c r="J80" s="97">
        <v>3600.0</v>
      </c>
      <c r="K80" s="100">
        <v>0.0</v>
      </c>
      <c r="L80" s="20">
        <v>50.0</v>
      </c>
    </row>
    <row r="81">
      <c r="A81" s="20">
        <v>80.0</v>
      </c>
      <c r="B81" s="20" t="s">
        <v>193</v>
      </c>
      <c r="C81" s="20" t="s">
        <v>36</v>
      </c>
      <c r="D81" s="80">
        <v>70.0</v>
      </c>
      <c r="E81" s="20">
        <v>0.06</v>
      </c>
      <c r="G81" s="20">
        <v>3200.0</v>
      </c>
      <c r="H81" s="80">
        <v>1300.0</v>
      </c>
      <c r="I81" s="80">
        <v>2700.0</v>
      </c>
      <c r="J81" s="97">
        <v>4000.0</v>
      </c>
      <c r="K81" s="100">
        <v>0.05</v>
      </c>
      <c r="L81" s="20">
        <v>50.0</v>
      </c>
    </row>
    <row r="82">
      <c r="A82" s="20">
        <v>81.0</v>
      </c>
      <c r="B82" s="20" t="s">
        <v>36</v>
      </c>
      <c r="C82" s="20" t="s">
        <v>36</v>
      </c>
      <c r="D82" s="80">
        <v>100.0</v>
      </c>
      <c r="E82" s="20">
        <v>0.06</v>
      </c>
      <c r="G82" s="20">
        <v>2800.0</v>
      </c>
      <c r="H82" s="80">
        <v>1300.0</v>
      </c>
      <c r="I82" s="80">
        <v>2600.0</v>
      </c>
      <c r="J82" s="97">
        <v>3900.0</v>
      </c>
      <c r="K82" s="100">
        <v>0.05</v>
      </c>
      <c r="L82" s="20">
        <v>100.0</v>
      </c>
    </row>
    <row r="83">
      <c r="A83" s="20">
        <v>82.0</v>
      </c>
      <c r="B83" s="20" t="s">
        <v>233</v>
      </c>
      <c r="C83" s="20" t="s">
        <v>36</v>
      </c>
      <c r="D83" s="80">
        <v>65.0</v>
      </c>
      <c r="E83" s="20">
        <v>0.06</v>
      </c>
      <c r="G83" s="20">
        <v>2700.0</v>
      </c>
      <c r="H83" s="80">
        <v>2000.0</v>
      </c>
      <c r="I83" s="80">
        <v>2600.0</v>
      </c>
      <c r="J83" s="97">
        <v>4600.0</v>
      </c>
      <c r="K83" s="100">
        <v>0.05</v>
      </c>
      <c r="L83" s="20">
        <v>33.0</v>
      </c>
    </row>
    <row r="84">
      <c r="A84" s="20">
        <v>83.0</v>
      </c>
      <c r="B84" s="20" t="s">
        <v>497</v>
      </c>
      <c r="C84" s="20" t="s">
        <v>36</v>
      </c>
      <c r="D84" s="80">
        <v>100.0</v>
      </c>
      <c r="E84" s="20">
        <v>0.06</v>
      </c>
      <c r="G84" s="20">
        <v>4400.0</v>
      </c>
      <c r="H84" s="80">
        <v>3000.0</v>
      </c>
      <c r="I84" s="80">
        <v>4200.0</v>
      </c>
      <c r="J84" s="97">
        <v>7200.0</v>
      </c>
      <c r="K84" s="100">
        <v>0.05</v>
      </c>
      <c r="L84" s="20">
        <v>50.0</v>
      </c>
    </row>
    <row r="85">
      <c r="A85" s="20">
        <v>84.0</v>
      </c>
      <c r="B85" s="20" t="s">
        <v>498</v>
      </c>
      <c r="C85" s="20" t="s">
        <v>481</v>
      </c>
      <c r="D85" s="80">
        <v>50.0</v>
      </c>
      <c r="E85" s="20">
        <v>0.06</v>
      </c>
      <c r="G85" s="20">
        <v>1900.0</v>
      </c>
      <c r="H85" s="80">
        <v>1500.0</v>
      </c>
      <c r="I85" s="80">
        <v>1700.0</v>
      </c>
      <c r="J85" s="97">
        <v>3200.0</v>
      </c>
      <c r="K85" s="100">
        <v>0.0</v>
      </c>
      <c r="L85" s="20">
        <v>33.0</v>
      </c>
    </row>
    <row r="86">
      <c r="A86" s="20">
        <v>85.0</v>
      </c>
      <c r="B86" s="20" t="s">
        <v>140</v>
      </c>
      <c r="C86" s="20" t="s">
        <v>455</v>
      </c>
      <c r="D86" s="80">
        <v>80.0</v>
      </c>
      <c r="E86" s="20">
        <v>0.06</v>
      </c>
      <c r="G86" s="20">
        <v>2700.0</v>
      </c>
      <c r="H86" s="80">
        <v>1500.0</v>
      </c>
      <c r="I86" s="80">
        <v>2600.0</v>
      </c>
      <c r="J86" s="97">
        <v>4100.0</v>
      </c>
      <c r="K86" s="100">
        <v>0.05</v>
      </c>
      <c r="L86" s="20">
        <v>50.0</v>
      </c>
    </row>
    <row r="87">
      <c r="A87" s="20">
        <v>86.0</v>
      </c>
      <c r="B87" s="20" t="s">
        <v>126</v>
      </c>
      <c r="C87" s="20" t="s">
        <v>455</v>
      </c>
      <c r="D87" s="80">
        <v>50.0</v>
      </c>
      <c r="E87" s="20">
        <v>0.06</v>
      </c>
      <c r="G87" s="20">
        <v>2100.0</v>
      </c>
      <c r="H87" s="80">
        <v>1600.0</v>
      </c>
      <c r="I87" s="80">
        <v>2000.0</v>
      </c>
      <c r="J87" s="97">
        <v>3600.0</v>
      </c>
      <c r="K87" s="100">
        <v>0.05</v>
      </c>
      <c r="L87" s="20">
        <v>33.0</v>
      </c>
    </row>
    <row r="88">
      <c r="A88" s="20">
        <v>87.0</v>
      </c>
      <c r="B88" s="20" t="s">
        <v>245</v>
      </c>
      <c r="C88" s="20" t="s">
        <v>455</v>
      </c>
      <c r="D88" s="80">
        <v>70.0</v>
      </c>
      <c r="E88" s="20">
        <v>0.06</v>
      </c>
      <c r="G88" s="20">
        <v>3200.0</v>
      </c>
      <c r="H88" s="80">
        <v>2250.0</v>
      </c>
      <c r="I88" s="80">
        <v>3000.0</v>
      </c>
      <c r="J88" s="97">
        <v>5250.0</v>
      </c>
      <c r="K88" s="100">
        <v>0.25</v>
      </c>
      <c r="L88" s="20">
        <v>50.0</v>
      </c>
    </row>
    <row r="89">
      <c r="A89" s="20">
        <v>88.0</v>
      </c>
      <c r="B89" s="20" t="s">
        <v>365</v>
      </c>
      <c r="C89" s="20" t="s">
        <v>485</v>
      </c>
      <c r="D89" s="80">
        <v>80.0</v>
      </c>
      <c r="E89" s="20">
        <v>0.06</v>
      </c>
      <c r="G89" s="20">
        <v>4000.0</v>
      </c>
      <c r="H89" s="80">
        <v>1700.0</v>
      </c>
      <c r="I89" s="80">
        <v>4000.0</v>
      </c>
      <c r="J89" s="97">
        <v>5700.0</v>
      </c>
      <c r="K89" s="100">
        <v>0.05</v>
      </c>
      <c r="L89" s="20">
        <v>50.0</v>
      </c>
    </row>
    <row r="90">
      <c r="A90" s="20">
        <v>89.0</v>
      </c>
      <c r="B90" s="20" t="s">
        <v>348</v>
      </c>
      <c r="C90" s="20" t="s">
        <v>476</v>
      </c>
      <c r="D90" s="80">
        <v>80.0</v>
      </c>
      <c r="E90" s="20">
        <v>0.06</v>
      </c>
      <c r="G90" s="20">
        <v>3700.0</v>
      </c>
      <c r="H90" s="80">
        <v>1300.0</v>
      </c>
      <c r="I90" s="80">
        <v>3400.0</v>
      </c>
      <c r="J90" s="97">
        <v>4700.0</v>
      </c>
      <c r="K90" s="100">
        <v>0.05</v>
      </c>
      <c r="L90" s="20">
        <v>50.0</v>
      </c>
    </row>
    <row r="91">
      <c r="A91" s="20">
        <v>90.0</v>
      </c>
      <c r="B91" s="20" t="s">
        <v>499</v>
      </c>
      <c r="C91" s="20" t="s">
        <v>476</v>
      </c>
      <c r="D91" s="80">
        <v>50.0</v>
      </c>
      <c r="E91" s="20">
        <v>0.06</v>
      </c>
      <c r="G91" s="20">
        <v>4700.0</v>
      </c>
      <c r="H91" s="80">
        <v>2500.0</v>
      </c>
      <c r="I91" s="80">
        <v>4600.0</v>
      </c>
      <c r="J91" s="97">
        <v>7100.0</v>
      </c>
      <c r="K91" s="100">
        <v>0.05</v>
      </c>
      <c r="L91" s="20">
        <v>100.0</v>
      </c>
    </row>
    <row r="92">
      <c r="A92" s="20">
        <v>91.0</v>
      </c>
      <c r="B92" s="20" t="s">
        <v>145</v>
      </c>
      <c r="C92" s="20" t="s">
        <v>479</v>
      </c>
      <c r="D92" s="80">
        <v>55.0</v>
      </c>
      <c r="E92" s="20">
        <v>0.06</v>
      </c>
      <c r="G92" s="20">
        <v>2100.0</v>
      </c>
      <c r="H92" s="80">
        <v>1200.0</v>
      </c>
      <c r="I92" s="80">
        <v>1900.0</v>
      </c>
      <c r="J92" s="97">
        <v>3100.0</v>
      </c>
      <c r="K92" s="100">
        <v>0.05</v>
      </c>
      <c r="L92" s="20">
        <v>33.0</v>
      </c>
    </row>
    <row r="93">
      <c r="A93" s="20">
        <v>92.0</v>
      </c>
      <c r="B93" s="20" t="s">
        <v>37</v>
      </c>
      <c r="C93" s="20" t="s">
        <v>474</v>
      </c>
      <c r="D93" s="80">
        <v>100.0</v>
      </c>
      <c r="E93" s="20">
        <v>0.06</v>
      </c>
      <c r="G93" s="20">
        <v>3000.0</v>
      </c>
      <c r="H93" s="80">
        <v>2400.0</v>
      </c>
      <c r="I93" s="80">
        <v>2800.0</v>
      </c>
      <c r="J93" s="97">
        <v>5200.0</v>
      </c>
      <c r="K93" s="100">
        <v>0.05</v>
      </c>
      <c r="L93" s="20">
        <v>50.0</v>
      </c>
    </row>
    <row r="94">
      <c r="A94" s="20">
        <v>93.0</v>
      </c>
      <c r="B94" s="20" t="s">
        <v>306</v>
      </c>
      <c r="C94" s="20" t="s">
        <v>474</v>
      </c>
      <c r="D94" s="80">
        <v>40.0</v>
      </c>
      <c r="E94" s="20">
        <v>0.06</v>
      </c>
      <c r="G94" s="20">
        <v>1700.0</v>
      </c>
      <c r="H94" s="80">
        <v>1300.0</v>
      </c>
      <c r="I94" s="80">
        <v>1500.0</v>
      </c>
      <c r="J94" s="97">
        <v>2800.0</v>
      </c>
      <c r="K94" s="100">
        <v>0.05</v>
      </c>
      <c r="L94" s="20">
        <v>33.0</v>
      </c>
    </row>
    <row r="95">
      <c r="A95" s="20">
        <v>94.0</v>
      </c>
      <c r="B95" s="20" t="s">
        <v>337</v>
      </c>
      <c r="C95" s="20" t="s">
        <v>474</v>
      </c>
      <c r="D95" s="80">
        <v>50.0</v>
      </c>
      <c r="E95" s="20">
        <v>0.06</v>
      </c>
      <c r="G95" s="20">
        <v>2900.0</v>
      </c>
      <c r="H95" s="80">
        <v>2200.0</v>
      </c>
      <c r="I95" s="80">
        <v>2700.0</v>
      </c>
      <c r="J95" s="97">
        <v>4900.0</v>
      </c>
      <c r="K95" s="100">
        <v>0.05</v>
      </c>
      <c r="L95" s="20">
        <v>33.0</v>
      </c>
    </row>
    <row r="96">
      <c r="A96" s="20">
        <v>95.0</v>
      </c>
      <c r="B96" s="20" t="s">
        <v>319</v>
      </c>
      <c r="C96" s="20" t="s">
        <v>477</v>
      </c>
      <c r="D96" s="80">
        <v>75.0</v>
      </c>
      <c r="E96" s="20">
        <v>0.06</v>
      </c>
      <c r="G96" s="20">
        <v>2900.0</v>
      </c>
      <c r="H96" s="80">
        <v>1800.0</v>
      </c>
      <c r="I96" s="80">
        <v>2600.0</v>
      </c>
      <c r="J96" s="97">
        <v>4400.0</v>
      </c>
      <c r="K96" s="100">
        <v>0.05</v>
      </c>
      <c r="L96" s="20">
        <v>50.0</v>
      </c>
    </row>
    <row r="97">
      <c r="A97" s="20">
        <v>96.0</v>
      </c>
      <c r="B97" s="20" t="s">
        <v>312</v>
      </c>
      <c r="C97" s="20" t="s">
        <v>477</v>
      </c>
      <c r="D97" s="80">
        <v>70.0</v>
      </c>
      <c r="E97" s="20">
        <v>0.06</v>
      </c>
      <c r="G97" s="20">
        <v>3700.0</v>
      </c>
      <c r="H97" s="80">
        <v>1700.0</v>
      </c>
      <c r="I97" s="80">
        <v>3500.0</v>
      </c>
      <c r="J97" s="97">
        <v>5200.0</v>
      </c>
      <c r="K97" s="100">
        <v>0.05</v>
      </c>
      <c r="L97" s="20">
        <v>33.0</v>
      </c>
    </row>
    <row r="98">
      <c r="A98" s="20">
        <v>97.0</v>
      </c>
      <c r="B98" s="20" t="s">
        <v>87</v>
      </c>
      <c r="C98" s="20" t="s">
        <v>174</v>
      </c>
      <c r="D98" s="80">
        <v>70.0</v>
      </c>
      <c r="E98" s="20">
        <v>0.06</v>
      </c>
      <c r="G98" s="20">
        <v>2000.0</v>
      </c>
      <c r="H98" s="80">
        <v>1500.0</v>
      </c>
      <c r="I98" s="80">
        <v>1700.0</v>
      </c>
      <c r="J98" s="97">
        <v>3200.0</v>
      </c>
      <c r="K98" s="100">
        <v>0.05</v>
      </c>
      <c r="L98" s="20">
        <v>50.0</v>
      </c>
    </row>
    <row r="99">
      <c r="A99" s="20">
        <v>98.0</v>
      </c>
      <c r="B99" s="20" t="s">
        <v>351</v>
      </c>
      <c r="C99" s="20" t="s">
        <v>473</v>
      </c>
      <c r="D99" s="80">
        <v>50.0</v>
      </c>
      <c r="E99" s="20">
        <v>0.06</v>
      </c>
      <c r="G99" s="20">
        <v>2100.0</v>
      </c>
      <c r="H99" s="80">
        <v>1200.0</v>
      </c>
      <c r="I99" s="80">
        <v>1550.0</v>
      </c>
      <c r="J99" s="97">
        <v>2750.0</v>
      </c>
      <c r="K99" s="100">
        <v>0.05</v>
      </c>
      <c r="L99" s="20">
        <v>33.0</v>
      </c>
    </row>
    <row r="100">
      <c r="A100" s="20">
        <v>99.0</v>
      </c>
      <c r="B100" s="20" t="s">
        <v>144</v>
      </c>
      <c r="C100" s="20" t="s">
        <v>473</v>
      </c>
      <c r="D100" s="80">
        <v>80.0</v>
      </c>
      <c r="E100" s="20">
        <v>0.06</v>
      </c>
      <c r="G100" s="20">
        <v>2300.0</v>
      </c>
      <c r="H100" s="80">
        <v>1100.0</v>
      </c>
      <c r="I100" s="80">
        <v>2100.0</v>
      </c>
      <c r="J100" s="97">
        <v>3200.0</v>
      </c>
      <c r="K100" s="100">
        <v>0.05</v>
      </c>
      <c r="L100" s="20">
        <v>50.0</v>
      </c>
    </row>
    <row r="101">
      <c r="A101" s="20">
        <v>100.0</v>
      </c>
      <c r="B101" s="20" t="s">
        <v>127</v>
      </c>
      <c r="C101" s="20" t="s">
        <v>473</v>
      </c>
      <c r="D101" s="80">
        <v>110.0</v>
      </c>
      <c r="E101" s="20">
        <v>0.06</v>
      </c>
      <c r="G101" s="20">
        <v>3200.0</v>
      </c>
      <c r="H101" s="80">
        <v>2000.0</v>
      </c>
      <c r="I101" s="80">
        <v>3000.0</v>
      </c>
      <c r="J101" s="97">
        <v>5000.0</v>
      </c>
      <c r="K101" s="100">
        <v>0.05</v>
      </c>
      <c r="L101" s="20">
        <v>100.0</v>
      </c>
    </row>
    <row r="102">
      <c r="A102" s="20">
        <v>101.0</v>
      </c>
      <c r="B102" s="20" t="s">
        <v>39</v>
      </c>
      <c r="C102" s="20" t="s">
        <v>479</v>
      </c>
      <c r="D102" s="80">
        <v>180.0</v>
      </c>
      <c r="E102" s="20">
        <v>0.06</v>
      </c>
      <c r="G102" s="20">
        <v>4900.0</v>
      </c>
      <c r="H102" s="80">
        <v>2700.0</v>
      </c>
      <c r="I102" s="80">
        <v>4700.0</v>
      </c>
      <c r="J102" s="97">
        <v>7400.0</v>
      </c>
      <c r="K102" s="100">
        <v>0.05</v>
      </c>
      <c r="L102" s="20">
        <v>100.0</v>
      </c>
    </row>
    <row r="103">
      <c r="A103" s="20">
        <v>102.0</v>
      </c>
      <c r="B103" s="20" t="s">
        <v>189</v>
      </c>
      <c r="C103" s="20" t="s">
        <v>481</v>
      </c>
      <c r="D103" s="80">
        <v>55.0</v>
      </c>
      <c r="E103" s="20">
        <v>0.06</v>
      </c>
      <c r="G103" s="20">
        <v>1700.0</v>
      </c>
      <c r="H103" s="80">
        <v>1100.0</v>
      </c>
      <c r="I103" s="80">
        <v>1500.0</v>
      </c>
      <c r="J103" s="97">
        <v>2600.0</v>
      </c>
      <c r="K103" s="100">
        <v>0.05</v>
      </c>
      <c r="L103" s="20">
        <v>50.0</v>
      </c>
    </row>
    <row r="104">
      <c r="A104" s="20">
        <v>103.0</v>
      </c>
      <c r="B104" s="20" t="s">
        <v>61</v>
      </c>
      <c r="C104" s="20" t="s">
        <v>455</v>
      </c>
      <c r="D104" s="80">
        <v>100.0</v>
      </c>
      <c r="E104" s="20">
        <v>0.06</v>
      </c>
      <c r="G104" s="20">
        <v>2300.0</v>
      </c>
      <c r="H104" s="80">
        <v>700.0</v>
      </c>
      <c r="I104" s="80">
        <v>2100.0</v>
      </c>
      <c r="J104" s="97">
        <v>2800.0</v>
      </c>
      <c r="K104" s="100">
        <v>0.5</v>
      </c>
      <c r="L104" s="20">
        <v>100.0</v>
      </c>
    </row>
    <row r="105">
      <c r="A105" s="20">
        <v>104.0</v>
      </c>
      <c r="B105" s="20" t="s">
        <v>412</v>
      </c>
      <c r="C105" s="20" t="s">
        <v>481</v>
      </c>
      <c r="D105" s="80">
        <v>35.0</v>
      </c>
      <c r="E105" s="20">
        <v>0.06</v>
      </c>
      <c r="G105" s="20">
        <v>2200.0</v>
      </c>
      <c r="H105" s="80">
        <v>1200.0</v>
      </c>
      <c r="I105" s="80">
        <v>2000.0</v>
      </c>
      <c r="J105" s="97">
        <v>3200.0</v>
      </c>
      <c r="K105" s="100">
        <v>0.0</v>
      </c>
      <c r="L105" s="20">
        <v>0.0</v>
      </c>
    </row>
    <row r="106">
      <c r="A106" s="20">
        <v>105.0</v>
      </c>
      <c r="B106" s="20" t="s">
        <v>156</v>
      </c>
      <c r="C106" s="20" t="s">
        <v>482</v>
      </c>
      <c r="D106" s="80">
        <v>60.0</v>
      </c>
      <c r="E106" s="20">
        <v>0.06</v>
      </c>
      <c r="G106" s="20">
        <v>2200.0</v>
      </c>
      <c r="H106" s="80">
        <v>1800.0</v>
      </c>
      <c r="I106" s="80">
        <v>2000.0</v>
      </c>
      <c r="J106" s="97">
        <v>3800.0</v>
      </c>
      <c r="K106" s="100">
        <v>0.05</v>
      </c>
      <c r="L106" s="20">
        <v>50.0</v>
      </c>
    </row>
    <row r="107">
      <c r="A107" s="20">
        <v>106.0</v>
      </c>
      <c r="B107" s="20" t="s">
        <v>379</v>
      </c>
      <c r="C107" s="20" t="s">
        <v>481</v>
      </c>
      <c r="D107" s="80">
        <v>60.0</v>
      </c>
      <c r="E107" s="20">
        <v>0.06</v>
      </c>
      <c r="G107" s="20">
        <v>2800.0</v>
      </c>
      <c r="H107" s="80">
        <v>2000.0</v>
      </c>
      <c r="I107" s="80">
        <v>2600.0</v>
      </c>
      <c r="J107" s="97">
        <v>4600.0</v>
      </c>
      <c r="K107" s="100">
        <v>0.05</v>
      </c>
      <c r="L107" s="20">
        <v>50.0</v>
      </c>
    </row>
    <row r="108">
      <c r="A108" s="20">
        <v>107.0</v>
      </c>
      <c r="B108" s="20" t="s">
        <v>109</v>
      </c>
      <c r="C108" s="20" t="s">
        <v>480</v>
      </c>
      <c r="D108" s="80">
        <v>100.0</v>
      </c>
      <c r="E108" s="20">
        <v>0.06</v>
      </c>
      <c r="G108" s="20">
        <v>2400.0</v>
      </c>
      <c r="H108" s="80">
        <v>1200.0</v>
      </c>
      <c r="I108" s="80">
        <v>2200.0</v>
      </c>
      <c r="J108" s="97">
        <v>3400.0</v>
      </c>
      <c r="K108" s="100">
        <v>0.05</v>
      </c>
      <c r="L108" s="20">
        <v>100.0</v>
      </c>
    </row>
    <row r="109">
      <c r="A109" s="20">
        <v>108.0</v>
      </c>
      <c r="B109" s="20" t="s">
        <v>272</v>
      </c>
      <c r="C109" s="20" t="s">
        <v>480</v>
      </c>
      <c r="D109" s="80">
        <v>45.0</v>
      </c>
      <c r="E109" s="20">
        <v>0.06</v>
      </c>
      <c r="G109" s="20">
        <v>1800.0</v>
      </c>
      <c r="H109" s="80">
        <v>1700.0</v>
      </c>
      <c r="I109" s="80">
        <v>1550.0</v>
      </c>
      <c r="J109" s="97">
        <v>3250.0</v>
      </c>
      <c r="K109" s="100">
        <v>0.05</v>
      </c>
      <c r="L109" s="20">
        <v>33.0</v>
      </c>
    </row>
    <row r="110">
      <c r="A110" s="20">
        <v>109.0</v>
      </c>
      <c r="B110" s="20" t="s">
        <v>92</v>
      </c>
      <c r="C110" s="20" t="s">
        <v>480</v>
      </c>
      <c r="D110" s="80">
        <v>80.0</v>
      </c>
      <c r="E110" s="20">
        <v>0.06</v>
      </c>
      <c r="G110" s="20">
        <v>2500.0</v>
      </c>
      <c r="H110" s="80">
        <v>1800.0</v>
      </c>
      <c r="I110" s="80">
        <v>2300.0</v>
      </c>
      <c r="J110" s="97">
        <v>4100.0</v>
      </c>
      <c r="K110" s="100">
        <v>0.05</v>
      </c>
      <c r="L110" s="20">
        <v>50.0</v>
      </c>
    </row>
    <row r="111">
      <c r="A111" s="20">
        <v>110.0</v>
      </c>
      <c r="B111" s="20" t="s">
        <v>202</v>
      </c>
      <c r="C111" s="20" t="s">
        <v>483</v>
      </c>
      <c r="D111" s="80">
        <v>45.0</v>
      </c>
      <c r="E111" s="20">
        <v>0.06</v>
      </c>
      <c r="G111" s="20">
        <v>2800.0</v>
      </c>
      <c r="H111" s="80">
        <v>950.0</v>
      </c>
      <c r="I111" s="80">
        <v>2600.0</v>
      </c>
      <c r="J111" s="97">
        <v>3550.0</v>
      </c>
      <c r="K111" s="100">
        <v>0.05</v>
      </c>
      <c r="L111" s="20">
        <v>33.0</v>
      </c>
    </row>
    <row r="112">
      <c r="A112" s="20">
        <v>111.0</v>
      </c>
      <c r="B112" s="20" t="s">
        <v>259</v>
      </c>
      <c r="C112" s="20" t="s">
        <v>481</v>
      </c>
      <c r="D112" s="80">
        <v>35.0</v>
      </c>
      <c r="E112" s="20">
        <v>0.06</v>
      </c>
      <c r="G112" s="20">
        <v>1900.0</v>
      </c>
      <c r="H112" s="80">
        <v>1100.0</v>
      </c>
      <c r="I112" s="80">
        <v>1500.0</v>
      </c>
      <c r="J112" s="97">
        <v>2600.0</v>
      </c>
      <c r="K112" s="100">
        <v>0.05</v>
      </c>
      <c r="L112" s="20">
        <v>33.0</v>
      </c>
    </row>
    <row r="113">
      <c r="A113" s="20">
        <v>112.0</v>
      </c>
      <c r="B113" s="20" t="s">
        <v>107</v>
      </c>
      <c r="C113" s="20" t="s">
        <v>476</v>
      </c>
      <c r="D113" s="80">
        <v>70.0</v>
      </c>
      <c r="E113" s="20">
        <v>0.06</v>
      </c>
      <c r="G113" s="20">
        <v>3200.0</v>
      </c>
      <c r="H113" s="80">
        <v>2200.0</v>
      </c>
      <c r="I113" s="80">
        <v>2900.0</v>
      </c>
      <c r="J113" s="97">
        <v>5100.0</v>
      </c>
      <c r="K113" s="100">
        <v>0.05</v>
      </c>
      <c r="L113" s="20">
        <v>50.0</v>
      </c>
    </row>
    <row r="114">
      <c r="A114" s="20">
        <v>113.0</v>
      </c>
      <c r="B114" s="20" t="s">
        <v>71</v>
      </c>
      <c r="C114" s="20" t="s">
        <v>480</v>
      </c>
      <c r="D114" s="80">
        <v>90.0</v>
      </c>
      <c r="E114" s="20">
        <v>0.06</v>
      </c>
      <c r="G114" s="20">
        <v>2600.0</v>
      </c>
      <c r="H114" s="80">
        <v>1700.0</v>
      </c>
      <c r="I114" s="80">
        <v>2100.0</v>
      </c>
      <c r="J114" s="97">
        <v>3800.0</v>
      </c>
      <c r="K114" s="100">
        <v>0.05</v>
      </c>
      <c r="L114" s="20">
        <v>50.0</v>
      </c>
    </row>
    <row r="115">
      <c r="A115" s="20">
        <v>114.0</v>
      </c>
      <c r="B115" s="20" t="s">
        <v>334</v>
      </c>
      <c r="C115" s="20" t="s">
        <v>481</v>
      </c>
      <c r="D115" s="80">
        <v>60.0</v>
      </c>
      <c r="E115" s="20">
        <v>0.06</v>
      </c>
      <c r="G115" s="20">
        <v>2900.0</v>
      </c>
      <c r="H115" s="80">
        <v>2050.0</v>
      </c>
      <c r="I115" s="80">
        <v>2700.0</v>
      </c>
      <c r="J115" s="97">
        <v>4750.0</v>
      </c>
      <c r="K115" s="100">
        <v>0.05</v>
      </c>
      <c r="L115" s="20">
        <v>33.0</v>
      </c>
    </row>
    <row r="116">
      <c r="A116" s="20">
        <v>115.0</v>
      </c>
      <c r="B116" s="20" t="s">
        <v>500</v>
      </c>
      <c r="C116" s="20" t="s">
        <v>481</v>
      </c>
      <c r="D116" s="80">
        <v>25.0</v>
      </c>
      <c r="E116" s="20">
        <v>0.06</v>
      </c>
      <c r="G116" s="20">
        <v>2900.0</v>
      </c>
      <c r="H116" s="80">
        <v>2050.0</v>
      </c>
      <c r="I116" s="80">
        <v>2700.0</v>
      </c>
      <c r="J116" s="97">
        <v>4750.0</v>
      </c>
      <c r="K116" s="100">
        <v>0.05</v>
      </c>
      <c r="L116" s="20">
        <v>33.0</v>
      </c>
    </row>
    <row r="117">
      <c r="A117" s="20">
        <v>116.0</v>
      </c>
      <c r="B117" s="20" t="s">
        <v>501</v>
      </c>
      <c r="C117" s="20" t="s">
        <v>481</v>
      </c>
      <c r="D117" s="80">
        <v>25.0</v>
      </c>
      <c r="E117" s="20">
        <v>0.06</v>
      </c>
      <c r="G117" s="20">
        <v>2900.0</v>
      </c>
      <c r="H117" s="80">
        <v>2050.0</v>
      </c>
      <c r="I117" s="80">
        <v>2700.0</v>
      </c>
      <c r="J117" s="97">
        <v>4750.0</v>
      </c>
      <c r="K117" s="100">
        <v>0.05</v>
      </c>
      <c r="L117" s="20">
        <v>33.0</v>
      </c>
    </row>
    <row r="118">
      <c r="A118" s="20">
        <v>117.0</v>
      </c>
      <c r="B118" s="20" t="s">
        <v>180</v>
      </c>
      <c r="C118" s="20" t="s">
        <v>477</v>
      </c>
      <c r="D118" s="80">
        <v>45.0</v>
      </c>
      <c r="E118" s="20">
        <v>0.06</v>
      </c>
      <c r="G118" s="20">
        <v>1600.0</v>
      </c>
      <c r="H118" s="80">
        <v>1200.0</v>
      </c>
      <c r="I118" s="80">
        <v>1400.0</v>
      </c>
      <c r="J118" s="97">
        <v>2600.0</v>
      </c>
      <c r="K118" s="100">
        <v>0.05</v>
      </c>
      <c r="L118" s="20">
        <v>33.0</v>
      </c>
    </row>
    <row r="119">
      <c r="A119" s="20">
        <v>118.0</v>
      </c>
      <c r="B119" s="20" t="s">
        <v>95</v>
      </c>
      <c r="C119" s="20" t="s">
        <v>480</v>
      </c>
      <c r="D119" s="80">
        <v>140.0</v>
      </c>
      <c r="E119" s="20">
        <v>0.06</v>
      </c>
      <c r="G119" s="20">
        <v>3700.0</v>
      </c>
      <c r="H119" s="80">
        <v>3000.0</v>
      </c>
      <c r="I119" s="80">
        <v>3500.0</v>
      </c>
      <c r="J119" s="97">
        <v>6500.0</v>
      </c>
      <c r="K119" s="100">
        <v>0.05</v>
      </c>
      <c r="L119" s="20">
        <v>100.0</v>
      </c>
    </row>
    <row r="120">
      <c r="A120" s="20"/>
      <c r="J120" s="46"/>
    </row>
    <row r="121">
      <c r="A121" s="20"/>
      <c r="J121" s="46"/>
    </row>
    <row r="122">
      <c r="A122" s="20"/>
      <c r="J122" s="46"/>
    </row>
    <row r="123">
      <c r="A123" s="20"/>
      <c r="J123" s="46"/>
    </row>
    <row r="124">
      <c r="A124" s="20"/>
      <c r="J124" s="46"/>
    </row>
    <row r="125">
      <c r="A125" s="20"/>
      <c r="J125" s="46"/>
    </row>
    <row r="126">
      <c r="A126" s="20"/>
      <c r="J126" s="46"/>
    </row>
    <row r="127">
      <c r="A127" s="20"/>
      <c r="J127" s="46"/>
    </row>
    <row r="128">
      <c r="A128" s="20"/>
      <c r="J128" s="46"/>
    </row>
    <row r="129">
      <c r="A129" s="20"/>
      <c r="J129" s="46"/>
    </row>
    <row r="130">
      <c r="J130" s="46"/>
    </row>
    <row r="131">
      <c r="J131" s="46"/>
    </row>
    <row r="132">
      <c r="J132" s="46"/>
    </row>
    <row r="133">
      <c r="J133" s="46"/>
    </row>
    <row r="134">
      <c r="J134" s="46"/>
    </row>
    <row r="135">
      <c r="J135" s="46"/>
    </row>
    <row r="136">
      <c r="J136" s="46"/>
    </row>
    <row r="137">
      <c r="J137" s="46"/>
    </row>
    <row r="138">
      <c r="J138" s="46"/>
    </row>
    <row r="139">
      <c r="J139" s="46"/>
    </row>
    <row r="140">
      <c r="J140" s="46"/>
    </row>
    <row r="141">
      <c r="J141" s="46"/>
    </row>
    <row r="142">
      <c r="J142" s="46"/>
    </row>
    <row r="143">
      <c r="J143" s="46"/>
    </row>
    <row r="144">
      <c r="J144" s="46"/>
    </row>
    <row r="145">
      <c r="J145" s="46"/>
    </row>
    <row r="146">
      <c r="J146" s="46"/>
    </row>
    <row r="147">
      <c r="J147" s="46"/>
    </row>
    <row r="148">
      <c r="J148" s="46"/>
    </row>
    <row r="149">
      <c r="J149" s="46"/>
    </row>
    <row r="150">
      <c r="J150" s="46"/>
    </row>
    <row r="151">
      <c r="J151" s="46"/>
    </row>
    <row r="152">
      <c r="J152" s="46"/>
    </row>
    <row r="153">
      <c r="J153" s="46"/>
    </row>
    <row r="154">
      <c r="J154" s="46"/>
    </row>
    <row r="155">
      <c r="J155" s="46"/>
    </row>
    <row r="156">
      <c r="J156" s="46"/>
    </row>
    <row r="157">
      <c r="J157" s="46"/>
    </row>
    <row r="158">
      <c r="J158" s="46"/>
    </row>
    <row r="159">
      <c r="J159" s="46"/>
    </row>
    <row r="160">
      <c r="J160" s="46"/>
    </row>
    <row r="161">
      <c r="J161" s="46"/>
    </row>
    <row r="162">
      <c r="J162" s="46"/>
    </row>
    <row r="163">
      <c r="J163" s="46"/>
    </row>
    <row r="164">
      <c r="J164" s="46"/>
    </row>
    <row r="165">
      <c r="J165" s="46"/>
    </row>
    <row r="166">
      <c r="J166" s="46"/>
    </row>
    <row r="167">
      <c r="J167" s="46"/>
    </row>
    <row r="168">
      <c r="J168" s="46"/>
    </row>
    <row r="169">
      <c r="J169" s="46"/>
    </row>
    <row r="170">
      <c r="J170" s="46"/>
    </row>
    <row r="171">
      <c r="J171" s="46"/>
    </row>
    <row r="172">
      <c r="J172" s="46"/>
    </row>
    <row r="173">
      <c r="J173" s="46"/>
    </row>
    <row r="174">
      <c r="J174" s="46"/>
    </row>
    <row r="175">
      <c r="J175" s="46"/>
    </row>
    <row r="176">
      <c r="J176" s="46"/>
    </row>
    <row r="177">
      <c r="J177" s="46"/>
    </row>
    <row r="178">
      <c r="J178" s="46"/>
    </row>
    <row r="179">
      <c r="J179" s="46"/>
    </row>
    <row r="180">
      <c r="J180" s="46"/>
    </row>
    <row r="181">
      <c r="J181" s="46"/>
    </row>
    <row r="182">
      <c r="J182" s="46"/>
    </row>
    <row r="183">
      <c r="J183" s="46"/>
    </row>
    <row r="184">
      <c r="J184" s="46"/>
    </row>
    <row r="185">
      <c r="J185" s="46"/>
    </row>
    <row r="186">
      <c r="J186" s="46"/>
    </row>
    <row r="187">
      <c r="J187" s="46"/>
    </row>
    <row r="188">
      <c r="J188" s="46"/>
    </row>
    <row r="189">
      <c r="J189" s="46"/>
    </row>
    <row r="190">
      <c r="J190" s="46"/>
    </row>
    <row r="191">
      <c r="J191" s="46"/>
    </row>
    <row r="192">
      <c r="J192" s="46"/>
    </row>
    <row r="193">
      <c r="J193" s="46"/>
    </row>
    <row r="194">
      <c r="J194" s="46"/>
    </row>
    <row r="195">
      <c r="J195" s="46"/>
    </row>
    <row r="196">
      <c r="J196" s="46"/>
    </row>
    <row r="197">
      <c r="J197" s="46"/>
    </row>
    <row r="198">
      <c r="J198" s="46"/>
    </row>
    <row r="199">
      <c r="J199" s="46"/>
    </row>
    <row r="200">
      <c r="J200" s="46"/>
    </row>
    <row r="201">
      <c r="J201" s="46"/>
    </row>
    <row r="202">
      <c r="J202" s="46"/>
    </row>
    <row r="203">
      <c r="J203" s="46"/>
    </row>
    <row r="204">
      <c r="J204" s="46"/>
    </row>
    <row r="205">
      <c r="J205" s="46"/>
    </row>
    <row r="206">
      <c r="J206" s="46"/>
    </row>
    <row r="207">
      <c r="J207" s="46"/>
    </row>
    <row r="208">
      <c r="J208" s="46"/>
    </row>
    <row r="209">
      <c r="J209" s="46"/>
    </row>
    <row r="210">
      <c r="J210" s="46"/>
    </row>
    <row r="211">
      <c r="J211" s="46"/>
    </row>
    <row r="212">
      <c r="J212" s="46"/>
    </row>
    <row r="213">
      <c r="J213" s="46"/>
    </row>
    <row r="214">
      <c r="J214" s="46"/>
    </row>
    <row r="215">
      <c r="J215" s="46"/>
    </row>
    <row r="216">
      <c r="J216" s="46"/>
    </row>
    <row r="217">
      <c r="J217" s="46"/>
    </row>
    <row r="218">
      <c r="J218" s="46"/>
    </row>
    <row r="219">
      <c r="J219" s="46"/>
    </row>
    <row r="220">
      <c r="J220" s="46"/>
    </row>
    <row r="221">
      <c r="J221" s="46"/>
    </row>
    <row r="222">
      <c r="J222" s="46"/>
    </row>
    <row r="223">
      <c r="J223" s="46"/>
    </row>
    <row r="224">
      <c r="J224" s="46"/>
    </row>
    <row r="225">
      <c r="J225" s="46"/>
    </row>
    <row r="226">
      <c r="J226" s="46"/>
    </row>
    <row r="227">
      <c r="J227" s="46"/>
    </row>
    <row r="228">
      <c r="J228" s="46"/>
    </row>
    <row r="229">
      <c r="J229" s="46"/>
    </row>
    <row r="230">
      <c r="J230" s="46"/>
    </row>
    <row r="231">
      <c r="J231" s="46"/>
    </row>
    <row r="232">
      <c r="J232" s="46"/>
    </row>
    <row r="233">
      <c r="J233" s="46"/>
    </row>
    <row r="234">
      <c r="J234" s="46"/>
    </row>
    <row r="235">
      <c r="J235" s="46"/>
    </row>
    <row r="236">
      <c r="J236" s="46"/>
    </row>
    <row r="237">
      <c r="J237" s="46"/>
    </row>
    <row r="238">
      <c r="J238" s="46"/>
    </row>
    <row r="239">
      <c r="J239" s="46"/>
    </row>
    <row r="240">
      <c r="J240" s="46"/>
    </row>
    <row r="241">
      <c r="J241" s="46"/>
    </row>
    <row r="242">
      <c r="J242" s="46"/>
    </row>
    <row r="243">
      <c r="J243" s="46"/>
    </row>
    <row r="244">
      <c r="J244" s="46"/>
    </row>
    <row r="245">
      <c r="J245" s="46"/>
    </row>
    <row r="246">
      <c r="J246" s="46"/>
    </row>
    <row r="247">
      <c r="J247" s="46"/>
    </row>
    <row r="248">
      <c r="J248" s="46"/>
    </row>
    <row r="249">
      <c r="J249" s="46"/>
    </row>
    <row r="250">
      <c r="J250" s="46"/>
    </row>
    <row r="251">
      <c r="J251" s="46"/>
    </row>
    <row r="252">
      <c r="J252" s="46"/>
    </row>
    <row r="253">
      <c r="J253" s="46"/>
    </row>
    <row r="254">
      <c r="J254" s="46"/>
    </row>
    <row r="255">
      <c r="J255" s="46"/>
    </row>
    <row r="256">
      <c r="J256" s="46"/>
    </row>
    <row r="257">
      <c r="J257" s="46"/>
    </row>
    <row r="258">
      <c r="J258" s="46"/>
    </row>
    <row r="259">
      <c r="J259" s="46"/>
    </row>
    <row r="260">
      <c r="J260" s="46"/>
    </row>
    <row r="261">
      <c r="J261" s="46"/>
    </row>
    <row r="262">
      <c r="J262" s="46"/>
    </row>
    <row r="263">
      <c r="J263" s="46"/>
    </row>
    <row r="264">
      <c r="J264" s="46"/>
    </row>
    <row r="265">
      <c r="J265" s="46"/>
    </row>
    <row r="266">
      <c r="J266" s="46"/>
    </row>
    <row r="267">
      <c r="J267" s="46"/>
    </row>
    <row r="268">
      <c r="J268" s="46"/>
    </row>
    <row r="269">
      <c r="J269" s="46"/>
    </row>
    <row r="270">
      <c r="J270" s="46"/>
    </row>
    <row r="271">
      <c r="J271" s="46"/>
    </row>
    <row r="272">
      <c r="J272" s="46"/>
    </row>
    <row r="273">
      <c r="J273" s="46"/>
    </row>
    <row r="274">
      <c r="J274" s="46"/>
    </row>
    <row r="275">
      <c r="J275" s="46"/>
    </row>
    <row r="276">
      <c r="J276" s="46"/>
    </row>
    <row r="277">
      <c r="J277" s="46"/>
    </row>
    <row r="278">
      <c r="J278" s="46"/>
    </row>
    <row r="279">
      <c r="J279" s="46"/>
    </row>
    <row r="280">
      <c r="J280" s="46"/>
    </row>
    <row r="281">
      <c r="J281" s="46"/>
    </row>
    <row r="282">
      <c r="J282" s="46"/>
    </row>
    <row r="283">
      <c r="J283" s="46"/>
    </row>
    <row r="284">
      <c r="J284" s="46"/>
    </row>
    <row r="285">
      <c r="J285" s="46"/>
    </row>
    <row r="286">
      <c r="J286" s="46"/>
    </row>
    <row r="287">
      <c r="J287" s="46"/>
    </row>
    <row r="288">
      <c r="J288" s="46"/>
    </row>
    <row r="289">
      <c r="J289" s="46"/>
    </row>
    <row r="290">
      <c r="J290" s="46"/>
    </row>
    <row r="291">
      <c r="J291" s="46"/>
    </row>
    <row r="292">
      <c r="J292" s="46"/>
    </row>
    <row r="293">
      <c r="J293" s="46"/>
    </row>
    <row r="294">
      <c r="J294" s="46"/>
    </row>
    <row r="295">
      <c r="J295" s="46"/>
    </row>
    <row r="296">
      <c r="J296" s="46"/>
    </row>
    <row r="297">
      <c r="J297" s="46"/>
    </row>
    <row r="298">
      <c r="J298" s="46"/>
    </row>
    <row r="299">
      <c r="J299" s="46"/>
    </row>
    <row r="300">
      <c r="J300" s="46"/>
    </row>
    <row r="301">
      <c r="J301" s="46"/>
    </row>
    <row r="302">
      <c r="J302" s="46"/>
    </row>
    <row r="303">
      <c r="J303" s="46"/>
    </row>
    <row r="304">
      <c r="J304" s="46"/>
    </row>
    <row r="305">
      <c r="J305" s="46"/>
    </row>
    <row r="306">
      <c r="J306" s="46"/>
    </row>
    <row r="307">
      <c r="J307" s="46"/>
    </row>
    <row r="308">
      <c r="J308" s="46"/>
    </row>
    <row r="309">
      <c r="J309" s="46"/>
    </row>
    <row r="310">
      <c r="J310" s="46"/>
    </row>
    <row r="311">
      <c r="J311" s="46"/>
    </row>
    <row r="312">
      <c r="J312" s="46"/>
    </row>
    <row r="313">
      <c r="J313" s="46"/>
    </row>
    <row r="314">
      <c r="J314" s="46"/>
    </row>
    <row r="315">
      <c r="J315" s="46"/>
    </row>
    <row r="316">
      <c r="J316" s="46"/>
    </row>
    <row r="317">
      <c r="J317" s="46"/>
    </row>
    <row r="318">
      <c r="J318" s="46"/>
    </row>
    <row r="319">
      <c r="J319" s="46"/>
    </row>
    <row r="320">
      <c r="J320" s="46"/>
    </row>
    <row r="321">
      <c r="J321" s="46"/>
    </row>
    <row r="322">
      <c r="J322" s="46"/>
    </row>
    <row r="323">
      <c r="J323" s="46"/>
    </row>
    <row r="324">
      <c r="J324" s="46"/>
    </row>
    <row r="325">
      <c r="J325" s="46"/>
    </row>
    <row r="326">
      <c r="J326" s="46"/>
    </row>
    <row r="327">
      <c r="J327" s="46"/>
    </row>
    <row r="328">
      <c r="J328" s="46"/>
    </row>
    <row r="329">
      <c r="J329" s="46"/>
    </row>
    <row r="330">
      <c r="J330" s="46"/>
    </row>
    <row r="331">
      <c r="J331" s="46"/>
    </row>
    <row r="332">
      <c r="J332" s="46"/>
    </row>
    <row r="333">
      <c r="J333" s="46"/>
    </row>
    <row r="334">
      <c r="J334" s="46"/>
    </row>
    <row r="335">
      <c r="J335" s="46"/>
    </row>
    <row r="336">
      <c r="J336" s="46"/>
    </row>
    <row r="337">
      <c r="J337" s="46"/>
    </row>
    <row r="338">
      <c r="J338" s="46"/>
    </row>
    <row r="339">
      <c r="J339" s="46"/>
    </row>
    <row r="340">
      <c r="J340" s="46"/>
    </row>
    <row r="341">
      <c r="J341" s="46"/>
    </row>
    <row r="342">
      <c r="J342" s="46"/>
    </row>
    <row r="343">
      <c r="J343" s="46"/>
    </row>
    <row r="344">
      <c r="J344" s="46"/>
    </row>
    <row r="345">
      <c r="J345" s="46"/>
    </row>
    <row r="346">
      <c r="J346" s="46"/>
    </row>
    <row r="347">
      <c r="J347" s="46"/>
    </row>
    <row r="348">
      <c r="J348" s="46"/>
    </row>
    <row r="349">
      <c r="J349" s="46"/>
    </row>
    <row r="350">
      <c r="J350" s="46"/>
    </row>
    <row r="351">
      <c r="J351" s="46"/>
    </row>
    <row r="352">
      <c r="J352" s="46"/>
    </row>
    <row r="353">
      <c r="J353" s="46"/>
    </row>
    <row r="354">
      <c r="J354" s="46"/>
    </row>
    <row r="355">
      <c r="J355" s="46"/>
    </row>
    <row r="356">
      <c r="J356" s="46"/>
    </row>
    <row r="357">
      <c r="J357" s="46"/>
    </row>
    <row r="358">
      <c r="J358" s="46"/>
    </row>
    <row r="359">
      <c r="J359" s="46"/>
    </row>
    <row r="360">
      <c r="J360" s="46"/>
    </row>
    <row r="361">
      <c r="J361" s="46"/>
    </row>
    <row r="362">
      <c r="J362" s="46"/>
    </row>
    <row r="363">
      <c r="J363" s="46"/>
    </row>
    <row r="364">
      <c r="J364" s="46"/>
    </row>
    <row r="365">
      <c r="J365" s="46"/>
    </row>
    <row r="366">
      <c r="J366" s="46"/>
    </row>
    <row r="367">
      <c r="J367" s="46"/>
    </row>
    <row r="368">
      <c r="J368" s="46"/>
    </row>
    <row r="369">
      <c r="J369" s="46"/>
    </row>
    <row r="370">
      <c r="J370" s="46"/>
    </row>
    <row r="371">
      <c r="J371" s="46"/>
    </row>
    <row r="372">
      <c r="J372" s="46"/>
    </row>
    <row r="373">
      <c r="J373" s="46"/>
    </row>
    <row r="374">
      <c r="J374" s="46"/>
    </row>
    <row r="375">
      <c r="J375" s="46"/>
    </row>
    <row r="376">
      <c r="J376" s="46"/>
    </row>
    <row r="377">
      <c r="J377" s="46"/>
    </row>
    <row r="378">
      <c r="J378" s="46"/>
    </row>
    <row r="379">
      <c r="J379" s="46"/>
    </row>
    <row r="380">
      <c r="J380" s="46"/>
    </row>
    <row r="381">
      <c r="J381" s="46"/>
    </row>
    <row r="382">
      <c r="J382" s="46"/>
    </row>
    <row r="383">
      <c r="J383" s="46"/>
    </row>
    <row r="384">
      <c r="J384" s="46"/>
    </row>
    <row r="385">
      <c r="J385" s="46"/>
    </row>
    <row r="386">
      <c r="J386" s="46"/>
    </row>
    <row r="387">
      <c r="J387" s="46"/>
    </row>
    <row r="388">
      <c r="J388" s="46"/>
    </row>
    <row r="389">
      <c r="J389" s="46"/>
    </row>
    <row r="390">
      <c r="J390" s="46"/>
    </row>
    <row r="391">
      <c r="J391" s="46"/>
    </row>
    <row r="392">
      <c r="J392" s="46"/>
    </row>
    <row r="393">
      <c r="J393" s="46"/>
    </row>
    <row r="394">
      <c r="J394" s="46"/>
    </row>
    <row r="395">
      <c r="J395" s="46"/>
    </row>
    <row r="396">
      <c r="J396" s="46"/>
    </row>
    <row r="397">
      <c r="J397" s="46"/>
    </row>
    <row r="398">
      <c r="J398" s="46"/>
    </row>
    <row r="399">
      <c r="J399" s="46"/>
    </row>
    <row r="400">
      <c r="J400" s="46"/>
    </row>
    <row r="401">
      <c r="J401" s="46"/>
    </row>
    <row r="402">
      <c r="J402" s="46"/>
    </row>
    <row r="403">
      <c r="J403" s="46"/>
    </row>
    <row r="404">
      <c r="J404" s="46"/>
    </row>
    <row r="405">
      <c r="J405" s="46"/>
    </row>
    <row r="406">
      <c r="J406" s="46"/>
    </row>
    <row r="407">
      <c r="J407" s="46"/>
    </row>
    <row r="408">
      <c r="J408" s="46"/>
    </row>
    <row r="409">
      <c r="J409" s="46"/>
    </row>
    <row r="410">
      <c r="J410" s="46"/>
    </row>
    <row r="411">
      <c r="J411" s="46"/>
    </row>
    <row r="412">
      <c r="J412" s="46"/>
    </row>
    <row r="413">
      <c r="J413" s="46"/>
    </row>
    <row r="414">
      <c r="J414" s="46"/>
    </row>
    <row r="415">
      <c r="J415" s="46"/>
    </row>
    <row r="416">
      <c r="J416" s="46"/>
    </row>
    <row r="417">
      <c r="J417" s="46"/>
    </row>
    <row r="418">
      <c r="J418" s="46"/>
    </row>
    <row r="419">
      <c r="J419" s="46"/>
    </row>
    <row r="420">
      <c r="J420" s="46"/>
    </row>
    <row r="421">
      <c r="J421" s="46"/>
    </row>
    <row r="422">
      <c r="J422" s="46"/>
    </row>
    <row r="423">
      <c r="J423" s="46"/>
    </row>
    <row r="424">
      <c r="J424" s="46"/>
    </row>
    <row r="425">
      <c r="J425" s="46"/>
    </row>
    <row r="426">
      <c r="J426" s="46"/>
    </row>
    <row r="427">
      <c r="J427" s="46"/>
    </row>
    <row r="428">
      <c r="J428" s="46"/>
    </row>
    <row r="429">
      <c r="J429" s="46"/>
    </row>
    <row r="430">
      <c r="J430" s="46"/>
    </row>
    <row r="431">
      <c r="J431" s="46"/>
    </row>
    <row r="432">
      <c r="J432" s="46"/>
    </row>
    <row r="433">
      <c r="J433" s="46"/>
    </row>
    <row r="434">
      <c r="J434" s="46"/>
    </row>
    <row r="435">
      <c r="J435" s="46"/>
    </row>
    <row r="436">
      <c r="J436" s="46"/>
    </row>
    <row r="437">
      <c r="J437" s="46"/>
    </row>
    <row r="438">
      <c r="J438" s="46"/>
    </row>
    <row r="439">
      <c r="J439" s="46"/>
    </row>
    <row r="440">
      <c r="J440" s="46"/>
    </row>
    <row r="441">
      <c r="J441" s="46"/>
    </row>
    <row r="442">
      <c r="J442" s="46"/>
    </row>
    <row r="443">
      <c r="J443" s="46"/>
    </row>
    <row r="444">
      <c r="J444" s="46"/>
    </row>
    <row r="445">
      <c r="J445" s="46"/>
    </row>
    <row r="446">
      <c r="J446" s="46"/>
    </row>
    <row r="447">
      <c r="J447" s="46"/>
    </row>
    <row r="448">
      <c r="J448" s="46"/>
    </row>
    <row r="449">
      <c r="J449" s="46"/>
    </row>
    <row r="450">
      <c r="J450" s="46"/>
    </row>
    <row r="451">
      <c r="J451" s="46"/>
    </row>
    <row r="452">
      <c r="J452" s="46"/>
    </row>
    <row r="453">
      <c r="J453" s="46"/>
    </row>
    <row r="454">
      <c r="J454" s="46"/>
    </row>
    <row r="455">
      <c r="J455" s="46"/>
    </row>
    <row r="456">
      <c r="J456" s="46"/>
    </row>
    <row r="457">
      <c r="J457" s="46"/>
    </row>
    <row r="458">
      <c r="J458" s="46"/>
    </row>
    <row r="459">
      <c r="J459" s="46"/>
    </row>
    <row r="460">
      <c r="J460" s="46"/>
    </row>
    <row r="461">
      <c r="J461" s="46"/>
    </row>
    <row r="462">
      <c r="J462" s="46"/>
    </row>
    <row r="463">
      <c r="J463" s="46"/>
    </row>
    <row r="464">
      <c r="J464" s="46"/>
    </row>
    <row r="465">
      <c r="J465" s="46"/>
    </row>
    <row r="466">
      <c r="J466" s="46"/>
    </row>
    <row r="467">
      <c r="J467" s="46"/>
    </row>
    <row r="468">
      <c r="J468" s="46"/>
    </row>
    <row r="469">
      <c r="J469" s="46"/>
    </row>
    <row r="470">
      <c r="J470" s="46"/>
    </row>
    <row r="471">
      <c r="J471" s="46"/>
    </row>
    <row r="472">
      <c r="J472" s="46"/>
    </row>
    <row r="473">
      <c r="J473" s="46"/>
    </row>
    <row r="474">
      <c r="J474" s="46"/>
    </row>
    <row r="475">
      <c r="J475" s="46"/>
    </row>
    <row r="476">
      <c r="J476" s="46"/>
    </row>
    <row r="477">
      <c r="J477" s="46"/>
    </row>
    <row r="478">
      <c r="J478" s="46"/>
    </row>
    <row r="479">
      <c r="J479" s="46"/>
    </row>
    <row r="480">
      <c r="J480" s="46"/>
    </row>
    <row r="481">
      <c r="J481" s="46"/>
    </row>
    <row r="482">
      <c r="J482" s="46"/>
    </row>
    <row r="483">
      <c r="J483" s="46"/>
    </row>
    <row r="484">
      <c r="J484" s="46"/>
    </row>
    <row r="485">
      <c r="J485" s="46"/>
    </row>
    <row r="486">
      <c r="J486" s="46"/>
    </row>
    <row r="487">
      <c r="J487" s="46"/>
    </row>
    <row r="488">
      <c r="J488" s="46"/>
    </row>
    <row r="489">
      <c r="J489" s="46"/>
    </row>
    <row r="490">
      <c r="J490" s="46"/>
    </row>
    <row r="491">
      <c r="J491" s="46"/>
    </row>
    <row r="492">
      <c r="J492" s="46"/>
    </row>
    <row r="493">
      <c r="J493" s="46"/>
    </row>
    <row r="494">
      <c r="J494" s="46"/>
    </row>
    <row r="495">
      <c r="J495" s="46"/>
    </row>
    <row r="496">
      <c r="J496" s="46"/>
    </row>
    <row r="497">
      <c r="J497" s="46"/>
    </row>
    <row r="498">
      <c r="J498" s="46"/>
    </row>
    <row r="499">
      <c r="J499" s="46"/>
    </row>
    <row r="500">
      <c r="J500" s="46"/>
    </row>
    <row r="501">
      <c r="J501" s="46"/>
    </row>
    <row r="502">
      <c r="J502" s="46"/>
    </row>
    <row r="503">
      <c r="J503" s="46"/>
    </row>
    <row r="504">
      <c r="J504" s="46"/>
    </row>
    <row r="505">
      <c r="J505" s="46"/>
    </row>
    <row r="506">
      <c r="J506" s="46"/>
    </row>
    <row r="507">
      <c r="J507" s="46"/>
    </row>
    <row r="508">
      <c r="J508" s="46"/>
    </row>
    <row r="509">
      <c r="J509" s="46"/>
    </row>
    <row r="510">
      <c r="J510" s="46"/>
    </row>
    <row r="511">
      <c r="J511" s="46"/>
    </row>
    <row r="512">
      <c r="J512" s="46"/>
    </row>
    <row r="513">
      <c r="J513" s="46"/>
    </row>
    <row r="514">
      <c r="J514" s="46"/>
    </row>
    <row r="515">
      <c r="J515" s="46"/>
    </row>
    <row r="516">
      <c r="J516" s="46"/>
    </row>
    <row r="517">
      <c r="J517" s="46"/>
    </row>
    <row r="518">
      <c r="J518" s="46"/>
    </row>
    <row r="519">
      <c r="J519" s="46"/>
    </row>
    <row r="520">
      <c r="J520" s="46"/>
    </row>
    <row r="521">
      <c r="J521" s="46"/>
    </row>
    <row r="522">
      <c r="J522" s="46"/>
    </row>
    <row r="523">
      <c r="J523" s="46"/>
    </row>
    <row r="524">
      <c r="J524" s="46"/>
    </row>
    <row r="525">
      <c r="J525" s="46"/>
    </row>
    <row r="526">
      <c r="J526" s="46"/>
    </row>
    <row r="527">
      <c r="J527" s="46"/>
    </row>
    <row r="528">
      <c r="J528" s="46"/>
    </row>
    <row r="529">
      <c r="J529" s="46"/>
    </row>
    <row r="530">
      <c r="J530" s="46"/>
    </row>
    <row r="531">
      <c r="J531" s="46"/>
    </row>
    <row r="532">
      <c r="J532" s="46"/>
    </row>
    <row r="533">
      <c r="J533" s="46"/>
    </row>
    <row r="534">
      <c r="J534" s="46"/>
    </row>
    <row r="535">
      <c r="J535" s="46"/>
    </row>
    <row r="536">
      <c r="J536" s="46"/>
    </row>
    <row r="537">
      <c r="J537" s="46"/>
    </row>
    <row r="538">
      <c r="J538" s="46"/>
    </row>
    <row r="539">
      <c r="J539" s="46"/>
    </row>
    <row r="540">
      <c r="J540" s="46"/>
    </row>
    <row r="541">
      <c r="J541" s="46"/>
    </row>
    <row r="542">
      <c r="J542" s="46"/>
    </row>
    <row r="543">
      <c r="J543" s="46"/>
    </row>
    <row r="544">
      <c r="J544" s="46"/>
    </row>
    <row r="545">
      <c r="J545" s="46"/>
    </row>
    <row r="546">
      <c r="J546" s="46"/>
    </row>
    <row r="547">
      <c r="J547" s="46"/>
    </row>
    <row r="548">
      <c r="J548" s="46"/>
    </row>
    <row r="549">
      <c r="J549" s="46"/>
    </row>
    <row r="550">
      <c r="J550" s="46"/>
    </row>
    <row r="551">
      <c r="J551" s="46"/>
    </row>
    <row r="552">
      <c r="J552" s="46"/>
    </row>
    <row r="553">
      <c r="J553" s="46"/>
    </row>
    <row r="554">
      <c r="J554" s="46"/>
    </row>
    <row r="555">
      <c r="J555" s="46"/>
    </row>
    <row r="556">
      <c r="J556" s="46"/>
    </row>
    <row r="557">
      <c r="J557" s="46"/>
    </row>
    <row r="558">
      <c r="J558" s="46"/>
    </row>
    <row r="559">
      <c r="J559" s="46"/>
    </row>
    <row r="560">
      <c r="J560" s="46"/>
    </row>
    <row r="561">
      <c r="J561" s="46"/>
    </row>
    <row r="562">
      <c r="J562" s="46"/>
    </row>
    <row r="563">
      <c r="J563" s="46"/>
    </row>
    <row r="564">
      <c r="J564" s="46"/>
    </row>
    <row r="565">
      <c r="J565" s="46"/>
    </row>
    <row r="566">
      <c r="J566" s="46"/>
    </row>
    <row r="567">
      <c r="J567" s="46"/>
    </row>
    <row r="568">
      <c r="J568" s="46"/>
    </row>
    <row r="569">
      <c r="J569" s="46"/>
    </row>
    <row r="570">
      <c r="J570" s="46"/>
    </row>
    <row r="571">
      <c r="J571" s="46"/>
    </row>
    <row r="572">
      <c r="J572" s="46"/>
    </row>
    <row r="573">
      <c r="J573" s="46"/>
    </row>
    <row r="574">
      <c r="J574" s="46"/>
    </row>
    <row r="575">
      <c r="J575" s="46"/>
    </row>
    <row r="576">
      <c r="J576" s="46"/>
    </row>
    <row r="577">
      <c r="J577" s="46"/>
    </row>
    <row r="578">
      <c r="J578" s="46"/>
    </row>
    <row r="579">
      <c r="J579" s="46"/>
    </row>
    <row r="580">
      <c r="J580" s="46"/>
    </row>
    <row r="581">
      <c r="J581" s="46"/>
    </row>
    <row r="582">
      <c r="J582" s="46"/>
    </row>
    <row r="583">
      <c r="J583" s="46"/>
    </row>
    <row r="584">
      <c r="J584" s="46"/>
    </row>
    <row r="585">
      <c r="J585" s="46"/>
    </row>
    <row r="586">
      <c r="J586" s="46"/>
    </row>
    <row r="587">
      <c r="J587" s="46"/>
    </row>
    <row r="588">
      <c r="J588" s="46"/>
    </row>
    <row r="589">
      <c r="J589" s="46"/>
    </row>
    <row r="590">
      <c r="J590" s="46"/>
    </row>
    <row r="591">
      <c r="J591" s="46"/>
    </row>
    <row r="592">
      <c r="J592" s="46"/>
    </row>
    <row r="593">
      <c r="J593" s="46"/>
    </row>
    <row r="594">
      <c r="J594" s="46"/>
    </row>
    <row r="595">
      <c r="J595" s="46"/>
    </row>
    <row r="596">
      <c r="J596" s="46"/>
    </row>
    <row r="597">
      <c r="J597" s="46"/>
    </row>
    <row r="598">
      <c r="J598" s="46"/>
    </row>
    <row r="599">
      <c r="J599" s="46"/>
    </row>
    <row r="600">
      <c r="J600" s="46"/>
    </row>
    <row r="601">
      <c r="J601" s="46"/>
    </row>
    <row r="602">
      <c r="J602" s="46"/>
    </row>
    <row r="603">
      <c r="J603" s="46"/>
    </row>
    <row r="604">
      <c r="J604" s="46"/>
    </row>
    <row r="605">
      <c r="J605" s="46"/>
    </row>
    <row r="606">
      <c r="J606" s="46"/>
    </row>
    <row r="607">
      <c r="J607" s="46"/>
    </row>
    <row r="608">
      <c r="J608" s="46"/>
    </row>
    <row r="609">
      <c r="J609" s="46"/>
    </row>
    <row r="610">
      <c r="J610" s="46"/>
    </row>
    <row r="611">
      <c r="J611" s="46"/>
    </row>
    <row r="612">
      <c r="J612" s="46"/>
    </row>
    <row r="613">
      <c r="J613" s="46"/>
    </row>
    <row r="614">
      <c r="J614" s="46"/>
    </row>
    <row r="615">
      <c r="J615" s="46"/>
    </row>
    <row r="616">
      <c r="J616" s="46"/>
    </row>
    <row r="617">
      <c r="J617" s="46"/>
    </row>
    <row r="618">
      <c r="J618" s="46"/>
    </row>
    <row r="619">
      <c r="J619" s="46"/>
    </row>
    <row r="620">
      <c r="J620" s="46"/>
    </row>
    <row r="621">
      <c r="J621" s="46"/>
    </row>
    <row r="622">
      <c r="J622" s="46"/>
    </row>
    <row r="623">
      <c r="J623" s="46"/>
    </row>
    <row r="624">
      <c r="J624" s="46"/>
    </row>
    <row r="625">
      <c r="J625" s="46"/>
    </row>
    <row r="626">
      <c r="J626" s="46"/>
    </row>
    <row r="627">
      <c r="J627" s="46"/>
    </row>
    <row r="628">
      <c r="J628" s="46"/>
    </row>
    <row r="629">
      <c r="J629" s="46"/>
    </row>
    <row r="630">
      <c r="J630" s="46"/>
    </row>
    <row r="631">
      <c r="J631" s="46"/>
    </row>
    <row r="632">
      <c r="J632" s="46"/>
    </row>
    <row r="633">
      <c r="J633" s="46"/>
    </row>
    <row r="634">
      <c r="J634" s="46"/>
    </row>
    <row r="635">
      <c r="J635" s="46"/>
    </row>
    <row r="636">
      <c r="J636" s="46"/>
    </row>
    <row r="637">
      <c r="J637" s="46"/>
    </row>
    <row r="638">
      <c r="J638" s="46"/>
    </row>
    <row r="639">
      <c r="J639" s="46"/>
    </row>
    <row r="640">
      <c r="J640" s="46"/>
    </row>
    <row r="641">
      <c r="J641" s="46"/>
    </row>
    <row r="642">
      <c r="J642" s="46"/>
    </row>
    <row r="643">
      <c r="J643" s="46"/>
    </row>
    <row r="644">
      <c r="J644" s="46"/>
    </row>
    <row r="645">
      <c r="J645" s="46"/>
    </row>
    <row r="646">
      <c r="J646" s="46"/>
    </row>
    <row r="647">
      <c r="J647" s="46"/>
    </row>
    <row r="648">
      <c r="J648" s="46"/>
    </row>
    <row r="649">
      <c r="J649" s="46"/>
    </row>
    <row r="650">
      <c r="J650" s="46"/>
    </row>
    <row r="651">
      <c r="J651" s="46"/>
    </row>
    <row r="652">
      <c r="J652" s="46"/>
    </row>
    <row r="653">
      <c r="J653" s="46"/>
    </row>
    <row r="654">
      <c r="J654" s="46"/>
    </row>
    <row r="655">
      <c r="J655" s="46"/>
    </row>
    <row r="656">
      <c r="J656" s="46"/>
    </row>
    <row r="657">
      <c r="J657" s="46"/>
    </row>
    <row r="658">
      <c r="J658" s="46"/>
    </row>
    <row r="659">
      <c r="J659" s="46"/>
    </row>
    <row r="660">
      <c r="J660" s="46"/>
    </row>
    <row r="661">
      <c r="J661" s="46"/>
    </row>
    <row r="662">
      <c r="J662" s="46"/>
    </row>
    <row r="663">
      <c r="J663" s="46"/>
    </row>
    <row r="664">
      <c r="J664" s="46"/>
    </row>
    <row r="665">
      <c r="J665" s="46"/>
    </row>
    <row r="666">
      <c r="J666" s="46"/>
    </row>
    <row r="667">
      <c r="J667" s="46"/>
    </row>
    <row r="668">
      <c r="J668" s="46"/>
    </row>
    <row r="669">
      <c r="J669" s="46"/>
    </row>
    <row r="670">
      <c r="J670" s="46"/>
    </row>
    <row r="671">
      <c r="J671" s="46"/>
    </row>
    <row r="672">
      <c r="J672" s="46"/>
    </row>
    <row r="673">
      <c r="J673" s="46"/>
    </row>
    <row r="674">
      <c r="J674" s="46"/>
    </row>
    <row r="675">
      <c r="J675" s="46"/>
    </row>
    <row r="676">
      <c r="J676" s="46"/>
    </row>
    <row r="677">
      <c r="J677" s="46"/>
    </row>
    <row r="678">
      <c r="J678" s="46"/>
    </row>
    <row r="679">
      <c r="J679" s="46"/>
    </row>
    <row r="680">
      <c r="J680" s="46"/>
    </row>
    <row r="681">
      <c r="J681" s="46"/>
    </row>
    <row r="682">
      <c r="J682" s="46"/>
    </row>
    <row r="683">
      <c r="J683" s="46"/>
    </row>
    <row r="684">
      <c r="J684" s="46"/>
    </row>
    <row r="685">
      <c r="J685" s="46"/>
    </row>
    <row r="686">
      <c r="J686" s="46"/>
    </row>
    <row r="687">
      <c r="J687" s="46"/>
    </row>
    <row r="688">
      <c r="J688" s="46"/>
    </row>
    <row r="689">
      <c r="J689" s="46"/>
    </row>
    <row r="690">
      <c r="J690" s="46"/>
    </row>
    <row r="691">
      <c r="J691" s="46"/>
    </row>
    <row r="692">
      <c r="J692" s="46"/>
    </row>
    <row r="693">
      <c r="J693" s="46"/>
    </row>
    <row r="694">
      <c r="J694" s="46"/>
    </row>
    <row r="695">
      <c r="J695" s="46"/>
    </row>
    <row r="696">
      <c r="J696" s="46"/>
    </row>
    <row r="697">
      <c r="J697" s="46"/>
    </row>
    <row r="698">
      <c r="J698" s="46"/>
    </row>
    <row r="699">
      <c r="J699" s="46"/>
    </row>
    <row r="700">
      <c r="J700" s="46"/>
    </row>
    <row r="701">
      <c r="J701" s="46"/>
    </row>
    <row r="702">
      <c r="J702" s="46"/>
    </row>
    <row r="703">
      <c r="J703" s="46"/>
    </row>
    <row r="704">
      <c r="J704" s="46"/>
    </row>
    <row r="705">
      <c r="J705" s="46"/>
    </row>
    <row r="706">
      <c r="J706" s="46"/>
    </row>
    <row r="707">
      <c r="J707" s="46"/>
    </row>
    <row r="708">
      <c r="J708" s="46"/>
    </row>
    <row r="709">
      <c r="J709" s="46"/>
    </row>
    <row r="710">
      <c r="J710" s="46"/>
    </row>
    <row r="711">
      <c r="J711" s="46"/>
    </row>
    <row r="712">
      <c r="J712" s="46"/>
    </row>
    <row r="713">
      <c r="J713" s="46"/>
    </row>
    <row r="714">
      <c r="J714" s="46"/>
    </row>
    <row r="715">
      <c r="J715" s="46"/>
    </row>
    <row r="716">
      <c r="J716" s="46"/>
    </row>
    <row r="717">
      <c r="J717" s="46"/>
    </row>
    <row r="718">
      <c r="J718" s="46"/>
    </row>
    <row r="719">
      <c r="J719" s="46"/>
    </row>
    <row r="720">
      <c r="J720" s="46"/>
    </row>
    <row r="721">
      <c r="J721" s="46"/>
    </row>
    <row r="722">
      <c r="J722" s="46"/>
    </row>
    <row r="723">
      <c r="J723" s="46"/>
    </row>
    <row r="724">
      <c r="J724" s="46"/>
    </row>
    <row r="725">
      <c r="J725" s="46"/>
    </row>
    <row r="726">
      <c r="J726" s="46"/>
    </row>
    <row r="727">
      <c r="J727" s="46"/>
    </row>
    <row r="728">
      <c r="J728" s="46"/>
    </row>
    <row r="729">
      <c r="J729" s="46"/>
    </row>
    <row r="730">
      <c r="J730" s="46"/>
    </row>
    <row r="731">
      <c r="J731" s="46"/>
    </row>
    <row r="732">
      <c r="J732" s="46"/>
    </row>
    <row r="733">
      <c r="J733" s="46"/>
    </row>
    <row r="734">
      <c r="J734" s="46"/>
    </row>
    <row r="735">
      <c r="J735" s="46"/>
    </row>
    <row r="736">
      <c r="J736" s="46"/>
    </row>
    <row r="737">
      <c r="J737" s="46"/>
    </row>
    <row r="738">
      <c r="J738" s="46"/>
    </row>
    <row r="739">
      <c r="J739" s="46"/>
    </row>
    <row r="740">
      <c r="J740" s="46"/>
    </row>
    <row r="741">
      <c r="J741" s="46"/>
    </row>
    <row r="742">
      <c r="J742" s="46"/>
    </row>
    <row r="743">
      <c r="J743" s="46"/>
    </row>
    <row r="744">
      <c r="J744" s="46"/>
    </row>
    <row r="745">
      <c r="J745" s="46"/>
    </row>
    <row r="746">
      <c r="J746" s="46"/>
    </row>
    <row r="747">
      <c r="J747" s="46"/>
    </row>
    <row r="748">
      <c r="J748" s="46"/>
    </row>
    <row r="749">
      <c r="J749" s="46"/>
    </row>
    <row r="750">
      <c r="J750" s="46"/>
    </row>
    <row r="751">
      <c r="J751" s="46"/>
    </row>
    <row r="752">
      <c r="J752" s="46"/>
    </row>
    <row r="753">
      <c r="J753" s="46"/>
    </row>
    <row r="754">
      <c r="J754" s="46"/>
    </row>
    <row r="755">
      <c r="J755" s="46"/>
    </row>
    <row r="756">
      <c r="J756" s="46"/>
    </row>
    <row r="757">
      <c r="J757" s="46"/>
    </row>
    <row r="758">
      <c r="J758" s="46"/>
    </row>
    <row r="759">
      <c r="J759" s="46"/>
    </row>
    <row r="760">
      <c r="J760" s="46"/>
    </row>
    <row r="761">
      <c r="J761" s="46"/>
    </row>
    <row r="762">
      <c r="J762" s="46"/>
    </row>
    <row r="763">
      <c r="J763" s="46"/>
    </row>
    <row r="764">
      <c r="J764" s="46"/>
    </row>
    <row r="765">
      <c r="J765" s="46"/>
    </row>
    <row r="766">
      <c r="J766" s="46"/>
    </row>
    <row r="767">
      <c r="J767" s="46"/>
    </row>
    <row r="768">
      <c r="J768" s="46"/>
    </row>
    <row r="769">
      <c r="J769" s="46"/>
    </row>
    <row r="770">
      <c r="J770" s="46"/>
    </row>
    <row r="771">
      <c r="J771" s="46"/>
    </row>
    <row r="772">
      <c r="J772" s="46"/>
    </row>
    <row r="773">
      <c r="J773" s="46"/>
    </row>
    <row r="774">
      <c r="J774" s="46"/>
    </row>
    <row r="775">
      <c r="J775" s="46"/>
    </row>
    <row r="776">
      <c r="J776" s="46"/>
    </row>
    <row r="777">
      <c r="J777" s="46"/>
    </row>
    <row r="778">
      <c r="J778" s="46"/>
    </row>
    <row r="779">
      <c r="J779" s="46"/>
    </row>
    <row r="780">
      <c r="J780" s="46"/>
    </row>
    <row r="781">
      <c r="J781" s="46"/>
    </row>
    <row r="782">
      <c r="J782" s="46"/>
    </row>
    <row r="783">
      <c r="J783" s="46"/>
    </row>
    <row r="784">
      <c r="J784" s="46"/>
    </row>
    <row r="785">
      <c r="J785" s="46"/>
    </row>
    <row r="786">
      <c r="J786" s="46"/>
    </row>
    <row r="787">
      <c r="J787" s="46"/>
    </row>
    <row r="788">
      <c r="J788" s="46"/>
    </row>
    <row r="789">
      <c r="J789" s="46"/>
    </row>
    <row r="790">
      <c r="J790" s="46"/>
    </row>
    <row r="791">
      <c r="J791" s="46"/>
    </row>
    <row r="792">
      <c r="J792" s="46"/>
    </row>
    <row r="793">
      <c r="J793" s="46"/>
    </row>
    <row r="794">
      <c r="J794" s="46"/>
    </row>
    <row r="795">
      <c r="J795" s="46"/>
    </row>
    <row r="796">
      <c r="J796" s="46"/>
    </row>
    <row r="797">
      <c r="J797" s="46"/>
    </row>
    <row r="798">
      <c r="J798" s="46"/>
    </row>
    <row r="799">
      <c r="J799" s="46"/>
    </row>
    <row r="800">
      <c r="J800" s="46"/>
    </row>
    <row r="801">
      <c r="J801" s="46"/>
    </row>
    <row r="802">
      <c r="J802" s="46"/>
    </row>
    <row r="803">
      <c r="J803" s="46"/>
    </row>
    <row r="804">
      <c r="J804" s="46"/>
    </row>
    <row r="805">
      <c r="J805" s="46"/>
    </row>
    <row r="806">
      <c r="J806" s="46"/>
    </row>
    <row r="807">
      <c r="J807" s="46"/>
    </row>
    <row r="808">
      <c r="J808" s="46"/>
    </row>
    <row r="809">
      <c r="J809" s="46"/>
    </row>
    <row r="810">
      <c r="J810" s="46"/>
    </row>
    <row r="811">
      <c r="J811" s="46"/>
    </row>
    <row r="812">
      <c r="J812" s="46"/>
    </row>
    <row r="813">
      <c r="J813" s="46"/>
    </row>
    <row r="814">
      <c r="J814" s="46"/>
    </row>
    <row r="815">
      <c r="J815" s="46"/>
    </row>
    <row r="816">
      <c r="J816" s="46"/>
    </row>
    <row r="817">
      <c r="J817" s="46"/>
    </row>
    <row r="818">
      <c r="J818" s="46"/>
    </row>
    <row r="819">
      <c r="J819" s="46"/>
    </row>
    <row r="820">
      <c r="J820" s="46"/>
    </row>
    <row r="821">
      <c r="J821" s="46"/>
    </row>
    <row r="822">
      <c r="J822" s="46"/>
    </row>
    <row r="823">
      <c r="J823" s="46"/>
    </row>
    <row r="824">
      <c r="J824" s="46"/>
    </row>
    <row r="825">
      <c r="J825" s="46"/>
    </row>
    <row r="826">
      <c r="J826" s="46"/>
    </row>
    <row r="827">
      <c r="J827" s="46"/>
    </row>
    <row r="828">
      <c r="J828" s="46"/>
    </row>
    <row r="829">
      <c r="J829" s="46"/>
    </row>
    <row r="830">
      <c r="J830" s="46"/>
    </row>
    <row r="831">
      <c r="J831" s="46"/>
    </row>
    <row r="832">
      <c r="J832" s="46"/>
    </row>
    <row r="833">
      <c r="J833" s="46"/>
    </row>
    <row r="834">
      <c r="J834" s="46"/>
    </row>
    <row r="835">
      <c r="J835" s="46"/>
    </row>
    <row r="836">
      <c r="J836" s="46"/>
    </row>
    <row r="837">
      <c r="J837" s="46"/>
    </row>
    <row r="838">
      <c r="J838" s="46"/>
    </row>
    <row r="839">
      <c r="J839" s="46"/>
    </row>
    <row r="840">
      <c r="J840" s="46"/>
    </row>
    <row r="841">
      <c r="J841" s="46"/>
    </row>
    <row r="842">
      <c r="J842" s="46"/>
    </row>
    <row r="843">
      <c r="J843" s="46"/>
    </row>
    <row r="844">
      <c r="J844" s="46"/>
    </row>
    <row r="845">
      <c r="J845" s="46"/>
    </row>
    <row r="846">
      <c r="J846" s="46"/>
    </row>
    <row r="847">
      <c r="J847" s="46"/>
    </row>
    <row r="848">
      <c r="J848" s="46"/>
    </row>
    <row r="849">
      <c r="J849" s="46"/>
    </row>
    <row r="850">
      <c r="J850" s="46"/>
    </row>
    <row r="851">
      <c r="J851" s="46"/>
    </row>
    <row r="852">
      <c r="J852" s="46"/>
    </row>
    <row r="853">
      <c r="J853" s="46"/>
    </row>
    <row r="854">
      <c r="J854" s="46"/>
    </row>
    <row r="855">
      <c r="J855" s="46"/>
    </row>
    <row r="856">
      <c r="J856" s="46"/>
    </row>
    <row r="857">
      <c r="J857" s="46"/>
    </row>
    <row r="858">
      <c r="J858" s="46"/>
    </row>
    <row r="859">
      <c r="J859" s="46"/>
    </row>
    <row r="860">
      <c r="J860" s="46"/>
    </row>
    <row r="861">
      <c r="J861" s="46"/>
    </row>
    <row r="862">
      <c r="J862" s="46"/>
    </row>
    <row r="863">
      <c r="J863" s="46"/>
    </row>
    <row r="864">
      <c r="J864" s="46"/>
    </row>
    <row r="865">
      <c r="J865" s="46"/>
    </row>
    <row r="866">
      <c r="J866" s="46"/>
    </row>
    <row r="867">
      <c r="J867" s="46"/>
    </row>
    <row r="868">
      <c r="J868" s="46"/>
    </row>
    <row r="869">
      <c r="J869" s="46"/>
    </row>
    <row r="870">
      <c r="J870" s="46"/>
    </row>
    <row r="871">
      <c r="J871" s="46"/>
    </row>
    <row r="872">
      <c r="J872" s="46"/>
    </row>
    <row r="873">
      <c r="J873" s="46"/>
    </row>
    <row r="874">
      <c r="J874" s="46"/>
    </row>
    <row r="875">
      <c r="J875" s="46"/>
    </row>
    <row r="876">
      <c r="J876" s="46"/>
    </row>
    <row r="877">
      <c r="J877" s="46"/>
    </row>
    <row r="878">
      <c r="J878" s="46"/>
    </row>
    <row r="879">
      <c r="J879" s="46"/>
    </row>
    <row r="880">
      <c r="J880" s="46"/>
    </row>
    <row r="881">
      <c r="J881" s="46"/>
    </row>
    <row r="882">
      <c r="J882" s="46"/>
    </row>
    <row r="883">
      <c r="J883" s="46"/>
    </row>
    <row r="884">
      <c r="J884" s="46"/>
    </row>
    <row r="885">
      <c r="J885" s="46"/>
    </row>
    <row r="886">
      <c r="J886" s="46"/>
    </row>
    <row r="887">
      <c r="J887" s="46"/>
    </row>
    <row r="888">
      <c r="J888" s="46"/>
    </row>
    <row r="889">
      <c r="J889" s="46"/>
    </row>
    <row r="890">
      <c r="J890" s="46"/>
    </row>
    <row r="891">
      <c r="J891" s="46"/>
    </row>
    <row r="892">
      <c r="J892" s="46"/>
    </row>
    <row r="893">
      <c r="J893" s="46"/>
    </row>
    <row r="894">
      <c r="J894" s="46"/>
    </row>
    <row r="895">
      <c r="J895" s="46"/>
    </row>
    <row r="896">
      <c r="J896" s="46"/>
    </row>
    <row r="897">
      <c r="J897" s="46"/>
    </row>
    <row r="898">
      <c r="J898" s="46"/>
    </row>
    <row r="899">
      <c r="J899" s="46"/>
    </row>
    <row r="900">
      <c r="J900" s="46"/>
    </row>
    <row r="901">
      <c r="J901" s="46"/>
    </row>
    <row r="902">
      <c r="J902" s="46"/>
    </row>
    <row r="903">
      <c r="J903" s="46"/>
    </row>
    <row r="904">
      <c r="J904" s="46"/>
    </row>
    <row r="905">
      <c r="J905" s="46"/>
    </row>
    <row r="906">
      <c r="J906" s="46"/>
    </row>
    <row r="907">
      <c r="J907" s="46"/>
    </row>
    <row r="908">
      <c r="J908" s="46"/>
    </row>
    <row r="909">
      <c r="J909" s="46"/>
    </row>
    <row r="910">
      <c r="J910" s="46"/>
    </row>
    <row r="911">
      <c r="J911" s="46"/>
    </row>
    <row r="912">
      <c r="J912" s="46"/>
    </row>
    <row r="913">
      <c r="J913" s="46"/>
    </row>
    <row r="914">
      <c r="J914" s="46"/>
    </row>
    <row r="915">
      <c r="J915" s="46"/>
    </row>
    <row r="916">
      <c r="J916" s="46"/>
    </row>
    <row r="917">
      <c r="J917" s="46"/>
    </row>
    <row r="918">
      <c r="J918" s="46"/>
    </row>
    <row r="919">
      <c r="J919" s="46"/>
    </row>
    <row r="920">
      <c r="J920" s="46"/>
    </row>
    <row r="921">
      <c r="J921" s="46"/>
    </row>
    <row r="922">
      <c r="J922" s="46"/>
    </row>
    <row r="923">
      <c r="J923" s="46"/>
    </row>
    <row r="924">
      <c r="J924" s="46"/>
    </row>
    <row r="925">
      <c r="J925" s="46"/>
    </row>
    <row r="926">
      <c r="J926" s="46"/>
    </row>
    <row r="927">
      <c r="J927" s="46"/>
    </row>
    <row r="928">
      <c r="J928" s="46"/>
    </row>
    <row r="929">
      <c r="J929" s="46"/>
    </row>
    <row r="930">
      <c r="J930" s="46"/>
    </row>
    <row r="931">
      <c r="J931" s="46"/>
    </row>
    <row r="932">
      <c r="J932" s="46"/>
    </row>
    <row r="933">
      <c r="J933" s="46"/>
    </row>
    <row r="934">
      <c r="J934" s="46"/>
    </row>
    <row r="935">
      <c r="J935" s="46"/>
    </row>
    <row r="936">
      <c r="J936" s="46"/>
    </row>
    <row r="937">
      <c r="J937" s="46"/>
    </row>
    <row r="938">
      <c r="J938" s="46"/>
    </row>
    <row r="939">
      <c r="J939" s="46"/>
    </row>
    <row r="940">
      <c r="J940" s="46"/>
    </row>
    <row r="941">
      <c r="J941" s="46"/>
    </row>
    <row r="942">
      <c r="J942" s="46"/>
    </row>
    <row r="943">
      <c r="J943" s="46"/>
    </row>
    <row r="944">
      <c r="J944" s="46"/>
    </row>
    <row r="945">
      <c r="J945" s="46"/>
    </row>
    <row r="946">
      <c r="J946" s="46"/>
    </row>
    <row r="947">
      <c r="J947" s="46"/>
    </row>
    <row r="948">
      <c r="J948" s="46"/>
    </row>
    <row r="949">
      <c r="J949" s="46"/>
    </row>
    <row r="950">
      <c r="J950" s="46"/>
    </row>
    <row r="951">
      <c r="J951" s="46"/>
    </row>
    <row r="952">
      <c r="J952" s="46"/>
    </row>
    <row r="953">
      <c r="J953" s="46"/>
    </row>
    <row r="954">
      <c r="J954" s="46"/>
    </row>
    <row r="955">
      <c r="J955" s="46"/>
    </row>
    <row r="956">
      <c r="J956" s="46"/>
    </row>
    <row r="957">
      <c r="J957" s="46"/>
    </row>
    <row r="958">
      <c r="J958" s="46"/>
    </row>
    <row r="959">
      <c r="J959" s="46"/>
    </row>
    <row r="960">
      <c r="J960" s="46"/>
    </row>
    <row r="961">
      <c r="J961" s="46"/>
    </row>
    <row r="962">
      <c r="J962" s="46"/>
    </row>
    <row r="963">
      <c r="J963" s="46"/>
    </row>
    <row r="964">
      <c r="J964" s="46"/>
    </row>
    <row r="965">
      <c r="J965" s="46"/>
    </row>
    <row r="966">
      <c r="J966" s="46"/>
    </row>
    <row r="967">
      <c r="J967" s="46"/>
    </row>
    <row r="968">
      <c r="J968" s="46"/>
    </row>
    <row r="969">
      <c r="J969" s="46"/>
    </row>
    <row r="970">
      <c r="J970" s="46"/>
    </row>
    <row r="971">
      <c r="J971" s="46"/>
    </row>
    <row r="972">
      <c r="J972" s="46"/>
    </row>
    <row r="973">
      <c r="J973" s="46"/>
    </row>
    <row r="974">
      <c r="J974" s="46"/>
    </row>
    <row r="975">
      <c r="J975" s="46"/>
    </row>
    <row r="976">
      <c r="J976" s="46"/>
    </row>
    <row r="977">
      <c r="J977" s="46"/>
    </row>
    <row r="978">
      <c r="J978" s="46"/>
    </row>
    <row r="979">
      <c r="J979" s="46"/>
    </row>
    <row r="980">
      <c r="J980" s="46"/>
    </row>
    <row r="981">
      <c r="J981" s="46"/>
    </row>
    <row r="982">
      <c r="J982" s="46"/>
    </row>
    <row r="983">
      <c r="J983" s="46"/>
    </row>
    <row r="984">
      <c r="J984" s="46"/>
    </row>
    <row r="985">
      <c r="J985" s="46"/>
    </row>
    <row r="986">
      <c r="J986" s="46"/>
    </row>
    <row r="987">
      <c r="J987" s="46"/>
    </row>
    <row r="988">
      <c r="J988" s="46"/>
    </row>
    <row r="989">
      <c r="J989" s="46"/>
    </row>
    <row r="990">
      <c r="J990" s="46"/>
    </row>
    <row r="991">
      <c r="J991" s="46"/>
    </row>
    <row r="992">
      <c r="J992" s="46"/>
    </row>
    <row r="993">
      <c r="J993" s="46"/>
    </row>
    <row r="994">
      <c r="J994" s="46"/>
    </row>
    <row r="995">
      <c r="J995" s="46"/>
    </row>
    <row r="996">
      <c r="J996" s="46"/>
    </row>
    <row r="997">
      <c r="J997" s="46"/>
    </row>
    <row r="998">
      <c r="J998" s="46"/>
    </row>
    <row r="999">
      <c r="J999" s="46"/>
    </row>
    <row r="1000">
      <c r="J1000" s="46"/>
    </row>
    <row r="1001">
      <c r="J1001" s="46"/>
    </row>
    <row r="1002">
      <c r="J1002" s="46"/>
    </row>
    <row r="1003">
      <c r="J1003" s="46"/>
    </row>
    <row r="1004">
      <c r="J1004" s="46"/>
    </row>
    <row r="1005">
      <c r="J1005" s="46"/>
    </row>
    <row r="1006">
      <c r="J1006" s="46"/>
    </row>
    <row r="1007">
      <c r="J1007" s="46"/>
    </row>
    <row r="1008">
      <c r="J1008" s="46"/>
    </row>
    <row r="1009">
      <c r="J1009" s="46"/>
    </row>
    <row r="1010">
      <c r="J1010" s="46"/>
    </row>
    <row r="1011">
      <c r="J1011" s="46"/>
    </row>
    <row r="1012">
      <c r="J1012" s="46"/>
    </row>
    <row r="1013">
      <c r="J1013" s="46"/>
    </row>
    <row r="1014">
      <c r="J1014" s="46"/>
    </row>
    <row r="1015">
      <c r="J1015" s="46"/>
    </row>
    <row r="1016">
      <c r="J1016" s="46"/>
    </row>
    <row r="1017">
      <c r="J1017" s="46"/>
    </row>
    <row r="1018">
      <c r="J1018" s="46"/>
    </row>
    <row r="1019">
      <c r="J1019" s="46"/>
    </row>
    <row r="1020">
      <c r="J1020" s="46"/>
    </row>
    <row r="1021">
      <c r="J1021" s="46"/>
    </row>
  </sheetData>
  <autoFilter ref="$A$1:$L$1021"/>
  <drawing r:id="rId1"/>
</worksheet>
</file>